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773"/>
  </bookViews>
  <sheets>
    <sheet name="1. Címrend" sheetId="32" r:id="rId1"/>
    <sheet name="2. pénzmaradvány" sheetId="16" r:id="rId2"/>
    <sheet name="3. finansz. c. pü.-i műveletek" sheetId="17" r:id="rId3"/>
    <sheet name="4.1.összevont bevételek" sheetId="33" r:id="rId4"/>
    <sheet name="5.1.összevont kiadások" sheetId="5" r:id="rId5"/>
    <sheet name="6.1. Hivatal bevételei" sheetId="38" r:id="rId6"/>
    <sheet name="6.2. Hivatal kiadásai" sheetId="37" r:id="rId7"/>
    <sheet name="6.3. Fel.-ok sz.-i bev." sheetId="46" r:id="rId8"/>
    <sheet name="6.4. Fel.-ok sz.-i kiad." sheetId="45" r:id="rId9"/>
    <sheet name="7.1. Műv. Ház bev." sheetId="36" r:id="rId10"/>
    <sheet name="7.2. Műv. Ház kiad." sheetId="35" r:id="rId11"/>
    <sheet name="7.3. Fel.-ok sz.-i bev." sheetId="48" r:id="rId12"/>
    <sheet name="7.4. Fel.-ok sz.-i kiad." sheetId="47" r:id="rId13"/>
    <sheet name="8.1. Önk. bevételei" sheetId="24" r:id="rId14"/>
    <sheet name="8.2. Önk. kiadásai" sheetId="20" r:id="rId15"/>
    <sheet name="8.3. Fel.-ok sz.-i bev." sheetId="42" r:id="rId16"/>
    <sheet name="8.4. Fel.-ok sz.-i kiad." sheetId="41" r:id="rId17"/>
    <sheet name="9.stabilitási törvény" sheetId="29" r:id="rId18"/>
    <sheet name="10. fennálló köt." sheetId="30" r:id="rId19"/>
    <sheet name="11. létszám-előirányz." sheetId="11" r:id="rId20"/>
    <sheet name="12. közfogl. létszám-előirányz." sheetId="18" r:id="rId21"/>
    <sheet name="13. eu projekt" sheetId="10" r:id="rId22"/>
    <sheet name="14. céltartalék" sheetId="9" r:id="rId23"/>
    <sheet name="15. többéves" sheetId="8" r:id="rId24"/>
    <sheet name="16. tény felhaszn.ütemterv" sheetId="4" r:id="rId25"/>
    <sheet name="17. közvetett támogatás" sheetId="15" r:id="rId26"/>
    <sheet name="18. lakoss.szolg.tám" sheetId="22" r:id="rId27"/>
    <sheet name="19. mérleg" sheetId="25" r:id="rId28"/>
    <sheet name="20. felhalmozás kiadás" sheetId="12" r:id="rId29"/>
    <sheet name="21. pénzkészlet" sheetId="57" r:id="rId30"/>
    <sheet name="22. pénzmaradvány" sheetId="58" r:id="rId31"/>
    <sheet name="23. Vagyon" sheetId="59" r:id="rId32"/>
    <sheet name="24. Adosságállomány" sheetId="60" r:id="rId33"/>
    <sheet name="25. Részesedések" sheetId="61" r:id="rId34"/>
  </sheets>
  <definedNames>
    <definedName name="_xlnm.Print_Area" localSheetId="22">'14. céltartalék'!$A$1:$J$45</definedName>
    <definedName name="_xlnm.Print_Area" localSheetId="1">'2. pénzmaradvány'!$A$1:$F$16</definedName>
    <definedName name="_xlnm.Print_Area" localSheetId="29">'21. pénzkészlet'!$A$1:$H$27</definedName>
    <definedName name="_xlnm.Print_Area" localSheetId="31">'23. Vagyon'!$A$1:$J$61</definedName>
    <definedName name="_xlnm.Print_Area" localSheetId="33">'25. Részesedések'!$A$1:$C$25</definedName>
    <definedName name="_xlnm.Print_Area" localSheetId="17">'9.stabilitási törvény'!$A$1:$M$17</definedName>
  </definedNames>
  <calcPr calcId="125725"/>
</workbook>
</file>

<file path=xl/calcChain.xml><?xml version="1.0" encoding="utf-8"?>
<calcChain xmlns="http://schemas.openxmlformats.org/spreadsheetml/2006/main">
  <c r="D54" i="25"/>
  <c r="C54"/>
  <c r="B54"/>
  <c r="D55" l="1"/>
  <c r="L54"/>
  <c r="M54"/>
  <c r="L55"/>
  <c r="M55"/>
  <c r="K55"/>
  <c r="K54"/>
  <c r="J16" i="57" l="1"/>
  <c r="D11" i="58"/>
  <c r="E12" i="59"/>
  <c r="E79" i="20" l="1"/>
  <c r="F79"/>
  <c r="G79"/>
  <c r="H79"/>
  <c r="I79"/>
  <c r="J79"/>
  <c r="K79"/>
  <c r="L79"/>
  <c r="M79"/>
  <c r="N79"/>
  <c r="O79"/>
  <c r="P79"/>
  <c r="Q79"/>
  <c r="R79"/>
  <c r="D79"/>
  <c r="C79"/>
  <c r="C34" l="1"/>
  <c r="K69" i="33" l="1"/>
  <c r="B54" i="59"/>
  <c r="J14" l="1"/>
  <c r="I14"/>
  <c r="G13"/>
  <c r="I12"/>
  <c r="I23" s="1"/>
  <c r="I31" s="1"/>
  <c r="K35" i="9"/>
  <c r="K36"/>
  <c r="K37"/>
  <c r="K38"/>
  <c r="K40"/>
  <c r="K41"/>
  <c r="K42"/>
  <c r="K34"/>
  <c r="T39"/>
  <c r="K39" s="1"/>
  <c r="H14" i="59"/>
  <c r="N14"/>
  <c r="G14"/>
  <c r="H13"/>
  <c r="F13"/>
  <c r="T13"/>
  <c r="S13"/>
  <c r="R13"/>
  <c r="S14"/>
  <c r="S11"/>
  <c r="T14"/>
  <c r="B11"/>
  <c r="E39"/>
  <c r="J11"/>
  <c r="B11" i="61"/>
  <c r="C15" i="58" l="1"/>
  <c r="D15"/>
  <c r="B15"/>
  <c r="C12"/>
  <c r="D12"/>
  <c r="B12"/>
  <c r="B17" s="1"/>
  <c r="E16"/>
  <c r="D46" i="25"/>
  <c r="C18" i="61"/>
  <c r="B18"/>
  <c r="B25" s="1"/>
  <c r="C11"/>
  <c r="C25" s="1"/>
  <c r="D34" i="60"/>
  <c r="C34"/>
  <c r="B34"/>
  <c r="E32"/>
  <c r="E31"/>
  <c r="D28"/>
  <c r="C28"/>
  <c r="B28"/>
  <c r="E26"/>
  <c r="E25"/>
  <c r="E24"/>
  <c r="E23"/>
  <c r="E22"/>
  <c r="E21"/>
  <c r="E20"/>
  <c r="D15"/>
  <c r="C15"/>
  <c r="B15"/>
  <c r="E13"/>
  <c r="E12"/>
  <c r="E15" s="1"/>
  <c r="E44" i="59"/>
  <c r="B40"/>
  <c r="D39"/>
  <c r="D44" s="1"/>
  <c r="C39"/>
  <c r="B38"/>
  <c r="B37"/>
  <c r="B36"/>
  <c r="B35"/>
  <c r="B34"/>
  <c r="B33"/>
  <c r="B29"/>
  <c r="B28"/>
  <c r="B27"/>
  <c r="E26"/>
  <c r="B25"/>
  <c r="B24"/>
  <c r="D18"/>
  <c r="C18"/>
  <c r="B17"/>
  <c r="B16"/>
  <c r="B15"/>
  <c r="B14"/>
  <c r="B13"/>
  <c r="J12"/>
  <c r="J23" s="1"/>
  <c r="H12"/>
  <c r="H23" s="1"/>
  <c r="H31" s="1"/>
  <c r="G12"/>
  <c r="G23" s="1"/>
  <c r="G31" s="1"/>
  <c r="F12"/>
  <c r="F23" s="1"/>
  <c r="F31" s="1"/>
  <c r="E23"/>
  <c r="D12"/>
  <c r="D23" s="1"/>
  <c r="D31" s="1"/>
  <c r="C12"/>
  <c r="E14" i="58"/>
  <c r="E13"/>
  <c r="E11"/>
  <c r="E10"/>
  <c r="H26" i="57"/>
  <c r="H14"/>
  <c r="J43" i="9"/>
  <c r="I41"/>
  <c r="H40"/>
  <c r="H39"/>
  <c r="H38"/>
  <c r="H37"/>
  <c r="H36"/>
  <c r="H35"/>
  <c r="H34"/>
  <c r="H30"/>
  <c r="H29"/>
  <c r="H28"/>
  <c r="H27"/>
  <c r="H26"/>
  <c r="H25"/>
  <c r="E31" i="59" l="1"/>
  <c r="B26"/>
  <c r="E28" i="60"/>
  <c r="E12" i="58"/>
  <c r="C17"/>
  <c r="J31" i="59"/>
  <c r="H41" i="9"/>
  <c r="B18" i="59"/>
  <c r="B39"/>
  <c r="B12"/>
  <c r="B23" s="1"/>
  <c r="E34" i="60"/>
  <c r="D17" i="58"/>
  <c r="D25" s="1"/>
  <c r="D27" s="1"/>
  <c r="B25"/>
  <c r="E15"/>
  <c r="B27"/>
  <c r="C23" i="59"/>
  <c r="C31" s="1"/>
  <c r="C44"/>
  <c r="B44" s="1"/>
  <c r="F31" i="15"/>
  <c r="G31"/>
  <c r="F158"/>
  <c r="G158"/>
  <c r="H22" i="12"/>
  <c r="H23"/>
  <c r="H25"/>
  <c r="H28"/>
  <c r="H29"/>
  <c r="H34"/>
  <c r="H36"/>
  <c r="H39"/>
  <c r="H44"/>
  <c r="H48"/>
  <c r="H54"/>
  <c r="H20"/>
  <c r="G21"/>
  <c r="F35"/>
  <c r="F40" s="1"/>
  <c r="G30"/>
  <c r="G38"/>
  <c r="H38" s="1"/>
  <c r="G34"/>
  <c r="G40" s="1"/>
  <c r="M18" i="25"/>
  <c r="D11"/>
  <c r="H40" i="12" l="1"/>
  <c r="H35"/>
  <c r="B31" i="59"/>
  <c r="E17" i="58"/>
  <c r="C25"/>
  <c r="I12" i="4"/>
  <c r="B14"/>
  <c r="C14"/>
  <c r="N14" s="1"/>
  <c r="D14"/>
  <c r="E14"/>
  <c r="F14"/>
  <c r="G14"/>
  <c r="H14"/>
  <c r="I14"/>
  <c r="J14"/>
  <c r="K14"/>
  <c r="L14"/>
  <c r="M14"/>
  <c r="C11"/>
  <c r="D11"/>
  <c r="E11"/>
  <c r="F11"/>
  <c r="G11"/>
  <c r="H11"/>
  <c r="I11"/>
  <c r="J11"/>
  <c r="K11"/>
  <c r="L11"/>
  <c r="M11"/>
  <c r="B11"/>
  <c r="G50" i="35"/>
  <c r="H50"/>
  <c r="I50"/>
  <c r="J50"/>
  <c r="K50"/>
  <c r="L50"/>
  <c r="M50"/>
  <c r="N50"/>
  <c r="O50"/>
  <c r="C132" i="4"/>
  <c r="D132"/>
  <c r="E132"/>
  <c r="F132"/>
  <c r="G132"/>
  <c r="H132"/>
  <c r="I132"/>
  <c r="J132"/>
  <c r="K132"/>
  <c r="L132"/>
  <c r="M132"/>
  <c r="B132"/>
  <c r="N133"/>
  <c r="C120"/>
  <c r="D120"/>
  <c r="E120"/>
  <c r="F120"/>
  <c r="G120"/>
  <c r="H120"/>
  <c r="I120"/>
  <c r="J120"/>
  <c r="K120"/>
  <c r="L120"/>
  <c r="M120"/>
  <c r="B120"/>
  <c r="N125"/>
  <c r="C78"/>
  <c r="D78"/>
  <c r="E78"/>
  <c r="F78"/>
  <c r="G78"/>
  <c r="H78"/>
  <c r="I78"/>
  <c r="J78"/>
  <c r="K78"/>
  <c r="L78"/>
  <c r="M78"/>
  <c r="B78"/>
  <c r="C66"/>
  <c r="D66"/>
  <c r="E66"/>
  <c r="F66"/>
  <c r="G66"/>
  <c r="H66"/>
  <c r="I66"/>
  <c r="J66"/>
  <c r="K66"/>
  <c r="L66"/>
  <c r="M66"/>
  <c r="B66"/>
  <c r="N26"/>
  <c r="N27"/>
  <c r="N24"/>
  <c r="D22"/>
  <c r="E22"/>
  <c r="F22"/>
  <c r="G22"/>
  <c r="H22"/>
  <c r="I22"/>
  <c r="J22"/>
  <c r="K22"/>
  <c r="L22"/>
  <c r="M22"/>
  <c r="C22"/>
  <c r="B22"/>
  <c r="J84" i="38"/>
  <c r="K84"/>
  <c r="I84"/>
  <c r="J82" i="33"/>
  <c r="K82"/>
  <c r="I82"/>
  <c r="J76"/>
  <c r="K76"/>
  <c r="K75" s="1"/>
  <c r="I76"/>
  <c r="G9" i="4"/>
  <c r="H9"/>
  <c r="I9"/>
  <c r="J9"/>
  <c r="K9"/>
  <c r="L9"/>
  <c r="M9"/>
  <c r="G10"/>
  <c r="H10"/>
  <c r="I10"/>
  <c r="J10"/>
  <c r="K10"/>
  <c r="L10"/>
  <c r="M10"/>
  <c r="M19" s="1"/>
  <c r="N15"/>
  <c r="N16"/>
  <c r="N17"/>
  <c r="N18"/>
  <c r="F10"/>
  <c r="E10"/>
  <c r="D10"/>
  <c r="C10"/>
  <c r="B10"/>
  <c r="F9"/>
  <c r="E9"/>
  <c r="D9"/>
  <c r="C9"/>
  <c r="B9"/>
  <c r="I13" i="9"/>
  <c r="I19" s="1"/>
  <c r="I43" s="1"/>
  <c r="I19" i="4" l="1"/>
  <c r="J75" i="33"/>
  <c r="C27" i="58"/>
  <c r="E27" s="1"/>
  <c r="E25"/>
  <c r="N13" i="4"/>
  <c r="I75" i="33"/>
  <c r="K25" i="11"/>
  <c r="L25"/>
  <c r="M25"/>
  <c r="F25"/>
  <c r="F28" s="1"/>
  <c r="I25"/>
  <c r="I28" s="1"/>
  <c r="L28"/>
  <c r="H17" i="18"/>
  <c r="M35" i="41" l="1"/>
  <c r="M36"/>
  <c r="M12" i="4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11"/>
  <c r="K46"/>
  <c r="M46"/>
  <c r="M38" i="41" l="1"/>
  <c r="K48"/>
  <c r="M15"/>
  <c r="C40" i="20" l="1"/>
  <c r="C41"/>
  <c r="H15"/>
  <c r="J83" i="24"/>
  <c r="J77" s="1"/>
  <c r="J76" s="1"/>
  <c r="K83"/>
  <c r="I83"/>
  <c r="I77" s="1"/>
  <c r="I76" s="1"/>
  <c r="K77"/>
  <c r="K76" s="1"/>
  <c r="L73"/>
  <c r="L67"/>
  <c r="L60"/>
  <c r="J48"/>
  <c r="K48"/>
  <c r="L12"/>
  <c r="L13"/>
  <c r="L14"/>
  <c r="L16"/>
  <c r="L18"/>
  <c r="L23"/>
  <c r="L26"/>
  <c r="L27"/>
  <c r="L31"/>
  <c r="L32"/>
  <c r="L36"/>
  <c r="L38"/>
  <c r="L39"/>
  <c r="L40"/>
  <c r="L41"/>
  <c r="L44"/>
  <c r="K37"/>
  <c r="L37" s="1"/>
  <c r="M13" i="47"/>
  <c r="M14"/>
  <c r="M15"/>
  <c r="M16"/>
  <c r="M17"/>
  <c r="L82" i="36"/>
  <c r="L74"/>
  <c r="L37"/>
  <c r="L38"/>
  <c r="L41"/>
  <c r="L44"/>
  <c r="C16" i="35"/>
  <c r="C15"/>
  <c r="C14"/>
  <c r="K78" i="38"/>
  <c r="K73"/>
  <c r="L74"/>
  <c r="L82"/>
  <c r="H33" i="5"/>
  <c r="H18" l="1"/>
  <c r="G18"/>
  <c r="H32"/>
  <c r="I14"/>
  <c r="I15"/>
  <c r="I16"/>
  <c r="I17"/>
  <c r="I20"/>
  <c r="I21"/>
  <c r="I30"/>
  <c r="I34"/>
  <c r="I42"/>
  <c r="K41" i="33"/>
  <c r="K36"/>
  <c r="K35"/>
  <c r="J47"/>
  <c r="K47"/>
  <c r="K52"/>
  <c r="L11"/>
  <c r="L12"/>
  <c r="L13"/>
  <c r="L15"/>
  <c r="L17"/>
  <c r="L22"/>
  <c r="L25"/>
  <c r="L26"/>
  <c r="L30"/>
  <c r="L31"/>
  <c r="L37"/>
  <c r="L38"/>
  <c r="L39"/>
  <c r="L40"/>
  <c r="L42"/>
  <c r="L43"/>
  <c r="L59"/>
  <c r="L66"/>
  <c r="L72"/>
  <c r="I18" i="5" l="1"/>
  <c r="E9" i="16"/>
  <c r="D13"/>
  <c r="F21" i="12"/>
  <c r="H21" s="1"/>
  <c r="F27"/>
  <c r="H27" s="1"/>
  <c r="L19" i="25"/>
  <c r="L18" s="1"/>
  <c r="C27"/>
  <c r="C11"/>
  <c r="I23" i="4"/>
  <c r="E23" i="8"/>
  <c r="F23"/>
  <c r="F28" s="1"/>
  <c r="G23"/>
  <c r="G28" s="1"/>
  <c r="H23"/>
  <c r="H28" s="1"/>
  <c r="D23"/>
  <c r="I27"/>
  <c r="J13" i="9"/>
  <c r="J19" s="1"/>
  <c r="F30" i="12" l="1"/>
  <c r="H30" s="1"/>
  <c r="J35" i="33"/>
  <c r="L35" s="1"/>
  <c r="J53" i="24" l="1"/>
  <c r="J52" s="1"/>
  <c r="J11"/>
  <c r="J36" i="33"/>
  <c r="L36" s="1"/>
  <c r="K28" i="11"/>
  <c r="M28"/>
  <c r="G17" i="18"/>
  <c r="G56" i="12"/>
  <c r="G50"/>
  <c r="F43"/>
  <c r="G43"/>
  <c r="F56"/>
  <c r="F50"/>
  <c r="F58" s="1"/>
  <c r="L42" i="25"/>
  <c r="M42"/>
  <c r="K42"/>
  <c r="L38"/>
  <c r="M38"/>
  <c r="L35"/>
  <c r="M35"/>
  <c r="K35"/>
  <c r="L30"/>
  <c r="L29"/>
  <c r="M30"/>
  <c r="L22"/>
  <c r="M22"/>
  <c r="L10"/>
  <c r="M10"/>
  <c r="C46"/>
  <c r="B46"/>
  <c r="C22"/>
  <c r="C55" s="1"/>
  <c r="D22"/>
  <c r="C10"/>
  <c r="D10"/>
  <c r="M29"/>
  <c r="J72" i="24"/>
  <c r="K72"/>
  <c r="J65"/>
  <c r="K65"/>
  <c r="J42"/>
  <c r="K42"/>
  <c r="K34"/>
  <c r="J34"/>
  <c r="J24"/>
  <c r="K24"/>
  <c r="K53"/>
  <c r="J10"/>
  <c r="K11"/>
  <c r="G41" i="5"/>
  <c r="G40" s="1"/>
  <c r="H41"/>
  <c r="F41"/>
  <c r="F40" s="1"/>
  <c r="H29"/>
  <c r="G29"/>
  <c r="G25" s="1"/>
  <c r="G33"/>
  <c r="G19"/>
  <c r="H19"/>
  <c r="G13"/>
  <c r="H13"/>
  <c r="K51" i="33"/>
  <c r="K64"/>
  <c r="J71"/>
  <c r="K71"/>
  <c r="J64"/>
  <c r="J52"/>
  <c r="J41"/>
  <c r="L41" s="1"/>
  <c r="K33"/>
  <c r="J23"/>
  <c r="K23"/>
  <c r="J10"/>
  <c r="J9" s="1"/>
  <c r="K10"/>
  <c r="C13" i="16"/>
  <c r="E13" s="1"/>
  <c r="B13"/>
  <c r="M12" i="48"/>
  <c r="J78" i="36"/>
  <c r="J77" s="1"/>
  <c r="K78"/>
  <c r="J73"/>
  <c r="K73"/>
  <c r="L73" s="1"/>
  <c r="J35"/>
  <c r="K35"/>
  <c r="L35" s="1"/>
  <c r="J43"/>
  <c r="K43"/>
  <c r="I73"/>
  <c r="N78" i="4"/>
  <c r="N79"/>
  <c r="N71"/>
  <c r="G25" i="11"/>
  <c r="G28" s="1"/>
  <c r="H25"/>
  <c r="H28" s="1"/>
  <c r="J25"/>
  <c r="J28" s="1"/>
  <c r="K30" s="1"/>
  <c r="J73" i="38"/>
  <c r="L73" s="1"/>
  <c r="J78"/>
  <c r="L78" s="1"/>
  <c r="J77"/>
  <c r="K77"/>
  <c r="H13" i="9"/>
  <c r="H19" s="1"/>
  <c r="H43" s="1"/>
  <c r="E56" i="12"/>
  <c r="E40"/>
  <c r="L48" i="41"/>
  <c r="J48"/>
  <c r="K18" i="47"/>
  <c r="L18"/>
  <c r="J18"/>
  <c r="L46" i="42"/>
  <c r="K16" i="48"/>
  <c r="L16"/>
  <c r="J16"/>
  <c r="I33" i="33"/>
  <c r="N122" i="4"/>
  <c r="N66"/>
  <c r="I78" i="36"/>
  <c r="I77"/>
  <c r="I43"/>
  <c r="E158" i="15"/>
  <c r="G161" s="1"/>
  <c r="C12" i="20"/>
  <c r="C11"/>
  <c r="J19" i="4"/>
  <c r="L19"/>
  <c r="F19"/>
  <c r="E19"/>
  <c r="N11"/>
  <c r="N9"/>
  <c r="N10"/>
  <c r="N12"/>
  <c r="C75" i="20"/>
  <c r="I10" i="33"/>
  <c r="I9" s="1"/>
  <c r="E28" i="8"/>
  <c r="M14" i="48"/>
  <c r="M13"/>
  <c r="I72" i="24"/>
  <c r="I48"/>
  <c r="I53"/>
  <c r="I52" s="1"/>
  <c r="I65"/>
  <c r="I42"/>
  <c r="I24"/>
  <c r="I11"/>
  <c r="I10" s="1"/>
  <c r="I34"/>
  <c r="M12" i="47"/>
  <c r="M15" i="48"/>
  <c r="M14" i="45"/>
  <c r="J15"/>
  <c r="K15"/>
  <c r="L15"/>
  <c r="M15" s="1"/>
  <c r="M13"/>
  <c r="M12"/>
  <c r="J15" i="46"/>
  <c r="K15"/>
  <c r="L15"/>
  <c r="M14"/>
  <c r="M13"/>
  <c r="M12"/>
  <c r="J46" i="42"/>
  <c r="M13" i="41"/>
  <c r="M23"/>
  <c r="M11"/>
  <c r="M19"/>
  <c r="M22"/>
  <c r="M24"/>
  <c r="M14"/>
  <c r="M16"/>
  <c r="M25"/>
  <c r="M26"/>
  <c r="M27"/>
  <c r="M28"/>
  <c r="M29"/>
  <c r="M30"/>
  <c r="M41"/>
  <c r="M42"/>
  <c r="M37"/>
  <c r="M40"/>
  <c r="M47"/>
  <c r="M39"/>
  <c r="M43"/>
  <c r="M44"/>
  <c r="M45"/>
  <c r="M46"/>
  <c r="M20"/>
  <c r="M21"/>
  <c r="M34"/>
  <c r="M17"/>
  <c r="M33"/>
  <c r="M31"/>
  <c r="M32"/>
  <c r="M12"/>
  <c r="M18"/>
  <c r="I35" i="36"/>
  <c r="I12"/>
  <c r="I93" s="1"/>
  <c r="I78" i="38"/>
  <c r="I77" s="1"/>
  <c r="I93" s="1"/>
  <c r="I52" i="33"/>
  <c r="I51" s="1"/>
  <c r="I41"/>
  <c r="I64"/>
  <c r="D28" i="8"/>
  <c r="I26"/>
  <c r="I23" s="1"/>
  <c r="I28" s="1"/>
  <c r="J108" i="15"/>
  <c r="K243" s="1"/>
  <c r="E25" i="11"/>
  <c r="E28" s="1"/>
  <c r="C38" i="20"/>
  <c r="C33"/>
  <c r="C32"/>
  <c r="C39"/>
  <c r="C36"/>
  <c r="C35"/>
  <c r="C37"/>
  <c r="E30" i="12"/>
  <c r="B23" i="25"/>
  <c r="B22" s="1"/>
  <c r="B10"/>
  <c r="K10"/>
  <c r="K30"/>
  <c r="F17" i="18"/>
  <c r="F50" i="35"/>
  <c r="E50"/>
  <c r="D50"/>
  <c r="C17"/>
  <c r="C18"/>
  <c r="F56" i="37"/>
  <c r="E56"/>
  <c r="D56"/>
  <c r="C15"/>
  <c r="C14"/>
  <c r="F33" i="5"/>
  <c r="F32" s="1"/>
  <c r="F13"/>
  <c r="F19"/>
  <c r="F29"/>
  <c r="F25" s="1"/>
  <c r="F39" s="1"/>
  <c r="F45" s="1"/>
  <c r="I47" i="33"/>
  <c r="I23"/>
  <c r="I71"/>
  <c r="D27" i="30"/>
  <c r="E27"/>
  <c r="F27"/>
  <c r="G27"/>
  <c r="H27"/>
  <c r="I27"/>
  <c r="J27"/>
  <c r="C27"/>
  <c r="K27" s="1"/>
  <c r="D19"/>
  <c r="D35" s="1"/>
  <c r="E19"/>
  <c r="E35" s="1"/>
  <c r="F19"/>
  <c r="F35" s="1"/>
  <c r="G19"/>
  <c r="G35" s="1"/>
  <c r="H19"/>
  <c r="H35" s="1"/>
  <c r="I19"/>
  <c r="I35" s="1"/>
  <c r="J19"/>
  <c r="J35" s="1"/>
  <c r="C19"/>
  <c r="C35" s="1"/>
  <c r="K12"/>
  <c r="K13"/>
  <c r="K10"/>
  <c r="D17"/>
  <c r="D18" s="1"/>
  <c r="D36" s="1"/>
  <c r="E17"/>
  <c r="E18" s="1"/>
  <c r="E36" s="1"/>
  <c r="F17"/>
  <c r="F18" s="1"/>
  <c r="F36" s="1"/>
  <c r="G17"/>
  <c r="G18" s="1"/>
  <c r="G36" s="1"/>
  <c r="H17"/>
  <c r="H18" s="1"/>
  <c r="H36" s="1"/>
  <c r="I17"/>
  <c r="I18" s="1"/>
  <c r="I36" s="1"/>
  <c r="J17"/>
  <c r="J18" s="1"/>
  <c r="J36" s="1"/>
  <c r="C17"/>
  <c r="J17" i="29"/>
  <c r="N25" i="4"/>
  <c r="E198" i="15"/>
  <c r="G201"/>
  <c r="E237"/>
  <c r="G240"/>
  <c r="B138" i="4"/>
  <c r="C138"/>
  <c r="D138"/>
  <c r="D129"/>
  <c r="E138"/>
  <c r="F138"/>
  <c r="G138"/>
  <c r="H138"/>
  <c r="I138"/>
  <c r="J138"/>
  <c r="K138"/>
  <c r="L138"/>
  <c r="M138"/>
  <c r="N132"/>
  <c r="B129"/>
  <c r="E129"/>
  <c r="F129"/>
  <c r="G129"/>
  <c r="H129"/>
  <c r="I129"/>
  <c r="J129"/>
  <c r="K129"/>
  <c r="L129"/>
  <c r="M129"/>
  <c r="N119"/>
  <c r="C84"/>
  <c r="C75"/>
  <c r="B84"/>
  <c r="D84"/>
  <c r="D75"/>
  <c r="E84"/>
  <c r="F84"/>
  <c r="F75"/>
  <c r="G84"/>
  <c r="H84"/>
  <c r="H75"/>
  <c r="I84"/>
  <c r="J84"/>
  <c r="J75"/>
  <c r="K84"/>
  <c r="L84"/>
  <c r="L75"/>
  <c r="M84"/>
  <c r="E75"/>
  <c r="G75"/>
  <c r="I75"/>
  <c r="K75"/>
  <c r="M75"/>
  <c r="E43" i="12"/>
  <c r="E50"/>
  <c r="C15" i="20"/>
  <c r="C16"/>
  <c r="C60"/>
  <c r="C61"/>
  <c r="C62"/>
  <c r="C63"/>
  <c r="C64"/>
  <c r="C65"/>
  <c r="C66"/>
  <c r="C67"/>
  <c r="C68"/>
  <c r="C69"/>
  <c r="C70"/>
  <c r="C71"/>
  <c r="C73"/>
  <c r="C74"/>
  <c r="C28"/>
  <c r="C21"/>
  <c r="C22"/>
  <c r="C23"/>
  <c r="C24"/>
  <c r="C25"/>
  <c r="C26"/>
  <c r="K33" i="25"/>
  <c r="K29" s="1"/>
  <c r="K22"/>
  <c r="K9"/>
  <c r="K41" s="1"/>
  <c r="E31" i="15"/>
  <c r="E243" s="1"/>
  <c r="K38" i="25"/>
  <c r="C13" i="20"/>
  <c r="C14"/>
  <c r="C17"/>
  <c r="C20"/>
  <c r="C59"/>
  <c r="C28" i="4"/>
  <c r="D28"/>
  <c r="D19"/>
  <c r="E28"/>
  <c r="F28"/>
  <c r="G28"/>
  <c r="G19"/>
  <c r="H28"/>
  <c r="H19"/>
  <c r="I28"/>
  <c r="J28"/>
  <c r="K28"/>
  <c r="K19"/>
  <c r="L28"/>
  <c r="M28"/>
  <c r="B28"/>
  <c r="B19"/>
  <c r="N23"/>
  <c r="N22"/>
  <c r="D21" i="17"/>
  <c r="C18" i="30"/>
  <c r="K19"/>
  <c r="B75" i="4"/>
  <c r="N75"/>
  <c r="C19"/>
  <c r="C129"/>
  <c r="N120"/>
  <c r="N129"/>
  <c r="C41" i="25"/>
  <c r="C53" s="1"/>
  <c r="C9"/>
  <c r="I71" i="36"/>
  <c r="K53" i="25"/>
  <c r="K17" i="30"/>
  <c r="M9" i="25"/>
  <c r="L24" i="24" l="1"/>
  <c r="L42"/>
  <c r="L65"/>
  <c r="L72"/>
  <c r="J47"/>
  <c r="I29" i="5"/>
  <c r="I41"/>
  <c r="K35" i="30"/>
  <c r="B55" i="25"/>
  <c r="B9"/>
  <c r="C36" i="30"/>
  <c r="C13" i="35"/>
  <c r="C50"/>
  <c r="E58" i="12"/>
  <c r="M15" i="46"/>
  <c r="I9" i="24"/>
  <c r="I47"/>
  <c r="I8" i="33"/>
  <c r="J51"/>
  <c r="J46" s="1"/>
  <c r="L52"/>
  <c r="L71"/>
  <c r="L64"/>
  <c r="I19" i="5"/>
  <c r="L34" i="24"/>
  <c r="L53" i="25"/>
  <c r="L9"/>
  <c r="L41" s="1"/>
  <c r="H56" i="12"/>
  <c r="J33" i="33"/>
  <c r="L33" s="1"/>
  <c r="B41" i="25"/>
  <c r="B53" s="1"/>
  <c r="K12" i="36"/>
  <c r="L43"/>
  <c r="K77"/>
  <c r="L77" s="1"/>
  <c r="L78"/>
  <c r="K10" i="24"/>
  <c r="L10" s="1"/>
  <c r="L11"/>
  <c r="K52"/>
  <c r="L53"/>
  <c r="H43" i="12"/>
  <c r="G58"/>
  <c r="H58" s="1"/>
  <c r="H50"/>
  <c r="M41" i="25"/>
  <c r="D9"/>
  <c r="D41"/>
  <c r="D53" s="1"/>
  <c r="N19" i="4"/>
  <c r="N138"/>
  <c r="N84"/>
  <c r="J93" i="38"/>
  <c r="M48" i="41"/>
  <c r="C31" i="20"/>
  <c r="C58"/>
  <c r="M18" i="47"/>
  <c r="K93" i="36"/>
  <c r="K71"/>
  <c r="L77" i="38"/>
  <c r="K93"/>
  <c r="L93" s="1"/>
  <c r="H40" i="5"/>
  <c r="I40" s="1"/>
  <c r="G32"/>
  <c r="I32" s="1"/>
  <c r="I33"/>
  <c r="I13"/>
  <c r="H25"/>
  <c r="I25" s="1"/>
  <c r="L23" i="33"/>
  <c r="K46"/>
  <c r="L46" s="1"/>
  <c r="L51"/>
  <c r="L10"/>
  <c r="K9"/>
  <c r="K8" s="1"/>
  <c r="K91" s="1"/>
  <c r="N28" i="4"/>
  <c r="K36" i="30"/>
  <c r="K18"/>
  <c r="C19" i="20"/>
  <c r="C10"/>
  <c r="M16" i="48"/>
  <c r="J12" i="36"/>
  <c r="J93"/>
  <c r="J71"/>
  <c r="C13" i="37"/>
  <c r="C56" s="1"/>
  <c r="I92" i="24"/>
  <c r="I70"/>
  <c r="J9"/>
  <c r="J70" s="1"/>
  <c r="J8" i="33"/>
  <c r="J69" s="1"/>
  <c r="I46"/>
  <c r="I69" s="1"/>
  <c r="I91"/>
  <c r="J91"/>
  <c r="L91" s="1"/>
  <c r="J92" i="24" l="1"/>
  <c r="K9"/>
  <c r="L71" i="36"/>
  <c r="L52" i="24"/>
  <c r="K47"/>
  <c r="L47" s="1"/>
  <c r="L12" i="36"/>
  <c r="L93"/>
  <c r="K70" i="24"/>
  <c r="L70" s="1"/>
  <c r="K92"/>
  <c r="L92" s="1"/>
  <c r="L9"/>
  <c r="M53" i="25"/>
  <c r="G39" i="5"/>
  <c r="G45" s="1"/>
  <c r="H39"/>
  <c r="L9" i="33"/>
  <c r="L69"/>
  <c r="L8"/>
  <c r="I39" i="5" l="1"/>
  <c r="H45"/>
  <c r="I45" s="1"/>
</calcChain>
</file>

<file path=xl/sharedStrings.xml><?xml version="1.0" encoding="utf-8"?>
<sst xmlns="http://schemas.openxmlformats.org/spreadsheetml/2006/main" count="1800" uniqueCount="780">
  <si>
    <t>Visszatérítendő támogatások, kölcsönök megtérülése áh.-on belülről</t>
  </si>
  <si>
    <t>Önkormányzat működési célú költségvetési támogatása</t>
  </si>
  <si>
    <t>Önkormányzat felhalmozási célú költségvetési támogatása</t>
  </si>
  <si>
    <t>Pénzeszközátvétel államháztartáson kívülről</t>
  </si>
  <si>
    <t>Visszatérítendő támogatások, kölcsönök visszatérülése áh.-on kívülről</t>
  </si>
  <si>
    <t>Garancia- és kezességvállalásból származó megtérülés áh.-on kívülről</t>
  </si>
  <si>
    <t>KÖLTSÉGVETÉSI BEVÉTELEK ÖSSZESEN (I.+II.):</t>
  </si>
  <si>
    <t>IV. Finanszírozási célú pénzügyi műveletek bevételei</t>
  </si>
  <si>
    <t>V. Aktív pénzügyi műveletek</t>
  </si>
  <si>
    <t>BEVÉTELEK MINDÖSSZESEN (I.+II.+III.+IV.+V.):</t>
  </si>
  <si>
    <t>Hitel-, kölcsönfelvétel államháztartáson kívülről</t>
  </si>
  <si>
    <t>Belföldi értékpapírok bevételei</t>
  </si>
  <si>
    <t>Államháztartáson belüli megelőlegezések beérkezése</t>
  </si>
  <si>
    <t>Irányító szervi támogatás</t>
  </si>
  <si>
    <t>Külföldi finanszírozás bevételei</t>
  </si>
  <si>
    <t xml:space="preserve">          - társulástól</t>
  </si>
  <si>
    <t xml:space="preserve">kiadási költségvetése </t>
  </si>
  <si>
    <t>Működési célú támogatás áh.-on belülről</t>
  </si>
  <si>
    <t>Felhalmozási célú támogatás áh.-on belülről</t>
  </si>
  <si>
    <t xml:space="preserve">          - térségi fejlesztési tanácstól</t>
  </si>
  <si>
    <t xml:space="preserve">          - fejezeti kezelésű előirányzattól</t>
  </si>
  <si>
    <t>III. Előző évi előirányzat-maradvány, pénzmaradvány, valamint a vállalkozási maradvány alaptevékenység ellátására történő</t>
  </si>
  <si>
    <t>Kötelező feladatok</t>
  </si>
  <si>
    <t>Önként vállalt feladatok</t>
  </si>
  <si>
    <t>Állam-igazgatási feladatok</t>
  </si>
  <si>
    <t>Szakfeladat</t>
  </si>
  <si>
    <t>Száma</t>
  </si>
  <si>
    <t>Megnevezése</t>
  </si>
  <si>
    <t>MINDÖSSZESEN</t>
  </si>
  <si>
    <t>Balatonszárszói Közös Önkormányzati Hivatal</t>
  </si>
  <si>
    <r>
      <t xml:space="preserve">Adók </t>
    </r>
    <r>
      <rPr>
        <i/>
        <sz val="10"/>
        <rFont val="Arial"/>
        <family val="2"/>
        <charset val="238"/>
      </rPr>
      <t>(helyi adók, átengedett kp.-i adók)</t>
    </r>
  </si>
  <si>
    <t>Önkormányzatok és társulások általános végrehajtó igazgatási tevékenysége</t>
  </si>
  <si>
    <t>Turizmusfejlesztési támogatások és tevékenységek</t>
  </si>
  <si>
    <t>Múzeumi kiállítási tevékenység</t>
  </si>
  <si>
    <t>2019. évben</t>
  </si>
  <si>
    <t>2020. évben</t>
  </si>
  <si>
    <t>Balatonszárszói Közös Önk.-i Hivatal</t>
  </si>
  <si>
    <t>2432/2010</t>
  </si>
  <si>
    <t>2016. év</t>
  </si>
  <si>
    <t>2017. év</t>
  </si>
  <si>
    <t xml:space="preserve">        E.ON Áramhálózati Zrt.-nek bírság</t>
  </si>
  <si>
    <t>Munkaadót terhelő járulékok és szoc. hozzájár. adó</t>
  </si>
  <si>
    <t>Közhatalmi bevétel</t>
  </si>
  <si>
    <t>Intézményi működési bevétel</t>
  </si>
  <si>
    <t>Működési célú átvett pénzeszköz</t>
  </si>
  <si>
    <t>Felhalmozási bevételek</t>
  </si>
  <si>
    <t>Tárgyi eszközök és immat. javak értékesítése</t>
  </si>
  <si>
    <t>Felhalmozási célú átvett pénzeszköz</t>
  </si>
  <si>
    <t>felhalmozási célú kölcsönök áht-n kívülre</t>
  </si>
  <si>
    <t>7.</t>
  </si>
  <si>
    <t>Ktv.hatály</t>
  </si>
  <si>
    <t>fő</t>
  </si>
  <si>
    <t xml:space="preserve">Nem intézményi </t>
  </si>
  <si>
    <t>Általános tartalék</t>
  </si>
  <si>
    <t xml:space="preserve">e-Ft-ban </t>
  </si>
  <si>
    <t>BEVÉTELEK</t>
  </si>
  <si>
    <t>KIADÁSOK</t>
  </si>
  <si>
    <t>Összesen</t>
  </si>
  <si>
    <t>Balatonszárszó Nagyközségi Önkormányzat</t>
  </si>
  <si>
    <t>Önkormányzat összesen:</t>
  </si>
  <si>
    <t>LÉTSZÁM KERET ÖSSZESEN:</t>
  </si>
  <si>
    <t>5.</t>
  </si>
  <si>
    <t>6.</t>
  </si>
  <si>
    <t xml:space="preserve">Balatonszárszó Nagyközség Önkormányzatának és költségvetési szerveinek </t>
  </si>
  <si>
    <t>Város-, községgazdálkodási m.n.s. szolgáltatások</t>
  </si>
  <si>
    <t>a, ellátottak térítési díja, kártérítés méltányossági alapon történő elengedés összege</t>
  </si>
  <si>
    <t>Elendedés</t>
  </si>
  <si>
    <t>Kedvezmény</t>
  </si>
  <si>
    <t>Jogcíme</t>
  </si>
  <si>
    <t>Mértéke %</t>
  </si>
  <si>
    <t>Összege Ft</t>
  </si>
  <si>
    <t>magánszemély</t>
  </si>
  <si>
    <t>étkezés</t>
  </si>
  <si>
    <t>Hum.Biz.</t>
  </si>
  <si>
    <t>b, lakásépítéshez, felújításhoz nyújtott kölcsön elengedés összege</t>
  </si>
  <si>
    <t>c, helyi adó, gépjárműadónál biztosított kedvezmény, mentesség összege adónemenként</t>
  </si>
  <si>
    <t>jegyző</t>
  </si>
  <si>
    <t>2. oldal</t>
  </si>
  <si>
    <t>2. oldal összesen:</t>
  </si>
  <si>
    <t>3. oldal</t>
  </si>
  <si>
    <t>4. oldal</t>
  </si>
  <si>
    <t>Gjt. 5.§ f.)</t>
  </si>
  <si>
    <t>4. oldal összesen:</t>
  </si>
  <si>
    <t>5. oldal</t>
  </si>
  <si>
    <t>5. oldal összesen:</t>
  </si>
  <si>
    <t>6. oldal összesen:</t>
  </si>
  <si>
    <t>Helyi adó elengedés mindösszesen:</t>
  </si>
  <si>
    <t>Helyi adó kedvezmény mindösszesen:</t>
  </si>
  <si>
    <t>d, helyiségek, eszközök hasznosításából származó bevételből nyújtott kedvezmény, mentesség</t>
  </si>
  <si>
    <t>e, egyéb kedvezmény vagy kölcsön elengedésének összege</t>
  </si>
  <si>
    <t>Működési cél</t>
  </si>
  <si>
    <t>Felhalmozási cél</t>
  </si>
  <si>
    <t>Bevételek</t>
  </si>
  <si>
    <t>Kiadások</t>
  </si>
  <si>
    <t xml:space="preserve">Közfoglalkoztatás  </t>
  </si>
  <si>
    <t>-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</si>
  <si>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</si>
  <si>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</si>
  <si>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</si>
  <si>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</si>
  <si>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</si>
  <si>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</si>
  <si>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</si>
  <si>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</si>
  <si>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</si>
  <si>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</si>
  <si>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</si>
  <si>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</si>
  <si>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</si>
  <si>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* max: 13 000 Ft</t>
  </si>
  <si>
    <t>Gépjárműadó elengedés összesen:</t>
  </si>
  <si>
    <t>Gépjárműadó kedvezmény összesen:</t>
  </si>
  <si>
    <t>BEVÉTELEK ÖSSZESEN:</t>
  </si>
  <si>
    <t>KIADÁSOK ÖSSZESEN:</t>
  </si>
  <si>
    <t xml:space="preserve"> Működési bevételek</t>
  </si>
  <si>
    <t>Támogatások</t>
  </si>
  <si>
    <t xml:space="preserve"> Felhalmozási és tőke jellegű bevételek</t>
  </si>
  <si>
    <t>Támogatásértékű bevételek</t>
  </si>
  <si>
    <t>Véglegesen átvett pénzeszközök</t>
  </si>
  <si>
    <t>Támogatási kölcsönök visszatérülése</t>
  </si>
  <si>
    <t>Értékpapírok értékesítésének bevétele</t>
  </si>
  <si>
    <t>Kötvények kibocsátásának bevétele</t>
  </si>
  <si>
    <t>Hitelek</t>
  </si>
  <si>
    <t>Működési kiadások</t>
  </si>
  <si>
    <t>Felhalmozási kiadások</t>
  </si>
  <si>
    <t>Kölcsönök</t>
  </si>
  <si>
    <t>Egyéb speciális célú</t>
  </si>
  <si>
    <t>Működési tartalék</t>
  </si>
  <si>
    <t>Felhalmozási tartalék</t>
  </si>
  <si>
    <t>A költségvetési hiány belső finanszírozására</t>
  </si>
  <si>
    <r>
      <t>A költségvetési hiány külső finanszírozására vagy</t>
    </r>
    <r>
      <rPr>
        <sz val="10"/>
        <rFont val="Arial"/>
        <family val="2"/>
        <charset val="238"/>
      </rPr>
      <t xml:space="preserve"> </t>
    </r>
  </si>
  <si>
    <t>a költségvetési többlet felhasználására szolgáló</t>
  </si>
  <si>
    <t>finanszírozási célú pénzügyi műveletek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</si>
  <si>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</si>
  <si>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</si>
  <si>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</si>
  <si>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</si>
  <si>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Balatonszárszó Nagyközség Önkormányzatának azon fejlesztési céljai,</t>
  </si>
  <si>
    <t>hitel, kölcsön felvétele, átvállalása a folyósítás napjától a végtörlesztés napjáig</t>
  </si>
  <si>
    <t>Sajátos felhalmozási és tőkebevételek</t>
  </si>
  <si>
    <r>
      <t xml:space="preserve">Bírságok </t>
    </r>
    <r>
      <rPr>
        <i/>
        <sz val="10"/>
        <rFont val="Arial"/>
        <family val="2"/>
        <charset val="238"/>
      </rPr>
      <t>(pótlékok, bírság bev.-ek)</t>
    </r>
  </si>
  <si>
    <t>Munkaadót terhelő járulékok és szoc. hozzájár.-i adó</t>
  </si>
  <si>
    <t>Intézményi beruházások</t>
  </si>
  <si>
    <r>
      <t xml:space="preserve">Egyéb felhalmozási kiadás </t>
    </r>
    <r>
      <rPr>
        <i/>
        <sz val="10"/>
        <rFont val="Arial"/>
        <family val="2"/>
        <charset val="238"/>
      </rPr>
      <t>(kamat és árfolyamveszt.)</t>
    </r>
  </si>
  <si>
    <t>Kölcsön nyújtása</t>
  </si>
  <si>
    <t>Kölcsön törlesztése</t>
  </si>
  <si>
    <t>Működési célú kölcsönök</t>
  </si>
  <si>
    <t>Felhalmozási célú kölcsönök</t>
  </si>
  <si>
    <t>Ellátottak pénzbeli jutt.; társ., szocpol.-i és egyéb jutt.</t>
  </si>
  <si>
    <t>TARTALÉKOK</t>
  </si>
  <si>
    <t>Céltartalék</t>
  </si>
  <si>
    <t>Felhalmozási célú tartalék</t>
  </si>
  <si>
    <t>KÖLTSÉGVETÉSI KIADÁSOK ÖSSZESEN</t>
  </si>
  <si>
    <t>FINANSZÍROZÁSI CÉLÚ PÉNZÜGYI MŰVELETEK KIADÁSAI</t>
  </si>
  <si>
    <t>Működési célú műveletek kiadásai</t>
  </si>
  <si>
    <t>Felhalmozási célú műveletek kiadásai</t>
  </si>
  <si>
    <t>PASSZÍV PÉNZÜGYI MŰVELETEK</t>
  </si>
  <si>
    <t>KIADÁSOK MINDÖSSZESEN:</t>
  </si>
  <si>
    <t>a számvitelről szóló törvény szerinti hitelviszonyt meg-testesítő értékpapír forgalomba hozatala a forgalomba hozatal napjától a beváltás napjáig</t>
  </si>
  <si>
    <t>váltó kibocsátása a kibocsátás napjától a beváltás napjáig</t>
  </si>
  <si>
    <t>az Szt. szerint pénzügyi lízing lízingbevevői félként történő megkötése a lízing futamideje alatt</t>
  </si>
  <si>
    <t>a visszavásárlási kötelezettség kikötésével megkötött adásvételi szerződés eladói félként történő megkötése
– ideértve az Szt. szerinti valódi penziós és óvadéki repóügyleteket is – a visszavásárlásig</t>
  </si>
  <si>
    <t>a szerződésben kapott, legalább háromszázhatvanöt nap időtartamú halasztott fizetés, részletfizetés</t>
  </si>
  <si>
    <t>külföldi hitelintézetek által, származékos műveletek különbözeteként az ÁKK Zrt.-nél elhelyezett fedezeti betétek</t>
  </si>
  <si>
    <t>Az adósságot keletkeztető ügylet megnevezése</t>
  </si>
  <si>
    <t>Fejlesztés cél megnevezése</t>
  </si>
  <si>
    <t>Saját bevétel és adósságot keletkeztető ügyletből eredő fizetési kötelezettség a tárgyévet követő</t>
  </si>
  <si>
    <t>Helyi adók</t>
  </si>
  <si>
    <t>Fizetési kötelezettséggel csökkentett saját bevétel (09-26)</t>
  </si>
  <si>
    <t>Adott váltó</t>
  </si>
  <si>
    <t>Fizetési kötelezettség összesen (10+18)</t>
  </si>
  <si>
    <t>Pénzügyi lízing</t>
  </si>
  <si>
    <t>Halasztott fizetés</t>
  </si>
  <si>
    <t>Kezességvállalással kapcsolatos megtérülés</t>
  </si>
  <si>
    <t>Osztalékok, koncessziós díjak</t>
  </si>
  <si>
    <t>Díjak, pótlékok, bírságok</t>
  </si>
  <si>
    <t>Részvények, részesedések értékesítése</t>
  </si>
  <si>
    <t>Vállalat értékesítéséből, privatizációból származó bevételek</t>
  </si>
  <si>
    <t>Saját bevételek (01+…+07)</t>
  </si>
  <si>
    <t>Saját bevételek (08. sor)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</si>
  <si>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</si>
  <si>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</si>
  <si>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</si>
  <si>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</si>
  <si>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Kezességvállalásból eredő fizetési kötelezettség</t>
  </si>
  <si>
    <t>Tárgyévben keletkezett, illetve keletkező, tárgy-évet terhelő fizetési kötelezettség (19+…+25)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</si>
  <si>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</si>
  <si>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</si>
  <si>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</si>
  <si>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</si>
  <si>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</si>
  <si>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</si>
  <si>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</si>
  <si>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</si>
  <si>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</si>
  <si>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</si>
  <si>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</si>
  <si>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</si>
  <si>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</si>
  <si>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</si>
  <si>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</si>
  <si>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</si>
  <si>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</si>
  <si>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</si>
  <si>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</si>
  <si>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</si>
  <si>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</si>
  <si>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</si>
  <si>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</si>
  <si>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</si>
  <si>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</si>
  <si>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</si>
  <si>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</si>
  <si>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Tárgyi eszközök, immateriális javak, vagyoni értékű jog értékesítése, vagyonhasznosításból származó bevétel</t>
  </si>
  <si>
    <t>2015. évben</t>
  </si>
  <si>
    <t>2016. évben</t>
  </si>
  <si>
    <t>2017. évben</t>
  </si>
  <si>
    <t>2018. évben</t>
  </si>
  <si>
    <t>általános tartaléka és céltartalékának felosztása</t>
  </si>
  <si>
    <t>Balatonszárszó Nagyközségi Önkormányzatának</t>
  </si>
  <si>
    <t>Címrendje</t>
  </si>
  <si>
    <t>Az önkormányzat önállóan működő költségvetési szervei</t>
  </si>
  <si>
    <t xml:space="preserve">     Kommunális ágazat</t>
  </si>
  <si>
    <t xml:space="preserve">     Egészségügyi ágazat</t>
  </si>
  <si>
    <t xml:space="preserve">     Szociális ágazat </t>
  </si>
  <si>
    <t xml:space="preserve">     Oktatási ágazat</t>
  </si>
  <si>
    <t xml:space="preserve">     Egyebek</t>
  </si>
  <si>
    <t xml:space="preserve">    Televízió-műsor összeállítása, szolgáltatása</t>
  </si>
  <si>
    <t xml:space="preserve">    Közművelődési intézmények, közösségi színterek működtetése</t>
  </si>
  <si>
    <t>Az önkormányzat költségvetésében szereplő nem intézményi kiadások</t>
  </si>
  <si>
    <t>I. Működési bevételek</t>
  </si>
  <si>
    <t xml:space="preserve">          - elkülönített állami pénzalapból</t>
  </si>
  <si>
    <t xml:space="preserve">          - társadalombiztosítás pénzügyi alapjaiból</t>
  </si>
  <si>
    <t xml:space="preserve">          - helyi önkormányzattól</t>
  </si>
  <si>
    <t xml:space="preserve">          - nemzetiségi önkormányzattól</t>
  </si>
  <si>
    <t>Járulékok</t>
  </si>
  <si>
    <t>Díjak</t>
  </si>
  <si>
    <t>Más fizetési kötelezettségek</t>
  </si>
  <si>
    <t>Hozam- és kamatbevételek</t>
  </si>
  <si>
    <t>Általános forgalmi adó bevételek</t>
  </si>
  <si>
    <t>Alkalmazottak térítése</t>
  </si>
  <si>
    <t>Intézményi ellátási díjak</t>
  </si>
  <si>
    <t>Bérleti díj bevételek</t>
  </si>
  <si>
    <t>Nyújtott szolgáltatások ellenértéke</t>
  </si>
  <si>
    <t>Áru- és készletértékesítés</t>
  </si>
  <si>
    <t>II. Felhalmozási bevételek</t>
  </si>
  <si>
    <t>1. Felhalmozási bevétel</t>
  </si>
  <si>
    <t>Tárgyi eszközök és immateriális javak értékesítése</t>
  </si>
  <si>
    <t>3. Felhalmozási célú átvett pénzeszköz</t>
  </si>
  <si>
    <t xml:space="preserve">          - működési célú igénybevétele</t>
  </si>
  <si>
    <t xml:space="preserve">          - felhalmozási célú igénybevétele</t>
  </si>
  <si>
    <t>Működési célú pénzügyi műveletek bevételei</t>
  </si>
  <si>
    <t>Felhalmozási célú pénzügyi műveletek bevételei</t>
  </si>
  <si>
    <t>Illetékek</t>
  </si>
  <si>
    <t>Pénzügyi befektetések bevételei</t>
  </si>
  <si>
    <t>Működési célú</t>
  </si>
  <si>
    <t>Felhalmozási célú</t>
  </si>
  <si>
    <t>önállóan működő és gazdálkodó költségvetési szerv</t>
  </si>
  <si>
    <t>József Attila Művelődési Ház és Könyvtár</t>
  </si>
  <si>
    <t>önállóan működő költségvetési szerv</t>
  </si>
  <si>
    <t>Adó, illeték kiszabása, beszedése, adóellenőrzés</t>
  </si>
  <si>
    <t>Művelődési Ház és Könyvtár</t>
  </si>
  <si>
    <t>Televízió-műsor összeállítása, szolgáltatása</t>
  </si>
  <si>
    <t>Könyvtári állomány gyarapítása, nyilvántartása</t>
  </si>
  <si>
    <t xml:space="preserve">Balatonszárszó Nagyközség Önkormányzatának </t>
  </si>
  <si>
    <t xml:space="preserve">bevételi költségvetése </t>
  </si>
  <si>
    <t>Közutak, hidak, alagutak üzemeltetése, fenntartása</t>
  </si>
  <si>
    <t>Zöldterület-kezelés</t>
  </si>
  <si>
    <t>Szabadidős park, fürdő és strandszolgáltatás</t>
  </si>
  <si>
    <t>Köztemető-fenntartás és -működtetés</t>
  </si>
  <si>
    <t>Háziorvosi ügyeleti ellátás</t>
  </si>
  <si>
    <t>Egészségügyi laboratóriumi szolgáltatások</t>
  </si>
  <si>
    <t>Fizikoterápiás szolgáltatás</t>
  </si>
  <si>
    <t>Család- és nővédelmi egészségügyi gondozás</t>
  </si>
  <si>
    <t>Ifjúság-egészségügyi gondozás</t>
  </si>
  <si>
    <t>Szociális étkeztetés</t>
  </si>
  <si>
    <t>Jelzőrendszeres házi segítségnyújtás</t>
  </si>
  <si>
    <t>851011-1</t>
  </si>
  <si>
    <t>Önkormányzatok elszámolásai a költségvetési szerveikkel</t>
  </si>
  <si>
    <t>Civil szervezetek működési támogatása</t>
  </si>
  <si>
    <t>Szabadidősport- (rekreációs sport-) tevékenység és támogatása</t>
  </si>
  <si>
    <t>Nagyközségi Önkormányzat</t>
  </si>
  <si>
    <t>Nagyközségi Önkormányzat összesen:</t>
  </si>
  <si>
    <t>Intézmény</t>
  </si>
  <si>
    <t>Kjt. hatály</t>
  </si>
  <si>
    <t>2015. év</t>
  </si>
  <si>
    <t>Felhalmozási célú kamat és árfolyamveszteség</t>
  </si>
  <si>
    <t>Költségvetési hiány belső finanszíro-zására szolgáló pénzforgalom nélküli bevételek</t>
  </si>
  <si>
    <t>MŰKÖDÉSI KIADÁSOK</t>
  </si>
  <si>
    <t>Személyi jellegű kiadások</t>
  </si>
  <si>
    <t>FELHALMOZÁSI KIADÁSOK</t>
  </si>
  <si>
    <t>Felújítás</t>
  </si>
  <si>
    <t>Lakástámogatás</t>
  </si>
  <si>
    <t>Lakásépítés</t>
  </si>
  <si>
    <t>KÖLCSÖNÖK</t>
  </si>
  <si>
    <t>Önkormányzat és költségvetési szervek kiadási előirányzatai</t>
  </si>
  <si>
    <t>Kiadás Összesen:</t>
  </si>
  <si>
    <t>Ellátottak pénzbeli juttatásai</t>
  </si>
  <si>
    <t>Tartalék</t>
  </si>
  <si>
    <t>Kommunális ágazat</t>
  </si>
  <si>
    <t>Közvilágítás</t>
  </si>
  <si>
    <t>Egészségügyi ágazat</t>
  </si>
  <si>
    <t>Háziorvosi alapellátás</t>
  </si>
  <si>
    <t>Fogorvosi alapellátás</t>
  </si>
  <si>
    <t>Szociális ágazat</t>
  </si>
  <si>
    <t>Házi segítségnyújtás</t>
  </si>
  <si>
    <t>Családsegítés</t>
  </si>
  <si>
    <t>Óvodai nevelés, ellátás</t>
  </si>
  <si>
    <t>Egyebek</t>
  </si>
  <si>
    <t>Megnevezés</t>
  </si>
  <si>
    <t>KÖLTSÉGVETÉSI BEVÉTELEK</t>
  </si>
  <si>
    <t>Pénzforgalmi bevételek</t>
  </si>
  <si>
    <t>Pénzforgalmi kiadások</t>
  </si>
  <si>
    <t>Kamatkiadások</t>
  </si>
  <si>
    <t>Szociálpolitikai ellátások és egyéb juttatások</t>
  </si>
  <si>
    <t>Előző évi maradvány átadás</t>
  </si>
  <si>
    <t>Támogatásértékű működési kiadás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</si>
  <si>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</si>
  <si>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</si>
  <si>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</si>
  <si>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kiadás</t>
  </si>
  <si>
    <t>Felhalmozási célú pénzeszközátadás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</si>
  <si>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</si>
  <si>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</si>
  <si>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</si>
  <si>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</si>
  <si>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</si>
  <si>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</si>
  <si>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</si>
  <si>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</si>
  <si>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</si>
  <si>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</si>
  <si>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KIADÁSOK ÖSSZESEN</t>
  </si>
  <si>
    <t xml:space="preserve">A KÖLTSÉGVETÉS ÖSSZESÍTETT HIÁNYA </t>
  </si>
  <si>
    <t>A HIÁNY FINANSZÍROZÁSÁNAK MÓDJA</t>
  </si>
  <si>
    <t>Belső forrásból</t>
  </si>
  <si>
    <t>Működési célú pénzmaradvány igénybevétele</t>
  </si>
  <si>
    <t>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</si>
  <si>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</si>
  <si>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</si>
  <si>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</si>
  <si>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</si>
  <si>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</si>
  <si>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</si>
  <si>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</si>
  <si>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</si>
  <si>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Felhalmozási célú kiadások összesen</t>
  </si>
  <si>
    <t>Lakossági és közösségi szolgáltatások támogatása</t>
  </si>
  <si>
    <t>Balatonszárszó Nagyközség Önkormányzatának</t>
  </si>
  <si>
    <t>Balatonszárszó Nagyközség Önkormányzata</t>
  </si>
  <si>
    <r>
      <t>K</t>
    </r>
    <r>
      <rPr>
        <b/>
        <sz val="12"/>
        <rFont val="Times New Roman"/>
        <family val="1"/>
        <charset val="238"/>
      </rPr>
      <t>ÖLTSÉGVETÉSI KIADÁSOK</t>
    </r>
  </si>
  <si>
    <r>
      <t xml:space="preserve">BEVÉTELEK ÖSSZESEN 
</t>
    </r>
    <r>
      <rPr>
        <b/>
        <sz val="10"/>
        <rFont val="Times New Roman"/>
        <family val="1"/>
        <charset val="238"/>
      </rPr>
      <t>(Pénzforgalom nélküli és finansz. c. bevételek nélkül)</t>
    </r>
  </si>
  <si>
    <t>Céltartalékok  működési</t>
  </si>
  <si>
    <t>Szolgáltatás</t>
  </si>
  <si>
    <t>Beruházási és felújítási kiadások</t>
  </si>
  <si>
    <t>Telekadó elengedés összesen:</t>
  </si>
  <si>
    <t>Telekadó kedvezmény összesen:</t>
  </si>
  <si>
    <t>magánszemélyek kommunális adója</t>
  </si>
  <si>
    <t>Magánszemélyek kommunális adója elengedés összesen:</t>
  </si>
  <si>
    <t>Magánszemélyek kommunális adója kedvezmény összesen:</t>
  </si>
  <si>
    <t>A támogatás kedvezményezettje</t>
  </si>
  <si>
    <t>Összesen Ft</t>
  </si>
  <si>
    <t>Döntés száma</t>
  </si>
  <si>
    <t>Döntés-hozó</t>
  </si>
  <si>
    <t>100%*</t>
  </si>
  <si>
    <t>Bevétel</t>
  </si>
  <si>
    <t>Kiadás</t>
  </si>
  <si>
    <t>Cél megnevezése</t>
  </si>
  <si>
    <t>Testületi hat.</t>
  </si>
  <si>
    <t>- 2. oldal -</t>
  </si>
  <si>
    <t>M.tv.könyv</t>
  </si>
  <si>
    <t>Függő, átfutó, kiegyenlítő kiadások</t>
  </si>
  <si>
    <t>Sorszám</t>
  </si>
  <si>
    <t xml:space="preserve">    munkáltatói kölcsön</t>
  </si>
  <si>
    <t>Sor-szám</t>
  </si>
  <si>
    <t>Fejlesztési cél megnevezése</t>
  </si>
  <si>
    <t>Teljesítés</t>
  </si>
  <si>
    <t>Eredeti előirányzat</t>
  </si>
  <si>
    <t>Módosított előirányzat</t>
  </si>
  <si>
    <t>%-os teljesülés</t>
  </si>
  <si>
    <t>Jelzőrendszeres házi segítségnyújtás térítési díja TKT-nak</t>
  </si>
  <si>
    <t>gépjárműadó</t>
  </si>
  <si>
    <t>építményadó</t>
  </si>
  <si>
    <t>telekadó</t>
  </si>
  <si>
    <t>megnevezés</t>
  </si>
  <si>
    <t>EU támogatással megvalósuló programok, projektek</t>
  </si>
  <si>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</si>
  <si>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</si>
  <si>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</si>
  <si>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</si>
  <si>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</si>
  <si>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Polgármesteri Hivatal</t>
  </si>
  <si>
    <t>Összesen:</t>
  </si>
  <si>
    <t xml:space="preserve">e Ft-ban </t>
  </si>
  <si>
    <t>e Ft-ban</t>
  </si>
  <si>
    <t>1.</t>
  </si>
  <si>
    <t>2.</t>
  </si>
  <si>
    <t>3.</t>
  </si>
  <si>
    <t>4.</t>
  </si>
  <si>
    <t>Balatonszárszó Nagyközség Önkormányzata irányítása alá tartozó</t>
  </si>
  <si>
    <t>önállóan működő és gazdálkodó költségvetési szerv bevételei</t>
  </si>
  <si>
    <t>önállóan működő és gazdálkodó költségvetési szerv kiadásai</t>
  </si>
  <si>
    <t>Személyi juttatások</t>
  </si>
  <si>
    <t>Dologi kiadások</t>
  </si>
  <si>
    <t>Egyéb működéi célú kiadások</t>
  </si>
  <si>
    <t>Munkaadót terhelő járulékok és SZHA</t>
  </si>
  <si>
    <t>Egyéb műk.-i célú kiadások</t>
  </si>
  <si>
    <t>Intézmé-nyi beruhá-zások</t>
  </si>
  <si>
    <t>Felújítá-sok</t>
  </si>
  <si>
    <t>Egyéb felhalm.-i kiadás</t>
  </si>
  <si>
    <t>Kölcsönök nyújtása</t>
  </si>
  <si>
    <t>Kölcsönök törlesztése</t>
  </si>
  <si>
    <t>Finanszírozási célú pénzügyi műveletek kiadásai</t>
  </si>
  <si>
    <t>Hozzájárulások</t>
  </si>
  <si>
    <t>önállóan működő költségvetési szerv bevételei</t>
  </si>
  <si>
    <t>Intézményi beruházá-sok</t>
  </si>
  <si>
    <t>önállóan működő költségvetési szerv kiadásai</t>
  </si>
  <si>
    <t xml:space="preserve">          - a központi költségvetés előirányzat-módosítási kötelezettség nél-
            kül túlteljesíthető előirányzatából</t>
  </si>
  <si>
    <t>Társadalom, szocpol.-i és egyéb juttatások</t>
  </si>
  <si>
    <t>Támoga-tás értékű kiadás</t>
  </si>
  <si>
    <t>Pénz-eszköz átadás</t>
  </si>
  <si>
    <t>Működési célú kölcsön nyújtás</t>
  </si>
  <si>
    <t>Felhalm.-i célú kölcsön nyújtás</t>
  </si>
  <si>
    <t>Kölcsön-törlesztés</t>
  </si>
  <si>
    <t>melyek megvalósításához adósságot keletkeztető ügylet megkötése szükséges</t>
  </si>
  <si>
    <t>saját bevételeinek és az adósságot keletkeztető ügyleteiből eredő fizetési kötelezettségének bemutatása</t>
  </si>
  <si>
    <t>tartozások fejlesztési célú kötvénykibocsátásból</t>
  </si>
  <si>
    <t>tartozások működési célú kötvénykibocsátásból</t>
  </si>
  <si>
    <t>2. Közhatalmi bevétel</t>
  </si>
  <si>
    <t>3. Intézményi működési bevétel</t>
  </si>
  <si>
    <t>4. Működési célú átvett pénzeszköz</t>
  </si>
  <si>
    <t>1. Működési célú támogatás államháztartáson belülről</t>
  </si>
  <si>
    <t>2. Felhalmozási célú támogatás államháztartáson belülről</t>
  </si>
  <si>
    <t>Garancia- és kezességvállalásból származó megtérülés áh.-on belülről</t>
  </si>
  <si>
    <t>Előző évi költségvetési kiegészítések, visszatérülések</t>
  </si>
  <si>
    <t>018030</t>
  </si>
  <si>
    <t>Támogatási célú finanszírozási műveletek</t>
  </si>
  <si>
    <t>011130</t>
  </si>
  <si>
    <t>Önkormányzatok és önkormányzati hivatalok jogalakotó és  általános  igazgatási tevékenysége</t>
  </si>
  <si>
    <t>011220</t>
  </si>
  <si>
    <t>Adó-, vám- és jövedéki igazgatás</t>
  </si>
  <si>
    <t>083050</t>
  </si>
  <si>
    <t>Televízió-műsor  szolgáltatása és támogatása</t>
  </si>
  <si>
    <t>082042</t>
  </si>
  <si>
    <t>082092</t>
  </si>
  <si>
    <t>Közművelődés- hagyományos  közösségi kulturális értékek gondozása</t>
  </si>
  <si>
    <t>2018. év</t>
  </si>
  <si>
    <t>2021. évben</t>
  </si>
  <si>
    <t>Működési   célú támogatás államháztartáson belülről</t>
  </si>
  <si>
    <t>Közhatalmi bevételek</t>
  </si>
  <si>
    <t>Intézmény működési bevételei</t>
  </si>
  <si>
    <t>045160</t>
  </si>
  <si>
    <t>013350</t>
  </si>
  <si>
    <t>066010</t>
  </si>
  <si>
    <t>Önk. Vagyonnal való gazdálkodással kapcsolatos (6800011)</t>
  </si>
  <si>
    <t>047320</t>
  </si>
  <si>
    <t>064010</t>
  </si>
  <si>
    <t>066020</t>
  </si>
  <si>
    <t>018010</t>
  </si>
  <si>
    <t>Önkormányzatok elszámolásai  a központi költségvetéssel</t>
  </si>
  <si>
    <t>Támogatási  célú finanszírozási műveletek</t>
  </si>
  <si>
    <t>072111</t>
  </si>
  <si>
    <t>072112</t>
  </si>
  <si>
    <t>072311</t>
  </si>
  <si>
    <t>072420</t>
  </si>
  <si>
    <t>072450</t>
  </si>
  <si>
    <t>074031</t>
  </si>
  <si>
    <t>074032</t>
  </si>
  <si>
    <t>105010</t>
  </si>
  <si>
    <t>Munkanélküli aktív korúak ellátása</t>
  </si>
  <si>
    <t>Lakásfenntartással, lakhatással összefüggő ellátások</t>
  </si>
  <si>
    <t>Fogyatékossággal összefüggő pénzbeli ellátások, támogatások</t>
  </si>
  <si>
    <t>Betegséggel kapcsolatos pénzbeli ellátások, támogatások</t>
  </si>
  <si>
    <t>Betegséggel kapcsolatos pénzbeli ellátások, támogatások (közgyógyellátás)</t>
  </si>
  <si>
    <t>061030</t>
  </si>
  <si>
    <t xml:space="preserve"> Lakáshoz juttást segítő támogatások (önkormányzatok által nyújtott lakástámogatás)</t>
  </si>
  <si>
    <t>Lakáshoz juttást segítő támogatások (munkáltatók által nyújtott lakástámogatások)</t>
  </si>
  <si>
    <t>084031</t>
  </si>
  <si>
    <t>041236</t>
  </si>
  <si>
    <t>082063</t>
  </si>
  <si>
    <t>081045</t>
  </si>
  <si>
    <t>081061</t>
  </si>
  <si>
    <t>013320</t>
  </si>
  <si>
    <t xml:space="preserve">Gyermekvédelmi pénzbeli és természetbeni  ellátások (rendszeres gyermekvédelmi) </t>
  </si>
  <si>
    <t>Egyéb szociális pénzbeli ellátások, ámogatások (átmeneti segély)</t>
  </si>
  <si>
    <t>Elhunyt személyek hátramaradottainak  pénzbeli ellátása (temetési segély)</t>
  </si>
  <si>
    <t>041233</t>
  </si>
  <si>
    <t>Hosszab időtartamú közfoglalkotatatás</t>
  </si>
  <si>
    <t>Országos közfoglalakoztatási program (egyéb közfoglalkoztatás)</t>
  </si>
  <si>
    <t>Önkormányzatok és önk. hivatalok jogalkotó és ált. igazgatási tev. (841121)</t>
  </si>
  <si>
    <t>Időskorral összefüggő pénzbeli ellátások</t>
  </si>
  <si>
    <t>Fogyatékossággal összefüggő pénzbeli ellátások, támogatások ( mozgáskorlátozottak gj. szerzési tám.)</t>
  </si>
  <si>
    <t>Egyéb szociális pénzbeli ellátások, támogatások (átmeneti segély)</t>
  </si>
  <si>
    <t>Önk. vagyonnal való gazdálkodással kapcsolatos (6800011)</t>
  </si>
  <si>
    <t>Gyermekvédelmi pénzbeli és természetbeni  ellátások (rendszeres gyermekvédelmi, rendkívüli gyermekvédelmi támogatás)</t>
  </si>
  <si>
    <t>Rákóczi utca vízelvezetés</t>
  </si>
  <si>
    <t>Csukás Színház tetőfelújítása</t>
  </si>
  <si>
    <t>Csukás Színház mögötti parkban játszótér kialakítása</t>
  </si>
  <si>
    <t>Közös Hivatal tetőfelújítása</t>
  </si>
  <si>
    <t>szellemi termék vásárlása (védőnői program)</t>
  </si>
  <si>
    <t>2019. év</t>
  </si>
  <si>
    <t>Balatonszárszó Önkormányzat 2015. évi közvetett támogatásai</t>
  </si>
  <si>
    <t>2015. évi költségvetési terv</t>
  </si>
  <si>
    <t>15/2012.(V.31.) önk. rendelet  a helyi adókról 15§. (2) bek. B. )pontja alapján</t>
  </si>
  <si>
    <t>3290-3/2012</t>
  </si>
  <si>
    <t>2754-2/2014</t>
  </si>
  <si>
    <t>1390-9/2014</t>
  </si>
  <si>
    <t>727-242/201</t>
  </si>
  <si>
    <t>707-289/2014</t>
  </si>
  <si>
    <t>707-789/2014</t>
  </si>
  <si>
    <t>707-889/2014</t>
  </si>
  <si>
    <t>707-975/2014</t>
  </si>
  <si>
    <t>707-936/2014</t>
  </si>
  <si>
    <t>707-269/2014</t>
  </si>
  <si>
    <t>707-351/2014</t>
  </si>
  <si>
    <t>707-649/2014</t>
  </si>
  <si>
    <t>707-243/2014</t>
  </si>
  <si>
    <t>707-752/2014</t>
  </si>
  <si>
    <t>707/181-2014</t>
  </si>
  <si>
    <t>707-77/2014</t>
  </si>
  <si>
    <t>707-897/2014</t>
  </si>
  <si>
    <t>707-878/2014</t>
  </si>
  <si>
    <t>1645-2/2014</t>
  </si>
  <si>
    <t>2001-2/201</t>
  </si>
  <si>
    <t>E-KATA program megvásárlása</t>
  </si>
  <si>
    <t>2022. évben</t>
  </si>
  <si>
    <t>1.  Balatonszárszói Közös Önkormányzati Hivatal</t>
  </si>
  <si>
    <t>1. Balatonszárszói Közös Önkormányzati Hivatal</t>
  </si>
  <si>
    <t>Az önkormányzat önállóan működő és gazdálkodó költségvetési szerve</t>
  </si>
  <si>
    <t xml:space="preserve"> Adó, illeték kiszabása, beszedése, adóellenőrzés</t>
  </si>
  <si>
    <t xml:space="preserve">2. Balatonszárszói József Attila Művelődési Ház </t>
  </si>
  <si>
    <t>2. Balatonszárszói József Attila Művelődési Ház</t>
  </si>
  <si>
    <t>Oktatási ágazat (Társulásnak )</t>
  </si>
  <si>
    <t xml:space="preserve">Balatonszárszói József Attila Művelődési Ház </t>
  </si>
  <si>
    <t>2.oldal</t>
  </si>
  <si>
    <t>beruházási kiadás</t>
  </si>
  <si>
    <t>beruházási és felújítási célú kiadás</t>
  </si>
  <si>
    <t>Balatonszárszói Nagyközség Önkormányzat</t>
  </si>
  <si>
    <t>Kerékpár tároló</t>
  </si>
  <si>
    <t>Szabad-strandok családbarát kialakítása</t>
  </si>
  <si>
    <t>felújítási kiadásai</t>
  </si>
  <si>
    <t xml:space="preserve">József Attila Művelődési Ház </t>
  </si>
  <si>
    <t>Mindösszesen</t>
  </si>
  <si>
    <t>József Attila Művelődési Ház</t>
  </si>
  <si>
    <t xml:space="preserve">   - Működési tartalék</t>
  </si>
  <si>
    <t xml:space="preserve">   - Felhalmozási tartalék</t>
  </si>
  <si>
    <t>Kisértékű tárgyi eszközök</t>
  </si>
  <si>
    <t>Értékesítési és forgalmi adók</t>
  </si>
  <si>
    <t>Termékek és szolgáltatások adói</t>
  </si>
  <si>
    <t>ÁH belüli megelőlegezés visszafizetése</t>
  </si>
  <si>
    <t>Pesti Féle ház</t>
  </si>
  <si>
    <t>Balatonpart-pergola</t>
  </si>
  <si>
    <t>Orvosi rendelő</t>
  </si>
  <si>
    <t>41 Módosította a 8/2015. (X.06.) Ör.  13. § (7) bekezdése. Hatályos: 2015. október 7-től.</t>
  </si>
  <si>
    <t>Országos közfoglalkotatatási program</t>
  </si>
  <si>
    <t xml:space="preserve">        E.ON Áramhálózati Zrt.-nek számla tartozás</t>
  </si>
  <si>
    <t>Orvosi rendelő eszköz eszerzés</t>
  </si>
  <si>
    <t>Részesedés eszerzése</t>
  </si>
  <si>
    <t>Jármű felújítás</t>
  </si>
  <si>
    <t xml:space="preserve">önállóan működő és gazdálkodó költségvetési szerv kiadásai </t>
  </si>
  <si>
    <t>kötelező, önként vállalt és államigazgatási fel.-ok szerint</t>
  </si>
  <si>
    <t xml:space="preserve">kötelező, önként vállalt és államigazgatási fel.-ok szerint </t>
  </si>
  <si>
    <t xml:space="preserve">önállóan működő költségvetési szerv bevételei </t>
  </si>
  <si>
    <t xml:space="preserve">önállóan működő költségvetési szerv kiadásai </t>
  </si>
  <si>
    <r>
      <t>kötelező, önként vállalt és államigazgatási fel.-ok szerint</t>
    </r>
    <r>
      <rPr>
        <b/>
        <vertAlign val="superscript"/>
        <sz val="10"/>
        <rFont val="Arial"/>
        <family val="2"/>
        <charset val="238"/>
      </rPr>
      <t xml:space="preserve"> </t>
    </r>
  </si>
  <si>
    <t xml:space="preserve">bevételi költségvetése  </t>
  </si>
  <si>
    <t>2015. évi létszám</t>
  </si>
  <si>
    <t xml:space="preserve"> 2015. évi közfoglalkoztatotti létszám</t>
  </si>
  <si>
    <r>
      <t>összevont költségvetési mérlege</t>
    </r>
    <r>
      <rPr>
        <b/>
        <vertAlign val="superscript"/>
        <sz val="10"/>
        <rFont val="Arial"/>
        <family val="2"/>
        <charset val="238"/>
      </rPr>
      <t xml:space="preserve"> </t>
    </r>
  </si>
  <si>
    <t xml:space="preserve">és költségvetési szervének kiadásai </t>
  </si>
  <si>
    <t xml:space="preserve">és költségvetési szerveinek bevételei </t>
  </si>
  <si>
    <t>046020</t>
  </si>
  <si>
    <t>082091</t>
  </si>
  <si>
    <t>Közművelődés közösségi részvétel</t>
  </si>
  <si>
    <t>Vezetékes műsorelosztás, kábeltelevíziós rendszer</t>
  </si>
  <si>
    <t>018020</t>
  </si>
  <si>
    <t>Központi költségvetési befizetések</t>
  </si>
  <si>
    <t>091110</t>
  </si>
  <si>
    <t>Óvodai nevelés</t>
  </si>
  <si>
    <t>096015</t>
  </si>
  <si>
    <t>Gyermekétkeztetés köznevelési intézményben</t>
  </si>
  <si>
    <t>8.2. számú melléklet</t>
  </si>
  <si>
    <t>Tény</t>
  </si>
  <si>
    <t xml:space="preserve">éves bontásban </t>
  </si>
  <si>
    <t>Balatonszárszó Önkormányzat többéves kihatással járó feladatai</t>
  </si>
  <si>
    <t xml:space="preserve">2015. évi felhasználási ütemterv </t>
  </si>
  <si>
    <t>Finanszírozási célú pügyi kiadások</t>
  </si>
  <si>
    <t>2015. évi felhasználási ütemterv</t>
  </si>
  <si>
    <t>Működési célra átvett pénzeszköz</t>
  </si>
  <si>
    <t>Megelőlegezés teljesítése</t>
  </si>
  <si>
    <t xml:space="preserve">fejlesztési célonként </t>
  </si>
  <si>
    <t>Óvoda napkollektor</t>
  </si>
  <si>
    <t>Tartalékváltozás jogcíme</t>
  </si>
  <si>
    <t>Összege</t>
  </si>
  <si>
    <t>Bevételi oldalon</t>
  </si>
  <si>
    <t>Támogatásértékű működési bevételek</t>
  </si>
  <si>
    <t>Önkormányzat költségvetési támogatása</t>
  </si>
  <si>
    <t>Egyéb önkormányzati vagyon bérbeadásából származó bevétel</t>
  </si>
  <si>
    <t>Kiadási oldalon</t>
  </si>
  <si>
    <t>Dologi és egyéb folyó kiadások</t>
  </si>
  <si>
    <t>Pénzeszköz átadás, támogatás értékű kiadás</t>
  </si>
  <si>
    <t>Társadalom-, szociálpolitikai és egyéb juttatás, támogatás</t>
  </si>
  <si>
    <t>Beruházás</t>
  </si>
  <si>
    <t>Összes tartalékváltozás</t>
  </si>
  <si>
    <t>Záró tartalék</t>
  </si>
  <si>
    <t>Tartalék összesen:</t>
  </si>
  <si>
    <t>Balatonszárszó Nagyközség Önkormányzatának és költségvetési szerveinek</t>
  </si>
  <si>
    <t>Nyitó egyenleg</t>
  </si>
  <si>
    <t>Záró egyenleg</t>
  </si>
  <si>
    <t>Művelődési Ház</t>
  </si>
  <si>
    <t>Közös Önkormányzati Hivatal</t>
  </si>
  <si>
    <t xml:space="preserve">Nagyközségi Önkormányzat </t>
  </si>
  <si>
    <t>Alaptevékenység költségvetési bevételei</t>
  </si>
  <si>
    <t>Alaptevéknység költségvetési kiadásai</t>
  </si>
  <si>
    <t>Alaptevékenyés költségvetési egyenlege</t>
  </si>
  <si>
    <t>Alaptevékyenség finanszírozási bevételei</t>
  </si>
  <si>
    <t>Alaptevékenység finanszírozási kiadásai</t>
  </si>
  <si>
    <t>Alaptevékenység finanszírozási egyenlege</t>
  </si>
  <si>
    <t>Alaptevékenyésg maradványa</t>
  </si>
  <si>
    <t>Vállalkozási 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</si>
  <si>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</si>
  <si>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</si>
  <si>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</si>
  <si>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</si>
  <si>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</si>
  <si>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</t>
  </si>
  <si>
    <t>Összes maradvány</t>
  </si>
  <si>
    <t>Alaptevékenység kötelezettségvállalással terhelt maradványa</t>
  </si>
  <si>
    <t>Alaptevékenyésg szabad maradványa</t>
  </si>
  <si>
    <t>Vállalkozási tevékenyésget terhelő befizetési kötelezettség</t>
  </si>
  <si>
    <t>Vállakozási tevékenységet felhazsnálható maradványa</t>
  </si>
  <si>
    <t>Balatonszárszó Nagyközség Önkormányzata vagyonának összesített értéke</t>
  </si>
  <si>
    <t>Forgalomképesség szerint</t>
  </si>
  <si>
    <t>0-ra leírt eszközök bruttó értéke</t>
  </si>
  <si>
    <t>Műv. Ház</t>
  </si>
  <si>
    <t>Közös Hiv.</t>
  </si>
  <si>
    <t>Önkorm.</t>
  </si>
  <si>
    <t>Forgalom-képtelen</t>
  </si>
  <si>
    <t>Korlátozottan forgalomépes</t>
  </si>
  <si>
    <t>Üzleti vagyon</t>
  </si>
  <si>
    <t>Immateriális javak</t>
  </si>
  <si>
    <t>Tárgyi eszözök</t>
  </si>
  <si>
    <t>1. Ingatlanok és a kapcsolódó vagyoni értékű jogok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</si>
  <si>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</si>
  <si>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</si>
  <si>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</si>
  <si>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</si>
  <si>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Befektetett pénzügyi eszközök</t>
  </si>
  <si>
    <t>1. Tartós részesedés</t>
  </si>
  <si>
    <t>2. Tartós hitelviszonyt megtestesítő értékpapír</t>
  </si>
  <si>
    <t>3. Befektetett pénzügyi eszközök értékhelyesbítése</t>
  </si>
  <si>
    <t>Nemzeti vagyonba tartozó befektettet eszközök</t>
  </si>
  <si>
    <t>I. Készletek</t>
  </si>
  <si>
    <t>III. Értékpapírok</t>
  </si>
  <si>
    <t>Nemzeti vagyonba tartozó forgó eszközök</t>
  </si>
  <si>
    <t xml:space="preserve"> Pénzeszközök</t>
  </si>
  <si>
    <t>Követelések</t>
  </si>
  <si>
    <t>Egyéb sajátos eszköz oldali elszámolások</t>
  </si>
  <si>
    <t>Aktív időbeli elhatárolások</t>
  </si>
  <si>
    <t>ESZKÖZÖK ÖSSZESEN</t>
  </si>
  <si>
    <t>Nemzeti vagyon induláskori értéke</t>
  </si>
  <si>
    <t>Nemzeti vagyon változásai</t>
  </si>
  <si>
    <t>Egyéb eszközök induláskori értéke és változásai</t>
  </si>
  <si>
    <t>Felhalmozási eredmény</t>
  </si>
  <si>
    <t xml:space="preserve">Eszközök értékhelyesbítése </t>
  </si>
  <si>
    <t>Mérleg szerinti eredmény</t>
  </si>
  <si>
    <t>Saját tőke</t>
  </si>
  <si>
    <t>Kötelezettségek</t>
  </si>
  <si>
    <t>Egyéb sajátos forrásoldali elszámolások</t>
  </si>
  <si>
    <t>Kincsátri számlavezetéssel kapcsolatos elszámolások</t>
  </si>
  <si>
    <t>Passzív időbeli elhatárolások</t>
  </si>
  <si>
    <t>FORRÁSOK ÖSSZESEN</t>
  </si>
  <si>
    <t>az önkormányzatok tulajdonában lévő, a jogszabály alapján érték nélkül nyilvántartott eszközök állománya</t>
  </si>
  <si>
    <t>nincs</t>
  </si>
  <si>
    <t>a mérlegben értékkel nem szereplő kötelezettségek</t>
  </si>
  <si>
    <t>van</t>
  </si>
  <si>
    <t>Balatonszárszó Nagyközség Önkormányzata és költségvetési szervei</t>
  </si>
  <si>
    <t>Lejárat szerint</t>
  </si>
  <si>
    <t>rövid lejáratú</t>
  </si>
  <si>
    <t>hosszú lejáratú</t>
  </si>
  <si>
    <t>Magyarország gazdasági stabilitásáról szóló 2011. évi CXCIV. törvény 3 §-a szerint</t>
  </si>
  <si>
    <t>hitel, kölcsön felvétele, átvállalása a folyósítás, átvállalás napjától a végtörlesztés napjáig, és annak aktuális tőketartozása</t>
  </si>
  <si>
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</si>
  <si>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 napjáig, és annak a váltóval kiváltott kötelezettséggel megegyező, kamatot nem tartalmazó értéke</t>
  </si>
  <si>
    <t>az Szt. szerint pénzügyi lízing lízingbevevői félként történő megkötése a lízing futamideje alatt, és a lízingszerződésben kikötött tőkerész hátralévő összege</t>
  </si>
  <si>
    <t>a visszavásárlási kötelezettség kikötésével megkötött 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</si>
  <si>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 nap időtartamú halasztott fizetés, részletfizetés, és a még ki nem fizetett ellenérték</t>
  </si>
  <si>
    <t>hitelintézetek által, származékos műveletek különbözeteként az Államadósság Kezelő Központ Zrt.-nél (a továbbiakban: ÁKK Zrt.) elhelyezett fedezeti betétek, és azok összege</t>
  </si>
  <si>
    <t>Irányultság szerint</t>
  </si>
  <si>
    <t>belföldi irányú</t>
  </si>
  <si>
    <t>külföldi irányú</t>
  </si>
  <si>
    <t>részesedéseinek állománya és a kapcsolódó működéséből származó kötelezettségek</t>
  </si>
  <si>
    <t>Állománya</t>
  </si>
  <si>
    <t>Kapcsolódó kötlezettség</t>
  </si>
  <si>
    <t>Tartós részesedések</t>
  </si>
  <si>
    <t xml:space="preserve">      anyavállalatban</t>
  </si>
  <si>
    <t xml:space="preserve">      leányvállalatban</t>
  </si>
  <si>
    <t xml:space="preserve">      közös vezetésű vállalkozásban</t>
  </si>
  <si>
    <t xml:space="preserve">      társult vállalkozásban</t>
  </si>
  <si>
    <t xml:space="preserve">      egyéb részesedési viszonyban lévő vállalkozásban</t>
  </si>
  <si>
    <t>Forgatási célú részesedések</t>
  </si>
  <si>
    <t>2015. évi maradványáról</t>
  </si>
  <si>
    <t>Előző évi maradvány alaptevékenység ellátására</t>
  </si>
  <si>
    <t>2015. december 31.-én</t>
  </si>
  <si>
    <t>adóssáságának állománya 2015. december 31.-én</t>
  </si>
  <si>
    <t>KGR11 Mérleg 167-173.sorig</t>
  </si>
  <si>
    <t>KGR11 Mérleg 158.sor</t>
  </si>
  <si>
    <t>KGR11 Mérleg 161.sor</t>
  </si>
  <si>
    <t>KGR11 Mérleg 57.sor</t>
  </si>
  <si>
    <t>KGR11 Mérleg 237.sorig</t>
  </si>
  <si>
    <t>KGR11 Mérleg 242.sorig</t>
  </si>
  <si>
    <t>KGR11 Mérleg 243.sorig</t>
  </si>
  <si>
    <t>ÖNKORMÁNYZAT</t>
  </si>
  <si>
    <t>Műv.Ház</t>
  </si>
  <si>
    <t>HIVATAL</t>
  </si>
  <si>
    <t>Napelem tervezés</t>
  </si>
  <si>
    <t>Iskola</t>
  </si>
  <si>
    <t>teniszpálya</t>
  </si>
  <si>
    <t>Múzeum</t>
  </si>
  <si>
    <t>74/2015</t>
  </si>
  <si>
    <t>GK-i szerviz</t>
  </si>
  <si>
    <t>Orvosi rend</t>
  </si>
  <si>
    <t>Halotthűtő</t>
  </si>
  <si>
    <t>146/2015</t>
  </si>
  <si>
    <t>Orvosi festés</t>
  </si>
  <si>
    <t>Játszótér ell.</t>
  </si>
  <si>
    <t>Iskola nevelői</t>
  </si>
  <si>
    <t>Tóparti vill.</t>
  </si>
  <si>
    <t>178/2015</t>
  </si>
  <si>
    <t>180/2015</t>
  </si>
  <si>
    <t>205/2015</t>
  </si>
  <si>
    <t>225/2015</t>
  </si>
  <si>
    <t>228/2015</t>
  </si>
  <si>
    <t>237/2015</t>
  </si>
  <si>
    <t>Össz</t>
  </si>
  <si>
    <t>Kisértékű eszközök</t>
  </si>
  <si>
    <t>Képzőművészeti alkotások</t>
  </si>
  <si>
    <t>Régészeti leletek</t>
  </si>
  <si>
    <t xml:space="preserve">Kulturális javak,múzeumi tárgyak </t>
  </si>
  <si>
    <t>Gyűjtemények</t>
  </si>
  <si>
    <t xml:space="preserve">egység </t>
  </si>
  <si>
    <t>mennyiség</t>
  </si>
  <si>
    <t>01-02 számlacsoportban nyilván. eszközök, azaz a vagyonkezelésbe adott eszközök</t>
  </si>
  <si>
    <t xml:space="preserve">szolgáló előző évek pénzmaradványa </t>
  </si>
  <si>
    <t>Finan-i célú pügyi műveletek</t>
  </si>
  <si>
    <t>pénzkészlete 2015. december 31.-i állapot szerint</t>
  </si>
  <si>
    <t>1. számú melléklet a 7/2016.( V.31.) önkormányzati rendelethez</t>
  </si>
  <si>
    <t>2. számú melléklet az  7/2016.( V.31.)  önkormányzati rendelethez</t>
  </si>
  <si>
    <t>3. számú melléklet az  7/2016.( V.31.)   önkormányzati rendelethez</t>
  </si>
  <si>
    <t xml:space="preserve"> 4. 1. számú melléklet az  7/2016.( V.31.)   önkormányzati rendelethez</t>
  </si>
  <si>
    <t>5.1.  számú melléklet az  7/2016.( V.31.)   önkormányzati rendelethez</t>
  </si>
  <si>
    <t xml:space="preserve"> 6.1. számú melléklet az  7/2016.( V.31.)   önkormányzati rendelethez</t>
  </si>
  <si>
    <t>6.2. számú melléklet az 7/2016.( V.31.)  önkormányzati rendelethez</t>
  </si>
  <si>
    <t xml:space="preserve"> 6.3. számú melléklet az  7/2016.( V.31.)  önkormányzati rendelethez</t>
  </si>
  <si>
    <t xml:space="preserve"> 6.4. számú melléklet az 7/2016.( V.31.)   önkormányzati rendelethez</t>
  </si>
  <si>
    <t xml:space="preserve"> 7.1. számú melléklet az 7/2016.( V.31.)  önkormányzati rendelethez</t>
  </si>
  <si>
    <t>7.2. számú melléklet az 7/2016.( V.31.)  önkormányzati rendelethez</t>
  </si>
  <si>
    <t xml:space="preserve"> 7.3. számú melléklet az  7/2016.( V.31.)   önkormányzati rendelethez</t>
  </si>
  <si>
    <t>7.4. számú melléklet az  7/2016.( V.31.)   önkormányzati rendelethez</t>
  </si>
  <si>
    <t>8.1. számú melléklet az  7/2016.( V.31.)  önkormányzati rendelethez</t>
  </si>
  <si>
    <t xml:space="preserve"> 8.2. számú melléklet az  7/2016.( V.31.)   önkormányzati rendelethez</t>
  </si>
  <si>
    <t xml:space="preserve"> 8.3. számú melléklet  az   7/2016.( V.31.)   önkormányzati rendelethez</t>
  </si>
  <si>
    <t>8.4. számú melléklet az  7/2016.( V.31.)   önkormányzati rendelethez</t>
  </si>
  <si>
    <t>9. számú melléklet az  7/2016.( V.31.)   önkormányzati rendelethez</t>
  </si>
  <si>
    <t xml:space="preserve"> 10. számú melléklet az 7/2016.( V.31.)  önkormányzati rendelethez</t>
  </si>
  <si>
    <t xml:space="preserve">11. számú melléklet az 7/2016.( V.31.)  önkormányzati rendelethez     </t>
  </si>
  <si>
    <t>12. számú melléklet az  7/2016.( V.31.) önkormányzati rendelethez</t>
  </si>
  <si>
    <t>13. számú melléklet az 7/2016.( V.31.)  önkormányzati rendelethez</t>
  </si>
  <si>
    <t xml:space="preserve">14. számú melléklet az  7/2016.( V.31.)   önkormányzati rendelethez </t>
  </si>
  <si>
    <t>15. számú melléklet az  7/2016.( V.31.)  önkormányzati rendelethez</t>
  </si>
  <si>
    <t>16. számú melléklet az  7/2016.( V.31.)   önkormányzati rendelethez</t>
  </si>
  <si>
    <t>17. számú melléklet az   7/2016.( V.31.)   önkormányzati rendelethez</t>
  </si>
  <si>
    <t>18. számú melléklet az 7/2016.( V.31.) önkormányzati rendelethez</t>
  </si>
  <si>
    <t>19. számú melléklet az 7/2016.( V.31.)   önkormányzati rendelethez</t>
  </si>
  <si>
    <t>20. számú melléklet az  7/2016.( V.31.)  önkormányzati rendelethez</t>
  </si>
  <si>
    <t>21. számú melléklet az  7/2016.( V.31.)  önkormányzati rendelethez</t>
  </si>
  <si>
    <t>22. számú melléklet az  7/2016.( V.31.)  önkormányzati rendelethez</t>
  </si>
  <si>
    <t>23. számú melléklet az 7/2016 (V.31.) önkormányzati rendelethez</t>
  </si>
  <si>
    <t>24. számú melléklet az 7/2016 (V.31.) önkormányzati rendelethez</t>
  </si>
  <si>
    <t>25. számú melléklet az  7/2016 (V.31.)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</si>
</sst>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,##0"/>
  </numFmts>
  <fonts count="5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63"/>
      <name val="Arial"/>
      <family val="2"/>
      <charset val="238"/>
    </font>
    <font>
      <sz val="10"/>
      <color indexed="6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0" fontId="7" fillId="0" borderId="0"/>
    <xf numFmtId="0" fontId="5" fillId="0" borderId="0" applyNumberFormat="0" applyFill="0" applyBorder="0" applyAlignment="0" applyProtection="0"/>
    <xf numFmtId="0" fontId="7" fillId="0" borderId="0"/>
    <xf numFmtId="0" fontId="5" fillId="0" borderId="0"/>
  </cellStyleXfs>
  <cellXfs count="6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4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5" xfId="0" applyBorder="1"/>
    <xf numFmtId="0" fontId="4" fillId="0" borderId="6" xfId="0" applyFont="1" applyBorder="1"/>
    <xf numFmtId="0" fontId="5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4" fillId="0" borderId="10" xfId="0" applyFont="1" applyBorder="1"/>
    <xf numFmtId="0" fontId="0" fillId="0" borderId="10" xfId="0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11" xfId="0" applyFont="1" applyBorder="1"/>
    <xf numFmtId="0" fontId="0" fillId="0" borderId="11" xfId="0" applyBorder="1"/>
    <xf numFmtId="0" fontId="5" fillId="0" borderId="1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0" fillId="0" borderId="11" xfId="0" applyBorder="1" applyAlignment="1">
      <alignment horizontal="center"/>
    </xf>
    <xf numFmtId="0" fontId="5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0" fontId="5" fillId="0" borderId="0" xfId="0" applyFont="1" applyAlignment="1"/>
    <xf numFmtId="0" fontId="0" fillId="0" borderId="12" xfId="0" applyBorder="1"/>
    <xf numFmtId="0" fontId="0" fillId="0" borderId="2" xfId="0" applyFill="1" applyBorder="1"/>
    <xf numFmtId="0" fontId="0" fillId="0" borderId="13" xfId="0" applyBorder="1"/>
    <xf numFmtId="0" fontId="5" fillId="0" borderId="2" xfId="0" applyFont="1" applyBorder="1"/>
    <xf numFmtId="0" fontId="4" fillId="0" borderId="11" xfId="0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10" xfId="0" applyBorder="1" applyAlignment="1"/>
    <xf numFmtId="0" fontId="7" fillId="0" borderId="0" xfId="5" applyAlignment="1"/>
    <xf numFmtId="0" fontId="7" fillId="0" borderId="0" xfId="5"/>
    <xf numFmtId="0" fontId="8" fillId="0" borderId="0" xfId="5" applyFont="1" applyAlignment="1"/>
    <xf numFmtId="0" fontId="9" fillId="0" borderId="0" xfId="5" applyFont="1" applyAlignment="1">
      <alignment horizontal="center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0" fillId="0" borderId="0" xfId="5" applyFont="1"/>
    <xf numFmtId="0" fontId="7" fillId="0" borderId="10" xfId="5" applyFont="1" applyBorder="1" applyAlignment="1"/>
    <xf numFmtId="0" fontId="11" fillId="0" borderId="0" xfId="5" applyFont="1"/>
    <xf numFmtId="0" fontId="7" fillId="0" borderId="10" xfId="5" applyFont="1" applyBorder="1"/>
    <xf numFmtId="9" fontId="7" fillId="0" borderId="10" xfId="5" applyNumberFormat="1" applyFont="1" applyBorder="1" applyAlignment="1">
      <alignment horizontal="right"/>
    </xf>
    <xf numFmtId="0" fontId="7" fillId="0" borderId="10" xfId="5" applyFont="1" applyBorder="1" applyAlignment="1">
      <alignment horizontal="right"/>
    </xf>
    <xf numFmtId="0" fontId="12" fillId="0" borderId="10" xfId="5" applyFont="1" applyBorder="1"/>
    <xf numFmtId="0" fontId="7" fillId="0" borderId="1" xfId="5" applyFont="1" applyBorder="1" applyAlignment="1">
      <alignment horizontal="right"/>
    </xf>
    <xf numFmtId="0" fontId="7" fillId="0" borderId="0" xfId="5" applyFont="1"/>
    <xf numFmtId="0" fontId="7" fillId="0" borderId="12" xfId="5" applyFont="1" applyBorder="1"/>
    <xf numFmtId="0" fontId="7" fillId="0" borderId="12" xfId="5" applyFont="1" applyBorder="1" applyAlignment="1">
      <alignment horizontal="right"/>
    </xf>
    <xf numFmtId="0" fontId="11" fillId="0" borderId="10" xfId="5" applyFont="1" applyBorder="1" applyAlignment="1"/>
    <xf numFmtId="0" fontId="11" fillId="0" borderId="10" xfId="5" applyFont="1" applyBorder="1"/>
    <xf numFmtId="0" fontId="11" fillId="0" borderId="10" xfId="5" applyFont="1" applyBorder="1" applyAlignment="1">
      <alignment horizontal="right"/>
    </xf>
    <xf numFmtId="0" fontId="7" fillId="0" borderId="0" xfId="5" applyFont="1" applyBorder="1" applyAlignment="1"/>
    <xf numFmtId="0" fontId="7" fillId="0" borderId="0" xfId="5" applyFont="1" applyBorder="1"/>
    <xf numFmtId="0" fontId="7" fillId="0" borderId="0" xfId="5" applyFont="1" applyBorder="1" applyAlignment="1">
      <alignment horizontal="right"/>
    </xf>
    <xf numFmtId="0" fontId="7" fillId="0" borderId="10" xfId="5" applyBorder="1"/>
    <xf numFmtId="9" fontId="7" fillId="0" borderId="10" xfId="5" applyNumberFormat="1" applyBorder="1"/>
    <xf numFmtId="0" fontId="7" fillId="0" borderId="10" xfId="5" applyBorder="1" applyAlignment="1">
      <alignment horizontal="center"/>
    </xf>
    <xf numFmtId="0" fontId="7" fillId="0" borderId="0" xfId="5" applyBorder="1"/>
    <xf numFmtId="0" fontId="9" fillId="0" borderId="0" xfId="5" applyFont="1" applyBorder="1" applyAlignment="1">
      <alignment horizontal="center"/>
    </xf>
    <xf numFmtId="0" fontId="13" fillId="0" borderId="0" xfId="5" applyFont="1"/>
    <xf numFmtId="0" fontId="10" fillId="0" borderId="10" xfId="5" applyFont="1" applyBorder="1"/>
    <xf numFmtId="0" fontId="9" fillId="0" borderId="0" xfId="5" applyFont="1" applyBorder="1"/>
    <xf numFmtId="0" fontId="13" fillId="0" borderId="0" xfId="5" applyFont="1" applyAlignment="1">
      <alignment horizontal="center"/>
    </xf>
    <xf numFmtId="0" fontId="11" fillId="0" borderId="0" xfId="5" applyFont="1" applyBorder="1"/>
    <xf numFmtId="0" fontId="13" fillId="0" borderId="0" xfId="5" applyFont="1" applyBorder="1" applyAlignment="1">
      <alignment horizontal="center"/>
    </xf>
    <xf numFmtId="0" fontId="11" fillId="0" borderId="0" xfId="5" applyFont="1" applyBorder="1" applyAlignment="1">
      <alignment horizontal="center"/>
    </xf>
    <xf numFmtId="0" fontId="13" fillId="0" borderId="0" xfId="5" applyFont="1" applyBorder="1"/>
    <xf numFmtId="164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0" fillId="0" borderId="10" xfId="0" applyNumberFormat="1" applyBorder="1"/>
    <xf numFmtId="3" fontId="0" fillId="0" borderId="10" xfId="0" applyNumberFormat="1" applyBorder="1" applyAlignment="1">
      <alignment horizontal="center"/>
    </xf>
    <xf numFmtId="0" fontId="17" fillId="0" borderId="0" xfId="5" applyFont="1" applyBorder="1" applyAlignment="1">
      <alignment horizontal="right"/>
    </xf>
    <xf numFmtId="0" fontId="17" fillId="0" borderId="0" xfId="5" applyFont="1"/>
    <xf numFmtId="164" fontId="11" fillId="0" borderId="0" xfId="5" applyNumberFormat="1" applyFont="1"/>
    <xf numFmtId="0" fontId="7" fillId="0" borderId="0" xfId="5" applyFont="1" applyAlignment="1">
      <alignment horizontal="right"/>
    </xf>
    <xf numFmtId="0" fontId="3" fillId="0" borderId="10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/>
    <xf numFmtId="0" fontId="0" fillId="0" borderId="11" xfId="0" applyBorder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4" fillId="0" borderId="1" xfId="4" applyNumberFormat="1" applyFont="1" applyFill="1" applyBorder="1" applyAlignment="1" applyProtection="1">
      <alignment horizontal="left"/>
    </xf>
    <xf numFmtId="3" fontId="0" fillId="0" borderId="1" xfId="0" applyNumberFormat="1" applyBorder="1"/>
    <xf numFmtId="3" fontId="5" fillId="0" borderId="1" xfId="0" applyNumberFormat="1" applyFont="1" applyBorder="1"/>
    <xf numFmtId="0" fontId="6" fillId="0" borderId="1" xfId="0" applyFont="1" applyBorder="1"/>
    <xf numFmtId="0" fontId="23" fillId="0" borderId="11" xfId="0" applyFont="1" applyBorder="1"/>
    <xf numFmtId="0" fontId="4" fillId="0" borderId="0" xfId="0" applyFont="1" applyBorder="1" applyAlignment="1">
      <alignment horizontal="right"/>
    </xf>
    <xf numFmtId="3" fontId="0" fillId="0" borderId="0" xfId="0" applyNumberFormat="1" applyBorder="1"/>
    <xf numFmtId="0" fontId="28" fillId="0" borderId="0" xfId="2" applyFont="1" applyFill="1" applyBorder="1" applyAlignment="1">
      <alignment horizontal="center" vertical="center" wrapText="1"/>
    </xf>
    <xf numFmtId="3" fontId="30" fillId="0" borderId="0" xfId="2" applyNumberFormat="1" applyFont="1" applyFill="1" applyBorder="1"/>
    <xf numFmtId="3" fontId="32" fillId="0" borderId="0" xfId="2" applyNumberFormat="1" applyFont="1" applyFill="1" applyBorder="1"/>
    <xf numFmtId="3" fontId="18" fillId="0" borderId="0" xfId="2" applyNumberFormat="1" applyFont="1" applyFill="1" applyBorder="1"/>
    <xf numFmtId="3" fontId="20" fillId="0" borderId="0" xfId="2" applyNumberFormat="1" applyFont="1" applyFill="1" applyBorder="1"/>
    <xf numFmtId="3" fontId="33" fillId="0" borderId="0" xfId="2" applyNumberFormat="1" applyFont="1" applyBorder="1"/>
    <xf numFmtId="3" fontId="35" fillId="0" borderId="0" xfId="2" applyNumberFormat="1" applyFont="1" applyFill="1" applyBorder="1"/>
    <xf numFmtId="3" fontId="38" fillId="0" borderId="0" xfId="2" applyNumberFormat="1" applyFont="1" applyFill="1" applyBorder="1"/>
    <xf numFmtId="3" fontId="39" fillId="0" borderId="0" xfId="2" applyNumberFormat="1" applyFont="1" applyBorder="1"/>
    <xf numFmtId="3" fontId="36" fillId="0" borderId="0" xfId="2" applyNumberFormat="1" applyFont="1" applyBorder="1"/>
    <xf numFmtId="0" fontId="40" fillId="0" borderId="0" xfId="2" applyFont="1" applyBorder="1"/>
    <xf numFmtId="3" fontId="40" fillId="0" borderId="0" xfId="2" applyNumberFormat="1" applyFont="1" applyBorder="1"/>
    <xf numFmtId="0" fontId="5" fillId="0" borderId="0" xfId="3" applyFont="1" applyFill="1" applyBorder="1" applyAlignment="1"/>
    <xf numFmtId="0" fontId="5" fillId="0" borderId="4" xfId="0" applyFont="1" applyBorder="1"/>
    <xf numFmtId="0" fontId="5" fillId="0" borderId="8" xfId="0" applyFont="1" applyBorder="1"/>
    <xf numFmtId="0" fontId="32" fillId="0" borderId="0" xfId="0" applyFont="1"/>
    <xf numFmtId="0" fontId="38" fillId="0" borderId="0" xfId="0" applyFont="1"/>
    <xf numFmtId="0" fontId="0" fillId="0" borderId="6" xfId="0" applyBorder="1"/>
    <xf numFmtId="0" fontId="25" fillId="0" borderId="0" xfId="2" applyFont="1" applyBorder="1" applyAlignment="1">
      <alignment wrapText="1"/>
    </xf>
    <xf numFmtId="0" fontId="27" fillId="0" borderId="10" xfId="2" applyFont="1" applyFill="1" applyBorder="1" applyAlignment="1">
      <alignment horizontal="center" vertical="center"/>
    </xf>
    <xf numFmtId="0" fontId="18" fillId="0" borderId="10" xfId="2" applyFont="1" applyFill="1" applyBorder="1"/>
    <xf numFmtId="0" fontId="31" fillId="0" borderId="10" xfId="2" applyFont="1" applyBorder="1"/>
    <xf numFmtId="0" fontId="27" fillId="0" borderId="10" xfId="2" applyFont="1" applyBorder="1"/>
    <xf numFmtId="0" fontId="19" fillId="0" borderId="10" xfId="3" applyFont="1" applyFill="1" applyBorder="1" applyAlignment="1"/>
    <xf numFmtId="0" fontId="19" fillId="0" borderId="10" xfId="3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0" fillId="0" borderId="1" xfId="2" applyFont="1" applyFill="1" applyBorder="1"/>
    <xf numFmtId="3" fontId="30" fillId="0" borderId="2" xfId="2" applyNumberFormat="1" applyFont="1" applyFill="1" applyBorder="1"/>
    <xf numFmtId="0" fontId="31" fillId="0" borderId="1" xfId="2" applyFont="1" applyBorder="1"/>
    <xf numFmtId="3" fontId="31" fillId="0" borderId="2" xfId="2" applyNumberFormat="1" applyFont="1" applyBorder="1"/>
    <xf numFmtId="0" fontId="27" fillId="0" borderId="1" xfId="2" applyFont="1" applyBorder="1"/>
    <xf numFmtId="3" fontId="27" fillId="0" borderId="2" xfId="2" applyNumberFormat="1" applyFont="1" applyBorder="1"/>
    <xf numFmtId="0" fontId="19" fillId="0" borderId="1" xfId="3" applyFont="1" applyFill="1" applyBorder="1" applyAlignment="1"/>
    <xf numFmtId="3" fontId="33" fillId="0" borderId="2" xfId="2" applyNumberFormat="1" applyFont="1" applyBorder="1"/>
    <xf numFmtId="0" fontId="18" fillId="0" borderId="1" xfId="2" applyFont="1" applyFill="1" applyBorder="1"/>
    <xf numFmtId="3" fontId="18" fillId="0" borderId="2" xfId="2" applyNumberFormat="1" applyFont="1" applyFill="1" applyBorder="1"/>
    <xf numFmtId="0" fontId="16" fillId="0" borderId="2" xfId="0" applyFont="1" applyBorder="1"/>
    <xf numFmtId="0" fontId="41" fillId="0" borderId="2" xfId="0" applyFont="1" applyBorder="1"/>
    <xf numFmtId="0" fontId="18" fillId="0" borderId="1" xfId="2" applyFont="1" applyFill="1" applyBorder="1" applyAlignment="1">
      <alignment vertical="top"/>
    </xf>
    <xf numFmtId="0" fontId="18" fillId="0" borderId="10" xfId="2" applyFont="1" applyFill="1" applyBorder="1" applyAlignment="1">
      <alignment wrapText="1"/>
    </xf>
    <xf numFmtId="0" fontId="39" fillId="0" borderId="1" xfId="2" applyFont="1" applyBorder="1"/>
    <xf numFmtId="0" fontId="30" fillId="0" borderId="3" xfId="2" applyFont="1" applyFill="1" applyBorder="1"/>
    <xf numFmtId="3" fontId="30" fillId="0" borderId="4" xfId="2" applyNumberFormat="1" applyFont="1" applyFill="1" applyBorder="1"/>
    <xf numFmtId="0" fontId="39" fillId="0" borderId="6" xfId="2" applyFont="1" applyBorder="1"/>
    <xf numFmtId="0" fontId="20" fillId="0" borderId="6" xfId="3" applyFont="1" applyFill="1" applyBorder="1" applyAlignment="1"/>
    <xf numFmtId="0" fontId="20" fillId="0" borderId="7" xfId="3" applyFont="1" applyFill="1" applyBorder="1" applyAlignment="1"/>
    <xf numFmtId="3" fontId="36" fillId="0" borderId="8" xfId="2" applyNumberFormat="1" applyFont="1" applyBorder="1"/>
    <xf numFmtId="0" fontId="20" fillId="0" borderId="14" xfId="3" applyFont="1" applyFill="1" applyBorder="1" applyAlignment="1"/>
    <xf numFmtId="0" fontId="27" fillId="0" borderId="15" xfId="2" applyFont="1" applyBorder="1"/>
    <xf numFmtId="0" fontId="36" fillId="0" borderId="15" xfId="2" applyFont="1" applyBorder="1"/>
    <xf numFmtId="0" fontId="36" fillId="0" borderId="14" xfId="2" applyFont="1" applyBorder="1"/>
    <xf numFmtId="0" fontId="18" fillId="0" borderId="12" xfId="2" applyFont="1" applyFill="1" applyBorder="1"/>
    <xf numFmtId="0" fontId="19" fillId="0" borderId="1" xfId="3" applyFont="1" applyFill="1" applyBorder="1" applyAlignment="1">
      <alignment horizontal="left"/>
    </xf>
    <xf numFmtId="0" fontId="20" fillId="0" borderId="10" xfId="0" applyFont="1" applyBorder="1"/>
    <xf numFmtId="0" fontId="4" fillId="0" borderId="0" xfId="0" applyFont="1" applyBorder="1" applyAlignment="1">
      <alignment horizontal="center"/>
    </xf>
    <xf numFmtId="3" fontId="4" fillId="0" borderId="10" xfId="0" applyNumberFormat="1" applyFont="1" applyBorder="1"/>
    <xf numFmtId="3" fontId="5" fillId="0" borderId="10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1" fontId="4" fillId="0" borderId="10" xfId="0" applyNumberFormat="1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/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3" fontId="5" fillId="0" borderId="10" xfId="0" applyNumberFormat="1" applyFont="1" applyBorder="1" applyAlignment="1">
      <alignment horizontal="right"/>
    </xf>
    <xf numFmtId="3" fontId="0" fillId="0" borderId="10" xfId="0" applyNumberFormat="1" applyBorder="1" applyAlignment="1"/>
    <xf numFmtId="3" fontId="0" fillId="0" borderId="0" xfId="0" applyNumberFormat="1"/>
    <xf numFmtId="3" fontId="0" fillId="0" borderId="1" xfId="0" applyNumberFormat="1" applyBorder="1" applyAlignment="1"/>
    <xf numFmtId="3" fontId="4" fillId="0" borderId="1" xfId="0" applyNumberFormat="1" applyFont="1" applyBorder="1"/>
    <xf numFmtId="0" fontId="4" fillId="0" borderId="10" xfId="0" applyFont="1" applyBorder="1" applyAlignment="1">
      <alignment horizontal="center" wrapText="1"/>
    </xf>
    <xf numFmtId="3" fontId="0" fillId="0" borderId="10" xfId="0" applyNumberFormat="1" applyFill="1" applyBorder="1"/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/>
    <xf numFmtId="3" fontId="0" fillId="0" borderId="10" xfId="0" applyNumberFormat="1" applyBorder="1" applyAlignment="1">
      <alignment horizontal="left"/>
    </xf>
    <xf numFmtId="3" fontId="4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64" fontId="11" fillId="0" borderId="10" xfId="5" applyNumberFormat="1" applyFont="1" applyBorder="1" applyAlignment="1">
      <alignment horizontal="right"/>
    </xf>
    <xf numFmtId="0" fontId="9" fillId="0" borderId="10" xfId="5" applyFont="1" applyBorder="1" applyAlignment="1">
      <alignment horizontal="center" wrapText="1"/>
    </xf>
    <xf numFmtId="0" fontId="9" fillId="0" borderId="10" xfId="5" applyFont="1" applyBorder="1" applyAlignment="1">
      <alignment wrapText="1"/>
    </xf>
    <xf numFmtId="0" fontId="9" fillId="0" borderId="10" xfId="5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/>
    </xf>
    <xf numFmtId="3" fontId="11" fillId="0" borderId="10" xfId="5" applyNumberFormat="1" applyFont="1" applyBorder="1" applyAlignment="1">
      <alignment horizontal="center"/>
    </xf>
    <xf numFmtId="3" fontId="7" fillId="0" borderId="10" xfId="5" applyNumberFormat="1" applyBorder="1" applyAlignment="1">
      <alignment horizontal="center"/>
    </xf>
    <xf numFmtId="0" fontId="11" fillId="0" borderId="0" xfId="5" applyFont="1" applyAlignment="1">
      <alignment horizontal="center"/>
    </xf>
    <xf numFmtId="164" fontId="11" fillId="0" borderId="0" xfId="5" applyNumberFormat="1" applyFont="1" applyAlignment="1">
      <alignment horizontal="center"/>
    </xf>
    <xf numFmtId="0" fontId="7" fillId="0" borderId="10" xfId="5" applyBorder="1" applyAlignment="1">
      <alignment vertical="center"/>
    </xf>
    <xf numFmtId="0" fontId="5" fillId="0" borderId="10" xfId="5" applyFont="1" applyBorder="1" applyAlignment="1">
      <alignment vertical="center" wrapText="1"/>
    </xf>
    <xf numFmtId="9" fontId="7" fillId="0" borderId="10" xfId="5" applyNumberForma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164" fontId="7" fillId="0" borderId="10" xfId="5" applyNumberFormat="1" applyBorder="1" applyAlignment="1">
      <alignment vertical="center"/>
    </xf>
    <xf numFmtId="0" fontId="7" fillId="0" borderId="10" xfId="5" applyBorder="1" applyAlignment="1">
      <alignment horizontal="center" vertical="center"/>
    </xf>
    <xf numFmtId="0" fontId="7" fillId="0" borderId="10" xfId="5" applyFont="1" applyBorder="1" applyAlignment="1">
      <alignment horizontal="right" vertical="center"/>
    </xf>
    <xf numFmtId="9" fontId="11" fillId="0" borderId="10" xfId="5" applyNumberFormat="1" applyFont="1" applyBorder="1"/>
    <xf numFmtId="3" fontId="43" fillId="0" borderId="10" xfId="0" applyNumberFormat="1" applyFont="1" applyBorder="1" applyAlignment="1">
      <alignment horizontal="center"/>
    </xf>
    <xf numFmtId="164" fontId="11" fillId="0" borderId="10" xfId="5" applyNumberFormat="1" applyFont="1" applyBorder="1"/>
    <xf numFmtId="3" fontId="9" fillId="0" borderId="0" xfId="5" applyNumberFormat="1" applyFont="1" applyBorder="1" applyAlignment="1">
      <alignment horizontal="center"/>
    </xf>
    <xf numFmtId="0" fontId="7" fillId="0" borderId="0" xfId="5" applyBorder="1" applyAlignment="1"/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0" xfId="5" applyFont="1" applyBorder="1" applyAlignment="1">
      <alignment horizontal="center"/>
    </xf>
    <xf numFmtId="0" fontId="9" fillId="0" borderId="0" xfId="5" applyFont="1" applyBorder="1" applyAlignment="1"/>
    <xf numFmtId="0" fontId="15" fillId="0" borderId="0" xfId="5" applyFont="1" applyBorder="1" applyAlignment="1"/>
    <xf numFmtId="9" fontId="7" fillId="0" borderId="0" xfId="5" applyNumberFormat="1" applyBorder="1" applyAlignment="1"/>
    <xf numFmtId="164" fontId="7" fillId="0" borderId="0" xfId="1" applyNumberFormat="1" applyFont="1" applyBorder="1" applyAlignment="1"/>
    <xf numFmtId="0" fontId="7" fillId="0" borderId="0" xfId="5" applyBorder="1" applyAlignment="1">
      <alignment horizontal="center"/>
    </xf>
    <xf numFmtId="0" fontId="7" fillId="0" borderId="0" xfId="5" applyBorder="1" applyAlignment="1">
      <alignment horizontal="right"/>
    </xf>
    <xf numFmtId="164" fontId="10" fillId="0" borderId="0" xfId="1" applyNumberFormat="1" applyFont="1" applyBorder="1" applyAlignment="1"/>
    <xf numFmtId="164" fontId="14" fillId="0" borderId="0" xfId="1" applyNumberFormat="1" applyFont="1" applyBorder="1" applyAlignment="1"/>
    <xf numFmtId="0" fontId="8" fillId="0" borderId="0" xfId="5" applyFont="1" applyBorder="1" applyAlignment="1"/>
    <xf numFmtId="3" fontId="7" fillId="0" borderId="10" xfId="5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3" fontId="30" fillId="0" borderId="10" xfId="2" applyNumberFormat="1" applyFont="1" applyFill="1" applyBorder="1"/>
    <xf numFmtId="3" fontId="27" fillId="0" borderId="10" xfId="2" applyNumberFormat="1" applyFont="1" applyBorder="1"/>
    <xf numFmtId="3" fontId="19" fillId="0" borderId="10" xfId="3" applyNumberFormat="1" applyFont="1" applyFill="1" applyBorder="1" applyAlignment="1"/>
    <xf numFmtId="3" fontId="19" fillId="0" borderId="10" xfId="3" applyNumberFormat="1" applyFont="1" applyFill="1" applyBorder="1" applyAlignment="1">
      <alignment horizontal="right"/>
    </xf>
    <xf numFmtId="3" fontId="20" fillId="0" borderId="14" xfId="3" applyNumberFormat="1" applyFont="1" applyFill="1" applyBorder="1" applyAlignment="1"/>
    <xf numFmtId="3" fontId="27" fillId="0" borderId="15" xfId="2" applyNumberFormat="1" applyFont="1" applyBorder="1"/>
    <xf numFmtId="3" fontId="36" fillId="0" borderId="15" xfId="2" applyNumberFormat="1" applyFont="1" applyBorder="1"/>
    <xf numFmtId="3" fontId="36" fillId="0" borderId="14" xfId="2" applyNumberFormat="1" applyFont="1" applyBorder="1"/>
    <xf numFmtId="3" fontId="18" fillId="0" borderId="12" xfId="2" applyNumberFormat="1" applyFont="1" applyFill="1" applyBorder="1"/>
    <xf numFmtId="3" fontId="39" fillId="0" borderId="10" xfId="2" applyNumberFormat="1" applyFont="1" applyBorder="1"/>
    <xf numFmtId="3" fontId="18" fillId="0" borderId="10" xfId="2" applyNumberFormat="1" applyFont="1" applyFill="1" applyBorder="1"/>
    <xf numFmtId="3" fontId="18" fillId="0" borderId="1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3" fontId="19" fillId="0" borderId="15" xfId="0" applyNumberFormat="1" applyFont="1" applyBorder="1"/>
    <xf numFmtId="3" fontId="19" fillId="0" borderId="14" xfId="0" applyNumberFormat="1" applyFont="1" applyBorder="1"/>
    <xf numFmtId="3" fontId="18" fillId="0" borderId="10" xfId="2" applyNumberFormat="1" applyFont="1" applyFill="1" applyBorder="1" applyAlignment="1">
      <alignment vertical="center" wrapText="1"/>
    </xf>
    <xf numFmtId="3" fontId="18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horizontal="left"/>
    </xf>
    <xf numFmtId="3" fontId="0" fillId="0" borderId="0" xfId="0" applyNumberFormat="1" applyBorder="1" applyAlignment="1">
      <alignment vertical="center"/>
    </xf>
    <xf numFmtId="3" fontId="4" fillId="0" borderId="0" xfId="0" applyNumberFormat="1" applyFont="1" applyBorder="1"/>
    <xf numFmtId="3" fontId="5" fillId="0" borderId="0" xfId="0" applyNumberFormat="1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0" fontId="5" fillId="0" borderId="2" xfId="0" applyFont="1" applyFill="1" applyBorder="1"/>
    <xf numFmtId="3" fontId="4" fillId="0" borderId="1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4" fillId="0" borderId="0" xfId="0" applyFont="1" applyBorder="1" applyAlignment="1">
      <alignment horizontal="right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wrapText="1"/>
    </xf>
    <xf numFmtId="3" fontId="5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9" xfId="0" applyBorder="1" applyAlignment="1"/>
    <xf numFmtId="0" fontId="0" fillId="0" borderId="12" xfId="0" applyBorder="1" applyAlignment="1">
      <alignment horizontal="center" vertical="center"/>
    </xf>
    <xf numFmtId="0" fontId="0" fillId="0" borderId="5" xfId="0" applyBorder="1" applyAlignment="1"/>
    <xf numFmtId="3" fontId="22" fillId="0" borderId="10" xfId="0" applyNumberFormat="1" applyFont="1" applyBorder="1"/>
    <xf numFmtId="0" fontId="4" fillId="0" borderId="1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6" xfId="0" applyFont="1" applyBorder="1"/>
    <xf numFmtId="0" fontId="5" fillId="0" borderId="15" xfId="0" applyFont="1" applyBorder="1"/>
    <xf numFmtId="0" fontId="5" fillId="0" borderId="12" xfId="0" applyFont="1" applyBorder="1"/>
    <xf numFmtId="0" fontId="22" fillId="0" borderId="4" xfId="0" applyFont="1" applyBorder="1" applyAlignment="1"/>
    <xf numFmtId="0" fontId="22" fillId="0" borderId="5" xfId="0" applyFont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13" xfId="0" applyBorder="1" applyAlignment="1"/>
    <xf numFmtId="0" fontId="22" fillId="0" borderId="0" xfId="0" applyFont="1" applyBorder="1" applyAlignment="1"/>
    <xf numFmtId="3" fontId="0" fillId="0" borderId="10" xfId="0" applyNumberFormat="1" applyFill="1" applyBorder="1" applyAlignment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5" fillId="0" borderId="11" xfId="0" applyFont="1" applyBorder="1" applyAlignment="1"/>
    <xf numFmtId="3" fontId="5" fillId="0" borderId="10" xfId="0" applyNumberFormat="1" applyFont="1" applyBorder="1" applyAlignment="1"/>
    <xf numFmtId="3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4" fillId="0" borderId="11" xfId="0" applyFont="1" applyBorder="1" applyAlignment="1">
      <alignment horizontal="left"/>
    </xf>
    <xf numFmtId="3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0" fontId="34" fillId="0" borderId="10" xfId="3" applyFont="1" applyFill="1" applyBorder="1" applyAlignment="1"/>
    <xf numFmtId="3" fontId="34" fillId="0" borderId="10" xfId="3" applyNumberFormat="1" applyFont="1" applyFill="1" applyBorder="1" applyAlignment="1"/>
    <xf numFmtId="0" fontId="36" fillId="0" borderId="10" xfId="2" applyFont="1" applyBorder="1"/>
    <xf numFmtId="3" fontId="36" fillId="0" borderId="10" xfId="2" applyNumberFormat="1" applyFont="1" applyBorder="1"/>
    <xf numFmtId="0" fontId="30" fillId="0" borderId="10" xfId="2" applyFont="1" applyFill="1" applyBorder="1"/>
    <xf numFmtId="0" fontId="45" fillId="0" borderId="10" xfId="2" applyFont="1" applyBorder="1"/>
    <xf numFmtId="0" fontId="42" fillId="0" borderId="10" xfId="2" applyFont="1" applyFill="1" applyBorder="1"/>
    <xf numFmtId="0" fontId="46" fillId="0" borderId="10" xfId="2" applyFont="1" applyBorder="1"/>
    <xf numFmtId="3" fontId="47" fillId="0" borderId="10" xfId="2" applyNumberFormat="1" applyFont="1" applyBorder="1"/>
    <xf numFmtId="3" fontId="46" fillId="0" borderId="10" xfId="2" applyNumberFormat="1" applyFont="1" applyBorder="1"/>
    <xf numFmtId="3" fontId="42" fillId="0" borderId="10" xfId="2" applyNumberFormat="1" applyFont="1" applyFill="1" applyBorder="1"/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3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right"/>
    </xf>
    <xf numFmtId="3" fontId="7" fillId="0" borderId="10" xfId="1" applyNumberFormat="1" applyFont="1" applyBorder="1" applyAlignment="1">
      <alignment horizontal="center" vertical="center"/>
    </xf>
    <xf numFmtId="0" fontId="0" fillId="0" borderId="5" xfId="0" applyFill="1" applyBorder="1" applyAlignment="1"/>
    <xf numFmtId="0" fontId="0" fillId="0" borderId="13" xfId="0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10" xfId="0" applyFont="1" applyBorder="1" applyAlignment="1">
      <alignment wrapText="1"/>
    </xf>
    <xf numFmtId="0" fontId="5" fillId="0" borderId="10" xfId="0" applyFont="1" applyBorder="1" applyAlignment="1"/>
    <xf numFmtId="0" fontId="0" fillId="0" borderId="10" xfId="0" quotePrefix="1" applyBorder="1" applyAlignment="1">
      <alignment horizontal="center"/>
    </xf>
    <xf numFmtId="3" fontId="0" fillId="0" borderId="1" xfId="0" quotePrefix="1" applyNumberFormat="1" applyBorder="1" applyAlignment="1">
      <alignment horizontal="center" vertical="center"/>
    </xf>
    <xf numFmtId="3" fontId="0" fillId="0" borderId="10" xfId="0" quotePrefix="1" applyNumberFormat="1" applyBorder="1" applyAlignment="1">
      <alignment horizontal="center" vertical="center"/>
    </xf>
    <xf numFmtId="3" fontId="0" fillId="0" borderId="1" xfId="0" quotePrefix="1" applyNumberForma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0" xfId="0" quotePrefix="1" applyFont="1" applyBorder="1" applyAlignment="1">
      <alignment horizontal="center"/>
    </xf>
    <xf numFmtId="0" fontId="5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164" fontId="7" fillId="0" borderId="10" xfId="1" applyNumberFormat="1" applyFont="1" applyBorder="1" applyAlignment="1"/>
    <xf numFmtId="3" fontId="11" fillId="0" borderId="0" xfId="5" applyNumberFormat="1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Fill="1" applyBorder="1" applyAlignment="1"/>
    <xf numFmtId="0" fontId="5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2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165" fontId="5" fillId="0" borderId="10" xfId="0" applyNumberFormat="1" applyFont="1" applyBorder="1" applyAlignment="1">
      <alignment horizontal="right" vertical="top" wrapText="1"/>
    </xf>
    <xf numFmtId="0" fontId="51" fillId="0" borderId="1" xfId="0" applyFont="1" applyBorder="1"/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4" fillId="0" borderId="11" xfId="0" applyNumberFormat="1" applyFont="1" applyBorder="1"/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/>
    </xf>
    <xf numFmtId="0" fontId="0" fillId="0" borderId="10" xfId="0" quotePrefix="1" applyFill="1" applyBorder="1" applyAlignment="1">
      <alignment horizontal="center"/>
    </xf>
    <xf numFmtId="0" fontId="5" fillId="0" borderId="10" xfId="0" quotePrefix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horizontal="left" vertical="center"/>
    </xf>
    <xf numFmtId="0" fontId="0" fillId="0" borderId="1" xfId="0" applyFill="1" applyBorder="1"/>
    <xf numFmtId="0" fontId="5" fillId="0" borderId="0" xfId="0" quotePrefix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left" vertical="center"/>
    </xf>
    <xf numFmtId="0" fontId="5" fillId="0" borderId="10" xfId="0" quotePrefix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0" fillId="0" borderId="1" xfId="0" applyNumberFormat="1" applyFill="1" applyBorder="1"/>
    <xf numFmtId="0" fontId="5" fillId="0" borderId="10" xfId="0" applyFont="1" applyFill="1" applyBorder="1" applyAlignment="1">
      <alignment horizontal="center"/>
    </xf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3" fontId="5" fillId="0" borderId="1" xfId="0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0" fillId="0" borderId="8" xfId="0" applyFill="1" applyBorder="1"/>
    <xf numFmtId="0" fontId="5" fillId="0" borderId="19" xfId="0" applyFont="1" applyBorder="1" applyAlignment="1">
      <alignment horizontal="left" vertical="center"/>
    </xf>
    <xf numFmtId="3" fontId="0" fillId="0" borderId="9" xfId="0" applyNumberFormat="1" applyBorder="1"/>
    <xf numFmtId="0" fontId="5" fillId="0" borderId="0" xfId="6"/>
    <xf numFmtId="0" fontId="4" fillId="0" borderId="0" xfId="6" applyFont="1" applyAlignment="1"/>
    <xf numFmtId="0" fontId="5" fillId="0" borderId="0" xfId="6" applyAlignment="1">
      <alignment horizontal="right"/>
    </xf>
    <xf numFmtId="14" fontId="5" fillId="0" borderId="10" xfId="6" applyNumberFormat="1" applyBorder="1"/>
    <xf numFmtId="0" fontId="5" fillId="0" borderId="10" xfId="6" applyBorder="1"/>
    <xf numFmtId="3" fontId="5" fillId="0" borderId="10" xfId="6" applyNumberFormat="1" applyBorder="1"/>
    <xf numFmtId="3" fontId="4" fillId="0" borderId="10" xfId="6" applyNumberFormat="1" applyFont="1" applyBorder="1"/>
    <xf numFmtId="0" fontId="5" fillId="0" borderId="1" xfId="6" applyBorder="1"/>
    <xf numFmtId="0" fontId="5" fillId="0" borderId="2" xfId="6" applyBorder="1"/>
    <xf numFmtId="0" fontId="5" fillId="0" borderId="11" xfId="6" applyBorder="1"/>
    <xf numFmtId="3" fontId="5" fillId="0" borderId="11" xfId="6" applyNumberFormat="1" applyBorder="1"/>
    <xf numFmtId="3" fontId="5" fillId="0" borderId="10" xfId="6" applyNumberFormat="1" applyFont="1" applyBorder="1"/>
    <xf numFmtId="0" fontId="5" fillId="0" borderId="10" xfId="6" applyFont="1" applyBorder="1" applyAlignment="1">
      <alignment vertical="top" wrapText="1"/>
    </xf>
    <xf numFmtId="0" fontId="5" fillId="0" borderId="0" xfId="6" applyAlignment="1">
      <alignment wrapText="1"/>
    </xf>
    <xf numFmtId="0" fontId="4" fillId="0" borderId="10" xfId="6" applyFont="1" applyBorder="1" applyAlignment="1">
      <alignment vertical="top" wrapText="1"/>
    </xf>
    <xf numFmtId="0" fontId="5" fillId="0" borderId="10" xfId="6" applyFont="1" applyBorder="1" applyAlignment="1">
      <alignment wrapText="1"/>
    </xf>
    <xf numFmtId="0" fontId="5" fillId="0" borderId="10" xfId="6" applyFont="1" applyBorder="1" applyAlignment="1">
      <alignment horizontal="left" wrapText="1"/>
    </xf>
    <xf numFmtId="3" fontId="5" fillId="0" borderId="10" xfId="6" applyNumberFormat="1" applyBorder="1" applyAlignment="1">
      <alignment vertical="center"/>
    </xf>
    <xf numFmtId="0" fontId="4" fillId="0" borderId="10" xfId="6" applyFont="1" applyBorder="1" applyAlignment="1">
      <alignment wrapText="1"/>
    </xf>
    <xf numFmtId="0" fontId="4" fillId="0" borderId="10" xfId="6" applyFont="1" applyBorder="1" applyAlignment="1">
      <alignment vertical="center" wrapText="1"/>
    </xf>
    <xf numFmtId="0" fontId="4" fillId="0" borderId="0" xfId="6" applyFont="1"/>
    <xf numFmtId="0" fontId="4" fillId="0" borderId="10" xfId="6" applyFont="1" applyBorder="1"/>
    <xf numFmtId="0" fontId="4" fillId="0" borderId="0" xfId="6" applyFont="1" applyAlignment="1">
      <alignment horizontal="center"/>
    </xf>
    <xf numFmtId="0" fontId="5" fillId="0" borderId="0" xfId="6" applyFont="1" applyAlignment="1">
      <alignment horizontal="right"/>
    </xf>
    <xf numFmtId="0" fontId="5" fillId="0" borderId="10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 vertical="center" wrapText="1"/>
    </xf>
    <xf numFmtId="3" fontId="4" fillId="0" borderId="10" xfId="6" applyNumberFormat="1" applyFont="1" applyBorder="1" applyAlignment="1">
      <alignment horizontal="right"/>
    </xf>
    <xf numFmtId="0" fontId="5" fillId="0" borderId="10" xfId="6" applyFont="1" applyBorder="1"/>
    <xf numFmtId="3" fontId="5" fillId="0" borderId="10" xfId="6" applyNumberFormat="1" applyFont="1" applyBorder="1" applyAlignment="1">
      <alignment horizontal="right"/>
    </xf>
    <xf numFmtId="3" fontId="5" fillId="0" borderId="10" xfId="6" applyNumberFormat="1" applyBorder="1" applyAlignment="1">
      <alignment horizontal="right"/>
    </xf>
    <xf numFmtId="3" fontId="4" fillId="0" borderId="10" xfId="6" applyNumberFormat="1" applyFont="1" applyBorder="1" applyAlignment="1">
      <alignment horizontal="right" vertical="center"/>
    </xf>
    <xf numFmtId="3" fontId="21" fillId="0" borderId="10" xfId="6" applyNumberFormat="1" applyFont="1" applyBorder="1" applyAlignment="1">
      <alignment horizontal="right"/>
    </xf>
    <xf numFmtId="0" fontId="5" fillId="0" borderId="0" xfId="6" applyBorder="1"/>
    <xf numFmtId="0" fontId="53" fillId="0" borderId="10" xfId="6" applyFont="1" applyBorder="1" applyAlignment="1">
      <alignment wrapText="1"/>
    </xf>
    <xf numFmtId="0" fontId="5" fillId="0" borderId="10" xfId="6" applyBorder="1" applyAlignment="1">
      <alignment vertical="center"/>
    </xf>
    <xf numFmtId="0" fontId="54" fillId="0" borderId="10" xfId="6" applyFont="1" applyBorder="1" applyAlignment="1">
      <alignment wrapText="1"/>
    </xf>
    <xf numFmtId="0" fontId="5" fillId="0" borderId="0" xfId="6" applyAlignment="1"/>
    <xf numFmtId="0" fontId="5" fillId="0" borderId="10" xfId="6" applyFont="1" applyBorder="1" applyAlignment="1">
      <alignment horizontal="center" vertical="center"/>
    </xf>
    <xf numFmtId="3" fontId="5" fillId="0" borderId="0" xfId="6" applyNumberFormat="1"/>
    <xf numFmtId="3" fontId="5" fillId="0" borderId="10" xfId="6" applyNumberFormat="1" applyBorder="1" applyAlignment="1"/>
    <xf numFmtId="0" fontId="51" fillId="0" borderId="10" xfId="6" applyFont="1" applyBorder="1" applyAlignment="1">
      <alignment horizontal="center" vertical="center" wrapText="1"/>
    </xf>
    <xf numFmtId="0" fontId="51" fillId="0" borderId="10" xfId="6" applyFont="1" applyBorder="1" applyAlignment="1">
      <alignment horizontal="center" vertic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0" fontId="5" fillId="0" borderId="14" xfId="0" applyFont="1" applyBorder="1"/>
    <xf numFmtId="0" fontId="5" fillId="0" borderId="10" xfId="6" applyFont="1" applyBorder="1" applyAlignment="1">
      <alignment horizontal="center" vertical="center"/>
    </xf>
    <xf numFmtId="0" fontId="4" fillId="0" borderId="10" xfId="6" applyFont="1" applyBorder="1" applyAlignment="1">
      <alignment horizontal="center"/>
    </xf>
    <xf numFmtId="0" fontId="5" fillId="0" borderId="0" xfId="6" applyFont="1" applyBorder="1"/>
    <xf numFmtId="0" fontId="5" fillId="0" borderId="0" xfId="6" applyFont="1" applyBorder="1" applyAlignment="1">
      <alignment horizontal="center" vertical="center"/>
    </xf>
    <xf numFmtId="0" fontId="4" fillId="0" borderId="10" xfId="0" applyFont="1" applyBorder="1" applyAlignment="1">
      <alignment vertical="top" wrapText="1"/>
    </xf>
    <xf numFmtId="3" fontId="5" fillId="0" borderId="12" xfId="6" applyNumberFormat="1" applyBorder="1" applyAlignment="1">
      <alignment vertical="center"/>
    </xf>
    <xf numFmtId="3" fontId="5" fillId="0" borderId="12" xfId="6" applyNumberFormat="1" applyBorder="1"/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49" fillId="0" borderId="0" xfId="0" applyFont="1" applyAlignment="1">
      <alignment horizontal="left"/>
    </xf>
    <xf numFmtId="0" fontId="0" fillId="0" borderId="10" xfId="0" applyBorder="1" applyAlignment="1"/>
    <xf numFmtId="0" fontId="22" fillId="0" borderId="10" xfId="0" applyFont="1" applyBorder="1" applyAlignment="1"/>
    <xf numFmtId="0" fontId="4" fillId="0" borderId="10" xfId="0" applyFont="1" applyBorder="1" applyAlignment="1"/>
    <xf numFmtId="0" fontId="5" fillId="0" borderId="1" xfId="0" applyFont="1" applyBorder="1" applyAlignment="1"/>
    <xf numFmtId="0" fontId="0" fillId="0" borderId="2" xfId="0" applyBorder="1" applyAlignment="1"/>
    <xf numFmtId="0" fontId="0" fillId="0" borderId="11" xfId="0" applyBorder="1" applyAlignment="1"/>
    <xf numFmtId="0" fontId="0" fillId="0" borderId="10" xfId="0" applyBorder="1" applyAlignment="1">
      <alignment wrapText="1"/>
    </xf>
    <xf numFmtId="0" fontId="5" fillId="0" borderId="10" xfId="0" applyFont="1" applyFill="1" applyBorder="1" applyAlignment="1"/>
    <xf numFmtId="0" fontId="0" fillId="0" borderId="10" xfId="0" applyFill="1" applyBorder="1" applyAlignment="1"/>
    <xf numFmtId="0" fontId="5" fillId="0" borderId="10" xfId="0" applyFont="1" applyBorder="1" applyAlignment="1"/>
    <xf numFmtId="0" fontId="5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/>
    <xf numFmtId="0" fontId="5" fillId="0" borderId="11" xfId="0" applyFont="1" applyBorder="1" applyAlignment="1"/>
    <xf numFmtId="0" fontId="0" fillId="0" borderId="10" xfId="0" applyFill="1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" xfId="0" applyBorder="1" applyAlignment="1"/>
    <xf numFmtId="0" fontId="4" fillId="0" borderId="10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1" xfId="0" applyFont="1" applyBorder="1" applyAlignment="1"/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/>
    <xf numFmtId="0" fontId="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24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4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0" xfId="0" applyBorder="1" applyAlignment="1">
      <alignment vertical="center"/>
    </xf>
    <xf numFmtId="0" fontId="24" fillId="0" borderId="0" xfId="0" applyFont="1" applyBorder="1" applyAlignment="1">
      <alignment horizontal="left"/>
    </xf>
    <xf numFmtId="0" fontId="5" fillId="0" borderId="12" xfId="6" applyFont="1" applyBorder="1" applyAlignment="1">
      <alignment horizontal="center" vertical="center" wrapText="1"/>
    </xf>
    <xf numFmtId="0" fontId="5" fillId="0" borderId="14" xfId="6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24" fillId="0" borderId="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5" fillId="0" borderId="0" xfId="0" quotePrefix="1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3" fontId="6" fillId="0" borderId="11" xfId="0" applyNumberFormat="1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 wrapText="1"/>
    </xf>
    <xf numFmtId="0" fontId="52" fillId="0" borderId="2" xfId="0" applyFont="1" applyBorder="1" applyAlignment="1">
      <alignment horizontal="left" vertical="center" wrapText="1"/>
    </xf>
    <xf numFmtId="0" fontId="52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right"/>
    </xf>
    <xf numFmtId="0" fontId="4" fillId="0" borderId="0" xfId="0" applyFont="1" applyBorder="1" applyAlignment="1"/>
    <xf numFmtId="0" fontId="5" fillId="0" borderId="12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1" xfId="0" applyBorder="1" applyAlignment="1">
      <alignment horizontal="right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5" applyFont="1" applyBorder="1" applyAlignment="1">
      <alignment horizontal="center"/>
    </xf>
    <xf numFmtId="0" fontId="9" fillId="0" borderId="12" xfId="5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12" xfId="5" applyFont="1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0" fontId="9" fillId="0" borderId="12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/>
    </xf>
    <xf numFmtId="0" fontId="9" fillId="0" borderId="2" xfId="5" applyFont="1" applyBorder="1" applyAlignment="1">
      <alignment horizontal="center"/>
    </xf>
    <xf numFmtId="0" fontId="9" fillId="0" borderId="11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7" fillId="0" borderId="0" xfId="5" applyFont="1" applyAlignment="1">
      <alignment horizontal="right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right"/>
    </xf>
    <xf numFmtId="0" fontId="7" fillId="0" borderId="0" xfId="5" applyFont="1" applyBorder="1" applyAlignment="1">
      <alignment horizontal="right"/>
    </xf>
    <xf numFmtId="0" fontId="19" fillId="0" borderId="1" xfId="3" applyFont="1" applyFill="1" applyBorder="1" applyAlignment="1">
      <alignment horizontal="left"/>
    </xf>
    <xf numFmtId="0" fontId="19" fillId="0" borderId="2" xfId="3" applyFont="1" applyFill="1" applyBorder="1" applyAlignment="1">
      <alignment horizontal="left"/>
    </xf>
    <xf numFmtId="0" fontId="19" fillId="0" borderId="11" xfId="3" applyFont="1" applyFill="1" applyBorder="1" applyAlignment="1">
      <alignment horizontal="left"/>
    </xf>
    <xf numFmtId="0" fontId="27" fillId="0" borderId="1" xfId="2" applyFont="1" applyFill="1" applyBorder="1" applyAlignment="1">
      <alignment horizontal="center" vertical="center"/>
    </xf>
    <xf numFmtId="0" fontId="27" fillId="0" borderId="2" xfId="2" applyFont="1" applyFill="1" applyBorder="1" applyAlignment="1">
      <alignment horizontal="center" vertical="center"/>
    </xf>
    <xf numFmtId="0" fontId="27" fillId="0" borderId="11" xfId="2" applyFont="1" applyFill="1" applyBorder="1" applyAlignment="1">
      <alignment horizontal="center" vertical="center"/>
    </xf>
    <xf numFmtId="0" fontId="25" fillId="0" borderId="1" xfId="2" applyFont="1" applyBorder="1" applyAlignment="1">
      <alignment horizontal="center" wrapText="1"/>
    </xf>
    <xf numFmtId="0" fontId="25" fillId="0" borderId="2" xfId="2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5" fillId="0" borderId="1" xfId="2" applyFont="1" applyBorder="1" applyAlignment="1">
      <alignment horizontal="center"/>
    </xf>
    <xf numFmtId="0" fontId="25" fillId="0" borderId="2" xfId="2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5" fillId="0" borderId="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" xfId="6" applyFont="1" applyBorder="1" applyAlignment="1">
      <alignment horizontal="right"/>
    </xf>
    <xf numFmtId="0" fontId="5" fillId="0" borderId="2" xfId="6" applyBorder="1" applyAlignment="1"/>
    <xf numFmtId="0" fontId="5" fillId="0" borderId="11" xfId="6" applyBorder="1" applyAlignment="1"/>
    <xf numFmtId="0" fontId="5" fillId="0" borderId="0" xfId="6" applyAlignment="1">
      <alignment horizontal="center"/>
    </xf>
    <xf numFmtId="0" fontId="4" fillId="0" borderId="0" xfId="6" applyFont="1" applyAlignment="1">
      <alignment horizontal="center"/>
    </xf>
    <xf numFmtId="0" fontId="4" fillId="0" borderId="1" xfId="6" applyFont="1" applyBorder="1" applyAlignment="1"/>
    <xf numFmtId="0" fontId="5" fillId="0" borderId="1" xfId="6" applyBorder="1" applyAlignment="1"/>
    <xf numFmtId="0" fontId="5" fillId="0" borderId="10" xfId="6" applyBorder="1" applyAlignment="1"/>
    <xf numFmtId="0" fontId="5" fillId="0" borderId="0" xfId="6" applyFont="1" applyAlignment="1">
      <alignment horizontal="center"/>
    </xf>
    <xf numFmtId="0" fontId="4" fillId="0" borderId="12" xfId="6" applyFont="1" applyBorder="1" applyAlignment="1">
      <alignment horizontal="center" vertical="center"/>
    </xf>
    <xf numFmtId="0" fontId="4" fillId="0" borderId="14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 wrapText="1"/>
    </xf>
    <xf numFmtId="0" fontId="4" fillId="0" borderId="14" xfId="6" applyFont="1" applyBorder="1" applyAlignment="1">
      <alignment horizontal="center" vertical="center" wrapText="1"/>
    </xf>
    <xf numFmtId="0" fontId="5" fillId="0" borderId="8" xfId="6" applyBorder="1" applyAlignment="1">
      <alignment horizontal="center"/>
    </xf>
    <xf numFmtId="0" fontId="5" fillId="0" borderId="10" xfId="6" applyFont="1" applyBorder="1" applyAlignment="1">
      <alignment horizontal="center" vertical="center"/>
    </xf>
    <xf numFmtId="0" fontId="5" fillId="0" borderId="10" xfId="6" applyBorder="1" applyAlignment="1">
      <alignment horizontal="center" vertical="center"/>
    </xf>
    <xf numFmtId="0" fontId="5" fillId="0" borderId="10" xfId="6" applyBorder="1" applyAlignment="1">
      <alignment horizontal="center"/>
    </xf>
    <xf numFmtId="0" fontId="5" fillId="0" borderId="10" xfId="6" applyFont="1" applyBorder="1" applyAlignment="1">
      <alignment horizontal="center"/>
    </xf>
    <xf numFmtId="0" fontId="2" fillId="0" borderId="10" xfId="6" applyFont="1" applyBorder="1" applyAlignment="1">
      <alignment horizontal="center" vertical="center" wrapText="1"/>
    </xf>
    <xf numFmtId="0" fontId="5" fillId="0" borderId="10" xfId="6" applyBorder="1" applyAlignment="1">
      <alignment horizontal="left"/>
    </xf>
    <xf numFmtId="0" fontId="5" fillId="0" borderId="1" xfId="6" applyBorder="1" applyAlignment="1">
      <alignment horizontal="left"/>
    </xf>
    <xf numFmtId="0" fontId="5" fillId="0" borderId="2" xfId="6" applyBorder="1" applyAlignment="1">
      <alignment horizontal="left"/>
    </xf>
    <xf numFmtId="0" fontId="5" fillId="0" borderId="11" xfId="6" applyBorder="1" applyAlignment="1">
      <alignment horizontal="left"/>
    </xf>
    <xf numFmtId="0" fontId="54" fillId="0" borderId="1" xfId="6" applyFont="1" applyBorder="1" applyAlignment="1">
      <alignment horizontal="left" wrapText="1"/>
    </xf>
    <xf numFmtId="0" fontId="54" fillId="0" borderId="2" xfId="6" applyFont="1" applyBorder="1" applyAlignment="1">
      <alignment horizontal="left" wrapText="1"/>
    </xf>
    <xf numFmtId="0" fontId="54" fillId="0" borderId="11" xfId="6" applyFont="1" applyBorder="1" applyAlignment="1">
      <alignment horizontal="left" wrapText="1"/>
    </xf>
    <xf numFmtId="0" fontId="5" fillId="0" borderId="0" xfId="6" applyAlignment="1"/>
    <xf numFmtId="0" fontId="5" fillId="0" borderId="14" xfId="6" applyFont="1" applyBorder="1" applyAlignment="1">
      <alignment horizontal="center" vertical="center" wrapText="1"/>
    </xf>
    <xf numFmtId="0" fontId="5" fillId="0" borderId="12" xfId="6" applyBorder="1" applyAlignment="1">
      <alignment horizontal="center" vertical="center" wrapText="1"/>
    </xf>
  </cellXfs>
  <cellStyles count="7">
    <cellStyle name="Ezres" xfId="1" builtinId="3"/>
    <cellStyle name="Normál" xfId="0" builtinId="0"/>
    <cellStyle name="Normál 11" xfId="2"/>
    <cellStyle name="Normál 2" xfId="6"/>
    <cellStyle name="Normál 2 2" xfId="3"/>
    <cellStyle name="Normál 8" xfId="4"/>
    <cellStyle name="Normál_2010. évi közvetett támogatás 15. számú melléklet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K39"/>
  <sheetViews>
    <sheetView tabSelected="1" view="pageBreakPreview" zoomScale="60" zoomScaleNormal="100" workbookViewId="0">
      <selection activeCell="A5" sqref="A5:K5"/>
    </sheetView>
  </sheetViews>
  <sheetFormatPr defaultRowHeight="12.75"/>
  <sheetData>
    <row r="1" spans="1:11">
      <c r="K1" s="44"/>
    </row>
    <row r="2" spans="1:11">
      <c r="K2" s="44"/>
    </row>
    <row r="4" spans="1:11">
      <c r="A4" s="460" t="s">
        <v>746</v>
      </c>
      <c r="B4" s="460"/>
      <c r="C4" s="460"/>
      <c r="D4" s="460"/>
      <c r="E4" s="460"/>
      <c r="F4" s="460"/>
      <c r="G4" s="460"/>
      <c r="H4" s="460"/>
      <c r="I4" s="460"/>
      <c r="J4" s="461"/>
      <c r="K4" s="461"/>
    </row>
    <row r="5" spans="1:11">
      <c r="A5" s="460" t="s">
        <v>219</v>
      </c>
      <c r="B5" s="462"/>
      <c r="C5" s="462"/>
      <c r="D5" s="462"/>
      <c r="E5" s="462"/>
      <c r="F5" s="462"/>
      <c r="G5" s="462"/>
      <c r="H5" s="462"/>
      <c r="I5" s="462"/>
      <c r="J5" s="461"/>
      <c r="K5" s="461"/>
    </row>
    <row r="6" spans="1:11">
      <c r="A6" s="460" t="s">
        <v>220</v>
      </c>
      <c r="B6" s="462"/>
      <c r="C6" s="462"/>
      <c r="D6" s="462"/>
      <c r="E6" s="462"/>
      <c r="F6" s="462"/>
      <c r="G6" s="462"/>
      <c r="H6" s="462"/>
      <c r="I6" s="462"/>
      <c r="J6" s="461"/>
      <c r="K6" s="461"/>
    </row>
    <row r="7" spans="1:11">
      <c r="A7" s="9"/>
    </row>
    <row r="8" spans="1:11">
      <c r="A8" s="7"/>
      <c r="B8" s="7"/>
      <c r="C8" s="7"/>
      <c r="D8" s="7"/>
      <c r="E8" s="7"/>
      <c r="F8" s="7"/>
      <c r="G8" s="7"/>
      <c r="H8" s="7"/>
      <c r="I8" s="7"/>
    </row>
    <row r="9" spans="1:11">
      <c r="A9" s="7"/>
      <c r="B9" s="7"/>
      <c r="C9" s="7"/>
      <c r="D9" s="7"/>
      <c r="E9" s="7"/>
      <c r="F9" s="7"/>
      <c r="G9" s="7"/>
      <c r="H9" s="7"/>
      <c r="I9" s="7"/>
    </row>
    <row r="10" spans="1:11">
      <c r="A10" s="7"/>
      <c r="B10" s="459" t="s">
        <v>528</v>
      </c>
      <c r="C10" s="459"/>
      <c r="D10" s="459"/>
      <c r="E10" s="459"/>
      <c r="F10" s="459"/>
      <c r="G10" s="459"/>
      <c r="H10" s="459"/>
      <c r="I10" s="459"/>
      <c r="J10" s="7"/>
    </row>
    <row r="11" spans="1:11">
      <c r="A11" s="7"/>
      <c r="B11" s="6"/>
      <c r="C11" s="7"/>
      <c r="D11" s="6"/>
      <c r="E11" s="6"/>
      <c r="F11" s="6"/>
      <c r="G11" s="6"/>
      <c r="H11" s="6"/>
      <c r="I11" s="7"/>
      <c r="J11" s="7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1">
      <c r="A13" s="7"/>
      <c r="B13" s="463" t="s">
        <v>526</v>
      </c>
      <c r="C13" s="463"/>
      <c r="D13" s="463"/>
      <c r="E13" s="463"/>
      <c r="F13" s="463"/>
      <c r="G13" s="7"/>
      <c r="H13" s="7"/>
      <c r="I13" s="7"/>
      <c r="J13" s="7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1">
      <c r="A15" s="7"/>
      <c r="B15" s="464" t="s">
        <v>527</v>
      </c>
      <c r="C15" s="464"/>
      <c r="D15" s="464"/>
      <c r="E15" s="464"/>
      <c r="F15" s="464"/>
      <c r="G15" s="7"/>
      <c r="H15" s="7"/>
      <c r="I15" s="7"/>
      <c r="J15" s="7"/>
    </row>
    <row r="16" spans="1:11">
      <c r="A16" s="7"/>
      <c r="B16" s="6"/>
      <c r="C16" s="7"/>
      <c r="D16" s="6"/>
      <c r="E16" s="6"/>
      <c r="F16" s="7"/>
      <c r="G16" s="7"/>
      <c r="H16" s="7"/>
      <c r="I16" s="7"/>
      <c r="J16" s="7"/>
    </row>
    <row r="17" spans="1:10">
      <c r="A17" s="7"/>
      <c r="C17" s="458" t="s">
        <v>31</v>
      </c>
      <c r="D17" s="458"/>
      <c r="E17" s="458"/>
      <c r="F17" s="458"/>
      <c r="G17" s="458"/>
      <c r="H17" s="458"/>
      <c r="I17" s="458"/>
      <c r="J17" s="7"/>
    </row>
    <row r="18" spans="1:10">
      <c r="A18" s="7"/>
      <c r="C18" s="346" t="s">
        <v>529</v>
      </c>
      <c r="D18" s="346"/>
      <c r="E18" s="346"/>
      <c r="F18" s="346"/>
      <c r="G18" s="346"/>
      <c r="H18" s="346"/>
      <c r="I18" s="346"/>
      <c r="J18" s="7"/>
    </row>
    <row r="19" spans="1:10">
      <c r="A19" s="7"/>
      <c r="B19" s="43"/>
      <c r="C19" s="7"/>
      <c r="D19" s="7"/>
      <c r="E19" s="7"/>
      <c r="F19" s="7"/>
      <c r="G19" s="7"/>
      <c r="H19" s="7"/>
      <c r="I19" s="7"/>
      <c r="J19" s="7"/>
    </row>
    <row r="20" spans="1:10">
      <c r="A20" s="7"/>
      <c r="B20" s="43"/>
      <c r="C20" s="7"/>
      <c r="D20" s="7"/>
      <c r="E20" s="7"/>
      <c r="F20" s="7"/>
      <c r="G20" s="7"/>
      <c r="H20" s="7"/>
      <c r="I20" s="7"/>
      <c r="J20" s="7"/>
    </row>
    <row r="21" spans="1:10">
      <c r="A21" s="7"/>
      <c r="B21" s="291" t="s">
        <v>221</v>
      </c>
      <c r="C21" s="43"/>
      <c r="D21" s="43"/>
      <c r="E21" s="43"/>
      <c r="F21" s="43"/>
      <c r="G21" s="43"/>
      <c r="H21" s="43"/>
      <c r="I21" s="43"/>
      <c r="J21" s="7"/>
    </row>
    <row r="22" spans="1:10">
      <c r="A22" s="7"/>
      <c r="B22" s="6"/>
      <c r="C22" s="7"/>
      <c r="D22" s="7"/>
      <c r="E22" s="7"/>
      <c r="F22" s="7"/>
      <c r="G22" s="7"/>
      <c r="H22" s="7"/>
      <c r="I22" s="7"/>
      <c r="J22" s="7"/>
    </row>
    <row r="23" spans="1:10">
      <c r="A23" s="7"/>
      <c r="B23" s="458" t="s">
        <v>530</v>
      </c>
      <c r="C23" s="458"/>
      <c r="D23" s="458"/>
      <c r="E23" s="458"/>
      <c r="F23" s="458"/>
      <c r="G23" s="7"/>
      <c r="H23" s="7"/>
      <c r="I23" s="7"/>
      <c r="J23" s="7"/>
    </row>
    <row r="24" spans="1:10">
      <c r="A24" s="7"/>
      <c r="B24" s="43"/>
      <c r="C24" s="7"/>
      <c r="D24" s="7"/>
      <c r="E24" s="7"/>
      <c r="F24" s="7"/>
      <c r="G24" s="7"/>
      <c r="H24" s="7"/>
      <c r="I24" s="7"/>
      <c r="J24" s="7"/>
    </row>
    <row r="25" spans="1:10">
      <c r="A25" s="7"/>
      <c r="B25" s="459" t="s">
        <v>531</v>
      </c>
      <c r="C25" s="459"/>
      <c r="D25" s="459"/>
      <c r="E25" s="459"/>
      <c r="F25" s="459"/>
      <c r="G25" s="7"/>
      <c r="H25" s="7"/>
      <c r="I25" s="7"/>
      <c r="J25" s="7"/>
    </row>
    <row r="26" spans="1:10">
      <c r="A26" s="7"/>
      <c r="B26" s="43"/>
      <c r="C26" s="7"/>
      <c r="D26" s="7"/>
      <c r="E26" s="7"/>
      <c r="F26" s="7"/>
      <c r="G26" s="7"/>
      <c r="H26" s="7"/>
      <c r="I26" s="7"/>
      <c r="J26" s="7"/>
    </row>
    <row r="27" spans="1:10">
      <c r="A27" s="7"/>
      <c r="B27" s="7" t="s">
        <v>227</v>
      </c>
      <c r="C27" s="7"/>
      <c r="D27" s="7"/>
      <c r="E27" s="7"/>
      <c r="F27" s="7"/>
      <c r="G27" s="7"/>
      <c r="H27" s="7"/>
      <c r="I27" s="7"/>
      <c r="J27" s="7"/>
    </row>
    <row r="28" spans="1:10">
      <c r="A28" s="7"/>
      <c r="B28" s="43" t="s">
        <v>228</v>
      </c>
      <c r="C28" s="7"/>
      <c r="D28" s="7"/>
      <c r="E28" s="7"/>
      <c r="F28" s="7"/>
      <c r="G28" s="7"/>
      <c r="H28" s="7"/>
      <c r="I28" s="7"/>
      <c r="J28" s="7"/>
    </row>
    <row r="29" spans="1:10">
      <c r="A29" s="7"/>
      <c r="B29" s="43"/>
      <c r="C29" s="7"/>
      <c r="D29" s="7"/>
      <c r="E29" s="7"/>
      <c r="F29" s="7"/>
      <c r="G29" s="7"/>
      <c r="H29" s="7"/>
      <c r="I29" s="7"/>
      <c r="J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>
      <c r="A31" s="7"/>
      <c r="B31" s="291" t="s">
        <v>229</v>
      </c>
      <c r="C31" s="43"/>
      <c r="D31" s="291"/>
      <c r="E31" s="291"/>
      <c r="F31" s="291"/>
      <c r="G31" s="291"/>
      <c r="H31" s="291"/>
      <c r="I31" s="291"/>
      <c r="J31" s="7"/>
    </row>
    <row r="32" spans="1:10">
      <c r="A32" s="7"/>
      <c r="B32" s="6"/>
      <c r="C32" s="7"/>
      <c r="D32" s="6"/>
      <c r="E32" s="6"/>
      <c r="F32" s="6"/>
      <c r="G32" s="6"/>
      <c r="H32" s="6"/>
      <c r="I32" s="6"/>
      <c r="J32" s="7"/>
    </row>
    <row r="33" spans="1:10">
      <c r="A33" s="7"/>
      <c r="B33" s="13" t="s">
        <v>222</v>
      </c>
      <c r="C33" s="13"/>
      <c r="D33" s="13"/>
      <c r="E33" s="13"/>
      <c r="F33" s="13"/>
      <c r="G33" s="13"/>
      <c r="H33" s="13"/>
      <c r="I33" s="13"/>
      <c r="J33" s="7"/>
    </row>
    <row r="34" spans="1:10">
      <c r="A34" s="7"/>
      <c r="B34" s="13" t="s">
        <v>223</v>
      </c>
      <c r="C34" s="7"/>
      <c r="D34" s="7"/>
      <c r="E34" s="7"/>
      <c r="F34" s="7"/>
      <c r="G34" s="7"/>
      <c r="H34" s="7"/>
      <c r="I34" s="7"/>
      <c r="J34" s="7"/>
    </row>
    <row r="35" spans="1:10">
      <c r="A35" s="7"/>
      <c r="B35" s="13" t="s">
        <v>224</v>
      </c>
      <c r="C35" s="7"/>
      <c r="D35" s="7"/>
      <c r="E35" s="7"/>
      <c r="F35" s="7"/>
      <c r="G35" s="7"/>
      <c r="H35" s="7"/>
      <c r="I35" s="7"/>
      <c r="J35" s="7"/>
    </row>
    <row r="36" spans="1:10">
      <c r="A36" s="7"/>
      <c r="B36" s="292" t="s">
        <v>225</v>
      </c>
      <c r="C36" s="7"/>
      <c r="D36" s="7"/>
      <c r="E36" s="7"/>
      <c r="F36" s="7"/>
      <c r="G36" s="7"/>
      <c r="H36" s="7"/>
      <c r="I36" s="7"/>
      <c r="J36" s="7"/>
    </row>
    <row r="37" spans="1:10">
      <c r="A37" s="7"/>
      <c r="B37" s="292" t="s">
        <v>226</v>
      </c>
      <c r="C37" s="7"/>
      <c r="D37" s="7"/>
      <c r="E37" s="7"/>
      <c r="F37" s="7"/>
      <c r="G37" s="7"/>
      <c r="H37" s="7"/>
      <c r="I37" s="7"/>
      <c r="J37" s="7"/>
    </row>
    <row r="38" spans="1:10">
      <c r="A38" s="13"/>
      <c r="B38" s="7"/>
      <c r="C38" s="7"/>
      <c r="D38" s="7"/>
      <c r="E38" s="7"/>
      <c r="F38" s="7"/>
      <c r="G38" s="7"/>
      <c r="H38" s="7"/>
      <c r="I38" s="7"/>
      <c r="J38" s="7"/>
    </row>
    <row r="39" spans="1:10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9">
    <mergeCell ref="B23:F23"/>
    <mergeCell ref="B25:F25"/>
    <mergeCell ref="A4:K4"/>
    <mergeCell ref="A5:K5"/>
    <mergeCell ref="A6:K6"/>
    <mergeCell ref="B10:I10"/>
    <mergeCell ref="B13:F13"/>
    <mergeCell ref="B15:F15"/>
    <mergeCell ref="C17:I17"/>
  </mergeCells>
  <phoneticPr fontId="2" type="noConversion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2060"/>
  </sheetPr>
  <dimension ref="A1:L96"/>
  <sheetViews>
    <sheetView view="pageBreakPreview" zoomScale="60" zoomScaleNormal="100" workbookViewId="0">
      <selection activeCell="A4" sqref="A4:L4"/>
    </sheetView>
  </sheetViews>
  <sheetFormatPr defaultRowHeight="12.75"/>
  <cols>
    <col min="1" max="1" width="17" customWidth="1"/>
    <col min="7" max="7" width="10.5703125" customWidth="1"/>
    <col min="8" max="8" width="14.28515625" customWidth="1"/>
    <col min="9" max="10" width="10.5703125" customWidth="1"/>
  </cols>
  <sheetData>
    <row r="1" spans="1:12">
      <c r="J1" s="83"/>
      <c r="K1" s="502"/>
      <c r="L1" s="502"/>
    </row>
    <row r="2" spans="1:12">
      <c r="G2" s="44"/>
    </row>
    <row r="3" spans="1:12">
      <c r="A3" s="460" t="s">
        <v>755</v>
      </c>
      <c r="B3" s="460"/>
      <c r="C3" s="460"/>
      <c r="D3" s="460"/>
      <c r="E3" s="460"/>
      <c r="F3" s="460"/>
      <c r="G3" s="460"/>
      <c r="H3" s="504"/>
      <c r="I3" s="504"/>
      <c r="J3" s="504"/>
      <c r="K3" s="504"/>
      <c r="L3" s="504"/>
    </row>
    <row r="4" spans="1:12">
      <c r="A4" s="460" t="s">
        <v>399</v>
      </c>
      <c r="B4" s="460"/>
      <c r="C4" s="460"/>
      <c r="D4" s="460"/>
      <c r="E4" s="460"/>
      <c r="F4" s="460"/>
      <c r="G4" s="460"/>
      <c r="H4" s="504"/>
      <c r="I4" s="504"/>
      <c r="J4" s="504"/>
      <c r="K4" s="504"/>
      <c r="L4" s="504"/>
    </row>
    <row r="5" spans="1:12">
      <c r="A5" s="460" t="s">
        <v>541</v>
      </c>
      <c r="B5" s="460"/>
      <c r="C5" s="460"/>
      <c r="D5" s="460"/>
      <c r="E5" s="460"/>
      <c r="F5" s="460"/>
      <c r="G5" s="460"/>
      <c r="H5" s="504"/>
      <c r="I5" s="504"/>
      <c r="J5" s="504"/>
      <c r="K5" s="504"/>
      <c r="L5" s="504"/>
    </row>
    <row r="6" spans="1:12">
      <c r="A6" s="460" t="s">
        <v>562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</row>
    <row r="7" spans="1:12" ht="12.75" customHeight="1">
      <c r="A7" s="101"/>
      <c r="B7" s="102"/>
      <c r="C7" s="102"/>
      <c r="D7" s="102"/>
      <c r="E7" s="102"/>
      <c r="F7" s="102"/>
      <c r="G7" s="102"/>
      <c r="H7" s="102"/>
      <c r="I7" s="103"/>
      <c r="J7" s="103"/>
    </row>
    <row r="8" spans="1:12" ht="13.5" customHeight="1">
      <c r="A8" s="9" t="s">
        <v>258</v>
      </c>
      <c r="B8" s="127"/>
      <c r="C8" s="127"/>
      <c r="D8" s="127"/>
      <c r="E8" s="127"/>
      <c r="F8" s="127"/>
      <c r="G8" s="102"/>
      <c r="H8" s="102"/>
      <c r="I8" s="103"/>
      <c r="J8" s="103"/>
    </row>
    <row r="9" spans="1:12" ht="12.75" customHeight="1">
      <c r="A9" s="10" t="s">
        <v>259</v>
      </c>
      <c r="B9" s="127"/>
      <c r="C9" s="127"/>
      <c r="D9" s="127"/>
      <c r="E9" s="127"/>
      <c r="F9" s="127"/>
      <c r="G9" s="102"/>
      <c r="H9" s="102"/>
      <c r="I9" s="103"/>
      <c r="J9" s="103"/>
    </row>
    <row r="10" spans="1:12">
      <c r="B10" s="10"/>
      <c r="C10" s="10"/>
      <c r="D10" s="10"/>
      <c r="E10" s="10"/>
      <c r="F10" s="10"/>
      <c r="G10" s="10"/>
      <c r="H10" s="10"/>
      <c r="I10" s="10"/>
      <c r="J10" s="103"/>
      <c r="K10" s="44" t="s">
        <v>394</v>
      </c>
    </row>
    <row r="11" spans="1:12" ht="25.5">
      <c r="A11" s="487" t="s">
        <v>309</v>
      </c>
      <c r="B11" s="488"/>
      <c r="C11" s="488"/>
      <c r="D11" s="488"/>
      <c r="E11" s="488"/>
      <c r="F11" s="488"/>
      <c r="G11" s="488"/>
      <c r="H11" s="489"/>
      <c r="I11" s="169" t="s">
        <v>377</v>
      </c>
      <c r="J11" s="169" t="s">
        <v>378</v>
      </c>
      <c r="K11" s="170" t="s">
        <v>376</v>
      </c>
      <c r="L11" s="169" t="s">
        <v>379</v>
      </c>
    </row>
    <row r="12" spans="1:12">
      <c r="A12" s="468" t="s">
        <v>230</v>
      </c>
      <c r="B12" s="468"/>
      <c r="C12" s="468"/>
      <c r="D12" s="468"/>
      <c r="E12" s="468"/>
      <c r="F12" s="468"/>
      <c r="G12" s="468"/>
      <c r="H12" s="468"/>
      <c r="I12" s="167">
        <f>I13+I27+I35+I43</f>
        <v>8020</v>
      </c>
      <c r="J12" s="167">
        <f>J13+J27+J35+J43</f>
        <v>10902</v>
      </c>
      <c r="K12" s="167">
        <f>K13+K27+K35+K43</f>
        <v>10902</v>
      </c>
      <c r="L12" s="167">
        <f>K12/J12*100</f>
        <v>100</v>
      </c>
    </row>
    <row r="13" spans="1:12">
      <c r="A13" s="278"/>
      <c r="B13" s="467" t="s">
        <v>431</v>
      </c>
      <c r="C13" s="467"/>
      <c r="D13" s="467"/>
      <c r="E13" s="467"/>
      <c r="F13" s="467"/>
      <c r="G13" s="467"/>
      <c r="H13" s="467"/>
      <c r="I13" s="282"/>
      <c r="J13" s="85"/>
      <c r="K13" s="85"/>
      <c r="L13" s="85"/>
    </row>
    <row r="14" spans="1:12">
      <c r="A14" s="128"/>
      <c r="B14" s="290"/>
      <c r="C14" s="475" t="s">
        <v>117</v>
      </c>
      <c r="D14" s="475"/>
      <c r="E14" s="475"/>
      <c r="F14" s="475"/>
      <c r="G14" s="475"/>
      <c r="H14" s="475"/>
      <c r="I14" s="282"/>
      <c r="J14" s="85"/>
      <c r="K14" s="85"/>
      <c r="L14" s="85"/>
    </row>
    <row r="15" spans="1:12">
      <c r="A15" s="128"/>
      <c r="B15" s="40"/>
      <c r="C15" s="466" t="s">
        <v>231</v>
      </c>
      <c r="D15" s="466"/>
      <c r="E15" s="466"/>
      <c r="F15" s="466"/>
      <c r="G15" s="466"/>
      <c r="H15" s="466"/>
      <c r="I15" s="85"/>
      <c r="J15" s="85"/>
      <c r="K15" s="85"/>
      <c r="L15" s="85"/>
    </row>
    <row r="16" spans="1:12">
      <c r="A16" s="128"/>
      <c r="B16" s="40"/>
      <c r="C16" s="472" t="s">
        <v>232</v>
      </c>
      <c r="D16" s="466"/>
      <c r="E16" s="466"/>
      <c r="F16" s="466"/>
      <c r="G16" s="466"/>
      <c r="H16" s="466"/>
      <c r="I16" s="85"/>
      <c r="J16" s="85"/>
      <c r="K16" s="85"/>
      <c r="L16" s="85"/>
    </row>
    <row r="17" spans="1:12">
      <c r="A17" s="128"/>
      <c r="B17" s="40"/>
      <c r="C17" s="466" t="s">
        <v>233</v>
      </c>
      <c r="D17" s="466"/>
      <c r="E17" s="466"/>
      <c r="F17" s="466"/>
      <c r="G17" s="466"/>
      <c r="H17" s="466"/>
      <c r="I17" s="85"/>
      <c r="J17" s="85"/>
      <c r="K17" s="85"/>
      <c r="L17" s="85"/>
    </row>
    <row r="18" spans="1:12">
      <c r="A18" s="128"/>
      <c r="B18" s="40"/>
      <c r="C18" s="466" t="s">
        <v>234</v>
      </c>
      <c r="D18" s="466"/>
      <c r="E18" s="466"/>
      <c r="F18" s="466"/>
      <c r="G18" s="466"/>
      <c r="H18" s="466"/>
      <c r="I18" s="85"/>
      <c r="J18" s="85"/>
      <c r="K18" s="85"/>
      <c r="L18" s="85"/>
    </row>
    <row r="19" spans="1:12">
      <c r="A19" s="128"/>
      <c r="B19" s="40"/>
      <c r="C19" s="473" t="s">
        <v>15</v>
      </c>
      <c r="D19" s="474"/>
      <c r="E19" s="474"/>
      <c r="F19" s="474"/>
      <c r="G19" s="474"/>
      <c r="H19" s="474"/>
      <c r="I19" s="85"/>
      <c r="J19" s="85"/>
      <c r="K19" s="85"/>
      <c r="L19" s="85"/>
    </row>
    <row r="20" spans="1:12">
      <c r="A20" s="128"/>
      <c r="B20" s="40"/>
      <c r="C20" s="475" t="s">
        <v>19</v>
      </c>
      <c r="D20" s="466"/>
      <c r="E20" s="466"/>
      <c r="F20" s="466"/>
      <c r="G20" s="466"/>
      <c r="H20" s="466"/>
      <c r="I20" s="85"/>
      <c r="J20" s="85"/>
      <c r="K20" s="85"/>
      <c r="L20" s="85"/>
    </row>
    <row r="21" spans="1:12">
      <c r="A21" s="128"/>
      <c r="B21" s="40"/>
      <c r="C21" s="476" t="s">
        <v>20</v>
      </c>
      <c r="D21" s="477"/>
      <c r="E21" s="477"/>
      <c r="F21" s="477"/>
      <c r="G21" s="477"/>
      <c r="H21" s="478"/>
      <c r="I21" s="171"/>
      <c r="J21" s="171"/>
      <c r="K21" s="171"/>
      <c r="L21" s="171"/>
    </row>
    <row r="22" spans="1:12" ht="25.5" customHeight="1">
      <c r="A22" s="128"/>
      <c r="B22" s="40"/>
      <c r="C22" s="479" t="s">
        <v>417</v>
      </c>
      <c r="D22" s="466"/>
      <c r="E22" s="466"/>
      <c r="F22" s="466"/>
      <c r="G22" s="466"/>
      <c r="H22" s="466"/>
      <c r="I22" s="171"/>
      <c r="J22" s="171"/>
      <c r="K22" s="171"/>
      <c r="L22" s="171"/>
    </row>
    <row r="23" spans="1:12">
      <c r="A23" s="128"/>
      <c r="B23" s="40"/>
      <c r="C23" s="469" t="s">
        <v>0</v>
      </c>
      <c r="D23" s="470"/>
      <c r="E23" s="470"/>
      <c r="F23" s="470"/>
      <c r="G23" s="470"/>
      <c r="H23" s="471"/>
      <c r="I23" s="171"/>
      <c r="J23" s="171"/>
      <c r="K23" s="171"/>
      <c r="L23" s="171"/>
    </row>
    <row r="24" spans="1:12">
      <c r="A24" s="128"/>
      <c r="B24" s="40"/>
      <c r="C24" s="469" t="s">
        <v>433</v>
      </c>
      <c r="D24" s="470"/>
      <c r="E24" s="470"/>
      <c r="F24" s="470"/>
      <c r="G24" s="470"/>
      <c r="H24" s="471"/>
      <c r="I24" s="171"/>
      <c r="J24" s="171"/>
      <c r="K24" s="171"/>
      <c r="L24" s="171"/>
    </row>
    <row r="25" spans="1:12">
      <c r="A25" s="128"/>
      <c r="B25" s="40"/>
      <c r="C25" s="469" t="s">
        <v>434</v>
      </c>
      <c r="D25" s="470"/>
      <c r="E25" s="470"/>
      <c r="F25" s="470"/>
      <c r="G25" s="470"/>
      <c r="H25" s="471"/>
      <c r="I25" s="171"/>
      <c r="J25" s="171"/>
      <c r="K25" s="171"/>
      <c r="L25" s="171"/>
    </row>
    <row r="26" spans="1:12">
      <c r="A26" s="128"/>
      <c r="B26" s="16"/>
      <c r="C26" s="469" t="s">
        <v>1</v>
      </c>
      <c r="D26" s="470"/>
      <c r="E26" s="470"/>
      <c r="F26" s="470"/>
      <c r="G26" s="470"/>
      <c r="H26" s="471"/>
      <c r="I26" s="171"/>
      <c r="J26" s="171"/>
      <c r="K26" s="171"/>
      <c r="L26" s="171"/>
    </row>
    <row r="27" spans="1:12">
      <c r="A27" s="278"/>
      <c r="B27" s="467" t="s">
        <v>428</v>
      </c>
      <c r="C27" s="467"/>
      <c r="D27" s="467"/>
      <c r="E27" s="467"/>
      <c r="F27" s="467"/>
      <c r="G27" s="467"/>
      <c r="H27" s="467"/>
      <c r="I27" s="282"/>
      <c r="J27" s="85"/>
      <c r="K27" s="85"/>
      <c r="L27" s="85"/>
    </row>
    <row r="28" spans="1:12">
      <c r="A28" s="128"/>
      <c r="B28" s="11"/>
      <c r="C28" s="466" t="s">
        <v>30</v>
      </c>
      <c r="D28" s="466"/>
      <c r="E28" s="466"/>
      <c r="F28" s="466"/>
      <c r="G28" s="466"/>
      <c r="H28" s="466"/>
      <c r="I28" s="85"/>
      <c r="J28" s="85"/>
      <c r="K28" s="85"/>
      <c r="L28" s="85"/>
    </row>
    <row r="29" spans="1:12">
      <c r="A29" s="128"/>
      <c r="B29" s="40"/>
      <c r="C29" s="483" t="s">
        <v>253</v>
      </c>
      <c r="D29" s="483"/>
      <c r="E29" s="483"/>
      <c r="F29" s="483"/>
      <c r="G29" s="483"/>
      <c r="H29" s="483"/>
      <c r="I29" s="85"/>
      <c r="J29" s="85"/>
      <c r="K29" s="85"/>
      <c r="L29" s="85"/>
    </row>
    <row r="30" spans="1:12">
      <c r="A30" s="128"/>
      <c r="B30" s="40"/>
      <c r="C30" s="466" t="s">
        <v>235</v>
      </c>
      <c r="D30" s="466"/>
      <c r="E30" s="466"/>
      <c r="F30" s="466"/>
      <c r="G30" s="466"/>
      <c r="H30" s="466"/>
      <c r="I30" s="85"/>
      <c r="J30" s="85"/>
      <c r="K30" s="85"/>
      <c r="L30" s="85"/>
    </row>
    <row r="31" spans="1:12">
      <c r="A31" s="128"/>
      <c r="B31" s="40"/>
      <c r="C31" s="475" t="s">
        <v>413</v>
      </c>
      <c r="D31" s="466"/>
      <c r="E31" s="466"/>
      <c r="F31" s="466"/>
      <c r="G31" s="466"/>
      <c r="H31" s="466"/>
      <c r="I31" s="85"/>
      <c r="J31" s="85"/>
      <c r="K31" s="85"/>
      <c r="L31" s="85"/>
    </row>
    <row r="32" spans="1:12">
      <c r="A32" s="128"/>
      <c r="B32" s="40"/>
      <c r="C32" s="466" t="s">
        <v>140</v>
      </c>
      <c r="D32" s="466"/>
      <c r="E32" s="466"/>
      <c r="F32" s="466"/>
      <c r="G32" s="466"/>
      <c r="H32" s="466"/>
      <c r="I32" s="85"/>
      <c r="J32" s="85"/>
      <c r="K32" s="85"/>
      <c r="L32" s="85"/>
    </row>
    <row r="33" spans="1:12">
      <c r="A33" s="128"/>
      <c r="B33" s="40"/>
      <c r="C33" s="466" t="s">
        <v>236</v>
      </c>
      <c r="D33" s="466"/>
      <c r="E33" s="466"/>
      <c r="F33" s="466"/>
      <c r="G33" s="466"/>
      <c r="H33" s="466"/>
      <c r="I33" s="85"/>
      <c r="J33" s="85"/>
      <c r="K33" s="85"/>
      <c r="L33" s="85"/>
    </row>
    <row r="34" spans="1:12">
      <c r="A34" s="128"/>
      <c r="B34" s="16"/>
      <c r="C34" s="466" t="s">
        <v>237</v>
      </c>
      <c r="D34" s="466"/>
      <c r="E34" s="466"/>
      <c r="F34" s="466"/>
      <c r="G34" s="466"/>
      <c r="H34" s="466"/>
      <c r="I34" s="85"/>
      <c r="J34" s="85"/>
      <c r="K34" s="85"/>
      <c r="L34" s="85"/>
    </row>
    <row r="35" spans="1:12">
      <c r="A35" s="278"/>
      <c r="B35" s="467" t="s">
        <v>429</v>
      </c>
      <c r="C35" s="467"/>
      <c r="D35" s="467"/>
      <c r="E35" s="467"/>
      <c r="F35" s="467"/>
      <c r="G35" s="467"/>
      <c r="H35" s="467"/>
      <c r="I35" s="282">
        <f>SUM(I36:I42)</f>
        <v>6020</v>
      </c>
      <c r="J35" s="282">
        <f>SUM(J36:J42)</f>
        <v>8702</v>
      </c>
      <c r="K35" s="282">
        <f>SUM(K36:K42)</f>
        <v>8702</v>
      </c>
      <c r="L35" s="167">
        <f>K35/J35*100</f>
        <v>100</v>
      </c>
    </row>
    <row r="36" spans="1:12">
      <c r="A36" s="128"/>
      <c r="B36" s="11"/>
      <c r="C36" s="474" t="s">
        <v>244</v>
      </c>
      <c r="D36" s="474"/>
      <c r="E36" s="474"/>
      <c r="F36" s="474"/>
      <c r="G36" s="474"/>
      <c r="H36" s="474"/>
      <c r="I36" s="85"/>
      <c r="J36" s="85"/>
      <c r="K36" s="85"/>
      <c r="L36" s="167"/>
    </row>
    <row r="37" spans="1:12">
      <c r="A37" s="128"/>
      <c r="B37" s="40"/>
      <c r="C37" s="474" t="s">
        <v>243</v>
      </c>
      <c r="D37" s="474"/>
      <c r="E37" s="474"/>
      <c r="F37" s="474"/>
      <c r="G37" s="474"/>
      <c r="H37" s="474"/>
      <c r="I37" s="295">
        <v>5120</v>
      </c>
      <c r="J37" s="85">
        <v>6183</v>
      </c>
      <c r="K37" s="85">
        <v>5996</v>
      </c>
      <c r="L37" s="167">
        <f t="shared" ref="L37:L44" si="0">K37/J37*100</f>
        <v>96.975578198285618</v>
      </c>
    </row>
    <row r="38" spans="1:12">
      <c r="A38" s="128"/>
      <c r="B38" s="40"/>
      <c r="C38" s="474" t="s">
        <v>242</v>
      </c>
      <c r="D38" s="474"/>
      <c r="E38" s="474"/>
      <c r="F38" s="474"/>
      <c r="G38" s="474"/>
      <c r="H38" s="474"/>
      <c r="I38" s="295">
        <v>900</v>
      </c>
      <c r="J38" s="85">
        <v>900</v>
      </c>
      <c r="K38" s="85">
        <v>1087</v>
      </c>
      <c r="L38" s="167">
        <f t="shared" si="0"/>
        <v>120.77777777777779</v>
      </c>
    </row>
    <row r="39" spans="1:12">
      <c r="A39" s="128"/>
      <c r="B39" s="40"/>
      <c r="C39" s="466" t="s">
        <v>241</v>
      </c>
      <c r="D39" s="466"/>
      <c r="E39" s="466"/>
      <c r="F39" s="466"/>
      <c r="G39" s="466"/>
      <c r="H39" s="466"/>
      <c r="I39" s="184"/>
      <c r="J39" s="85"/>
      <c r="K39" s="85"/>
      <c r="L39" s="167"/>
    </row>
    <row r="40" spans="1:12">
      <c r="A40" s="128"/>
      <c r="B40" s="40"/>
      <c r="C40" s="466" t="s">
        <v>240</v>
      </c>
      <c r="D40" s="466"/>
      <c r="E40" s="466"/>
      <c r="F40" s="466"/>
      <c r="G40" s="466"/>
      <c r="H40" s="466"/>
      <c r="I40" s="184"/>
      <c r="J40" s="85"/>
      <c r="K40" s="85"/>
      <c r="L40" s="167"/>
    </row>
    <row r="41" spans="1:12">
      <c r="A41" s="128"/>
      <c r="B41" s="40"/>
      <c r="C41" s="466" t="s">
        <v>239</v>
      </c>
      <c r="D41" s="466"/>
      <c r="E41" s="466"/>
      <c r="F41" s="466"/>
      <c r="G41" s="466"/>
      <c r="H41" s="466"/>
      <c r="I41" s="184"/>
      <c r="J41" s="85">
        <v>1619</v>
      </c>
      <c r="K41" s="85">
        <v>1619</v>
      </c>
      <c r="L41" s="167">
        <f t="shared" si="0"/>
        <v>100</v>
      </c>
    </row>
    <row r="42" spans="1:12">
      <c r="A42" s="128"/>
      <c r="B42" s="16"/>
      <c r="C42" s="466" t="s">
        <v>238</v>
      </c>
      <c r="D42" s="466"/>
      <c r="E42" s="466"/>
      <c r="F42" s="466"/>
      <c r="G42" s="466"/>
      <c r="H42" s="466"/>
      <c r="I42" s="85"/>
      <c r="J42" s="85"/>
      <c r="K42" s="85"/>
      <c r="L42" s="167"/>
    </row>
    <row r="43" spans="1:12">
      <c r="A43" s="278"/>
      <c r="B43" s="467" t="s">
        <v>430</v>
      </c>
      <c r="C43" s="467"/>
      <c r="D43" s="467"/>
      <c r="E43" s="467"/>
      <c r="F43" s="467"/>
      <c r="G43" s="467"/>
      <c r="H43" s="467"/>
      <c r="I43" s="282">
        <f>SUM(I44)</f>
        <v>2000</v>
      </c>
      <c r="J43" s="282">
        <f>SUM(J44)</f>
        <v>2200</v>
      </c>
      <c r="K43" s="282">
        <f>SUM(K44)</f>
        <v>2200</v>
      </c>
      <c r="L43" s="167">
        <f t="shared" si="0"/>
        <v>100</v>
      </c>
    </row>
    <row r="44" spans="1:12">
      <c r="A44" s="128"/>
      <c r="B44" s="289"/>
      <c r="C44" s="469" t="s">
        <v>3</v>
      </c>
      <c r="D44" s="481"/>
      <c r="E44" s="481"/>
      <c r="F44" s="481"/>
      <c r="G44" s="481"/>
      <c r="H44" s="482"/>
      <c r="I44" s="168">
        <v>2000</v>
      </c>
      <c r="J44" s="85">
        <v>2200</v>
      </c>
      <c r="K44" s="85">
        <v>2200</v>
      </c>
      <c r="L44" s="167">
        <f t="shared" si="0"/>
        <v>100</v>
      </c>
    </row>
    <row r="45" spans="1:12">
      <c r="A45" s="128"/>
      <c r="B45" s="294"/>
      <c r="C45" s="469" t="s">
        <v>4</v>
      </c>
      <c r="D45" s="481"/>
      <c r="E45" s="481"/>
      <c r="F45" s="481"/>
      <c r="G45" s="481"/>
      <c r="H45" s="482"/>
      <c r="I45" s="168"/>
      <c r="J45" s="85"/>
      <c r="K45" s="85"/>
      <c r="L45" s="85"/>
    </row>
    <row r="46" spans="1:12">
      <c r="A46" s="128"/>
      <c r="B46" s="294"/>
      <c r="C46" s="469" t="s">
        <v>5</v>
      </c>
      <c r="D46" s="481"/>
      <c r="E46" s="481"/>
      <c r="F46" s="481"/>
      <c r="G46" s="481"/>
      <c r="H46" s="482"/>
      <c r="I46" s="168"/>
      <c r="J46" s="85"/>
      <c r="K46" s="85"/>
      <c r="L46" s="85"/>
    </row>
    <row r="47" spans="1:12">
      <c r="A47" s="484"/>
      <c r="B47" s="485"/>
      <c r="C47" s="485"/>
      <c r="D47" s="485"/>
      <c r="E47" s="485"/>
      <c r="F47" s="485"/>
      <c r="G47" s="485"/>
      <c r="H47" s="486"/>
      <c r="I47" s="85"/>
      <c r="J47" s="85"/>
      <c r="K47" s="85"/>
      <c r="L47" s="85"/>
    </row>
    <row r="48" spans="1:12">
      <c r="A48" s="468" t="s">
        <v>245</v>
      </c>
      <c r="B48" s="468"/>
      <c r="C48" s="468"/>
      <c r="D48" s="468"/>
      <c r="E48" s="468"/>
      <c r="F48" s="468"/>
      <c r="G48" s="468"/>
      <c r="H48" s="468"/>
      <c r="I48" s="167"/>
      <c r="J48" s="85"/>
      <c r="K48" s="85"/>
      <c r="L48" s="85"/>
    </row>
    <row r="49" spans="1:12">
      <c r="A49" s="38"/>
      <c r="B49" s="467" t="s">
        <v>246</v>
      </c>
      <c r="C49" s="467"/>
      <c r="D49" s="467"/>
      <c r="E49" s="467"/>
      <c r="F49" s="467"/>
      <c r="G49" s="467"/>
      <c r="H49" s="467"/>
      <c r="I49" s="167"/>
      <c r="J49" s="85"/>
      <c r="K49" s="85"/>
      <c r="L49" s="85"/>
    </row>
    <row r="50" spans="1:12">
      <c r="A50" s="128"/>
      <c r="B50" s="11"/>
      <c r="C50" s="466" t="s">
        <v>247</v>
      </c>
      <c r="D50" s="466"/>
      <c r="E50" s="466"/>
      <c r="F50" s="466"/>
      <c r="G50" s="466"/>
      <c r="H50" s="466"/>
      <c r="I50" s="85"/>
      <c r="J50" s="85"/>
      <c r="K50" s="85"/>
      <c r="L50" s="85"/>
    </row>
    <row r="51" spans="1:12">
      <c r="A51" s="128"/>
      <c r="B51" s="40"/>
      <c r="C51" s="466" t="s">
        <v>254</v>
      </c>
      <c r="D51" s="466"/>
      <c r="E51" s="466"/>
      <c r="F51" s="466"/>
      <c r="G51" s="466"/>
      <c r="H51" s="466"/>
      <c r="I51" s="85"/>
      <c r="J51" s="85"/>
      <c r="K51" s="85"/>
      <c r="L51" s="85"/>
    </row>
    <row r="52" spans="1:12">
      <c r="A52" s="128"/>
      <c r="B52" s="16"/>
      <c r="C52" s="490" t="s">
        <v>139</v>
      </c>
      <c r="D52" s="470"/>
      <c r="E52" s="470"/>
      <c r="F52" s="470"/>
      <c r="G52" s="470"/>
      <c r="H52" s="471"/>
      <c r="I52" s="85"/>
      <c r="J52" s="85"/>
      <c r="K52" s="85"/>
      <c r="L52" s="85"/>
    </row>
    <row r="53" spans="1:12">
      <c r="A53" s="278"/>
      <c r="B53" s="467" t="s">
        <v>432</v>
      </c>
      <c r="C53" s="467"/>
      <c r="D53" s="467"/>
      <c r="E53" s="467"/>
      <c r="F53" s="467"/>
      <c r="G53" s="467"/>
      <c r="H53" s="467"/>
      <c r="I53" s="282"/>
      <c r="J53" s="85"/>
      <c r="K53" s="85"/>
      <c r="L53" s="85"/>
    </row>
    <row r="54" spans="1:12">
      <c r="A54" s="128"/>
      <c r="B54" s="290"/>
      <c r="C54" s="469" t="s">
        <v>117</v>
      </c>
      <c r="D54" s="481"/>
      <c r="E54" s="481"/>
      <c r="F54" s="481"/>
      <c r="G54" s="481"/>
      <c r="H54" s="482"/>
      <c r="I54" s="282"/>
      <c r="J54" s="85"/>
      <c r="K54" s="85"/>
      <c r="L54" s="85"/>
    </row>
    <row r="55" spans="1:12">
      <c r="A55" s="128"/>
      <c r="B55" s="40"/>
      <c r="C55" s="466" t="s">
        <v>231</v>
      </c>
      <c r="D55" s="466"/>
      <c r="E55" s="466"/>
      <c r="F55" s="466"/>
      <c r="G55" s="466"/>
      <c r="H55" s="466"/>
      <c r="I55" s="85"/>
      <c r="J55" s="85"/>
      <c r="K55" s="85"/>
      <c r="L55" s="85"/>
    </row>
    <row r="56" spans="1:12">
      <c r="A56" s="128"/>
      <c r="B56" s="40"/>
      <c r="C56" s="472" t="s">
        <v>232</v>
      </c>
      <c r="D56" s="466"/>
      <c r="E56" s="466"/>
      <c r="F56" s="466"/>
      <c r="G56" s="466"/>
      <c r="H56" s="466"/>
      <c r="I56" s="85"/>
      <c r="J56" s="85"/>
      <c r="K56" s="85"/>
      <c r="L56" s="85"/>
    </row>
    <row r="57" spans="1:12">
      <c r="A57" s="128"/>
      <c r="B57" s="40"/>
      <c r="C57" s="466" t="s">
        <v>233</v>
      </c>
      <c r="D57" s="466"/>
      <c r="E57" s="466"/>
      <c r="F57" s="466"/>
      <c r="G57" s="466"/>
      <c r="H57" s="466"/>
      <c r="I57" s="85"/>
      <c r="J57" s="85"/>
      <c r="K57" s="85"/>
      <c r="L57" s="85"/>
    </row>
    <row r="58" spans="1:12">
      <c r="A58" s="128"/>
      <c r="B58" s="40"/>
      <c r="C58" s="466" t="s">
        <v>234</v>
      </c>
      <c r="D58" s="466"/>
      <c r="E58" s="466"/>
      <c r="F58" s="466"/>
      <c r="G58" s="466"/>
      <c r="H58" s="466"/>
      <c r="I58" s="85"/>
      <c r="J58" s="85"/>
      <c r="K58" s="85"/>
      <c r="L58" s="85"/>
    </row>
    <row r="59" spans="1:12">
      <c r="A59" s="128"/>
      <c r="B59" s="40"/>
      <c r="C59" s="473" t="s">
        <v>15</v>
      </c>
      <c r="D59" s="474"/>
      <c r="E59" s="474"/>
      <c r="F59" s="474"/>
      <c r="G59" s="474"/>
      <c r="H59" s="474"/>
      <c r="I59" s="85"/>
      <c r="J59" s="85"/>
      <c r="K59" s="85"/>
      <c r="L59" s="85"/>
    </row>
    <row r="60" spans="1:12">
      <c r="A60" s="128"/>
      <c r="B60" s="40"/>
      <c r="C60" s="475" t="s">
        <v>19</v>
      </c>
      <c r="D60" s="466"/>
      <c r="E60" s="466"/>
      <c r="F60" s="466"/>
      <c r="G60" s="466"/>
      <c r="H60" s="466"/>
      <c r="I60" s="85"/>
      <c r="J60" s="85"/>
      <c r="K60" s="85"/>
      <c r="L60" s="85"/>
    </row>
    <row r="61" spans="1:12">
      <c r="A61" s="128"/>
      <c r="B61" s="40"/>
      <c r="C61" s="492" t="s">
        <v>20</v>
      </c>
      <c r="D61" s="493"/>
      <c r="E61" s="493"/>
      <c r="F61" s="493"/>
      <c r="G61" s="493"/>
      <c r="H61" s="494"/>
      <c r="I61" s="171"/>
      <c r="J61" s="171"/>
      <c r="K61" s="171"/>
      <c r="L61" s="171"/>
    </row>
    <row r="62" spans="1:12" ht="25.5" customHeight="1">
      <c r="A62" s="128"/>
      <c r="B62" s="40"/>
      <c r="C62" s="479" t="s">
        <v>417</v>
      </c>
      <c r="D62" s="466"/>
      <c r="E62" s="466"/>
      <c r="F62" s="466"/>
      <c r="G62" s="466"/>
      <c r="H62" s="466"/>
      <c r="I62" s="171"/>
      <c r="J62" s="171"/>
      <c r="K62" s="171"/>
      <c r="L62" s="171"/>
    </row>
    <row r="63" spans="1:12">
      <c r="A63" s="128"/>
      <c r="B63" s="40"/>
      <c r="C63" s="480" t="s">
        <v>0</v>
      </c>
      <c r="D63" s="470"/>
      <c r="E63" s="470"/>
      <c r="F63" s="470"/>
      <c r="G63" s="470"/>
      <c r="H63" s="471"/>
      <c r="I63" s="171"/>
      <c r="J63" s="171"/>
      <c r="K63" s="171"/>
      <c r="L63" s="171"/>
    </row>
    <row r="64" spans="1:12">
      <c r="A64" s="128"/>
      <c r="B64" s="40"/>
      <c r="C64" s="480" t="s">
        <v>433</v>
      </c>
      <c r="D64" s="470"/>
      <c r="E64" s="470"/>
      <c r="F64" s="470"/>
      <c r="G64" s="470"/>
      <c r="H64" s="471"/>
      <c r="I64" s="171"/>
      <c r="J64" s="171"/>
      <c r="K64" s="171"/>
      <c r="L64" s="171"/>
    </row>
    <row r="65" spans="1:12">
      <c r="A65" s="128"/>
      <c r="B65" s="16"/>
      <c r="C65" s="480" t="s">
        <v>2</v>
      </c>
      <c r="D65" s="470"/>
      <c r="E65" s="470"/>
      <c r="F65" s="470"/>
      <c r="G65" s="470"/>
      <c r="H65" s="471"/>
      <c r="I65" s="171"/>
      <c r="J65" s="171"/>
      <c r="K65" s="171"/>
      <c r="L65" s="171"/>
    </row>
    <row r="66" spans="1:12">
      <c r="A66" s="278"/>
      <c r="B66" s="467" t="s">
        <v>248</v>
      </c>
      <c r="C66" s="466"/>
      <c r="D66" s="466"/>
      <c r="E66" s="466"/>
      <c r="F66" s="466"/>
      <c r="G66" s="466"/>
      <c r="H66" s="466"/>
      <c r="I66" s="282"/>
      <c r="J66" s="85"/>
      <c r="K66" s="85"/>
      <c r="L66" s="85"/>
    </row>
    <row r="67" spans="1:12">
      <c r="A67" s="128"/>
      <c r="B67" s="289"/>
      <c r="C67" s="469" t="s">
        <v>3</v>
      </c>
      <c r="D67" s="481"/>
      <c r="E67" s="481"/>
      <c r="F67" s="481"/>
      <c r="G67" s="481"/>
      <c r="H67" s="482"/>
      <c r="I67" s="85"/>
      <c r="J67" s="85"/>
      <c r="K67" s="85"/>
      <c r="L67" s="85"/>
    </row>
    <row r="68" spans="1:12">
      <c r="A68" s="128"/>
      <c r="B68" s="294"/>
      <c r="C68" s="469" t="s">
        <v>4</v>
      </c>
      <c r="D68" s="481"/>
      <c r="E68" s="481"/>
      <c r="F68" s="481"/>
      <c r="G68" s="481"/>
      <c r="H68" s="482"/>
      <c r="I68" s="85"/>
      <c r="J68" s="85"/>
      <c r="K68" s="85"/>
      <c r="L68" s="85"/>
    </row>
    <row r="69" spans="1:12">
      <c r="A69" s="128"/>
      <c r="B69" s="294"/>
      <c r="C69" s="469" t="s">
        <v>5</v>
      </c>
      <c r="D69" s="481"/>
      <c r="E69" s="481"/>
      <c r="F69" s="481"/>
      <c r="G69" s="481"/>
      <c r="H69" s="482"/>
      <c r="I69" s="85"/>
      <c r="J69" s="85"/>
      <c r="K69" s="85"/>
      <c r="L69" s="85"/>
    </row>
    <row r="70" spans="1:12">
      <c r="A70" s="484"/>
      <c r="B70" s="485"/>
      <c r="C70" s="485"/>
      <c r="D70" s="485"/>
      <c r="E70" s="485"/>
      <c r="F70" s="485"/>
      <c r="G70" s="485"/>
      <c r="H70" s="486"/>
      <c r="I70" s="85"/>
      <c r="J70" s="85"/>
      <c r="K70" s="85"/>
      <c r="L70" s="85"/>
    </row>
    <row r="71" spans="1:12">
      <c r="A71" s="468" t="s">
        <v>6</v>
      </c>
      <c r="B71" s="468"/>
      <c r="C71" s="468"/>
      <c r="D71" s="468"/>
      <c r="E71" s="468"/>
      <c r="F71" s="468"/>
      <c r="G71" s="468"/>
      <c r="H71" s="468"/>
      <c r="I71" s="167">
        <f>I12+I48</f>
        <v>8020</v>
      </c>
      <c r="J71" s="167">
        <f>J12+J48</f>
        <v>10902</v>
      </c>
      <c r="K71" s="167">
        <f>K12+K48</f>
        <v>10902</v>
      </c>
      <c r="L71" s="167">
        <f t="shared" ref="L71:L74" si="1">K71/J71*100</f>
        <v>100</v>
      </c>
    </row>
    <row r="72" spans="1:12">
      <c r="A72" s="499"/>
      <c r="B72" s="500"/>
      <c r="C72" s="500"/>
      <c r="D72" s="500"/>
      <c r="E72" s="500"/>
      <c r="F72" s="500"/>
      <c r="G72" s="500"/>
      <c r="H72" s="501"/>
      <c r="I72" s="167"/>
      <c r="J72" s="85"/>
      <c r="K72" s="85"/>
      <c r="L72" s="167"/>
    </row>
    <row r="73" spans="1:12" ht="25.5" customHeight="1">
      <c r="A73" s="505" t="s">
        <v>21</v>
      </c>
      <c r="B73" s="506"/>
      <c r="C73" s="506"/>
      <c r="D73" s="506"/>
      <c r="E73" s="506"/>
      <c r="F73" s="506"/>
      <c r="G73" s="506"/>
      <c r="H73" s="507"/>
      <c r="I73" s="173">
        <f>SUM(I74:I75)</f>
        <v>0</v>
      </c>
      <c r="J73" s="173">
        <f>SUM(J74:J75)</f>
        <v>93</v>
      </c>
      <c r="K73" s="173">
        <f>SUM(K74:K75)</f>
        <v>93</v>
      </c>
      <c r="L73" s="167">
        <f t="shared" si="1"/>
        <v>100</v>
      </c>
    </row>
    <row r="74" spans="1:12">
      <c r="A74" s="38"/>
      <c r="B74" s="466" t="s">
        <v>249</v>
      </c>
      <c r="C74" s="466"/>
      <c r="D74" s="466"/>
      <c r="E74" s="466"/>
      <c r="F74" s="466"/>
      <c r="G74" s="466"/>
      <c r="H74" s="466"/>
      <c r="I74" s="85">
        <v>0</v>
      </c>
      <c r="J74" s="85">
        <v>93</v>
      </c>
      <c r="K74" s="85">
        <v>93</v>
      </c>
      <c r="L74" s="167">
        <f t="shared" si="1"/>
        <v>100</v>
      </c>
    </row>
    <row r="75" spans="1:12">
      <c r="A75" s="278"/>
      <c r="B75" s="466" t="s">
        <v>250</v>
      </c>
      <c r="C75" s="466"/>
      <c r="D75" s="466"/>
      <c r="E75" s="466"/>
      <c r="F75" s="466"/>
      <c r="G75" s="466"/>
      <c r="H75" s="466"/>
      <c r="I75" s="85"/>
      <c r="J75" s="85"/>
      <c r="K75" s="85"/>
      <c r="L75" s="85"/>
    </row>
    <row r="76" spans="1:12">
      <c r="A76" s="498"/>
      <c r="B76" s="466"/>
      <c r="C76" s="466"/>
      <c r="D76" s="466"/>
      <c r="E76" s="466"/>
      <c r="F76" s="466"/>
      <c r="G76" s="466"/>
      <c r="H76" s="466"/>
      <c r="I76" s="85"/>
      <c r="J76" s="85"/>
      <c r="K76" s="85"/>
      <c r="L76" s="85"/>
    </row>
    <row r="77" spans="1:12">
      <c r="A77" s="468" t="s">
        <v>7</v>
      </c>
      <c r="B77" s="468"/>
      <c r="C77" s="468"/>
      <c r="D77" s="468"/>
      <c r="E77" s="468"/>
      <c r="F77" s="468"/>
      <c r="G77" s="468"/>
      <c r="H77" s="468"/>
      <c r="I77" s="167">
        <f>I78+I84</f>
        <v>28397</v>
      </c>
      <c r="J77" s="167">
        <f>J78+J84</f>
        <v>28397</v>
      </c>
      <c r="K77" s="167">
        <f>K78+K84</f>
        <v>28303</v>
      </c>
      <c r="L77" s="167">
        <f t="shared" ref="L77:L78" si="2">K77/J77*100</f>
        <v>99.668979117512407</v>
      </c>
    </row>
    <row r="78" spans="1:12">
      <c r="A78" s="38"/>
      <c r="B78" s="466" t="s">
        <v>251</v>
      </c>
      <c r="C78" s="466"/>
      <c r="D78" s="466"/>
      <c r="E78" s="466"/>
      <c r="F78" s="466"/>
      <c r="G78" s="466"/>
      <c r="H78" s="466"/>
      <c r="I78" s="85">
        <f>SUM(I82)</f>
        <v>28397</v>
      </c>
      <c r="J78" s="85">
        <f>SUM(J82)</f>
        <v>28397</v>
      </c>
      <c r="K78" s="85">
        <f>SUM(K82)</f>
        <v>28303</v>
      </c>
      <c r="L78" s="167">
        <f t="shared" si="2"/>
        <v>99.668979117512407</v>
      </c>
    </row>
    <row r="79" spans="1:12">
      <c r="A79" s="128"/>
      <c r="B79" s="281"/>
      <c r="C79" s="469" t="s">
        <v>10</v>
      </c>
      <c r="D79" s="470"/>
      <c r="E79" s="470"/>
      <c r="F79" s="470"/>
      <c r="G79" s="470"/>
      <c r="H79" s="471"/>
      <c r="I79" s="85"/>
      <c r="J79" s="85"/>
      <c r="K79" s="85"/>
      <c r="L79" s="85"/>
    </row>
    <row r="80" spans="1:12">
      <c r="A80" s="128"/>
      <c r="B80" s="293"/>
      <c r="C80" s="469" t="s">
        <v>11</v>
      </c>
      <c r="D80" s="470"/>
      <c r="E80" s="470"/>
      <c r="F80" s="470"/>
      <c r="G80" s="470"/>
      <c r="H80" s="471"/>
      <c r="I80" s="85"/>
      <c r="J80" s="85"/>
      <c r="K80" s="85"/>
      <c r="L80" s="85"/>
    </row>
    <row r="81" spans="1:12">
      <c r="A81" s="128"/>
      <c r="B81" s="293"/>
      <c r="C81" s="469" t="s">
        <v>12</v>
      </c>
      <c r="D81" s="470"/>
      <c r="E81" s="470"/>
      <c r="F81" s="470"/>
      <c r="G81" s="470"/>
      <c r="H81" s="471"/>
      <c r="I81" s="85"/>
      <c r="J81" s="85"/>
      <c r="K81" s="85"/>
      <c r="L81" s="85"/>
    </row>
    <row r="82" spans="1:12">
      <c r="A82" s="128"/>
      <c r="B82" s="293"/>
      <c r="C82" s="469" t="s">
        <v>13</v>
      </c>
      <c r="D82" s="470"/>
      <c r="E82" s="470"/>
      <c r="F82" s="470"/>
      <c r="G82" s="470"/>
      <c r="H82" s="471"/>
      <c r="I82" s="184">
        <v>28397</v>
      </c>
      <c r="J82" s="85">
        <v>28397</v>
      </c>
      <c r="K82" s="85">
        <v>28303</v>
      </c>
      <c r="L82" s="167">
        <f t="shared" ref="L82" si="3">K82/J82*100</f>
        <v>99.668979117512407</v>
      </c>
    </row>
    <row r="83" spans="1:12">
      <c r="A83" s="128"/>
      <c r="B83" s="279"/>
      <c r="C83" s="469" t="s">
        <v>14</v>
      </c>
      <c r="D83" s="470"/>
      <c r="E83" s="470"/>
      <c r="F83" s="470"/>
      <c r="G83" s="470"/>
      <c r="H83" s="471"/>
      <c r="I83" s="85"/>
      <c r="J83" s="85"/>
      <c r="K83" s="85"/>
      <c r="L83" s="85"/>
    </row>
    <row r="84" spans="1:12">
      <c r="A84" s="278"/>
      <c r="B84" s="474" t="s">
        <v>252</v>
      </c>
      <c r="C84" s="474"/>
      <c r="D84" s="474"/>
      <c r="E84" s="474"/>
      <c r="F84" s="474"/>
      <c r="G84" s="474"/>
      <c r="H84" s="474"/>
      <c r="I84" s="85"/>
      <c r="J84" s="85"/>
      <c r="K84" s="85"/>
      <c r="L84" s="85"/>
    </row>
    <row r="85" spans="1:12">
      <c r="A85" s="128"/>
      <c r="B85" s="326"/>
      <c r="C85" s="469" t="s">
        <v>10</v>
      </c>
      <c r="D85" s="470"/>
      <c r="E85" s="470"/>
      <c r="F85" s="470"/>
      <c r="G85" s="470"/>
      <c r="H85" s="471"/>
      <c r="I85" s="85"/>
      <c r="J85" s="85"/>
      <c r="K85" s="85"/>
      <c r="L85" s="85"/>
    </row>
    <row r="86" spans="1:12">
      <c r="A86" s="128"/>
      <c r="B86" s="327"/>
      <c r="C86" s="469" t="s">
        <v>11</v>
      </c>
      <c r="D86" s="470"/>
      <c r="E86" s="470"/>
      <c r="F86" s="470"/>
      <c r="G86" s="470"/>
      <c r="H86" s="471"/>
      <c r="I86" s="85"/>
      <c r="J86" s="85"/>
      <c r="K86" s="85"/>
      <c r="L86" s="85"/>
    </row>
    <row r="87" spans="1:12">
      <c r="A87" s="128"/>
      <c r="B87" s="327"/>
      <c r="C87" s="469" t="s">
        <v>12</v>
      </c>
      <c r="D87" s="470"/>
      <c r="E87" s="470"/>
      <c r="F87" s="470"/>
      <c r="G87" s="470"/>
      <c r="H87" s="471"/>
      <c r="I87" s="85"/>
      <c r="J87" s="85"/>
      <c r="K87" s="85"/>
      <c r="L87" s="85"/>
    </row>
    <row r="88" spans="1:12">
      <c r="A88" s="128"/>
      <c r="B88" s="327"/>
      <c r="C88" s="469" t="s">
        <v>13</v>
      </c>
      <c r="D88" s="470"/>
      <c r="E88" s="470"/>
      <c r="F88" s="470"/>
      <c r="G88" s="470"/>
      <c r="H88" s="471"/>
      <c r="I88" s="300"/>
      <c r="J88" s="85"/>
      <c r="K88" s="85"/>
      <c r="L88" s="85"/>
    </row>
    <row r="89" spans="1:12">
      <c r="A89" s="128"/>
      <c r="B89" s="327"/>
      <c r="C89" s="469" t="s">
        <v>14</v>
      </c>
      <c r="D89" s="470"/>
      <c r="E89" s="470"/>
      <c r="F89" s="470"/>
      <c r="G89" s="470"/>
      <c r="H89" s="471"/>
      <c r="I89" s="85"/>
      <c r="J89" s="85"/>
      <c r="K89" s="85"/>
      <c r="L89" s="85"/>
    </row>
    <row r="90" spans="1:12">
      <c r="A90" s="498"/>
      <c r="B90" s="498"/>
      <c r="C90" s="466"/>
      <c r="D90" s="466"/>
      <c r="E90" s="466"/>
      <c r="F90" s="466"/>
      <c r="G90" s="466"/>
      <c r="H90" s="466"/>
      <c r="I90" s="85"/>
      <c r="J90" s="85"/>
      <c r="K90" s="85"/>
      <c r="L90" s="85"/>
    </row>
    <row r="91" spans="1:12">
      <c r="A91" s="468" t="s">
        <v>8</v>
      </c>
      <c r="B91" s="468"/>
      <c r="C91" s="468"/>
      <c r="D91" s="468"/>
      <c r="E91" s="468"/>
      <c r="F91" s="468"/>
      <c r="G91" s="468"/>
      <c r="H91" s="468"/>
      <c r="I91" s="85"/>
      <c r="J91" s="85"/>
      <c r="K91" s="85"/>
      <c r="L91" s="85"/>
    </row>
    <row r="92" spans="1:12">
      <c r="A92" s="499"/>
      <c r="B92" s="500"/>
      <c r="C92" s="500"/>
      <c r="D92" s="500"/>
      <c r="E92" s="500"/>
      <c r="F92" s="500"/>
      <c r="G92" s="500"/>
      <c r="H92" s="501"/>
      <c r="I92" s="85"/>
      <c r="J92" s="85"/>
      <c r="K92" s="85"/>
      <c r="L92" s="85"/>
    </row>
    <row r="93" spans="1:12">
      <c r="A93" s="468" t="s">
        <v>9</v>
      </c>
      <c r="B93" s="468"/>
      <c r="C93" s="468"/>
      <c r="D93" s="468"/>
      <c r="E93" s="468"/>
      <c r="F93" s="468"/>
      <c r="G93" s="468"/>
      <c r="H93" s="468"/>
      <c r="I93" s="167">
        <f>I12+I48+I73+I77+I91</f>
        <v>36417</v>
      </c>
      <c r="J93" s="167">
        <f>J12+J48+J73+J77+J91</f>
        <v>39392</v>
      </c>
      <c r="K93" s="167">
        <f>K12+K48+K73+K77+K91</f>
        <v>39298</v>
      </c>
      <c r="L93" s="167">
        <f t="shared" ref="L93" si="4">K93/J93*100</f>
        <v>99.761372867587326</v>
      </c>
    </row>
    <row r="96" spans="1:12">
      <c r="A96" s="508"/>
      <c r="B96" s="508"/>
      <c r="C96" s="508"/>
      <c r="D96" s="508"/>
      <c r="E96" s="508"/>
      <c r="F96" s="508"/>
      <c r="G96" s="508"/>
      <c r="H96" s="508"/>
      <c r="I96" s="508"/>
      <c r="J96" s="508"/>
      <c r="K96" s="508"/>
      <c r="L96" s="508"/>
    </row>
  </sheetData>
  <mergeCells count="89">
    <mergeCell ref="C23:H23"/>
    <mergeCell ref="A96:L96"/>
    <mergeCell ref="C15:H15"/>
    <mergeCell ref="C16:H16"/>
    <mergeCell ref="A11:H11"/>
    <mergeCell ref="A12:H12"/>
    <mergeCell ref="B13:H13"/>
    <mergeCell ref="C14:H14"/>
    <mergeCell ref="B27:H27"/>
    <mergeCell ref="C28:H28"/>
    <mergeCell ref="C17:H17"/>
    <mergeCell ref="C18:H18"/>
    <mergeCell ref="C19:H19"/>
    <mergeCell ref="C20:H20"/>
    <mergeCell ref="C21:H21"/>
    <mergeCell ref="C22:H22"/>
    <mergeCell ref="C24:H24"/>
    <mergeCell ref="C25:H25"/>
    <mergeCell ref="C26:H26"/>
    <mergeCell ref="C39:H39"/>
    <mergeCell ref="C40:H40"/>
    <mergeCell ref="C29:H29"/>
    <mergeCell ref="C30:H30"/>
    <mergeCell ref="C31:H31"/>
    <mergeCell ref="C32:H32"/>
    <mergeCell ref="C33:H33"/>
    <mergeCell ref="C34:H34"/>
    <mergeCell ref="C41:H41"/>
    <mergeCell ref="C42:H42"/>
    <mergeCell ref="B43:H43"/>
    <mergeCell ref="C44:H44"/>
    <mergeCell ref="B35:H35"/>
    <mergeCell ref="C36:H36"/>
    <mergeCell ref="C37:H37"/>
    <mergeCell ref="C38:H38"/>
    <mergeCell ref="C45:H45"/>
    <mergeCell ref="C46:H46"/>
    <mergeCell ref="A47:H47"/>
    <mergeCell ref="A48:H48"/>
    <mergeCell ref="C67:H67"/>
    <mergeCell ref="C59:H59"/>
    <mergeCell ref="C60:H60"/>
    <mergeCell ref="C55:H55"/>
    <mergeCell ref="C56:H56"/>
    <mergeCell ref="B49:H49"/>
    <mergeCell ref="C50:H50"/>
    <mergeCell ref="B53:H53"/>
    <mergeCell ref="C54:H54"/>
    <mergeCell ref="C51:H51"/>
    <mergeCell ref="C52:H52"/>
    <mergeCell ref="A71:H71"/>
    <mergeCell ref="C79:H79"/>
    <mergeCell ref="C57:H57"/>
    <mergeCell ref="C58:H58"/>
    <mergeCell ref="C61:H61"/>
    <mergeCell ref="C62:H62"/>
    <mergeCell ref="A76:H76"/>
    <mergeCell ref="C65:H65"/>
    <mergeCell ref="B66:H66"/>
    <mergeCell ref="C69:H69"/>
    <mergeCell ref="A70:H70"/>
    <mergeCell ref="C68:H68"/>
    <mergeCell ref="A72:H72"/>
    <mergeCell ref="A73:H73"/>
    <mergeCell ref="B74:H74"/>
    <mergeCell ref="A77:H77"/>
    <mergeCell ref="B75:H75"/>
    <mergeCell ref="A93:H93"/>
    <mergeCell ref="C85:H85"/>
    <mergeCell ref="C86:H86"/>
    <mergeCell ref="C88:H88"/>
    <mergeCell ref="C89:H89"/>
    <mergeCell ref="A90:H90"/>
    <mergeCell ref="K1:L1"/>
    <mergeCell ref="A91:H91"/>
    <mergeCell ref="A92:H92"/>
    <mergeCell ref="C87:H87"/>
    <mergeCell ref="B78:H78"/>
    <mergeCell ref="C83:H83"/>
    <mergeCell ref="B84:H84"/>
    <mergeCell ref="C80:H80"/>
    <mergeCell ref="C81:H81"/>
    <mergeCell ref="C82:H82"/>
    <mergeCell ref="A3:L3"/>
    <mergeCell ref="A4:L4"/>
    <mergeCell ref="A5:L5"/>
    <mergeCell ref="A6:L6"/>
    <mergeCell ref="C63:H63"/>
    <mergeCell ref="C64:H64"/>
  </mergeCells>
  <phoneticPr fontId="2" type="noConversion"/>
  <pageMargins left="0.98425196850393704" right="0.78740157480314965" top="0.39370078740157483" bottom="0.39370078740157483" header="0.31496062992125984" footer="0.31496062992125984"/>
  <pageSetup paperSize="9" scale="6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2:P53"/>
  <sheetViews>
    <sheetView view="pageBreakPreview" zoomScale="60" zoomScaleNormal="100" workbookViewId="0">
      <selection activeCell="A3" sqref="A3:O3"/>
    </sheetView>
  </sheetViews>
  <sheetFormatPr defaultRowHeight="12.75"/>
  <cols>
    <col min="2" max="2" width="39.85546875" customWidth="1"/>
    <col min="5" max="5" width="14.5703125" customWidth="1"/>
    <col min="8" max="8" width="10.5703125" customWidth="1"/>
    <col min="9" max="9" width="11.140625" customWidth="1"/>
    <col min="12" max="13" width="10.28515625" customWidth="1"/>
    <col min="15" max="15" width="13.140625" customWidth="1"/>
  </cols>
  <sheetData>
    <row r="2" spans="1:16" ht="14.25">
      <c r="A2" s="509" t="s">
        <v>756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</row>
    <row r="3" spans="1:16" ht="14.25">
      <c r="A3" s="509" t="s">
        <v>399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</row>
    <row r="4" spans="1:16" ht="14.25">
      <c r="A4" s="509" t="s">
        <v>541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</row>
    <row r="5" spans="1:16" ht="14.25">
      <c r="A5" s="509" t="s">
        <v>563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</row>
    <row r="8" spans="1:16" ht="16.5">
      <c r="A8" s="126" t="s">
        <v>258</v>
      </c>
    </row>
    <row r="9" spans="1:16" ht="15.75">
      <c r="A9" s="102" t="s">
        <v>259</v>
      </c>
    </row>
    <row r="10" spans="1:16" ht="15.75">
      <c r="B10" s="297"/>
      <c r="C10" s="177"/>
      <c r="D10" s="270"/>
      <c r="E10" s="296"/>
      <c r="F10" s="270"/>
      <c r="G10" s="270"/>
      <c r="H10" s="296"/>
      <c r="I10" s="270"/>
      <c r="J10" s="296"/>
      <c r="K10" s="296"/>
      <c r="L10" s="296"/>
      <c r="M10" s="296"/>
      <c r="N10" s="296"/>
      <c r="O10" s="298"/>
    </row>
    <row r="11" spans="1:16">
      <c r="A11" s="512" t="s">
        <v>93</v>
      </c>
      <c r="B11" s="513"/>
      <c r="C11" s="514" t="s">
        <v>57</v>
      </c>
      <c r="D11" s="515" t="s">
        <v>123</v>
      </c>
      <c r="E11" s="513"/>
      <c r="F11" s="513"/>
      <c r="G11" s="513"/>
      <c r="H11" s="513"/>
      <c r="I11" s="515" t="s">
        <v>124</v>
      </c>
      <c r="J11" s="513"/>
      <c r="K11" s="513"/>
      <c r="L11" s="515" t="s">
        <v>125</v>
      </c>
      <c r="M11" s="513"/>
      <c r="N11" s="515" t="s">
        <v>298</v>
      </c>
      <c r="O11" s="510" t="s">
        <v>412</v>
      </c>
    </row>
    <row r="12" spans="1:16" ht="38.25" customHeight="1">
      <c r="A12" s="513"/>
      <c r="B12" s="513"/>
      <c r="C12" s="513"/>
      <c r="D12" s="255" t="s">
        <v>402</v>
      </c>
      <c r="E12" s="255" t="s">
        <v>405</v>
      </c>
      <c r="F12" s="255" t="s">
        <v>403</v>
      </c>
      <c r="G12" s="255" t="s">
        <v>297</v>
      </c>
      <c r="H12" s="255" t="s">
        <v>406</v>
      </c>
      <c r="I12" s="255" t="s">
        <v>415</v>
      </c>
      <c r="J12" s="255" t="s">
        <v>408</v>
      </c>
      <c r="K12" s="255" t="s">
        <v>409</v>
      </c>
      <c r="L12" s="255" t="s">
        <v>410</v>
      </c>
      <c r="M12" s="255" t="s">
        <v>411</v>
      </c>
      <c r="N12" s="513"/>
      <c r="O12" s="511"/>
    </row>
    <row r="13" spans="1:16" ht="15">
      <c r="A13" s="107" t="s">
        <v>261</v>
      </c>
      <c r="B13" s="108"/>
      <c r="C13" s="196">
        <f>SUM(C14:C18)</f>
        <v>38810</v>
      </c>
      <c r="D13" s="197"/>
      <c r="E13" s="197"/>
      <c r="F13" s="197"/>
      <c r="G13" s="198"/>
      <c r="H13" s="199"/>
      <c r="I13" s="199"/>
      <c r="J13" s="199"/>
      <c r="K13" s="199"/>
      <c r="L13" s="199"/>
      <c r="M13" s="199"/>
      <c r="N13" s="199"/>
      <c r="O13" s="199"/>
      <c r="P13" s="302"/>
    </row>
    <row r="14" spans="1:16">
      <c r="A14" s="335" t="s">
        <v>571</v>
      </c>
      <c r="B14" s="359" t="s">
        <v>574</v>
      </c>
      <c r="C14" s="197">
        <f>SUM(D14:P14)</f>
        <v>300</v>
      </c>
      <c r="D14" s="197">
        <v>169</v>
      </c>
      <c r="E14" s="197"/>
      <c r="F14" s="197">
        <v>131</v>
      </c>
      <c r="G14" s="199"/>
      <c r="H14" s="199"/>
      <c r="I14" s="199"/>
      <c r="J14" s="199"/>
      <c r="K14" s="199"/>
      <c r="L14" s="199"/>
      <c r="M14" s="199"/>
      <c r="N14" s="199"/>
      <c r="O14" s="199"/>
      <c r="P14" s="302"/>
    </row>
    <row r="15" spans="1:16">
      <c r="A15" s="335" t="s">
        <v>443</v>
      </c>
      <c r="B15" s="359" t="s">
        <v>263</v>
      </c>
      <c r="C15" s="304">
        <f>SUM(D15:P15)</f>
        <v>17</v>
      </c>
      <c r="D15" s="197"/>
      <c r="E15" s="197"/>
      <c r="F15" s="197">
        <v>17</v>
      </c>
      <c r="G15" s="199"/>
      <c r="H15" s="199"/>
      <c r="I15" s="199"/>
      <c r="J15" s="199"/>
      <c r="K15" s="199"/>
      <c r="L15" s="199"/>
      <c r="M15" s="199"/>
      <c r="N15" s="199"/>
      <c r="O15" s="199"/>
      <c r="P15" s="302"/>
    </row>
    <row r="16" spans="1:16">
      <c r="A16" s="335" t="s">
        <v>572</v>
      </c>
      <c r="B16" s="398" t="s">
        <v>573</v>
      </c>
      <c r="C16" s="197">
        <f>SUM(D16:P16)</f>
        <v>121</v>
      </c>
      <c r="D16" s="197"/>
      <c r="E16" s="197"/>
      <c r="F16" s="197">
        <v>121</v>
      </c>
      <c r="G16" s="199"/>
      <c r="H16" s="199"/>
      <c r="I16" s="199"/>
      <c r="J16" s="199"/>
      <c r="K16" s="199"/>
      <c r="L16" s="199"/>
      <c r="M16" s="199"/>
      <c r="N16" s="199"/>
      <c r="O16" s="199"/>
      <c r="P16" s="302"/>
    </row>
    <row r="17" spans="1:16" s="307" customFormat="1" ht="27" customHeight="1">
      <c r="A17" s="335" t="s">
        <v>444</v>
      </c>
      <c r="B17" s="321" t="s">
        <v>445</v>
      </c>
      <c r="C17" s="304">
        <f>SUM(D17:P17)</f>
        <v>33757</v>
      </c>
      <c r="D17" s="304">
        <v>4070</v>
      </c>
      <c r="E17" s="304">
        <v>1145</v>
      </c>
      <c r="F17" s="304">
        <v>27937</v>
      </c>
      <c r="G17" s="305"/>
      <c r="H17" s="305"/>
      <c r="I17" s="305">
        <v>605</v>
      </c>
      <c r="J17" s="305"/>
      <c r="K17" s="305"/>
      <c r="L17" s="305"/>
      <c r="M17" s="305"/>
      <c r="N17" s="305"/>
      <c r="O17" s="305"/>
      <c r="P17" s="306"/>
    </row>
    <row r="18" spans="1:16" ht="27" customHeight="1">
      <c r="A18" s="333" t="s">
        <v>441</v>
      </c>
      <c r="B18" s="398" t="s">
        <v>442</v>
      </c>
      <c r="C18" s="197">
        <f>SUM(D18:P18)</f>
        <v>4615</v>
      </c>
      <c r="D18" s="197">
        <v>3242</v>
      </c>
      <c r="E18" s="197">
        <v>788</v>
      </c>
      <c r="F18" s="197">
        <v>509</v>
      </c>
      <c r="G18" s="199"/>
      <c r="H18" s="199"/>
      <c r="I18" s="199">
        <v>76</v>
      </c>
      <c r="J18" s="199"/>
      <c r="K18" s="199"/>
      <c r="L18" s="199"/>
      <c r="M18" s="199"/>
      <c r="N18" s="199"/>
      <c r="O18" s="199"/>
      <c r="P18" s="302"/>
    </row>
    <row r="19" spans="1:16">
      <c r="A19" s="105"/>
      <c r="B19" s="29"/>
      <c r="C19" s="197"/>
      <c r="D19" s="197"/>
      <c r="E19" s="197"/>
      <c r="F19" s="197"/>
      <c r="G19" s="199"/>
      <c r="H19" s="199"/>
      <c r="I19" s="199"/>
      <c r="J19" s="199"/>
      <c r="K19" s="199"/>
      <c r="L19" s="199"/>
      <c r="M19" s="199"/>
      <c r="N19" s="199"/>
      <c r="O19" s="199"/>
      <c r="P19" s="302"/>
    </row>
    <row r="20" spans="1:16">
      <c r="A20" s="105"/>
      <c r="B20" s="29"/>
      <c r="C20" s="197"/>
      <c r="D20" s="197"/>
      <c r="E20" s="197"/>
      <c r="F20" s="197"/>
      <c r="G20" s="199"/>
      <c r="H20" s="199"/>
      <c r="I20" s="199"/>
      <c r="J20" s="199"/>
      <c r="K20" s="199"/>
      <c r="L20" s="199"/>
      <c r="M20" s="199"/>
      <c r="N20" s="199"/>
      <c r="O20" s="199"/>
      <c r="P20" s="302"/>
    </row>
    <row r="21" spans="1:16">
      <c r="A21" s="105"/>
      <c r="B21" s="29"/>
      <c r="C21" s="197"/>
      <c r="D21" s="197"/>
      <c r="E21" s="197"/>
      <c r="F21" s="197"/>
      <c r="G21" s="199"/>
      <c r="H21" s="199"/>
      <c r="I21" s="199"/>
      <c r="J21" s="199"/>
      <c r="K21" s="199"/>
      <c r="L21" s="199"/>
      <c r="M21" s="199"/>
      <c r="N21" s="199"/>
      <c r="O21" s="199"/>
      <c r="P21" s="302"/>
    </row>
    <row r="22" spans="1:16">
      <c r="A22" s="1"/>
      <c r="B22" s="29"/>
      <c r="C22" s="197"/>
      <c r="D22" s="197"/>
      <c r="E22" s="197"/>
      <c r="F22" s="197"/>
      <c r="G22" s="199"/>
      <c r="H22" s="199"/>
      <c r="I22" s="199"/>
      <c r="J22" s="199"/>
      <c r="K22" s="199"/>
      <c r="L22" s="199"/>
      <c r="M22" s="199"/>
      <c r="N22" s="199"/>
      <c r="O22" s="199"/>
      <c r="P22" s="302"/>
    </row>
    <row r="23" spans="1:16" ht="15">
      <c r="A23" s="107"/>
      <c r="B23" s="108"/>
      <c r="C23" s="196"/>
      <c r="D23" s="197"/>
      <c r="E23" s="197"/>
      <c r="F23" s="197"/>
      <c r="G23" s="198"/>
      <c r="H23" s="199"/>
      <c r="I23" s="199"/>
      <c r="J23" s="199"/>
      <c r="K23" s="199"/>
      <c r="L23" s="199"/>
      <c r="M23" s="199"/>
      <c r="N23" s="199"/>
      <c r="O23" s="199"/>
      <c r="P23" s="302"/>
    </row>
    <row r="24" spans="1:16">
      <c r="A24" s="105"/>
      <c r="B24" s="29"/>
      <c r="C24" s="197"/>
      <c r="D24" s="197"/>
      <c r="E24" s="197"/>
      <c r="F24" s="197"/>
      <c r="G24" s="199"/>
      <c r="H24" s="199"/>
      <c r="I24" s="199"/>
      <c r="J24" s="199"/>
      <c r="K24" s="199"/>
      <c r="L24" s="199"/>
      <c r="M24" s="199"/>
      <c r="N24" s="199"/>
      <c r="O24" s="199"/>
      <c r="P24" s="302"/>
    </row>
    <row r="25" spans="1:16">
      <c r="A25" s="105"/>
      <c r="B25" s="29"/>
      <c r="C25" s="197"/>
      <c r="D25" s="197"/>
      <c r="E25" s="197"/>
      <c r="F25" s="197"/>
      <c r="G25" s="199"/>
      <c r="H25" s="199"/>
      <c r="I25" s="199"/>
      <c r="J25" s="199"/>
      <c r="K25" s="199"/>
      <c r="L25" s="199"/>
      <c r="M25" s="199"/>
      <c r="N25" s="199"/>
      <c r="O25" s="199"/>
      <c r="P25" s="302"/>
    </row>
    <row r="26" spans="1:16">
      <c r="A26" s="105"/>
      <c r="B26" s="29"/>
      <c r="C26" s="197"/>
      <c r="D26" s="197"/>
      <c r="E26" s="197"/>
      <c r="F26" s="197"/>
      <c r="G26" s="199"/>
      <c r="H26" s="199"/>
      <c r="I26" s="199"/>
      <c r="J26" s="199"/>
      <c r="K26" s="199"/>
      <c r="L26" s="199"/>
      <c r="M26" s="199"/>
      <c r="N26" s="199"/>
      <c r="O26" s="199"/>
      <c r="P26" s="302"/>
    </row>
    <row r="27" spans="1:16">
      <c r="A27" s="1"/>
      <c r="B27" s="29"/>
      <c r="C27" s="197"/>
      <c r="D27" s="197"/>
      <c r="E27" s="197"/>
      <c r="F27" s="197"/>
      <c r="G27" s="199"/>
      <c r="H27" s="199"/>
      <c r="I27" s="199"/>
      <c r="J27" s="199"/>
      <c r="K27" s="199"/>
      <c r="L27" s="199"/>
      <c r="M27" s="199"/>
      <c r="N27" s="199"/>
      <c r="O27" s="199"/>
      <c r="P27" s="302"/>
    </row>
    <row r="28" spans="1:16" ht="15">
      <c r="A28" s="107"/>
      <c r="B28" s="108"/>
      <c r="C28" s="196"/>
      <c r="D28" s="197"/>
      <c r="E28" s="197"/>
      <c r="F28" s="197"/>
      <c r="G28" s="198"/>
      <c r="H28" s="199"/>
      <c r="I28" s="199"/>
      <c r="J28" s="199"/>
      <c r="K28" s="199"/>
      <c r="L28" s="199"/>
      <c r="M28" s="199"/>
      <c r="N28" s="199"/>
      <c r="O28" s="199"/>
      <c r="P28" s="302"/>
    </row>
    <row r="29" spans="1:16">
      <c r="A29" s="105"/>
      <c r="B29" s="29"/>
      <c r="C29" s="197"/>
      <c r="D29" s="197"/>
      <c r="E29" s="197"/>
      <c r="F29" s="197"/>
      <c r="G29" s="199"/>
      <c r="H29" s="199"/>
      <c r="I29" s="199"/>
      <c r="J29" s="199"/>
      <c r="K29" s="199"/>
      <c r="L29" s="199"/>
      <c r="M29" s="199"/>
      <c r="N29" s="199"/>
      <c r="O29" s="199"/>
      <c r="P29" s="302"/>
    </row>
    <row r="30" spans="1:16">
      <c r="A30" s="105"/>
      <c r="B30" s="29"/>
      <c r="C30" s="197"/>
      <c r="D30" s="197"/>
      <c r="E30" s="197"/>
      <c r="F30" s="197"/>
      <c r="G30" s="199"/>
      <c r="H30" s="199"/>
      <c r="I30" s="199"/>
      <c r="J30" s="199"/>
      <c r="K30" s="199"/>
      <c r="L30" s="199"/>
      <c r="M30" s="199"/>
      <c r="N30" s="199"/>
      <c r="O30" s="199"/>
      <c r="P30" s="302"/>
    </row>
    <row r="31" spans="1:16">
      <c r="A31" s="105"/>
      <c r="B31" s="29"/>
      <c r="C31" s="197"/>
      <c r="D31" s="197"/>
      <c r="E31" s="197"/>
      <c r="F31" s="197"/>
      <c r="G31" s="199"/>
      <c r="H31" s="199"/>
      <c r="I31" s="199"/>
      <c r="J31" s="199"/>
      <c r="K31" s="199"/>
      <c r="L31" s="199"/>
      <c r="M31" s="199"/>
      <c r="N31" s="199"/>
      <c r="O31" s="199"/>
      <c r="P31" s="302"/>
    </row>
    <row r="32" spans="1:16">
      <c r="A32" s="105"/>
      <c r="B32" s="29"/>
      <c r="C32" s="197"/>
      <c r="D32" s="197"/>
      <c r="E32" s="197"/>
      <c r="F32" s="197"/>
      <c r="G32" s="199"/>
      <c r="H32" s="199"/>
      <c r="I32" s="199"/>
      <c r="J32" s="199"/>
      <c r="K32" s="199"/>
      <c r="L32" s="199"/>
      <c r="M32" s="199"/>
      <c r="N32" s="199"/>
      <c r="O32" s="199"/>
      <c r="P32" s="302"/>
    </row>
    <row r="33" spans="1:16">
      <c r="A33" s="105"/>
      <c r="B33" s="29"/>
      <c r="C33" s="197"/>
      <c r="D33" s="197"/>
      <c r="E33" s="197"/>
      <c r="F33" s="197"/>
      <c r="G33" s="199"/>
      <c r="H33" s="199"/>
      <c r="I33" s="199"/>
      <c r="J33" s="199"/>
      <c r="K33" s="199"/>
      <c r="L33" s="199"/>
      <c r="M33" s="199"/>
      <c r="N33" s="199"/>
      <c r="O33" s="199"/>
      <c r="P33" s="302"/>
    </row>
    <row r="34" spans="1:16">
      <c r="A34" s="105"/>
      <c r="B34" s="29"/>
      <c r="C34" s="197"/>
      <c r="D34" s="197"/>
      <c r="E34" s="197"/>
      <c r="F34" s="197"/>
      <c r="G34" s="199"/>
      <c r="H34" s="199"/>
      <c r="I34" s="199"/>
      <c r="J34" s="199"/>
      <c r="K34" s="199"/>
      <c r="L34" s="199"/>
      <c r="M34" s="199"/>
      <c r="N34" s="199"/>
      <c r="O34" s="199"/>
      <c r="P34" s="302"/>
    </row>
    <row r="35" spans="1:16">
      <c r="A35" s="105"/>
      <c r="B35" s="29"/>
      <c r="C35" s="197"/>
      <c r="D35" s="197"/>
      <c r="E35" s="197"/>
      <c r="F35" s="197"/>
      <c r="G35" s="199"/>
      <c r="H35" s="199"/>
      <c r="I35" s="199"/>
      <c r="J35" s="199"/>
      <c r="K35" s="199"/>
      <c r="L35" s="199"/>
      <c r="M35" s="199"/>
      <c r="N35" s="199"/>
      <c r="O35" s="199"/>
      <c r="P35" s="302"/>
    </row>
    <row r="36" spans="1:16">
      <c r="A36" s="105"/>
      <c r="B36" s="29"/>
      <c r="C36" s="197"/>
      <c r="D36" s="197"/>
      <c r="E36" s="197"/>
      <c r="F36" s="197"/>
      <c r="G36" s="199"/>
      <c r="H36" s="199"/>
      <c r="I36" s="199"/>
      <c r="J36" s="199"/>
      <c r="K36" s="199"/>
      <c r="L36" s="199"/>
      <c r="M36" s="199"/>
      <c r="N36" s="199"/>
      <c r="O36" s="199"/>
      <c r="P36" s="302"/>
    </row>
    <row r="37" spans="1:16">
      <c r="A37" s="105"/>
      <c r="B37" s="29"/>
      <c r="C37" s="197"/>
      <c r="D37" s="197"/>
      <c r="E37" s="197"/>
      <c r="F37" s="197"/>
      <c r="G37" s="199"/>
      <c r="H37" s="199"/>
      <c r="I37" s="199"/>
      <c r="J37" s="199"/>
      <c r="K37" s="199"/>
      <c r="L37" s="199"/>
      <c r="M37" s="199"/>
      <c r="N37" s="199"/>
      <c r="O37" s="199"/>
      <c r="P37" s="302"/>
    </row>
    <row r="38" spans="1:16">
      <c r="A38" s="105"/>
      <c r="B38" s="29"/>
      <c r="C38" s="197"/>
      <c r="D38" s="197"/>
      <c r="E38" s="197"/>
      <c r="F38" s="197"/>
      <c r="G38" s="199"/>
      <c r="H38" s="199"/>
      <c r="I38" s="199"/>
      <c r="J38" s="199"/>
      <c r="K38" s="199"/>
      <c r="L38" s="199"/>
      <c r="M38" s="199"/>
      <c r="N38" s="199"/>
      <c r="O38" s="199"/>
      <c r="P38" s="302"/>
    </row>
    <row r="39" spans="1:16">
      <c r="A39" s="105"/>
      <c r="B39" s="29"/>
      <c r="C39" s="197"/>
      <c r="D39" s="197"/>
      <c r="E39" s="197"/>
      <c r="F39" s="197"/>
      <c r="G39" s="199"/>
      <c r="H39" s="199"/>
      <c r="I39" s="199"/>
      <c r="J39" s="199"/>
      <c r="K39" s="199"/>
      <c r="L39" s="199"/>
      <c r="M39" s="199"/>
      <c r="N39" s="199"/>
      <c r="O39" s="199"/>
      <c r="P39" s="302"/>
    </row>
    <row r="40" spans="1:16">
      <c r="A40" s="105"/>
      <c r="B40" s="29"/>
      <c r="C40" s="197"/>
      <c r="D40" s="197"/>
      <c r="E40" s="197"/>
      <c r="F40" s="197"/>
      <c r="G40" s="199"/>
      <c r="H40" s="199"/>
      <c r="I40" s="199"/>
      <c r="J40" s="199"/>
      <c r="K40" s="199"/>
      <c r="L40" s="199"/>
      <c r="M40" s="199"/>
      <c r="N40" s="199"/>
      <c r="O40" s="199"/>
      <c r="P40" s="302"/>
    </row>
    <row r="41" spans="1:16">
      <c r="A41" s="105"/>
      <c r="B41" s="29"/>
      <c r="C41" s="197"/>
      <c r="D41" s="197"/>
      <c r="E41" s="197"/>
      <c r="F41" s="197"/>
      <c r="G41" s="199"/>
      <c r="H41" s="199"/>
      <c r="I41" s="199"/>
      <c r="J41" s="199"/>
      <c r="K41" s="199"/>
      <c r="L41" s="199"/>
      <c r="M41" s="199"/>
      <c r="N41" s="199"/>
      <c r="O41" s="199"/>
      <c r="P41" s="302"/>
    </row>
    <row r="42" spans="1:16">
      <c r="A42" s="105"/>
      <c r="B42" s="29"/>
      <c r="C42" s="197"/>
      <c r="D42" s="197"/>
      <c r="E42" s="197"/>
      <c r="F42" s="197"/>
      <c r="G42" s="199"/>
      <c r="H42" s="199"/>
      <c r="I42" s="199"/>
      <c r="J42" s="199"/>
      <c r="K42" s="199"/>
      <c r="L42" s="199"/>
      <c r="M42" s="199"/>
      <c r="N42" s="199"/>
      <c r="O42" s="199"/>
      <c r="P42" s="302"/>
    </row>
    <row r="43" spans="1:16">
      <c r="A43" s="105"/>
      <c r="B43" s="29"/>
      <c r="C43" s="197"/>
      <c r="D43" s="197"/>
      <c r="E43" s="197"/>
      <c r="F43" s="197"/>
      <c r="G43" s="199"/>
      <c r="H43" s="199"/>
      <c r="I43" s="199"/>
      <c r="J43" s="199"/>
      <c r="K43" s="199"/>
      <c r="L43" s="199"/>
      <c r="M43" s="199"/>
      <c r="N43" s="199"/>
      <c r="O43" s="199"/>
      <c r="P43" s="302"/>
    </row>
    <row r="44" spans="1:16">
      <c r="A44" s="105"/>
      <c r="B44" s="29"/>
      <c r="C44" s="197"/>
      <c r="D44" s="197"/>
      <c r="E44" s="197"/>
      <c r="F44" s="197"/>
      <c r="G44" s="199"/>
      <c r="H44" s="199"/>
      <c r="I44" s="199"/>
      <c r="J44" s="199"/>
      <c r="K44" s="199"/>
      <c r="L44" s="199"/>
      <c r="M44" s="199"/>
      <c r="N44" s="199"/>
      <c r="O44" s="199"/>
      <c r="P44" s="302"/>
    </row>
    <row r="45" spans="1:16">
      <c r="A45" s="105"/>
      <c r="B45" s="29"/>
      <c r="C45" s="197"/>
      <c r="D45" s="197"/>
      <c r="E45" s="197"/>
      <c r="F45" s="197"/>
      <c r="G45" s="199"/>
      <c r="H45" s="199"/>
      <c r="I45" s="199"/>
      <c r="J45" s="199"/>
      <c r="K45" s="199"/>
      <c r="L45" s="199"/>
      <c r="M45" s="199"/>
      <c r="N45" s="199"/>
      <c r="O45" s="199"/>
      <c r="P45" s="302"/>
    </row>
    <row r="46" spans="1:16">
      <c r="A46" s="105"/>
      <c r="B46" s="29"/>
      <c r="C46" s="197"/>
      <c r="D46" s="197"/>
      <c r="E46" s="197"/>
      <c r="F46" s="197"/>
      <c r="G46" s="199"/>
      <c r="H46" s="199"/>
      <c r="I46" s="199"/>
      <c r="J46" s="199"/>
      <c r="K46" s="199"/>
      <c r="L46" s="199"/>
      <c r="M46" s="199"/>
      <c r="N46" s="199"/>
      <c r="O46" s="199"/>
      <c r="P46" s="302"/>
    </row>
    <row r="47" spans="1:16">
      <c r="A47" s="105"/>
      <c r="B47" s="29"/>
      <c r="C47" s="197"/>
      <c r="D47" s="197"/>
      <c r="E47" s="197"/>
      <c r="F47" s="197"/>
      <c r="G47" s="199"/>
      <c r="H47" s="199"/>
      <c r="I47" s="199"/>
      <c r="J47" s="199"/>
      <c r="K47" s="199"/>
      <c r="L47" s="199"/>
      <c r="M47" s="199"/>
      <c r="N47" s="199"/>
      <c r="O47" s="199"/>
      <c r="P47" s="302"/>
    </row>
    <row r="48" spans="1:16">
      <c r="A48" s="105"/>
      <c r="B48" s="29"/>
      <c r="C48" s="197"/>
      <c r="D48" s="197"/>
      <c r="E48" s="197"/>
      <c r="F48" s="197"/>
      <c r="G48" s="199"/>
      <c r="H48" s="199"/>
      <c r="I48" s="199"/>
      <c r="J48" s="199"/>
      <c r="K48" s="199"/>
      <c r="L48" s="199"/>
      <c r="M48" s="199"/>
      <c r="N48" s="199"/>
      <c r="O48" s="199"/>
      <c r="P48" s="302"/>
    </row>
    <row r="49" spans="1:16">
      <c r="A49" s="1"/>
      <c r="B49" s="29"/>
      <c r="C49" s="197"/>
      <c r="D49" s="197"/>
      <c r="E49" s="197"/>
      <c r="F49" s="197"/>
      <c r="G49" s="199"/>
      <c r="H49" s="199"/>
      <c r="I49" s="199"/>
      <c r="J49" s="199"/>
      <c r="K49" s="199"/>
      <c r="L49" s="199"/>
      <c r="M49" s="199"/>
      <c r="N49" s="199"/>
      <c r="O49" s="199"/>
      <c r="P49" s="302"/>
    </row>
    <row r="50" spans="1:16">
      <c r="A50" s="105"/>
      <c r="B50" s="28" t="s">
        <v>296</v>
      </c>
      <c r="C50" s="196">
        <f>SUM(C14:C49)</f>
        <v>38810</v>
      </c>
      <c r="D50" s="196">
        <f>SUM(D14:D35)</f>
        <v>7481</v>
      </c>
      <c r="E50" s="196">
        <f>SUM(E14:E35)</f>
        <v>1933</v>
      </c>
      <c r="F50" s="196">
        <f>SUM(F14:F35)</f>
        <v>28715</v>
      </c>
      <c r="G50" s="196">
        <f t="shared" ref="G50:O50" si="0">SUM(G14:G35)</f>
        <v>0</v>
      </c>
      <c r="H50" s="196">
        <f t="shared" si="0"/>
        <v>0</v>
      </c>
      <c r="I50" s="196">
        <f t="shared" si="0"/>
        <v>681</v>
      </c>
      <c r="J50" s="196">
        <f t="shared" si="0"/>
        <v>0</v>
      </c>
      <c r="K50" s="196">
        <f t="shared" si="0"/>
        <v>0</v>
      </c>
      <c r="L50" s="196">
        <f t="shared" si="0"/>
        <v>0</v>
      </c>
      <c r="M50" s="196">
        <f t="shared" si="0"/>
        <v>0</v>
      </c>
      <c r="N50" s="196">
        <f t="shared" si="0"/>
        <v>0</v>
      </c>
      <c r="O50" s="196">
        <f t="shared" si="0"/>
        <v>0</v>
      </c>
      <c r="P50" s="302"/>
    </row>
    <row r="53" spans="1:16">
      <c r="A53" s="508"/>
      <c r="B53" s="508"/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</row>
  </sheetData>
  <mergeCells count="12">
    <mergeCell ref="A53:O53"/>
    <mergeCell ref="A11:B12"/>
    <mergeCell ref="C11:C12"/>
    <mergeCell ref="D11:H11"/>
    <mergeCell ref="I11:K11"/>
    <mergeCell ref="L11:M11"/>
    <mergeCell ref="N11:N12"/>
    <mergeCell ref="A2:O2"/>
    <mergeCell ref="A3:O3"/>
    <mergeCell ref="A4:O4"/>
    <mergeCell ref="A5:O5"/>
    <mergeCell ref="O11:O12"/>
  </mergeCells>
  <phoneticPr fontId="2" type="noConversion"/>
  <pageMargins left="0.78740157480314965" right="0.78740157480314965" top="0.39370078740157483" bottom="0.3937007874015748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2060"/>
  </sheetPr>
  <dimension ref="A1:M19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J1" s="83"/>
      <c r="L1" s="502"/>
      <c r="M1" s="502"/>
    </row>
    <row r="2" spans="1:13">
      <c r="G2" s="44"/>
    </row>
    <row r="3" spans="1:13">
      <c r="A3" s="460" t="s">
        <v>757</v>
      </c>
      <c r="B3" s="460"/>
      <c r="C3" s="460"/>
      <c r="D3" s="460"/>
      <c r="E3" s="460"/>
      <c r="F3" s="460"/>
      <c r="G3" s="460"/>
      <c r="H3" s="504"/>
      <c r="I3" s="504"/>
      <c r="J3" s="504"/>
      <c r="K3" s="504"/>
      <c r="L3" s="504"/>
      <c r="M3" s="461"/>
    </row>
    <row r="4" spans="1:13">
      <c r="A4" s="460" t="s">
        <v>399</v>
      </c>
      <c r="B4" s="460"/>
      <c r="C4" s="460"/>
      <c r="D4" s="460"/>
      <c r="E4" s="460"/>
      <c r="F4" s="460"/>
      <c r="G4" s="460"/>
      <c r="H4" s="504"/>
      <c r="I4" s="504"/>
      <c r="J4" s="504"/>
      <c r="K4" s="504"/>
      <c r="L4" s="504"/>
      <c r="M4" s="461"/>
    </row>
    <row r="5" spans="1:13">
      <c r="A5" s="460" t="s">
        <v>541</v>
      </c>
      <c r="B5" s="460"/>
      <c r="C5" s="460"/>
      <c r="D5" s="460"/>
      <c r="E5" s="460"/>
      <c r="F5" s="460"/>
      <c r="G5" s="460"/>
      <c r="H5" s="504"/>
      <c r="I5" s="504"/>
      <c r="J5" s="504"/>
      <c r="K5" s="504"/>
      <c r="L5" s="504"/>
      <c r="M5" s="461"/>
    </row>
    <row r="6" spans="1:13">
      <c r="A6" s="460" t="s">
        <v>414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461"/>
    </row>
    <row r="7" spans="1:13">
      <c r="A7" s="460" t="s">
        <v>561</v>
      </c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1"/>
    </row>
    <row r="9" spans="1:13">
      <c r="L9" s="83"/>
      <c r="M9" s="83" t="s">
        <v>394</v>
      </c>
    </row>
    <row r="10" spans="1:13">
      <c r="A10" s="516" t="s">
        <v>25</v>
      </c>
      <c r="B10" s="517"/>
      <c r="C10" s="517"/>
      <c r="D10" s="517"/>
      <c r="E10" s="517"/>
      <c r="F10" s="517"/>
      <c r="G10" s="517"/>
      <c r="H10" s="517"/>
      <c r="I10" s="517"/>
      <c r="J10" s="518" t="s">
        <v>22</v>
      </c>
      <c r="K10" s="518" t="s">
        <v>23</v>
      </c>
      <c r="L10" s="518" t="s">
        <v>24</v>
      </c>
      <c r="M10" s="522" t="s">
        <v>57</v>
      </c>
    </row>
    <row r="11" spans="1:13" ht="25.5" customHeight="1">
      <c r="A11" s="269" t="s">
        <v>26</v>
      </c>
      <c r="B11" s="515" t="s">
        <v>27</v>
      </c>
      <c r="C11" s="513"/>
      <c r="D11" s="513"/>
      <c r="E11" s="513"/>
      <c r="F11" s="513"/>
      <c r="G11" s="513"/>
      <c r="H11" s="513"/>
      <c r="I11" s="513"/>
      <c r="J11" s="511"/>
      <c r="K11" s="511"/>
      <c r="L11" s="511"/>
      <c r="M11" s="522"/>
    </row>
    <row r="12" spans="1:13" ht="12.75" customHeight="1">
      <c r="A12" s="332" t="s">
        <v>435</v>
      </c>
      <c r="B12" s="466" t="s">
        <v>436</v>
      </c>
      <c r="C12" s="466"/>
      <c r="D12" s="466"/>
      <c r="E12" s="466"/>
      <c r="F12" s="466"/>
      <c r="G12" s="466"/>
      <c r="H12" s="466"/>
      <c r="I12" s="466"/>
      <c r="J12" s="85">
        <v>1869</v>
      </c>
      <c r="K12" s="85">
        <v>26527</v>
      </c>
      <c r="L12" s="85"/>
      <c r="M12" s="85">
        <f>SUM(J12:L12)</f>
        <v>28396</v>
      </c>
    </row>
    <row r="13" spans="1:13" ht="12.75" customHeight="1">
      <c r="A13" s="333" t="s">
        <v>443</v>
      </c>
      <c r="B13" s="328" t="s">
        <v>263</v>
      </c>
      <c r="C13" s="329"/>
      <c r="D13" s="329"/>
      <c r="E13" s="329"/>
      <c r="F13" s="329"/>
      <c r="G13" s="329"/>
      <c r="H13" s="329"/>
      <c r="I13" s="299"/>
      <c r="J13" s="85"/>
      <c r="K13" s="85"/>
      <c r="L13" s="85"/>
      <c r="M13" s="85">
        <f>SUM(J13:L13)</f>
        <v>0</v>
      </c>
    </row>
    <row r="14" spans="1:13" ht="12.75" customHeight="1">
      <c r="A14" s="335" t="s">
        <v>444</v>
      </c>
      <c r="B14" s="475" t="s">
        <v>445</v>
      </c>
      <c r="C14" s="466"/>
      <c r="D14" s="466"/>
      <c r="E14" s="466"/>
      <c r="F14" s="466"/>
      <c r="G14" s="466"/>
      <c r="H14" s="466"/>
      <c r="I14" s="466"/>
      <c r="J14" s="85"/>
      <c r="K14" s="85">
        <v>10594</v>
      </c>
      <c r="L14" s="85"/>
      <c r="M14" s="85">
        <f>SUM(J14:L14)</f>
        <v>10594</v>
      </c>
    </row>
    <row r="15" spans="1:13">
      <c r="A15" s="333" t="s">
        <v>441</v>
      </c>
      <c r="B15" s="475" t="s">
        <v>262</v>
      </c>
      <c r="C15" s="466"/>
      <c r="D15" s="466"/>
      <c r="E15" s="466"/>
      <c r="F15" s="466"/>
      <c r="G15" s="466"/>
      <c r="H15" s="466"/>
      <c r="I15" s="466"/>
      <c r="J15" s="85"/>
      <c r="K15" s="85">
        <v>308</v>
      </c>
      <c r="L15" s="85"/>
      <c r="M15" s="85">
        <f>SUM(J15:L15)</f>
        <v>308</v>
      </c>
    </row>
    <row r="16" spans="1:13">
      <c r="A16" s="519" t="s">
        <v>28</v>
      </c>
      <c r="B16" s="520"/>
      <c r="C16" s="520"/>
      <c r="D16" s="520"/>
      <c r="E16" s="520"/>
      <c r="F16" s="520"/>
      <c r="G16" s="520"/>
      <c r="H16" s="520"/>
      <c r="I16" s="521"/>
      <c r="J16" s="167">
        <f>SUM(J12:J15)</f>
        <v>1869</v>
      </c>
      <c r="K16" s="167">
        <f>SUM(K12:K15)</f>
        <v>37429</v>
      </c>
      <c r="L16" s="167">
        <f>SUM(L12:L15)</f>
        <v>0</v>
      </c>
      <c r="M16" s="167">
        <f>SUM(M12:M15)</f>
        <v>39298</v>
      </c>
    </row>
    <row r="19" spans="1:13">
      <c r="A19" s="523"/>
      <c r="B19" s="523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</row>
  </sheetData>
  <mergeCells count="17">
    <mergeCell ref="A19:M19"/>
    <mergeCell ref="A3:M3"/>
    <mergeCell ref="A7:M7"/>
    <mergeCell ref="A6:M6"/>
    <mergeCell ref="A5:M5"/>
    <mergeCell ref="A4:M4"/>
    <mergeCell ref="B15:I15"/>
    <mergeCell ref="M10:M11"/>
    <mergeCell ref="B11:I11"/>
    <mergeCell ref="A10:I10"/>
    <mergeCell ref="L1:M1"/>
    <mergeCell ref="K10:K11"/>
    <mergeCell ref="L10:L11"/>
    <mergeCell ref="A16:I16"/>
    <mergeCell ref="B12:I12"/>
    <mergeCell ref="B14:I14"/>
    <mergeCell ref="J10:J11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2060"/>
  </sheetPr>
  <dimension ref="A1:M21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J1" s="83"/>
      <c r="L1" s="502"/>
      <c r="M1" s="502"/>
    </row>
    <row r="2" spans="1:13">
      <c r="G2" s="44"/>
    </row>
    <row r="3" spans="1:13">
      <c r="A3" s="460" t="s">
        <v>758</v>
      </c>
      <c r="B3" s="460"/>
      <c r="C3" s="460"/>
      <c r="D3" s="460"/>
      <c r="E3" s="460"/>
      <c r="F3" s="460"/>
      <c r="G3" s="460"/>
      <c r="H3" s="504"/>
      <c r="I3" s="504"/>
      <c r="J3" s="504"/>
      <c r="K3" s="504"/>
      <c r="L3" s="504"/>
      <c r="M3" s="461"/>
    </row>
    <row r="4" spans="1:13">
      <c r="A4" s="460" t="s">
        <v>399</v>
      </c>
      <c r="B4" s="460"/>
      <c r="C4" s="460"/>
      <c r="D4" s="460"/>
      <c r="E4" s="460"/>
      <c r="F4" s="460"/>
      <c r="G4" s="460"/>
      <c r="H4" s="504"/>
      <c r="I4" s="504"/>
      <c r="J4" s="504"/>
      <c r="K4" s="504"/>
      <c r="L4" s="504"/>
      <c r="M4" s="461"/>
    </row>
    <row r="5" spans="1:13">
      <c r="A5" s="460" t="s">
        <v>541</v>
      </c>
      <c r="B5" s="460"/>
      <c r="C5" s="460"/>
      <c r="D5" s="460"/>
      <c r="E5" s="460"/>
      <c r="F5" s="460"/>
      <c r="G5" s="460"/>
      <c r="H5" s="504"/>
      <c r="I5" s="504"/>
      <c r="J5" s="504"/>
      <c r="K5" s="504"/>
      <c r="L5" s="504"/>
      <c r="M5" s="461"/>
    </row>
    <row r="6" spans="1:13">
      <c r="A6" s="460" t="s">
        <v>416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461"/>
    </row>
    <row r="7" spans="1:13" ht="14.25">
      <c r="A7" s="460" t="s">
        <v>564</v>
      </c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1"/>
    </row>
    <row r="9" spans="1:13">
      <c r="L9" s="83"/>
      <c r="M9" s="83" t="s">
        <v>394</v>
      </c>
    </row>
    <row r="10" spans="1:13">
      <c r="A10" s="516" t="s">
        <v>25</v>
      </c>
      <c r="B10" s="517"/>
      <c r="C10" s="517"/>
      <c r="D10" s="517"/>
      <c r="E10" s="517"/>
      <c r="F10" s="517"/>
      <c r="G10" s="517"/>
      <c r="H10" s="517"/>
      <c r="I10" s="517"/>
      <c r="J10" s="518" t="s">
        <v>22</v>
      </c>
      <c r="K10" s="518" t="s">
        <v>23</v>
      </c>
      <c r="L10" s="518" t="s">
        <v>24</v>
      </c>
      <c r="M10" s="522" t="s">
        <v>57</v>
      </c>
    </row>
    <row r="11" spans="1:13" ht="25.5" customHeight="1">
      <c r="A11" s="269" t="s">
        <v>26</v>
      </c>
      <c r="B11" s="515" t="s">
        <v>27</v>
      </c>
      <c r="C11" s="513"/>
      <c r="D11" s="513"/>
      <c r="E11" s="513"/>
      <c r="F11" s="513"/>
      <c r="G11" s="513"/>
      <c r="H11" s="513"/>
      <c r="I11" s="513"/>
      <c r="J11" s="511"/>
      <c r="K11" s="511"/>
      <c r="L11" s="511"/>
      <c r="M11" s="522"/>
    </row>
    <row r="12" spans="1:13" ht="12.75" customHeight="1">
      <c r="A12" s="332" t="s">
        <v>435</v>
      </c>
      <c r="B12" s="466" t="s">
        <v>436</v>
      </c>
      <c r="C12" s="466"/>
      <c r="D12" s="466"/>
      <c r="E12" s="466"/>
      <c r="F12" s="466"/>
      <c r="G12" s="466"/>
      <c r="H12" s="466"/>
      <c r="I12" s="466"/>
      <c r="J12" s="85"/>
      <c r="K12" s="85"/>
      <c r="L12" s="85"/>
      <c r="M12" s="85">
        <f>SUM(J12:L12)</f>
        <v>0</v>
      </c>
    </row>
    <row r="13" spans="1:13" ht="12.75" customHeight="1">
      <c r="A13" s="397" t="s">
        <v>571</v>
      </c>
      <c r="B13" s="475" t="s">
        <v>574</v>
      </c>
      <c r="C13" s="466"/>
      <c r="D13" s="466"/>
      <c r="E13" s="466"/>
      <c r="F13" s="466"/>
      <c r="G13" s="466"/>
      <c r="H13" s="466"/>
      <c r="I13" s="466"/>
      <c r="J13" s="85"/>
      <c r="K13" s="85">
        <v>300</v>
      </c>
      <c r="L13" s="85"/>
      <c r="M13" s="85">
        <f t="shared" ref="M13:M17" si="0">SUM(J13:L13)</f>
        <v>300</v>
      </c>
    </row>
    <row r="14" spans="1:13" ht="12.75" customHeight="1">
      <c r="A14" s="333" t="s">
        <v>443</v>
      </c>
      <c r="B14" s="475" t="s">
        <v>263</v>
      </c>
      <c r="C14" s="466"/>
      <c r="D14" s="466"/>
      <c r="E14" s="466"/>
      <c r="F14" s="466"/>
      <c r="G14" s="466"/>
      <c r="H14" s="466"/>
      <c r="I14" s="466"/>
      <c r="J14" s="85"/>
      <c r="K14" s="85">
        <v>17</v>
      </c>
      <c r="L14" s="85"/>
      <c r="M14" s="85">
        <f t="shared" si="0"/>
        <v>17</v>
      </c>
    </row>
    <row r="15" spans="1:13" ht="12.75" customHeight="1">
      <c r="A15" s="397" t="s">
        <v>572</v>
      </c>
      <c r="B15" s="475" t="s">
        <v>573</v>
      </c>
      <c r="C15" s="466"/>
      <c r="D15" s="466"/>
      <c r="E15" s="466"/>
      <c r="F15" s="466"/>
      <c r="G15" s="466"/>
      <c r="H15" s="466"/>
      <c r="I15" s="466"/>
      <c r="J15" s="85"/>
      <c r="K15" s="85">
        <v>121</v>
      </c>
      <c r="L15" s="85"/>
      <c r="M15" s="85">
        <f t="shared" si="0"/>
        <v>121</v>
      </c>
    </row>
    <row r="16" spans="1:13" ht="12.75" customHeight="1">
      <c r="A16" s="335" t="s">
        <v>444</v>
      </c>
      <c r="B16" s="475" t="s">
        <v>445</v>
      </c>
      <c r="C16" s="466"/>
      <c r="D16" s="466"/>
      <c r="E16" s="466"/>
      <c r="F16" s="466"/>
      <c r="G16" s="466"/>
      <c r="H16" s="466"/>
      <c r="I16" s="466"/>
      <c r="J16" s="85"/>
      <c r="K16" s="85">
        <v>33757</v>
      </c>
      <c r="L16" s="85"/>
      <c r="M16" s="85">
        <f t="shared" si="0"/>
        <v>33757</v>
      </c>
    </row>
    <row r="17" spans="1:13">
      <c r="A17" s="333" t="s">
        <v>441</v>
      </c>
      <c r="B17" s="475" t="s">
        <v>262</v>
      </c>
      <c r="C17" s="466"/>
      <c r="D17" s="466"/>
      <c r="E17" s="466"/>
      <c r="F17" s="466"/>
      <c r="G17" s="466"/>
      <c r="H17" s="466"/>
      <c r="I17" s="466"/>
      <c r="J17" s="85"/>
      <c r="K17" s="85">
        <v>4615</v>
      </c>
      <c r="L17" s="85"/>
      <c r="M17" s="85">
        <f t="shared" si="0"/>
        <v>4615</v>
      </c>
    </row>
    <row r="18" spans="1:13">
      <c r="A18" s="519" t="s">
        <v>28</v>
      </c>
      <c r="B18" s="520"/>
      <c r="C18" s="520"/>
      <c r="D18" s="520"/>
      <c r="E18" s="520"/>
      <c r="F18" s="520"/>
      <c r="G18" s="520"/>
      <c r="H18" s="520"/>
      <c r="I18" s="521"/>
      <c r="J18" s="167">
        <f>SUM(J12:J17)</f>
        <v>0</v>
      </c>
      <c r="K18" s="167">
        <f>SUM(K12:K17)</f>
        <v>38810</v>
      </c>
      <c r="L18" s="167">
        <f>SUM(L12:L17)</f>
        <v>0</v>
      </c>
      <c r="M18" s="167">
        <f>SUM(M12:M17)</f>
        <v>38810</v>
      </c>
    </row>
    <row r="21" spans="1:13">
      <c r="A21" s="508"/>
      <c r="B21" s="508"/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</row>
  </sheetData>
  <mergeCells count="20">
    <mergeCell ref="A21:M21"/>
    <mergeCell ref="A7:M7"/>
    <mergeCell ref="A10:I10"/>
    <mergeCell ref="J10:J11"/>
    <mergeCell ref="K10:K11"/>
    <mergeCell ref="L10:L11"/>
    <mergeCell ref="M10:M11"/>
    <mergeCell ref="B11:I11"/>
    <mergeCell ref="B15:I15"/>
    <mergeCell ref="B13:I13"/>
    <mergeCell ref="A18:I18"/>
    <mergeCell ref="B17:I17"/>
    <mergeCell ref="B14:I14"/>
    <mergeCell ref="B16:I16"/>
    <mergeCell ref="B12:I12"/>
    <mergeCell ref="L1:M1"/>
    <mergeCell ref="A3:M3"/>
    <mergeCell ref="A4:M4"/>
    <mergeCell ref="A5:M5"/>
    <mergeCell ref="A6:M6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2060"/>
  </sheetPr>
  <dimension ref="A1:L95"/>
  <sheetViews>
    <sheetView view="pageBreakPreview" zoomScale="60" zoomScaleNormal="100" workbookViewId="0">
      <selection activeCell="A3" sqref="A3:L3"/>
    </sheetView>
  </sheetViews>
  <sheetFormatPr defaultRowHeight="12.75"/>
  <cols>
    <col min="8" max="8" width="15.5703125" customWidth="1"/>
    <col min="9" max="12" width="10.5703125" customWidth="1"/>
  </cols>
  <sheetData>
    <row r="1" spans="1:12">
      <c r="K1" s="502"/>
      <c r="L1" s="502"/>
    </row>
    <row r="3" spans="1:12">
      <c r="A3" s="460" t="s">
        <v>759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</row>
    <row r="4" spans="1:12">
      <c r="A4" s="460" t="s">
        <v>348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</row>
    <row r="5" spans="1:12">
      <c r="A5" s="460" t="s">
        <v>565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</row>
    <row r="7" spans="1:12">
      <c r="B7" s="10"/>
      <c r="C7" s="10"/>
      <c r="D7" s="10"/>
      <c r="E7" s="10"/>
      <c r="F7" s="10"/>
      <c r="G7" s="10"/>
      <c r="H7" s="10"/>
      <c r="I7" s="10"/>
      <c r="J7" s="103"/>
      <c r="K7" s="44" t="s">
        <v>394</v>
      </c>
    </row>
    <row r="8" spans="1:12" ht="25.5">
      <c r="A8" s="487" t="s">
        <v>309</v>
      </c>
      <c r="B8" s="488"/>
      <c r="C8" s="488"/>
      <c r="D8" s="488"/>
      <c r="E8" s="488"/>
      <c r="F8" s="488"/>
      <c r="G8" s="488"/>
      <c r="H8" s="489"/>
      <c r="I8" s="169" t="s">
        <v>377</v>
      </c>
      <c r="J8" s="169" t="s">
        <v>378</v>
      </c>
      <c r="K8" s="170" t="s">
        <v>376</v>
      </c>
      <c r="L8" s="169" t="s">
        <v>379</v>
      </c>
    </row>
    <row r="9" spans="1:12">
      <c r="A9" s="468" t="s">
        <v>230</v>
      </c>
      <c r="B9" s="468"/>
      <c r="C9" s="468"/>
      <c r="D9" s="468"/>
      <c r="E9" s="468"/>
      <c r="F9" s="468"/>
      <c r="G9" s="468"/>
      <c r="H9" s="468"/>
      <c r="I9" s="167">
        <f>I10+I24+I34+I42</f>
        <v>498779</v>
      </c>
      <c r="J9" s="167">
        <f>J10+J24+J34+J42</f>
        <v>533631</v>
      </c>
      <c r="K9" s="167">
        <f>K10+K24+K34+K42</f>
        <v>536443</v>
      </c>
      <c r="L9" s="167">
        <f>K9/J9*100</f>
        <v>100.52695589274236</v>
      </c>
    </row>
    <row r="10" spans="1:12">
      <c r="A10" s="278"/>
      <c r="B10" s="467" t="s">
        <v>431</v>
      </c>
      <c r="C10" s="467"/>
      <c r="D10" s="467"/>
      <c r="E10" s="467"/>
      <c r="F10" s="467"/>
      <c r="G10" s="467"/>
      <c r="H10" s="467"/>
      <c r="I10" s="282">
        <f>I11+I20+I21+I22+I23</f>
        <v>266756</v>
      </c>
      <c r="J10" s="282">
        <f>J11+J20+J21+J22+J23</f>
        <v>292963</v>
      </c>
      <c r="K10" s="282">
        <f>K11+K20+K21+K22+K23</f>
        <v>280764</v>
      </c>
      <c r="L10" s="167">
        <f t="shared" ref="L10:L47" si="0">K10/J10*100</f>
        <v>95.835992941088122</v>
      </c>
    </row>
    <row r="11" spans="1:12">
      <c r="A11" s="128"/>
      <c r="B11" s="290"/>
      <c r="C11" s="475" t="s">
        <v>117</v>
      </c>
      <c r="D11" s="475"/>
      <c r="E11" s="475"/>
      <c r="F11" s="475"/>
      <c r="G11" s="475"/>
      <c r="H11" s="475"/>
      <c r="I11" s="168">
        <f>SUM(I12:I19)</f>
        <v>35450</v>
      </c>
      <c r="J11" s="168">
        <f>SUM(J12:J19)</f>
        <v>39537</v>
      </c>
      <c r="K11" s="168">
        <f>SUM(K12:K19)</f>
        <v>27338</v>
      </c>
      <c r="L11" s="167">
        <f t="shared" si="0"/>
        <v>69.145357513215473</v>
      </c>
    </row>
    <row r="12" spans="1:12" ht="12.75" customHeight="1">
      <c r="A12" s="128"/>
      <c r="B12" s="40"/>
      <c r="C12" s="466" t="s">
        <v>231</v>
      </c>
      <c r="D12" s="466"/>
      <c r="E12" s="466"/>
      <c r="F12" s="466"/>
      <c r="G12" s="466"/>
      <c r="H12" s="466"/>
      <c r="I12" s="85"/>
      <c r="J12" s="85">
        <v>21834</v>
      </c>
      <c r="K12" s="85">
        <v>21834</v>
      </c>
      <c r="L12" s="167">
        <f t="shared" si="0"/>
        <v>100</v>
      </c>
    </row>
    <row r="13" spans="1:12">
      <c r="A13" s="128"/>
      <c r="B13" s="40"/>
      <c r="C13" s="472" t="s">
        <v>232</v>
      </c>
      <c r="D13" s="466"/>
      <c r="E13" s="466"/>
      <c r="F13" s="466"/>
      <c r="G13" s="466"/>
      <c r="H13" s="466"/>
      <c r="I13" s="85">
        <v>3615</v>
      </c>
      <c r="J13" s="85">
        <v>4204</v>
      </c>
      <c r="K13" s="85">
        <v>4204</v>
      </c>
      <c r="L13" s="167">
        <f t="shared" si="0"/>
        <v>100</v>
      </c>
    </row>
    <row r="14" spans="1:12">
      <c r="A14" s="128"/>
      <c r="B14" s="40"/>
      <c r="C14" s="466" t="s">
        <v>233</v>
      </c>
      <c r="D14" s="466"/>
      <c r="E14" s="466"/>
      <c r="F14" s="466"/>
      <c r="G14" s="466"/>
      <c r="H14" s="466"/>
      <c r="I14" s="85">
        <v>11569</v>
      </c>
      <c r="J14" s="85">
        <v>11569</v>
      </c>
      <c r="K14" s="85"/>
      <c r="L14" s="167">
        <f t="shared" si="0"/>
        <v>0</v>
      </c>
    </row>
    <row r="15" spans="1:12">
      <c r="A15" s="128"/>
      <c r="B15" s="40"/>
      <c r="C15" s="466" t="s">
        <v>234</v>
      </c>
      <c r="D15" s="466"/>
      <c r="E15" s="466"/>
      <c r="F15" s="466"/>
      <c r="G15" s="466"/>
      <c r="H15" s="466"/>
      <c r="I15" s="85"/>
      <c r="J15" s="85"/>
      <c r="K15" s="85"/>
      <c r="L15" s="167"/>
    </row>
    <row r="16" spans="1:12">
      <c r="A16" s="128"/>
      <c r="B16" s="40"/>
      <c r="C16" s="473" t="s">
        <v>15</v>
      </c>
      <c r="D16" s="474"/>
      <c r="E16" s="474"/>
      <c r="F16" s="474"/>
      <c r="G16" s="474"/>
      <c r="H16" s="474"/>
      <c r="I16" s="85">
        <v>1350</v>
      </c>
      <c r="J16" s="85">
        <v>1350</v>
      </c>
      <c r="K16" s="85">
        <v>1300</v>
      </c>
      <c r="L16" s="167">
        <f t="shared" si="0"/>
        <v>96.296296296296291</v>
      </c>
    </row>
    <row r="17" spans="1:12" ht="12.75" customHeight="1">
      <c r="A17" s="128"/>
      <c r="B17" s="40"/>
      <c r="C17" s="475" t="s">
        <v>19</v>
      </c>
      <c r="D17" s="466"/>
      <c r="E17" s="466"/>
      <c r="F17" s="466"/>
      <c r="G17" s="466"/>
      <c r="H17" s="466"/>
      <c r="I17" s="85"/>
      <c r="J17" s="85"/>
      <c r="K17" s="85"/>
      <c r="L17" s="167"/>
    </row>
    <row r="18" spans="1:12" ht="12.75" customHeight="1">
      <c r="A18" s="128"/>
      <c r="B18" s="40"/>
      <c r="C18" s="476" t="s">
        <v>20</v>
      </c>
      <c r="D18" s="477"/>
      <c r="E18" s="477"/>
      <c r="F18" s="477"/>
      <c r="G18" s="477"/>
      <c r="H18" s="478"/>
      <c r="I18" s="171">
        <v>580</v>
      </c>
      <c r="J18" s="171">
        <v>580</v>
      </c>
      <c r="K18" s="171">
        <v>0</v>
      </c>
      <c r="L18" s="167">
        <f t="shared" si="0"/>
        <v>0</v>
      </c>
    </row>
    <row r="19" spans="1:12" ht="25.5" customHeight="1">
      <c r="A19" s="128"/>
      <c r="B19" s="40"/>
      <c r="C19" s="479" t="s">
        <v>417</v>
      </c>
      <c r="D19" s="466"/>
      <c r="E19" s="466"/>
      <c r="F19" s="466"/>
      <c r="G19" s="466"/>
      <c r="H19" s="466"/>
      <c r="I19" s="171">
        <v>18336</v>
      </c>
      <c r="J19" s="171"/>
      <c r="K19" s="171"/>
      <c r="L19" s="167"/>
    </row>
    <row r="20" spans="1:12">
      <c r="A20" s="128"/>
      <c r="B20" s="40"/>
      <c r="C20" s="469" t="s">
        <v>0</v>
      </c>
      <c r="D20" s="470"/>
      <c r="E20" s="470"/>
      <c r="F20" s="470"/>
      <c r="G20" s="470"/>
      <c r="H20" s="471"/>
      <c r="I20" s="171"/>
      <c r="J20" s="171"/>
      <c r="K20" s="171"/>
      <c r="L20" s="167"/>
    </row>
    <row r="21" spans="1:12">
      <c r="A21" s="128"/>
      <c r="B21" s="40"/>
      <c r="C21" s="469" t="s">
        <v>433</v>
      </c>
      <c r="D21" s="470"/>
      <c r="E21" s="470"/>
      <c r="F21" s="470"/>
      <c r="G21" s="470"/>
      <c r="H21" s="471"/>
      <c r="I21" s="171"/>
      <c r="J21" s="171"/>
      <c r="K21" s="171"/>
      <c r="L21" s="167"/>
    </row>
    <row r="22" spans="1:12">
      <c r="A22" s="128"/>
      <c r="B22" s="40"/>
      <c r="C22" s="469" t="s">
        <v>434</v>
      </c>
      <c r="D22" s="470"/>
      <c r="E22" s="470"/>
      <c r="F22" s="470"/>
      <c r="G22" s="470"/>
      <c r="H22" s="471"/>
      <c r="I22" s="171"/>
      <c r="J22" s="171"/>
      <c r="K22" s="171"/>
      <c r="L22" s="167"/>
    </row>
    <row r="23" spans="1:12">
      <c r="A23" s="128"/>
      <c r="B23" s="16"/>
      <c r="C23" s="469" t="s">
        <v>1</v>
      </c>
      <c r="D23" s="470"/>
      <c r="E23" s="470"/>
      <c r="F23" s="470"/>
      <c r="G23" s="470"/>
      <c r="H23" s="471"/>
      <c r="I23" s="85">
        <v>231306</v>
      </c>
      <c r="J23" s="171">
        <v>253426</v>
      </c>
      <c r="K23" s="171">
        <v>253426</v>
      </c>
      <c r="L23" s="167">
        <f t="shared" si="0"/>
        <v>100</v>
      </c>
    </row>
    <row r="24" spans="1:12">
      <c r="A24" s="278"/>
      <c r="B24" s="467" t="s">
        <v>428</v>
      </c>
      <c r="C24" s="467"/>
      <c r="D24" s="467"/>
      <c r="E24" s="467"/>
      <c r="F24" s="467"/>
      <c r="G24" s="467"/>
      <c r="H24" s="467"/>
      <c r="I24" s="282">
        <f>SUM(I25:I33)</f>
        <v>212115</v>
      </c>
      <c r="J24" s="282">
        <f>SUM(J25:J33)</f>
        <v>213307</v>
      </c>
      <c r="K24" s="282">
        <f>SUM(K25:K33)</f>
        <v>228192</v>
      </c>
      <c r="L24" s="167">
        <f t="shared" si="0"/>
        <v>106.97820512219478</v>
      </c>
    </row>
    <row r="25" spans="1:12">
      <c r="A25" s="128"/>
      <c r="B25" s="11"/>
      <c r="C25" s="466" t="s">
        <v>30</v>
      </c>
      <c r="D25" s="466"/>
      <c r="E25" s="466"/>
      <c r="F25" s="466"/>
      <c r="G25" s="466"/>
      <c r="H25" s="466"/>
      <c r="I25" s="85">
        <v>209950</v>
      </c>
      <c r="J25" s="85"/>
      <c r="K25" s="85"/>
      <c r="L25" s="167"/>
    </row>
    <row r="26" spans="1:12">
      <c r="A26" s="128"/>
      <c r="B26" s="40"/>
      <c r="C26" s="495" t="s">
        <v>547</v>
      </c>
      <c r="D26" s="496"/>
      <c r="E26" s="496"/>
      <c r="F26" s="496"/>
      <c r="G26" s="496"/>
      <c r="H26" s="497"/>
      <c r="I26" s="85"/>
      <c r="J26" s="85">
        <v>159342</v>
      </c>
      <c r="K26" s="85">
        <v>158657</v>
      </c>
      <c r="L26" s="167">
        <f t="shared" si="0"/>
        <v>99.570107065306075</v>
      </c>
    </row>
    <row r="27" spans="1:12" ht="12.75" customHeight="1">
      <c r="A27" s="128"/>
      <c r="B27" s="40"/>
      <c r="C27" s="495" t="s">
        <v>548</v>
      </c>
      <c r="D27" s="496"/>
      <c r="E27" s="496"/>
      <c r="F27" s="496"/>
      <c r="G27" s="496"/>
      <c r="H27" s="497"/>
      <c r="I27" s="85"/>
      <c r="J27" s="85">
        <v>52250</v>
      </c>
      <c r="K27" s="85">
        <v>68378</v>
      </c>
      <c r="L27" s="167">
        <f t="shared" si="0"/>
        <v>130.86698564593303</v>
      </c>
    </row>
    <row r="28" spans="1:12">
      <c r="A28" s="128"/>
      <c r="B28" s="40"/>
      <c r="C28" s="483" t="s">
        <v>253</v>
      </c>
      <c r="D28" s="483"/>
      <c r="E28" s="483"/>
      <c r="F28" s="483"/>
      <c r="G28" s="483"/>
      <c r="H28" s="483"/>
      <c r="I28" s="85"/>
      <c r="J28" s="85"/>
      <c r="K28" s="85"/>
      <c r="L28" s="167"/>
    </row>
    <row r="29" spans="1:12">
      <c r="A29" s="128"/>
      <c r="B29" s="40"/>
      <c r="C29" s="466" t="s">
        <v>235</v>
      </c>
      <c r="D29" s="466"/>
      <c r="E29" s="466"/>
      <c r="F29" s="466"/>
      <c r="G29" s="466"/>
      <c r="H29" s="466"/>
      <c r="I29" s="85"/>
      <c r="J29" s="85"/>
      <c r="K29" s="85"/>
      <c r="L29" s="167"/>
    </row>
    <row r="30" spans="1:12">
      <c r="A30" s="128"/>
      <c r="B30" s="40"/>
      <c r="C30" s="475" t="s">
        <v>413</v>
      </c>
      <c r="D30" s="466"/>
      <c r="E30" s="466"/>
      <c r="F30" s="466"/>
      <c r="G30" s="466"/>
      <c r="H30" s="466"/>
      <c r="I30" s="85"/>
      <c r="J30" s="85"/>
      <c r="K30" s="85"/>
      <c r="L30" s="167"/>
    </row>
    <row r="31" spans="1:12">
      <c r="A31" s="128"/>
      <c r="B31" s="40"/>
      <c r="C31" s="466" t="s">
        <v>140</v>
      </c>
      <c r="D31" s="466"/>
      <c r="E31" s="466"/>
      <c r="F31" s="466"/>
      <c r="G31" s="466"/>
      <c r="H31" s="466"/>
      <c r="I31" s="85">
        <v>1670</v>
      </c>
      <c r="J31" s="85">
        <v>1670</v>
      </c>
      <c r="K31" s="85">
        <v>1041</v>
      </c>
      <c r="L31" s="167">
        <f t="shared" si="0"/>
        <v>62.335329341317369</v>
      </c>
    </row>
    <row r="32" spans="1:12">
      <c r="A32" s="128"/>
      <c r="B32" s="40"/>
      <c r="C32" s="466" t="s">
        <v>236</v>
      </c>
      <c r="D32" s="466"/>
      <c r="E32" s="466"/>
      <c r="F32" s="466"/>
      <c r="G32" s="466"/>
      <c r="H32" s="466"/>
      <c r="I32" s="85">
        <v>495</v>
      </c>
      <c r="J32" s="85">
        <v>45</v>
      </c>
      <c r="K32" s="85">
        <v>116</v>
      </c>
      <c r="L32" s="167">
        <f t="shared" si="0"/>
        <v>257.77777777777777</v>
      </c>
    </row>
    <row r="33" spans="1:12">
      <c r="A33" s="128"/>
      <c r="B33" s="16"/>
      <c r="C33" s="466" t="s">
        <v>237</v>
      </c>
      <c r="D33" s="466"/>
      <c r="E33" s="466"/>
      <c r="F33" s="466"/>
      <c r="G33" s="466"/>
      <c r="H33" s="466"/>
      <c r="I33" s="85"/>
      <c r="J33" s="85"/>
      <c r="K33" s="85"/>
      <c r="L33" s="167"/>
    </row>
    <row r="34" spans="1:12">
      <c r="A34" s="278"/>
      <c r="B34" s="467" t="s">
        <v>429</v>
      </c>
      <c r="C34" s="467"/>
      <c r="D34" s="467"/>
      <c r="E34" s="467"/>
      <c r="F34" s="467"/>
      <c r="G34" s="467"/>
      <c r="H34" s="467"/>
      <c r="I34" s="282">
        <f>SUM(I35:I41)</f>
        <v>19558</v>
      </c>
      <c r="J34" s="282">
        <f>SUM(J35:J41)</f>
        <v>27011</v>
      </c>
      <c r="K34" s="282">
        <f>SUM(K35:K41)</f>
        <v>27242</v>
      </c>
      <c r="L34" s="167">
        <f t="shared" si="0"/>
        <v>100.85520713783274</v>
      </c>
    </row>
    <row r="35" spans="1:12">
      <c r="A35" s="128"/>
      <c r="B35" s="11"/>
      <c r="C35" s="474" t="s">
        <v>244</v>
      </c>
      <c r="D35" s="474"/>
      <c r="E35" s="474"/>
      <c r="F35" s="474"/>
      <c r="G35" s="474"/>
      <c r="H35" s="474"/>
      <c r="I35" s="85"/>
      <c r="J35" s="85"/>
      <c r="K35" s="85"/>
      <c r="L35" s="167"/>
    </row>
    <row r="36" spans="1:12">
      <c r="A36" s="128"/>
      <c r="B36" s="40"/>
      <c r="C36" s="474" t="s">
        <v>243</v>
      </c>
      <c r="D36" s="474"/>
      <c r="E36" s="474"/>
      <c r="F36" s="474"/>
      <c r="G36" s="474"/>
      <c r="H36" s="474"/>
      <c r="I36" s="85">
        <v>8383</v>
      </c>
      <c r="J36" s="85">
        <v>10081</v>
      </c>
      <c r="K36" s="85">
        <v>5166</v>
      </c>
      <c r="L36" s="167">
        <f t="shared" si="0"/>
        <v>51.244916178950504</v>
      </c>
    </row>
    <row r="37" spans="1:12">
      <c r="A37" s="128"/>
      <c r="B37" s="40"/>
      <c r="C37" s="474" t="s">
        <v>242</v>
      </c>
      <c r="D37" s="474"/>
      <c r="E37" s="474"/>
      <c r="F37" s="474"/>
      <c r="G37" s="474"/>
      <c r="H37" s="474"/>
      <c r="I37" s="85">
        <v>8082</v>
      </c>
      <c r="J37" s="85">
        <v>13728</v>
      </c>
      <c r="K37" s="85">
        <f>3269+15249+623</f>
        <v>19141</v>
      </c>
      <c r="L37" s="167">
        <f t="shared" si="0"/>
        <v>139.43036130536132</v>
      </c>
    </row>
    <row r="38" spans="1:12">
      <c r="A38" s="128"/>
      <c r="B38" s="40"/>
      <c r="C38" s="466" t="s">
        <v>241</v>
      </c>
      <c r="D38" s="466"/>
      <c r="E38" s="466"/>
      <c r="F38" s="466"/>
      <c r="G38" s="466"/>
      <c r="H38" s="466"/>
      <c r="I38" s="85">
        <v>389</v>
      </c>
      <c r="J38" s="85">
        <v>389</v>
      </c>
      <c r="K38" s="85">
        <v>0</v>
      </c>
      <c r="L38" s="167">
        <f t="shared" si="0"/>
        <v>0</v>
      </c>
    </row>
    <row r="39" spans="1:12">
      <c r="A39" s="128"/>
      <c r="B39" s="40"/>
      <c r="C39" s="466" t="s">
        <v>240</v>
      </c>
      <c r="D39" s="466"/>
      <c r="E39" s="466"/>
      <c r="F39" s="466"/>
      <c r="G39" s="466"/>
      <c r="H39" s="466"/>
      <c r="I39" s="85">
        <v>101</v>
      </c>
      <c r="J39" s="85">
        <v>80</v>
      </c>
      <c r="K39" s="85">
        <v>241</v>
      </c>
      <c r="L39" s="167">
        <f t="shared" si="0"/>
        <v>301.25</v>
      </c>
    </row>
    <row r="40" spans="1:12">
      <c r="A40" s="128"/>
      <c r="B40" s="40"/>
      <c r="C40" s="466" t="s">
        <v>239</v>
      </c>
      <c r="D40" s="466"/>
      <c r="E40" s="466"/>
      <c r="F40" s="466"/>
      <c r="G40" s="466"/>
      <c r="H40" s="466"/>
      <c r="I40" s="85">
        <v>603</v>
      </c>
      <c r="J40" s="85">
        <v>730</v>
      </c>
      <c r="K40" s="85">
        <v>2413</v>
      </c>
      <c r="L40" s="167">
        <f t="shared" si="0"/>
        <v>330.54794520547944</v>
      </c>
    </row>
    <row r="41" spans="1:12">
      <c r="A41" s="128"/>
      <c r="B41" s="16"/>
      <c r="C41" s="466" t="s">
        <v>238</v>
      </c>
      <c r="D41" s="466"/>
      <c r="E41" s="466"/>
      <c r="F41" s="466"/>
      <c r="G41" s="466"/>
      <c r="H41" s="466"/>
      <c r="I41" s="85">
        <v>2000</v>
      </c>
      <c r="J41" s="85">
        <v>2003</v>
      </c>
      <c r="K41" s="85">
        <v>281</v>
      </c>
      <c r="L41" s="167">
        <f t="shared" si="0"/>
        <v>14.028956565152273</v>
      </c>
    </row>
    <row r="42" spans="1:12">
      <c r="A42" s="278"/>
      <c r="B42" s="467" t="s">
        <v>430</v>
      </c>
      <c r="C42" s="467"/>
      <c r="D42" s="467"/>
      <c r="E42" s="467"/>
      <c r="F42" s="467"/>
      <c r="G42" s="467"/>
      <c r="H42" s="467"/>
      <c r="I42" s="282">
        <f>SUM(I43:I45)</f>
        <v>350</v>
      </c>
      <c r="J42" s="282">
        <f>SUM(J43:J45)</f>
        <v>350</v>
      </c>
      <c r="K42" s="282">
        <f>SUM(K43:K45)</f>
        <v>245</v>
      </c>
      <c r="L42" s="167">
        <f t="shared" si="0"/>
        <v>70</v>
      </c>
    </row>
    <row r="43" spans="1:12">
      <c r="A43" s="128"/>
      <c r="B43" s="289"/>
      <c r="C43" s="469" t="s">
        <v>3</v>
      </c>
      <c r="D43" s="481"/>
      <c r="E43" s="481"/>
      <c r="F43" s="481"/>
      <c r="G43" s="481"/>
      <c r="H43" s="482"/>
      <c r="I43" s="168"/>
      <c r="J43" s="85"/>
      <c r="K43" s="85">
        <v>245</v>
      </c>
      <c r="L43" s="167"/>
    </row>
    <row r="44" spans="1:12">
      <c r="A44" s="128"/>
      <c r="B44" s="294"/>
      <c r="C44" s="469" t="s">
        <v>4</v>
      </c>
      <c r="D44" s="481"/>
      <c r="E44" s="481"/>
      <c r="F44" s="481"/>
      <c r="G44" s="481"/>
      <c r="H44" s="482"/>
      <c r="I44" s="85">
        <v>350</v>
      </c>
      <c r="J44" s="85">
        <v>350</v>
      </c>
      <c r="K44" s="85">
        <v>0</v>
      </c>
      <c r="L44" s="167">
        <f t="shared" si="0"/>
        <v>0</v>
      </c>
    </row>
    <row r="45" spans="1:12">
      <c r="A45" s="128"/>
      <c r="B45" s="294"/>
      <c r="C45" s="469" t="s">
        <v>5</v>
      </c>
      <c r="D45" s="481"/>
      <c r="E45" s="481"/>
      <c r="F45" s="481"/>
      <c r="G45" s="481"/>
      <c r="H45" s="482"/>
      <c r="I45" s="168"/>
      <c r="J45" s="85"/>
      <c r="K45" s="85"/>
      <c r="L45" s="167"/>
    </row>
    <row r="46" spans="1:12">
      <c r="A46" s="484"/>
      <c r="B46" s="485"/>
      <c r="C46" s="485"/>
      <c r="D46" s="485"/>
      <c r="E46" s="485"/>
      <c r="F46" s="485"/>
      <c r="G46" s="485"/>
      <c r="H46" s="486"/>
      <c r="I46" s="85"/>
      <c r="J46" s="85"/>
      <c r="K46" s="85"/>
      <c r="L46" s="167"/>
    </row>
    <row r="47" spans="1:12">
      <c r="A47" s="468" t="s">
        <v>245</v>
      </c>
      <c r="B47" s="468"/>
      <c r="C47" s="468"/>
      <c r="D47" s="468"/>
      <c r="E47" s="468"/>
      <c r="F47" s="468"/>
      <c r="G47" s="468"/>
      <c r="H47" s="468"/>
      <c r="I47" s="167">
        <f>I48+I52+I65</f>
        <v>37672</v>
      </c>
      <c r="J47" s="167">
        <f>J48+J52+J65</f>
        <v>74733</v>
      </c>
      <c r="K47" s="167">
        <f>K48+K52+K65</f>
        <v>74376</v>
      </c>
      <c r="L47" s="167">
        <f t="shared" si="0"/>
        <v>99.522299385813497</v>
      </c>
    </row>
    <row r="48" spans="1:12">
      <c r="A48" s="38"/>
      <c r="B48" s="467" t="s">
        <v>246</v>
      </c>
      <c r="C48" s="467"/>
      <c r="D48" s="467"/>
      <c r="E48" s="467"/>
      <c r="F48" s="467"/>
      <c r="G48" s="467"/>
      <c r="H48" s="467"/>
      <c r="I48" s="282">
        <f>SUM(I49:I51)</f>
        <v>7000</v>
      </c>
      <c r="J48" s="282">
        <f t="shared" ref="J48:K48" si="1">SUM(J49:J51)</f>
        <v>0</v>
      </c>
      <c r="K48" s="282">
        <f t="shared" si="1"/>
        <v>0</v>
      </c>
      <c r="L48" s="167"/>
    </row>
    <row r="49" spans="1:12">
      <c r="A49" s="128"/>
      <c r="B49" s="11"/>
      <c r="C49" s="466" t="s">
        <v>247</v>
      </c>
      <c r="D49" s="466"/>
      <c r="E49" s="466"/>
      <c r="F49" s="466"/>
      <c r="G49" s="466"/>
      <c r="H49" s="466"/>
      <c r="I49" s="85"/>
      <c r="J49" s="85"/>
      <c r="K49" s="85"/>
      <c r="L49" s="85"/>
    </row>
    <row r="50" spans="1:12">
      <c r="A50" s="128"/>
      <c r="B50" s="40"/>
      <c r="C50" s="466" t="s">
        <v>254</v>
      </c>
      <c r="D50" s="466"/>
      <c r="E50" s="466"/>
      <c r="F50" s="466"/>
      <c r="G50" s="466"/>
      <c r="H50" s="466"/>
      <c r="I50" s="85"/>
      <c r="J50" s="85"/>
      <c r="K50" s="85"/>
      <c r="L50" s="85"/>
    </row>
    <row r="51" spans="1:12">
      <c r="A51" s="128"/>
      <c r="B51" s="16"/>
      <c r="C51" s="490" t="s">
        <v>139</v>
      </c>
      <c r="D51" s="470"/>
      <c r="E51" s="470"/>
      <c r="F51" s="470"/>
      <c r="G51" s="470"/>
      <c r="H51" s="471"/>
      <c r="I51" s="85">
        <v>7000</v>
      </c>
      <c r="J51" s="85">
        <v>0</v>
      </c>
      <c r="K51" s="85">
        <v>0</v>
      </c>
      <c r="L51" s="85"/>
    </row>
    <row r="52" spans="1:12">
      <c r="A52" s="278"/>
      <c r="B52" s="467" t="s">
        <v>432</v>
      </c>
      <c r="C52" s="467"/>
      <c r="D52" s="467"/>
      <c r="E52" s="467"/>
      <c r="F52" s="467"/>
      <c r="G52" s="467"/>
      <c r="H52" s="467"/>
      <c r="I52" s="282">
        <f>I53+I62+I63+I64</f>
        <v>29995</v>
      </c>
      <c r="J52" s="282">
        <f>J53+J62+J63+J64</f>
        <v>74059</v>
      </c>
      <c r="K52" s="282">
        <f>K53+K62+K63+K64</f>
        <v>73794</v>
      </c>
      <c r="L52" s="167">
        <f t="shared" ref="L52:L53" si="2">K52/J52*100</f>
        <v>99.642177183056759</v>
      </c>
    </row>
    <row r="53" spans="1:12">
      <c r="A53" s="128"/>
      <c r="B53" s="290"/>
      <c r="C53" s="469" t="s">
        <v>117</v>
      </c>
      <c r="D53" s="481"/>
      <c r="E53" s="481"/>
      <c r="F53" s="481"/>
      <c r="G53" s="481"/>
      <c r="H53" s="482"/>
      <c r="I53" s="168">
        <f>SUM(I54:I61)</f>
        <v>29995</v>
      </c>
      <c r="J53" s="168">
        <f>SUM(J54:J61)</f>
        <v>74059</v>
      </c>
      <c r="K53" s="168">
        <f>SUM(K54:K61)</f>
        <v>73794</v>
      </c>
      <c r="L53" s="167">
        <f t="shared" si="2"/>
        <v>99.642177183056759</v>
      </c>
    </row>
    <row r="54" spans="1:12" ht="12.75" customHeight="1">
      <c r="A54" s="128"/>
      <c r="B54" s="40"/>
      <c r="C54" s="466" t="s">
        <v>231</v>
      </c>
      <c r="D54" s="466"/>
      <c r="E54" s="466"/>
      <c r="F54" s="466"/>
      <c r="G54" s="466"/>
      <c r="H54" s="466"/>
      <c r="I54" s="85"/>
      <c r="J54" s="85"/>
      <c r="K54" s="85"/>
      <c r="L54" s="85"/>
    </row>
    <row r="55" spans="1:12">
      <c r="A55" s="128"/>
      <c r="B55" s="40"/>
      <c r="C55" s="472" t="s">
        <v>232</v>
      </c>
      <c r="D55" s="466"/>
      <c r="E55" s="466"/>
      <c r="F55" s="466"/>
      <c r="G55" s="466"/>
      <c r="H55" s="466"/>
      <c r="I55" s="85"/>
      <c r="J55" s="85"/>
      <c r="K55" s="85"/>
      <c r="L55" s="85"/>
    </row>
    <row r="56" spans="1:12">
      <c r="A56" s="128"/>
      <c r="B56" s="40"/>
      <c r="C56" s="466" t="s">
        <v>233</v>
      </c>
      <c r="D56" s="466"/>
      <c r="E56" s="466"/>
      <c r="F56" s="466"/>
      <c r="G56" s="466"/>
      <c r="H56" s="466"/>
      <c r="I56" s="85"/>
      <c r="J56" s="85"/>
      <c r="K56" s="85"/>
      <c r="L56" s="85"/>
    </row>
    <row r="57" spans="1:12">
      <c r="A57" s="128"/>
      <c r="B57" s="40"/>
      <c r="C57" s="466" t="s">
        <v>234</v>
      </c>
      <c r="D57" s="466"/>
      <c r="E57" s="466"/>
      <c r="F57" s="466"/>
      <c r="G57" s="466"/>
      <c r="H57" s="466"/>
      <c r="I57" s="85"/>
      <c r="J57" s="85"/>
      <c r="K57" s="85"/>
      <c r="L57" s="85"/>
    </row>
    <row r="58" spans="1:12">
      <c r="A58" s="128"/>
      <c r="B58" s="40"/>
      <c r="C58" s="473" t="s">
        <v>15</v>
      </c>
      <c r="D58" s="474"/>
      <c r="E58" s="474"/>
      <c r="F58" s="474"/>
      <c r="G58" s="474"/>
      <c r="H58" s="474"/>
      <c r="I58" s="85"/>
      <c r="J58" s="85"/>
      <c r="K58" s="85"/>
      <c r="L58" s="85"/>
    </row>
    <row r="59" spans="1:12" ht="12.75" customHeight="1">
      <c r="A59" s="128"/>
      <c r="B59" s="40"/>
      <c r="C59" s="475" t="s">
        <v>19</v>
      </c>
      <c r="D59" s="466"/>
      <c r="E59" s="466"/>
      <c r="F59" s="466"/>
      <c r="G59" s="466"/>
      <c r="H59" s="466"/>
      <c r="I59" s="85"/>
      <c r="J59" s="85"/>
      <c r="K59" s="85"/>
      <c r="L59" s="85"/>
    </row>
    <row r="60" spans="1:12" ht="12.75" customHeight="1">
      <c r="A60" s="128"/>
      <c r="B60" s="40"/>
      <c r="C60" s="492" t="s">
        <v>20</v>
      </c>
      <c r="D60" s="493"/>
      <c r="E60" s="493"/>
      <c r="F60" s="493"/>
      <c r="G60" s="493"/>
      <c r="H60" s="494"/>
      <c r="I60" s="171">
        <v>29995</v>
      </c>
      <c r="J60" s="171">
        <v>74059</v>
      </c>
      <c r="K60" s="171">
        <v>73794</v>
      </c>
      <c r="L60" s="167">
        <f t="shared" ref="L60" si="3">K60/J60*100</f>
        <v>99.642177183056759</v>
      </c>
    </row>
    <row r="61" spans="1:12" ht="25.5" customHeight="1">
      <c r="A61" s="128"/>
      <c r="B61" s="40"/>
      <c r="C61" s="479" t="s">
        <v>417</v>
      </c>
      <c r="D61" s="466"/>
      <c r="E61" s="466"/>
      <c r="F61" s="466"/>
      <c r="G61" s="466"/>
      <c r="H61" s="466"/>
      <c r="I61" s="171"/>
      <c r="J61" s="171"/>
      <c r="K61" s="171"/>
      <c r="L61" s="171"/>
    </row>
    <row r="62" spans="1:12" ht="12.75" customHeight="1">
      <c r="A62" s="128"/>
      <c r="B62" s="40"/>
      <c r="C62" s="480" t="s">
        <v>0</v>
      </c>
      <c r="D62" s="470"/>
      <c r="E62" s="470"/>
      <c r="F62" s="470"/>
      <c r="G62" s="470"/>
      <c r="H62" s="471"/>
      <c r="I62" s="171"/>
      <c r="J62" s="171"/>
      <c r="K62" s="171"/>
      <c r="L62" s="171"/>
    </row>
    <row r="63" spans="1:12" ht="12.75" customHeight="1">
      <c r="A63" s="128"/>
      <c r="B63" s="40"/>
      <c r="C63" s="480" t="s">
        <v>433</v>
      </c>
      <c r="D63" s="470"/>
      <c r="E63" s="470"/>
      <c r="F63" s="470"/>
      <c r="G63" s="470"/>
      <c r="H63" s="471"/>
      <c r="I63" s="171"/>
      <c r="J63" s="171"/>
      <c r="K63" s="171"/>
      <c r="L63" s="171"/>
    </row>
    <row r="64" spans="1:12">
      <c r="A64" s="128"/>
      <c r="B64" s="16"/>
      <c r="C64" s="480" t="s">
        <v>2</v>
      </c>
      <c r="D64" s="470"/>
      <c r="E64" s="470"/>
      <c r="F64" s="470"/>
      <c r="G64" s="470"/>
      <c r="H64" s="471"/>
      <c r="I64" s="171"/>
      <c r="J64" s="171"/>
      <c r="K64" s="171"/>
      <c r="L64" s="171"/>
    </row>
    <row r="65" spans="1:12">
      <c r="A65" s="278"/>
      <c r="B65" s="467" t="s">
        <v>248</v>
      </c>
      <c r="C65" s="466"/>
      <c r="D65" s="466"/>
      <c r="E65" s="466"/>
      <c r="F65" s="466"/>
      <c r="G65" s="466"/>
      <c r="H65" s="466"/>
      <c r="I65" s="282">
        <f>SUM(I66:I68)</f>
        <v>677</v>
      </c>
      <c r="J65" s="282">
        <f>SUM(J66:J68)</f>
        <v>674</v>
      </c>
      <c r="K65" s="282">
        <f>SUM(K66:K68)</f>
        <v>582</v>
      </c>
      <c r="L65" s="167">
        <f t="shared" ref="L65" si="4">K65/J65*100</f>
        <v>86.350148367952514</v>
      </c>
    </row>
    <row r="66" spans="1:12">
      <c r="A66" s="128"/>
      <c r="B66" s="289"/>
      <c r="C66" s="469" t="s">
        <v>3</v>
      </c>
      <c r="D66" s="481"/>
      <c r="E66" s="481"/>
      <c r="F66" s="481"/>
      <c r="G66" s="481"/>
      <c r="H66" s="482"/>
      <c r="I66" s="85"/>
      <c r="J66" s="85"/>
      <c r="K66" s="85"/>
      <c r="L66" s="85"/>
    </row>
    <row r="67" spans="1:12">
      <c r="A67" s="128"/>
      <c r="B67" s="294"/>
      <c r="C67" s="469" t="s">
        <v>4</v>
      </c>
      <c r="D67" s="481"/>
      <c r="E67" s="481"/>
      <c r="F67" s="481"/>
      <c r="G67" s="481"/>
      <c r="H67" s="482"/>
      <c r="I67" s="85">
        <v>677</v>
      </c>
      <c r="J67" s="85">
        <v>674</v>
      </c>
      <c r="K67" s="85">
        <v>582</v>
      </c>
      <c r="L67" s="167">
        <f t="shared" ref="L67" si="5">K67/J67*100</f>
        <v>86.350148367952514</v>
      </c>
    </row>
    <row r="68" spans="1:12">
      <c r="A68" s="128"/>
      <c r="B68" s="294"/>
      <c r="C68" s="469" t="s">
        <v>5</v>
      </c>
      <c r="D68" s="481"/>
      <c r="E68" s="481"/>
      <c r="F68" s="481"/>
      <c r="G68" s="481"/>
      <c r="H68" s="482"/>
      <c r="I68" s="85"/>
      <c r="J68" s="85"/>
      <c r="K68" s="85"/>
      <c r="L68" s="85"/>
    </row>
    <row r="69" spans="1:12">
      <c r="A69" s="484"/>
      <c r="B69" s="485"/>
      <c r="C69" s="485"/>
      <c r="D69" s="485"/>
      <c r="E69" s="485"/>
      <c r="F69" s="485"/>
      <c r="G69" s="485"/>
      <c r="H69" s="486"/>
      <c r="I69" s="85"/>
      <c r="J69" s="85"/>
      <c r="K69" s="85"/>
      <c r="L69" s="85"/>
    </row>
    <row r="70" spans="1:12">
      <c r="A70" s="468" t="s">
        <v>6</v>
      </c>
      <c r="B70" s="468"/>
      <c r="C70" s="468"/>
      <c r="D70" s="468"/>
      <c r="E70" s="468"/>
      <c r="F70" s="468"/>
      <c r="G70" s="468"/>
      <c r="H70" s="468"/>
      <c r="I70" s="167">
        <f>I9+I47</f>
        <v>536451</v>
      </c>
      <c r="J70" s="167">
        <f>J9+J47</f>
        <v>608364</v>
      </c>
      <c r="K70" s="167">
        <f>K9+K47</f>
        <v>610819</v>
      </c>
      <c r="L70" s="167">
        <f t="shared" ref="L70" si="6">K70/J70*100</f>
        <v>100.40354130093168</v>
      </c>
    </row>
    <row r="71" spans="1:12" ht="12.75" customHeight="1">
      <c r="A71" s="499"/>
      <c r="B71" s="500"/>
      <c r="C71" s="500"/>
      <c r="D71" s="500"/>
      <c r="E71" s="500"/>
      <c r="F71" s="500"/>
      <c r="G71" s="500"/>
      <c r="H71" s="501"/>
      <c r="I71" s="167"/>
      <c r="J71" s="85"/>
      <c r="K71" s="85"/>
      <c r="L71" s="85"/>
    </row>
    <row r="72" spans="1:12" ht="25.5" customHeight="1">
      <c r="A72" s="505" t="s">
        <v>21</v>
      </c>
      <c r="B72" s="506"/>
      <c r="C72" s="506"/>
      <c r="D72" s="506"/>
      <c r="E72" s="506"/>
      <c r="F72" s="506"/>
      <c r="G72" s="506"/>
      <c r="H72" s="507"/>
      <c r="I72" s="173">
        <f>SUM(I73:I74)</f>
        <v>55858</v>
      </c>
      <c r="J72" s="173">
        <f>SUM(J73:J74)</f>
        <v>60228</v>
      </c>
      <c r="K72" s="173">
        <f>SUM(K73:K74)</f>
        <v>60228</v>
      </c>
      <c r="L72" s="173">
        <f t="shared" ref="L72:L73" si="7">K72/J72*100</f>
        <v>100</v>
      </c>
    </row>
    <row r="73" spans="1:12">
      <c r="A73" s="38"/>
      <c r="B73" s="466" t="s">
        <v>249</v>
      </c>
      <c r="C73" s="466"/>
      <c r="D73" s="466"/>
      <c r="E73" s="466"/>
      <c r="F73" s="466"/>
      <c r="G73" s="466"/>
      <c r="H73" s="466"/>
      <c r="I73" s="85">
        <v>25778</v>
      </c>
      <c r="J73" s="85">
        <v>60228</v>
      </c>
      <c r="K73" s="85">
        <v>60228</v>
      </c>
      <c r="L73" s="167">
        <f t="shared" si="7"/>
        <v>100</v>
      </c>
    </row>
    <row r="74" spans="1:12">
      <c r="A74" s="278"/>
      <c r="B74" s="466" t="s">
        <v>250</v>
      </c>
      <c r="C74" s="466"/>
      <c r="D74" s="466"/>
      <c r="E74" s="466"/>
      <c r="F74" s="466"/>
      <c r="G74" s="466"/>
      <c r="H74" s="466"/>
      <c r="I74" s="85">
        <v>30080</v>
      </c>
      <c r="J74" s="85">
        <v>0</v>
      </c>
      <c r="K74" s="85">
        <v>0</v>
      </c>
      <c r="L74" s="167"/>
    </row>
    <row r="75" spans="1:12">
      <c r="A75" s="498"/>
      <c r="B75" s="466"/>
      <c r="C75" s="466"/>
      <c r="D75" s="466"/>
      <c r="E75" s="466"/>
      <c r="F75" s="466"/>
      <c r="G75" s="466"/>
      <c r="H75" s="466"/>
      <c r="I75" s="85"/>
      <c r="J75" s="85"/>
      <c r="K75" s="85"/>
      <c r="L75" s="85"/>
    </row>
    <row r="76" spans="1:12">
      <c r="A76" s="468" t="s">
        <v>7</v>
      </c>
      <c r="B76" s="468"/>
      <c r="C76" s="468"/>
      <c r="D76" s="468"/>
      <c r="E76" s="468"/>
      <c r="F76" s="468"/>
      <c r="G76" s="468"/>
      <c r="H76" s="468"/>
      <c r="I76" s="173">
        <f>I77+I83</f>
        <v>0</v>
      </c>
      <c r="J76" s="173">
        <f t="shared" ref="J76:K76" si="8">J77+J83</f>
        <v>0</v>
      </c>
      <c r="K76" s="173">
        <f t="shared" si="8"/>
        <v>8238</v>
      </c>
      <c r="L76" s="173"/>
    </row>
    <row r="77" spans="1:12">
      <c r="A77" s="38"/>
      <c r="B77" s="466" t="s">
        <v>251</v>
      </c>
      <c r="C77" s="466"/>
      <c r="D77" s="466"/>
      <c r="E77" s="466"/>
      <c r="F77" s="466"/>
      <c r="G77" s="466"/>
      <c r="H77" s="466"/>
      <c r="I77" s="173">
        <f>SUM(I78:I83)</f>
        <v>0</v>
      </c>
      <c r="J77" s="173">
        <f t="shared" ref="J77:K77" si="9">SUM(J78:J83)</f>
        <v>0</v>
      </c>
      <c r="K77" s="173">
        <f t="shared" si="9"/>
        <v>8238</v>
      </c>
      <c r="L77" s="173"/>
    </row>
    <row r="78" spans="1:12">
      <c r="A78" s="128"/>
      <c r="B78" s="281"/>
      <c r="C78" s="469" t="s">
        <v>10</v>
      </c>
      <c r="D78" s="470"/>
      <c r="E78" s="470"/>
      <c r="F78" s="470"/>
      <c r="G78" s="470"/>
      <c r="H78" s="471"/>
      <c r="I78" s="85"/>
      <c r="J78" s="85"/>
      <c r="K78" s="85"/>
      <c r="L78" s="85"/>
    </row>
    <row r="79" spans="1:12">
      <c r="A79" s="128"/>
      <c r="B79" s="293"/>
      <c r="C79" s="469" t="s">
        <v>11</v>
      </c>
      <c r="D79" s="470"/>
      <c r="E79" s="470"/>
      <c r="F79" s="470"/>
      <c r="G79" s="470"/>
      <c r="H79" s="471"/>
      <c r="I79" s="85"/>
      <c r="J79" s="85"/>
      <c r="K79" s="85"/>
      <c r="L79" s="85"/>
    </row>
    <row r="80" spans="1:12">
      <c r="A80" s="128"/>
      <c r="B80" s="293"/>
      <c r="C80" s="469" t="s">
        <v>12</v>
      </c>
      <c r="D80" s="470"/>
      <c r="E80" s="470"/>
      <c r="F80" s="470"/>
      <c r="G80" s="470"/>
      <c r="H80" s="471"/>
      <c r="I80" s="85"/>
      <c r="J80" s="85"/>
      <c r="K80" s="85">
        <v>8238</v>
      </c>
      <c r="L80" s="167"/>
    </row>
    <row r="81" spans="1:12">
      <c r="A81" s="128"/>
      <c r="B81" s="293"/>
      <c r="C81" s="469" t="s">
        <v>13</v>
      </c>
      <c r="D81" s="470"/>
      <c r="E81" s="470"/>
      <c r="F81" s="470"/>
      <c r="G81" s="470"/>
      <c r="H81" s="471"/>
      <c r="I81" s="184"/>
      <c r="J81" s="85"/>
      <c r="K81" s="85"/>
      <c r="L81" s="85"/>
    </row>
    <row r="82" spans="1:12">
      <c r="A82" s="128"/>
      <c r="B82" s="279"/>
      <c r="C82" s="469" t="s">
        <v>14</v>
      </c>
      <c r="D82" s="470"/>
      <c r="E82" s="470"/>
      <c r="F82" s="470"/>
      <c r="G82" s="470"/>
      <c r="H82" s="471"/>
      <c r="I82" s="85"/>
      <c r="J82" s="85"/>
      <c r="K82" s="85"/>
      <c r="L82" s="85"/>
    </row>
    <row r="83" spans="1:12">
      <c r="A83" s="278"/>
      <c r="B83" s="474" t="s">
        <v>252</v>
      </c>
      <c r="C83" s="474"/>
      <c r="D83" s="474"/>
      <c r="E83" s="474"/>
      <c r="F83" s="474"/>
      <c r="G83" s="474"/>
      <c r="H83" s="474"/>
      <c r="I83" s="173">
        <f>SUM(I84:I88)</f>
        <v>0</v>
      </c>
      <c r="J83" s="173">
        <f t="shared" ref="J83:K83" si="10">SUM(J84:J88)</f>
        <v>0</v>
      </c>
      <c r="K83" s="173">
        <f t="shared" si="10"/>
        <v>0</v>
      </c>
      <c r="L83" s="85"/>
    </row>
    <row r="84" spans="1:12">
      <c r="A84" s="128"/>
      <c r="B84" s="326"/>
      <c r="C84" s="469" t="s">
        <v>10</v>
      </c>
      <c r="D84" s="470"/>
      <c r="E84" s="470"/>
      <c r="F84" s="470"/>
      <c r="G84" s="470"/>
      <c r="H84" s="471"/>
      <c r="I84" s="85"/>
      <c r="J84" s="85"/>
      <c r="K84" s="85"/>
      <c r="L84" s="85"/>
    </row>
    <row r="85" spans="1:12">
      <c r="A85" s="128"/>
      <c r="B85" s="327"/>
      <c r="C85" s="469" t="s">
        <v>11</v>
      </c>
      <c r="D85" s="470"/>
      <c r="E85" s="470"/>
      <c r="F85" s="470"/>
      <c r="G85" s="470"/>
      <c r="H85" s="471"/>
      <c r="I85" s="85"/>
      <c r="J85" s="85"/>
      <c r="K85" s="85"/>
      <c r="L85" s="85"/>
    </row>
    <row r="86" spans="1:12">
      <c r="A86" s="128"/>
      <c r="B86" s="327"/>
      <c r="C86" s="469" t="s">
        <v>12</v>
      </c>
      <c r="D86" s="470"/>
      <c r="E86" s="470"/>
      <c r="F86" s="470"/>
      <c r="G86" s="470"/>
      <c r="H86" s="471"/>
      <c r="I86" s="85"/>
      <c r="J86" s="85"/>
      <c r="K86" s="85"/>
      <c r="L86" s="85"/>
    </row>
    <row r="87" spans="1:12">
      <c r="A87" s="128"/>
      <c r="B87" s="327"/>
      <c r="C87" s="469" t="s">
        <v>13</v>
      </c>
      <c r="D87" s="470"/>
      <c r="E87" s="470"/>
      <c r="F87" s="470"/>
      <c r="G87" s="470"/>
      <c r="H87" s="471"/>
      <c r="I87" s="300"/>
      <c r="J87" s="85"/>
      <c r="K87" s="85"/>
      <c r="L87" s="85"/>
    </row>
    <row r="88" spans="1:12">
      <c r="A88" s="128"/>
      <c r="B88" s="327"/>
      <c r="C88" s="469" t="s">
        <v>14</v>
      </c>
      <c r="D88" s="470"/>
      <c r="E88" s="470"/>
      <c r="F88" s="470"/>
      <c r="G88" s="470"/>
      <c r="H88" s="471"/>
      <c r="I88" s="85"/>
      <c r="J88" s="85"/>
      <c r="K88" s="85"/>
      <c r="L88" s="85"/>
    </row>
    <row r="89" spans="1:12">
      <c r="A89" s="498"/>
      <c r="B89" s="498"/>
      <c r="C89" s="466"/>
      <c r="D89" s="466"/>
      <c r="E89" s="466"/>
      <c r="F89" s="466"/>
      <c r="G89" s="466"/>
      <c r="H89" s="466"/>
      <c r="I89" s="85"/>
      <c r="J89" s="85"/>
      <c r="K89" s="85"/>
      <c r="L89" s="85"/>
    </row>
    <row r="90" spans="1:12">
      <c r="A90" s="468" t="s">
        <v>8</v>
      </c>
      <c r="B90" s="468"/>
      <c r="C90" s="468"/>
      <c r="D90" s="468"/>
      <c r="E90" s="468"/>
      <c r="F90" s="468"/>
      <c r="G90" s="468"/>
      <c r="H90" s="468"/>
      <c r="I90" s="85"/>
      <c r="J90" s="85"/>
      <c r="K90" s="85"/>
      <c r="L90" s="85"/>
    </row>
    <row r="91" spans="1:12">
      <c r="A91" s="499"/>
      <c r="B91" s="500"/>
      <c r="C91" s="500"/>
      <c r="D91" s="500"/>
      <c r="E91" s="500"/>
      <c r="F91" s="500"/>
      <c r="G91" s="500"/>
      <c r="H91" s="501"/>
      <c r="I91" s="85"/>
      <c r="J91" s="85"/>
      <c r="K91" s="85"/>
      <c r="L91" s="85"/>
    </row>
    <row r="92" spans="1:12">
      <c r="A92" s="468" t="s">
        <v>9</v>
      </c>
      <c r="B92" s="468"/>
      <c r="C92" s="468"/>
      <c r="D92" s="468"/>
      <c r="E92" s="468"/>
      <c r="F92" s="468"/>
      <c r="G92" s="468"/>
      <c r="H92" s="468"/>
      <c r="I92" s="167">
        <f>I9+I47+I72+I76+I90</f>
        <v>592309</v>
      </c>
      <c r="J92" s="167">
        <f>J9+J47+J72+J76+J90</f>
        <v>668592</v>
      </c>
      <c r="K92" s="167">
        <f>K9+K47+K72+K76+K90</f>
        <v>679285</v>
      </c>
      <c r="L92" s="167">
        <f t="shared" ref="L92" si="11">K92/J92*100</f>
        <v>101.59933113169168</v>
      </c>
    </row>
    <row r="95" spans="1:12">
      <c r="A95" s="508"/>
      <c r="B95" s="508"/>
      <c r="C95" s="508"/>
      <c r="D95" s="508"/>
      <c r="E95" s="508"/>
      <c r="F95" s="508"/>
      <c r="G95" s="508"/>
      <c r="H95" s="508"/>
      <c r="I95" s="508"/>
      <c r="J95" s="508"/>
      <c r="K95" s="508"/>
      <c r="L95" s="508"/>
    </row>
  </sheetData>
  <mergeCells count="90">
    <mergeCell ref="A95:L95"/>
    <mergeCell ref="C26:H26"/>
    <mergeCell ref="C27:H27"/>
    <mergeCell ref="B10:H10"/>
    <mergeCell ref="A8:H8"/>
    <mergeCell ref="A9:H9"/>
    <mergeCell ref="C16:H16"/>
    <mergeCell ref="C17:H17"/>
    <mergeCell ref="C18:H18"/>
    <mergeCell ref="C19:H19"/>
    <mergeCell ref="C35:H35"/>
    <mergeCell ref="C36:H36"/>
    <mergeCell ref="C23:H23"/>
    <mergeCell ref="B24:H24"/>
    <mergeCell ref="C25:H25"/>
    <mergeCell ref="C28:H28"/>
    <mergeCell ref="A3:L3"/>
    <mergeCell ref="A4:L4"/>
    <mergeCell ref="A5:L5"/>
    <mergeCell ref="C21:H21"/>
    <mergeCell ref="C22:H22"/>
    <mergeCell ref="C11:H11"/>
    <mergeCell ref="C12:H12"/>
    <mergeCell ref="C13:H13"/>
    <mergeCell ref="C14:H14"/>
    <mergeCell ref="C15:H15"/>
    <mergeCell ref="C20:H20"/>
    <mergeCell ref="C29:H29"/>
    <mergeCell ref="C30:H30"/>
    <mergeCell ref="C31:H31"/>
    <mergeCell ref="C59:H59"/>
    <mergeCell ref="C32:H32"/>
    <mergeCell ref="C33:H33"/>
    <mergeCell ref="B34:H34"/>
    <mergeCell ref="A47:H47"/>
    <mergeCell ref="B48:H48"/>
    <mergeCell ref="C37:H37"/>
    <mergeCell ref="C38:H38"/>
    <mergeCell ref="C39:H39"/>
    <mergeCell ref="C40:H40"/>
    <mergeCell ref="C41:H41"/>
    <mergeCell ref="B42:H42"/>
    <mergeCell ref="C43:H43"/>
    <mergeCell ref="C44:H44"/>
    <mergeCell ref="C45:H45"/>
    <mergeCell ref="A46:H46"/>
    <mergeCell ref="B52:H52"/>
    <mergeCell ref="C53:H53"/>
    <mergeCell ref="C54:H54"/>
    <mergeCell ref="C55:H55"/>
    <mergeCell ref="C56:H56"/>
    <mergeCell ref="B83:H83"/>
    <mergeCell ref="C84:H84"/>
    <mergeCell ref="B73:H73"/>
    <mergeCell ref="B74:H74"/>
    <mergeCell ref="A75:H75"/>
    <mergeCell ref="A76:H76"/>
    <mergeCell ref="C78:H78"/>
    <mergeCell ref="C79:H79"/>
    <mergeCell ref="C80:H80"/>
    <mergeCell ref="C81:H81"/>
    <mergeCell ref="C82:H82"/>
    <mergeCell ref="C67:H67"/>
    <mergeCell ref="C68:H68"/>
    <mergeCell ref="K1:L1"/>
    <mergeCell ref="B77:H77"/>
    <mergeCell ref="C57:H57"/>
    <mergeCell ref="C58:H58"/>
    <mergeCell ref="A71:H71"/>
    <mergeCell ref="A72:H72"/>
    <mergeCell ref="C61:H61"/>
    <mergeCell ref="C62:H62"/>
    <mergeCell ref="C63:H63"/>
    <mergeCell ref="C64:H64"/>
    <mergeCell ref="B65:H65"/>
    <mergeCell ref="C66:H66"/>
    <mergeCell ref="C60:H60"/>
    <mergeCell ref="C49:H49"/>
    <mergeCell ref="C50:H50"/>
    <mergeCell ref="C51:H51"/>
    <mergeCell ref="A69:H69"/>
    <mergeCell ref="A70:H70"/>
    <mergeCell ref="C85:H85"/>
    <mergeCell ref="C86:H86"/>
    <mergeCell ref="C87:H87"/>
    <mergeCell ref="A92:H92"/>
    <mergeCell ref="C88:H88"/>
    <mergeCell ref="A89:H89"/>
    <mergeCell ref="A90:H90"/>
    <mergeCell ref="A91:H91"/>
  </mergeCells>
  <phoneticPr fontId="2" type="noConversion"/>
  <pageMargins left="0.98425196850393704" right="0.78740157480314965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2060"/>
  </sheetPr>
  <dimension ref="A1:R102"/>
  <sheetViews>
    <sheetView view="pageBreakPreview" zoomScale="60" zoomScaleNormal="100" workbookViewId="0">
      <pane ySplit="9" topLeftCell="A10" activePane="bottomLeft" state="frozen"/>
      <selection pane="bottomLeft" activeCell="A4" sqref="A4:Q4"/>
    </sheetView>
  </sheetViews>
  <sheetFormatPr defaultRowHeight="12.75"/>
  <cols>
    <col min="1" max="1" width="9.140625" style="372"/>
    <col min="2" max="2" width="44.7109375" customWidth="1"/>
    <col min="3" max="3" width="9.140625" style="10"/>
    <col min="5" max="5" width="11.42578125" customWidth="1"/>
    <col min="7" max="7" width="11" customWidth="1"/>
    <col min="18" max="18" width="9.140625" style="406"/>
  </cols>
  <sheetData>
    <row r="1" spans="1:18">
      <c r="P1" s="502"/>
      <c r="Q1" s="502"/>
    </row>
    <row r="3" spans="1:18">
      <c r="A3" s="460" t="s">
        <v>760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1"/>
      <c r="O3" s="461"/>
      <c r="P3" s="461"/>
      <c r="Q3" s="461"/>
    </row>
    <row r="4" spans="1:18">
      <c r="A4" s="460" t="s">
        <v>348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1"/>
    </row>
    <row r="5" spans="1:18">
      <c r="A5" s="460" t="s">
        <v>16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</row>
    <row r="6" spans="1:18">
      <c r="A6" s="37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8">
      <c r="Q7" s="44"/>
      <c r="R7" s="408" t="s">
        <v>394</v>
      </c>
    </row>
    <row r="8" spans="1:18" ht="12.75" customHeight="1">
      <c r="A8" s="536" t="s">
        <v>93</v>
      </c>
      <c r="B8" s="537"/>
      <c r="C8" s="530" t="s">
        <v>57</v>
      </c>
      <c r="D8" s="532" t="s">
        <v>123</v>
      </c>
      <c r="E8" s="503"/>
      <c r="F8" s="503"/>
      <c r="G8" s="503"/>
      <c r="H8" s="503"/>
      <c r="I8" s="533"/>
      <c r="J8" s="532" t="s">
        <v>124</v>
      </c>
      <c r="K8" s="503"/>
      <c r="L8" s="470"/>
      <c r="M8" s="471"/>
      <c r="N8" s="534" t="s">
        <v>125</v>
      </c>
      <c r="O8" s="503"/>
      <c r="P8" s="533"/>
      <c r="Q8" s="528" t="s">
        <v>298</v>
      </c>
      <c r="R8" s="524" t="s">
        <v>744</v>
      </c>
    </row>
    <row r="9" spans="1:18" ht="51">
      <c r="A9" s="538"/>
      <c r="B9" s="539"/>
      <c r="C9" s="531"/>
      <c r="D9" s="255" t="s">
        <v>402</v>
      </c>
      <c r="E9" s="255" t="s">
        <v>405</v>
      </c>
      <c r="F9" s="255" t="s">
        <v>403</v>
      </c>
      <c r="G9" s="255" t="s">
        <v>418</v>
      </c>
      <c r="H9" s="255" t="s">
        <v>419</v>
      </c>
      <c r="I9" s="255" t="s">
        <v>420</v>
      </c>
      <c r="J9" s="255" t="s">
        <v>419</v>
      </c>
      <c r="K9" s="255" t="s">
        <v>420</v>
      </c>
      <c r="L9" s="277" t="s">
        <v>407</v>
      </c>
      <c r="M9" s="280" t="s">
        <v>291</v>
      </c>
      <c r="N9" s="309" t="s">
        <v>421</v>
      </c>
      <c r="O9" s="309" t="s">
        <v>422</v>
      </c>
      <c r="P9" s="308" t="s">
        <v>423</v>
      </c>
      <c r="Q9" s="529"/>
      <c r="R9" s="525"/>
    </row>
    <row r="10" spans="1:18" ht="12.75" customHeight="1">
      <c r="A10" s="374" t="s">
        <v>299</v>
      </c>
      <c r="B10" s="181"/>
      <c r="C10" s="167">
        <f>SUM(C11:C17)</f>
        <v>196367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411"/>
    </row>
    <row r="11" spans="1:18">
      <c r="A11" s="375" t="s">
        <v>451</v>
      </c>
      <c r="B11" s="254" t="s">
        <v>266</v>
      </c>
      <c r="C11" s="168">
        <f t="shared" ref="C11:C17" si="0">SUM(D11:Q11)</f>
        <v>8944</v>
      </c>
      <c r="D11" s="85"/>
      <c r="E11" s="85"/>
      <c r="F11" s="85">
        <v>1407</v>
      </c>
      <c r="G11" s="85"/>
      <c r="H11" s="85"/>
      <c r="I11" s="85"/>
      <c r="J11" s="85"/>
      <c r="K11" s="85"/>
      <c r="L11" s="85"/>
      <c r="M11" s="85">
        <v>7537</v>
      </c>
      <c r="N11" s="85"/>
      <c r="O11" s="85"/>
      <c r="P11" s="85"/>
      <c r="Q11" s="85"/>
      <c r="R11" s="411"/>
    </row>
    <row r="12" spans="1:18" ht="12.75" customHeight="1">
      <c r="A12" s="375" t="s">
        <v>452</v>
      </c>
      <c r="B12" s="339" t="s">
        <v>454</v>
      </c>
      <c r="C12" s="168">
        <f t="shared" si="0"/>
        <v>13738</v>
      </c>
      <c r="D12" s="85"/>
      <c r="E12" s="85"/>
      <c r="F12" s="85">
        <v>3478</v>
      </c>
      <c r="G12" s="85"/>
      <c r="H12" s="85"/>
      <c r="I12" s="85"/>
      <c r="J12" s="85"/>
      <c r="K12" s="85"/>
      <c r="L12" s="85">
        <v>10260</v>
      </c>
      <c r="M12" s="85"/>
      <c r="N12" s="85"/>
      <c r="O12" s="85"/>
      <c r="P12" s="85"/>
      <c r="Q12" s="85"/>
      <c r="R12" s="411"/>
    </row>
    <row r="13" spans="1:18">
      <c r="A13" s="375" t="s">
        <v>453</v>
      </c>
      <c r="B13" s="257" t="s">
        <v>267</v>
      </c>
      <c r="C13" s="168">
        <f t="shared" si="0"/>
        <v>8593</v>
      </c>
      <c r="D13" s="85">
        <v>2428</v>
      </c>
      <c r="E13" s="85">
        <v>658</v>
      </c>
      <c r="F13" s="85">
        <v>4284</v>
      </c>
      <c r="G13" s="85"/>
      <c r="H13" s="85"/>
      <c r="I13" s="85"/>
      <c r="J13" s="85"/>
      <c r="K13" s="85"/>
      <c r="L13" s="85">
        <v>1223</v>
      </c>
      <c r="M13" s="85"/>
      <c r="N13" s="85"/>
      <c r="O13" s="85"/>
      <c r="P13" s="85"/>
      <c r="Q13" s="85"/>
      <c r="R13" s="411"/>
    </row>
    <row r="14" spans="1:18">
      <c r="A14" s="375" t="s">
        <v>456</v>
      </c>
      <c r="B14" s="257" t="s">
        <v>300</v>
      </c>
      <c r="C14" s="168">
        <f t="shared" si="0"/>
        <v>18946</v>
      </c>
      <c r="D14" s="85"/>
      <c r="E14" s="85"/>
      <c r="F14" s="85">
        <v>18946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411"/>
    </row>
    <row r="15" spans="1:18">
      <c r="A15" s="375" t="s">
        <v>457</v>
      </c>
      <c r="B15" s="254" t="s">
        <v>64</v>
      </c>
      <c r="C15" s="168">
        <f t="shared" si="0"/>
        <v>138574</v>
      </c>
      <c r="D15" s="168">
        <v>5570</v>
      </c>
      <c r="E15" s="168">
        <v>3424</v>
      </c>
      <c r="F15" s="168">
        <v>33046</v>
      </c>
      <c r="G15" s="168"/>
      <c r="H15" s="168">
        <f>14953+3053</f>
        <v>18006</v>
      </c>
      <c r="I15" s="168">
        <v>77550</v>
      </c>
      <c r="J15" s="168"/>
      <c r="K15" s="168"/>
      <c r="L15" s="168">
        <v>610</v>
      </c>
      <c r="M15" s="168">
        <v>368</v>
      </c>
      <c r="N15" s="168"/>
      <c r="O15" s="168"/>
      <c r="P15" s="168"/>
      <c r="Q15" s="168"/>
      <c r="R15" s="411"/>
    </row>
    <row r="16" spans="1:18">
      <c r="A16" s="376" t="s">
        <v>481</v>
      </c>
      <c r="B16" s="254" t="s">
        <v>268</v>
      </c>
      <c r="C16" s="168">
        <f t="shared" si="0"/>
        <v>5705</v>
      </c>
      <c r="D16" s="85"/>
      <c r="E16" s="85"/>
      <c r="F16" s="85">
        <v>5145</v>
      </c>
      <c r="G16" s="85"/>
      <c r="H16" s="85"/>
      <c r="I16" s="85">
        <v>560</v>
      </c>
      <c r="J16" s="85"/>
      <c r="K16" s="85"/>
      <c r="L16" s="85">
        <v>0</v>
      </c>
      <c r="M16" s="85">
        <v>0</v>
      </c>
      <c r="N16" s="85"/>
      <c r="O16" s="85"/>
      <c r="P16" s="85"/>
      <c r="Q16" s="85"/>
      <c r="R16" s="411"/>
    </row>
    <row r="17" spans="1:18">
      <c r="A17" s="376" t="s">
        <v>482</v>
      </c>
      <c r="B17" s="254" t="s">
        <v>269</v>
      </c>
      <c r="C17" s="168">
        <f t="shared" si="0"/>
        <v>1867</v>
      </c>
      <c r="D17" s="85"/>
      <c r="E17" s="85"/>
      <c r="F17" s="85">
        <v>1532</v>
      </c>
      <c r="G17" s="85"/>
      <c r="H17" s="85"/>
      <c r="I17" s="85"/>
      <c r="J17" s="85"/>
      <c r="K17" s="85"/>
      <c r="L17" s="85"/>
      <c r="M17" s="85">
        <v>335</v>
      </c>
      <c r="N17" s="85"/>
      <c r="O17" s="85"/>
      <c r="P17" s="85"/>
      <c r="Q17" s="85"/>
      <c r="R17" s="411"/>
    </row>
    <row r="18" spans="1:18">
      <c r="A18" s="377"/>
      <c r="B18" s="181"/>
      <c r="C18" s="168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417"/>
    </row>
    <row r="19" spans="1:18" ht="12.75" customHeight="1">
      <c r="A19" s="374" t="s">
        <v>301</v>
      </c>
      <c r="B19" s="181"/>
      <c r="C19" s="167">
        <f>SUM(C20:C26)</f>
        <v>61799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411"/>
    </row>
    <row r="20" spans="1:18">
      <c r="A20" s="376" t="s">
        <v>461</v>
      </c>
      <c r="B20" s="29" t="s">
        <v>302</v>
      </c>
      <c r="C20" s="168">
        <f>SUM(D20:Q20)</f>
        <v>46170</v>
      </c>
      <c r="D20" s="85">
        <v>1549</v>
      </c>
      <c r="E20" s="85">
        <v>426</v>
      </c>
      <c r="F20" s="85">
        <v>5607</v>
      </c>
      <c r="G20" s="85"/>
      <c r="H20" s="85"/>
      <c r="I20" s="85"/>
      <c r="J20" s="85"/>
      <c r="K20" s="85"/>
      <c r="L20" s="85">
        <v>15428</v>
      </c>
      <c r="M20" s="85">
        <v>23160</v>
      </c>
      <c r="N20" s="85"/>
      <c r="O20" s="85"/>
      <c r="P20" s="85"/>
      <c r="Q20" s="85"/>
      <c r="R20" s="411"/>
    </row>
    <row r="21" spans="1:18">
      <c r="A21" s="376" t="s">
        <v>462</v>
      </c>
      <c r="B21" s="29" t="s">
        <v>270</v>
      </c>
      <c r="C21" s="168">
        <f t="shared" ref="C21:C26" si="1">SUM(D21:Q21)</f>
        <v>4641</v>
      </c>
      <c r="D21" s="168"/>
      <c r="E21" s="168"/>
      <c r="F21" s="168"/>
      <c r="G21" s="168"/>
      <c r="H21" s="168">
        <v>4641</v>
      </c>
      <c r="I21" s="168"/>
      <c r="J21" s="168"/>
      <c r="K21" s="168"/>
      <c r="L21" s="168"/>
      <c r="M21" s="168"/>
      <c r="N21" s="168"/>
      <c r="O21" s="168"/>
      <c r="P21" s="168"/>
      <c r="Q21" s="168"/>
      <c r="R21" s="411"/>
    </row>
    <row r="22" spans="1:18">
      <c r="A22" s="376" t="s">
        <v>463</v>
      </c>
      <c r="B22" s="29" t="s">
        <v>303</v>
      </c>
      <c r="C22" s="168">
        <f t="shared" si="1"/>
        <v>970</v>
      </c>
      <c r="D22" s="85"/>
      <c r="E22" s="85"/>
      <c r="F22" s="85">
        <v>0</v>
      </c>
      <c r="G22" s="85"/>
      <c r="H22" s="85"/>
      <c r="I22" s="85">
        <v>970</v>
      </c>
      <c r="J22" s="85"/>
      <c r="K22" s="85"/>
      <c r="L22" s="85"/>
      <c r="M22" s="85"/>
      <c r="N22" s="85"/>
      <c r="O22" s="85"/>
      <c r="P22" s="85"/>
      <c r="Q22" s="85"/>
      <c r="R22" s="411"/>
    </row>
    <row r="23" spans="1:18">
      <c r="A23" s="376" t="s">
        <v>464</v>
      </c>
      <c r="B23" s="29" t="s">
        <v>271</v>
      </c>
      <c r="C23" s="168">
        <f t="shared" si="1"/>
        <v>3436</v>
      </c>
      <c r="D23" s="85"/>
      <c r="E23" s="85"/>
      <c r="F23" s="85"/>
      <c r="G23" s="85"/>
      <c r="H23" s="85">
        <v>3436</v>
      </c>
      <c r="I23" s="85"/>
      <c r="J23" s="85"/>
      <c r="K23" s="85"/>
      <c r="L23" s="85"/>
      <c r="M23" s="85"/>
      <c r="N23" s="85"/>
      <c r="O23" s="85"/>
      <c r="P23" s="85"/>
      <c r="Q23" s="85"/>
      <c r="R23" s="417"/>
    </row>
    <row r="24" spans="1:18">
      <c r="A24" s="376" t="s">
        <v>465</v>
      </c>
      <c r="B24" s="29" t="s">
        <v>272</v>
      </c>
      <c r="C24" s="168">
        <f t="shared" si="1"/>
        <v>1696</v>
      </c>
      <c r="D24" s="85"/>
      <c r="E24" s="85"/>
      <c r="F24" s="85"/>
      <c r="G24" s="85"/>
      <c r="H24" s="85"/>
      <c r="I24" s="85">
        <v>1696</v>
      </c>
      <c r="J24" s="85"/>
      <c r="K24" s="85"/>
      <c r="L24" s="85"/>
      <c r="M24" s="85"/>
      <c r="N24" s="85"/>
      <c r="O24" s="85"/>
      <c r="P24" s="85"/>
      <c r="Q24" s="85"/>
      <c r="R24" s="411"/>
    </row>
    <row r="25" spans="1:18">
      <c r="A25" s="376" t="s">
        <v>466</v>
      </c>
      <c r="B25" s="29" t="s">
        <v>273</v>
      </c>
      <c r="C25" s="168">
        <f t="shared" si="1"/>
        <v>4886</v>
      </c>
      <c r="D25" s="85">
        <v>3389</v>
      </c>
      <c r="E25" s="85">
        <v>904</v>
      </c>
      <c r="F25" s="85">
        <v>508</v>
      </c>
      <c r="G25" s="85"/>
      <c r="H25" s="85"/>
      <c r="I25" s="85"/>
      <c r="J25" s="85"/>
      <c r="K25" s="85"/>
      <c r="L25" s="85">
        <v>85</v>
      </c>
      <c r="M25" s="85"/>
      <c r="N25" s="85"/>
      <c r="O25" s="85"/>
      <c r="P25" s="85"/>
      <c r="Q25" s="85"/>
      <c r="R25" s="411"/>
    </row>
    <row r="26" spans="1:18">
      <c r="A26" s="376" t="s">
        <v>467</v>
      </c>
      <c r="B26" s="29" t="s">
        <v>274</v>
      </c>
      <c r="C26" s="168">
        <f t="shared" si="1"/>
        <v>0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411"/>
    </row>
    <row r="27" spans="1:18">
      <c r="A27" s="378"/>
      <c r="B27" s="181"/>
      <c r="C27" s="168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411"/>
    </row>
    <row r="28" spans="1:18" ht="12.75" customHeight="1">
      <c r="A28" s="541" t="s">
        <v>532</v>
      </c>
      <c r="B28" s="542"/>
      <c r="C28" s="167">
        <f>SUM(C29:C29)</f>
        <v>0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411"/>
    </row>
    <row r="29" spans="1:18">
      <c r="A29" s="379" t="s">
        <v>277</v>
      </c>
      <c r="B29" s="29" t="s">
        <v>307</v>
      </c>
      <c r="C29" s="168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411"/>
    </row>
    <row r="30" spans="1:18">
      <c r="A30" s="378"/>
      <c r="B30" s="181"/>
      <c r="C30" s="168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411"/>
    </row>
    <row r="31" spans="1:18" ht="15">
      <c r="A31" s="374" t="s">
        <v>308</v>
      </c>
      <c r="B31" s="181"/>
      <c r="C31" s="167">
        <f>SUM(C32:C41)</f>
        <v>176446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411"/>
    </row>
    <row r="32" spans="1:18" ht="25.5">
      <c r="A32" s="376" t="s">
        <v>437</v>
      </c>
      <c r="B32" s="337" t="s">
        <v>489</v>
      </c>
      <c r="C32" s="168">
        <f t="shared" ref="C32:C39" si="2">SUM(D32:Q32)</f>
        <v>50333</v>
      </c>
      <c r="D32" s="85">
        <v>13684</v>
      </c>
      <c r="E32" s="85">
        <v>3539</v>
      </c>
      <c r="F32" s="85">
        <v>18885</v>
      </c>
      <c r="G32" s="85"/>
      <c r="H32" s="85"/>
      <c r="I32" s="85"/>
      <c r="J32" s="85"/>
      <c r="K32" s="85"/>
      <c r="L32" s="85">
        <v>255</v>
      </c>
      <c r="M32" s="85">
        <v>13970</v>
      </c>
      <c r="N32" s="85"/>
      <c r="O32" s="85"/>
      <c r="P32" s="85"/>
      <c r="Q32" s="85"/>
      <c r="R32" s="411"/>
    </row>
    <row r="33" spans="1:18" ht="12.75" customHeight="1">
      <c r="A33" s="376" t="s">
        <v>455</v>
      </c>
      <c r="B33" s="321" t="s">
        <v>32</v>
      </c>
      <c r="C33" s="172">
        <f t="shared" si="2"/>
        <v>9265</v>
      </c>
      <c r="D33" s="171"/>
      <c r="E33" s="171"/>
      <c r="F33" s="171">
        <v>9265</v>
      </c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411"/>
    </row>
    <row r="34" spans="1:18" ht="25.5">
      <c r="A34" s="376" t="s">
        <v>458</v>
      </c>
      <c r="B34" s="337" t="s">
        <v>459</v>
      </c>
      <c r="C34" s="168">
        <f>SUM(D34:R34)</f>
        <v>17664</v>
      </c>
      <c r="D34" s="85"/>
      <c r="E34" s="85"/>
      <c r="F34" s="85">
        <v>10110</v>
      </c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423">
        <v>7554</v>
      </c>
    </row>
    <row r="35" spans="1:18">
      <c r="A35" s="376" t="s">
        <v>435</v>
      </c>
      <c r="B35" s="337" t="s">
        <v>460</v>
      </c>
      <c r="C35" s="172">
        <f t="shared" si="2"/>
        <v>5027</v>
      </c>
      <c r="D35" s="171"/>
      <c r="E35" s="171"/>
      <c r="F35" s="171"/>
      <c r="G35" s="171"/>
      <c r="H35" s="171">
        <v>5027</v>
      </c>
      <c r="I35" s="171"/>
      <c r="J35" s="171">
        <v>0</v>
      </c>
      <c r="K35" s="171"/>
      <c r="L35" s="171"/>
      <c r="M35" s="171"/>
      <c r="N35" s="171"/>
      <c r="O35" s="171"/>
      <c r="P35" s="171"/>
      <c r="Q35" s="171"/>
      <c r="R35" s="417"/>
    </row>
    <row r="36" spans="1:18" ht="25.5">
      <c r="A36" s="376" t="s">
        <v>474</v>
      </c>
      <c r="B36" s="337" t="s">
        <v>475</v>
      </c>
      <c r="C36" s="168">
        <f t="shared" si="2"/>
        <v>0</v>
      </c>
      <c r="D36" s="85"/>
      <c r="E36" s="85"/>
      <c r="F36" s="85">
        <v>0</v>
      </c>
      <c r="G36" s="85"/>
      <c r="H36" s="85"/>
      <c r="I36" s="85"/>
      <c r="J36" s="85"/>
      <c r="K36" s="85"/>
      <c r="L36" s="85"/>
      <c r="M36" s="85"/>
      <c r="N36" s="85"/>
      <c r="O36" s="85">
        <v>0</v>
      </c>
      <c r="P36" s="85"/>
      <c r="Q36" s="85"/>
      <c r="R36" s="411"/>
    </row>
    <row r="37" spans="1:18">
      <c r="A37" s="376" t="s">
        <v>477</v>
      </c>
      <c r="B37" s="340" t="s">
        <v>279</v>
      </c>
      <c r="C37" s="168">
        <f t="shared" si="2"/>
        <v>1475</v>
      </c>
      <c r="D37" s="85"/>
      <c r="E37" s="85"/>
      <c r="F37" s="85"/>
      <c r="G37" s="85"/>
      <c r="H37" s="85"/>
      <c r="I37" s="85">
        <v>1475</v>
      </c>
      <c r="J37" s="85"/>
      <c r="K37" s="85"/>
      <c r="L37" s="85"/>
      <c r="M37" s="85"/>
      <c r="N37" s="85"/>
      <c r="O37" s="85"/>
      <c r="P37" s="85"/>
      <c r="Q37" s="85"/>
      <c r="R37" s="411"/>
    </row>
    <row r="38" spans="1:18">
      <c r="A38" s="376" t="s">
        <v>479</v>
      </c>
      <c r="B38" s="29" t="s">
        <v>33</v>
      </c>
      <c r="C38" s="168">
        <f t="shared" si="2"/>
        <v>5783</v>
      </c>
      <c r="D38" s="85">
        <v>2044</v>
      </c>
      <c r="E38" s="85">
        <v>558</v>
      </c>
      <c r="F38" s="85">
        <v>3181</v>
      </c>
      <c r="G38" s="85"/>
      <c r="H38" s="85"/>
      <c r="I38" s="85"/>
      <c r="J38" s="85"/>
      <c r="K38" s="85"/>
      <c r="L38" s="85">
        <v>0</v>
      </c>
      <c r="M38" s="85"/>
      <c r="N38" s="85"/>
      <c r="O38" s="85"/>
      <c r="P38" s="85"/>
      <c r="Q38" s="85"/>
      <c r="R38" s="411"/>
    </row>
    <row r="39" spans="1:18" ht="25.5">
      <c r="A39" s="376" t="s">
        <v>480</v>
      </c>
      <c r="B39" s="100" t="s">
        <v>280</v>
      </c>
      <c r="C39" s="172">
        <f t="shared" si="2"/>
        <v>10559</v>
      </c>
      <c r="D39" s="171">
        <v>0</v>
      </c>
      <c r="E39" s="171">
        <v>0</v>
      </c>
      <c r="F39" s="171">
        <v>1483</v>
      </c>
      <c r="G39" s="171"/>
      <c r="H39" s="171"/>
      <c r="I39" s="171">
        <v>9076</v>
      </c>
      <c r="J39" s="171"/>
      <c r="K39" s="171"/>
      <c r="L39" s="171"/>
      <c r="M39" s="171"/>
      <c r="N39" s="171"/>
      <c r="O39" s="171"/>
      <c r="P39" s="171"/>
      <c r="Q39" s="171"/>
      <c r="R39" s="411"/>
    </row>
    <row r="40" spans="1:18">
      <c r="A40" s="376" t="s">
        <v>577</v>
      </c>
      <c r="B40" s="256" t="s">
        <v>578</v>
      </c>
      <c r="C40" s="172">
        <f t="shared" ref="C40:C41" si="3">SUM(D40:Q40)</f>
        <v>47930</v>
      </c>
      <c r="D40" s="171"/>
      <c r="E40" s="171"/>
      <c r="F40" s="171"/>
      <c r="G40" s="171"/>
      <c r="H40" s="171">
        <v>47930</v>
      </c>
      <c r="I40" s="171"/>
      <c r="J40" s="171"/>
      <c r="K40" s="171"/>
      <c r="L40" s="171"/>
      <c r="M40" s="171"/>
      <c r="N40" s="171"/>
      <c r="O40" s="171"/>
      <c r="P40" s="171"/>
      <c r="Q40" s="171"/>
      <c r="R40" s="411"/>
    </row>
    <row r="41" spans="1:18">
      <c r="A41" s="376" t="s">
        <v>579</v>
      </c>
      <c r="B41" s="256" t="s">
        <v>580</v>
      </c>
      <c r="C41" s="172">
        <f t="shared" si="3"/>
        <v>28410</v>
      </c>
      <c r="D41" s="171"/>
      <c r="E41" s="171"/>
      <c r="F41" s="171"/>
      <c r="G41" s="171"/>
      <c r="H41" s="171">
        <v>28410</v>
      </c>
      <c r="I41" s="171"/>
      <c r="J41" s="171"/>
      <c r="K41" s="171"/>
      <c r="L41" s="171"/>
      <c r="M41" s="171"/>
      <c r="N41" s="171"/>
      <c r="O41" s="171"/>
      <c r="P41" s="171"/>
      <c r="Q41" s="171"/>
      <c r="R41" s="411"/>
    </row>
    <row r="42" spans="1:18">
      <c r="A42" s="380"/>
      <c r="B42" s="345"/>
      <c r="C42" s="356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</row>
    <row r="43" spans="1:18">
      <c r="A43" s="380"/>
      <c r="B43" s="345"/>
      <c r="C43" s="356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</row>
    <row r="44" spans="1:18">
      <c r="A44" s="380"/>
      <c r="B44" s="345"/>
      <c r="C44" s="356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</row>
    <row r="45" spans="1:18">
      <c r="A45" s="380"/>
      <c r="B45" s="345"/>
      <c r="C45" s="356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</row>
    <row r="46" spans="1:18">
      <c r="A46" s="380"/>
      <c r="B46" s="345"/>
      <c r="C46" s="356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</row>
    <row r="47" spans="1:18">
      <c r="A47" s="380"/>
      <c r="B47" s="345"/>
      <c r="C47" s="356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</row>
    <row r="48" spans="1:18">
      <c r="A48" s="380"/>
      <c r="B48" s="345"/>
      <c r="C48" s="356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</row>
    <row r="49" spans="1:18">
      <c r="A49" s="380"/>
      <c r="B49" s="345"/>
      <c r="C49" s="356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</row>
    <row r="50" spans="1:18">
      <c r="A50" s="380"/>
      <c r="B50" s="345"/>
      <c r="C50" s="356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</row>
    <row r="51" spans="1:18">
      <c r="A51" s="380"/>
      <c r="B51" s="345"/>
      <c r="C51" s="356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</row>
    <row r="52" spans="1:18">
      <c r="A52" s="380"/>
      <c r="B52" s="345"/>
      <c r="C52" s="356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</row>
    <row r="53" spans="1:18">
      <c r="A53" s="381"/>
      <c r="B53" s="182"/>
      <c r="C53" s="13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367" t="s">
        <v>581</v>
      </c>
    </row>
    <row r="54" spans="1:18">
      <c r="A54" s="540" t="s">
        <v>369</v>
      </c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</row>
    <row r="55" spans="1:18">
      <c r="A55" s="381"/>
      <c r="B55" s="182"/>
      <c r="C55" s="1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408" t="s">
        <v>394</v>
      </c>
    </row>
    <row r="56" spans="1:18">
      <c r="A56" s="536" t="s">
        <v>93</v>
      </c>
      <c r="B56" s="537"/>
      <c r="C56" s="530" t="s">
        <v>57</v>
      </c>
      <c r="D56" s="532" t="s">
        <v>123</v>
      </c>
      <c r="E56" s="503"/>
      <c r="F56" s="503"/>
      <c r="G56" s="503"/>
      <c r="H56" s="503"/>
      <c r="I56" s="533"/>
      <c r="J56" s="532" t="s">
        <v>124</v>
      </c>
      <c r="K56" s="503"/>
      <c r="L56" s="470"/>
      <c r="M56" s="471"/>
      <c r="N56" s="534" t="s">
        <v>125</v>
      </c>
      <c r="O56" s="503"/>
      <c r="P56" s="533"/>
      <c r="Q56" s="528" t="s">
        <v>298</v>
      </c>
      <c r="R56" s="524" t="s">
        <v>744</v>
      </c>
    </row>
    <row r="57" spans="1:18" ht="51">
      <c r="A57" s="538"/>
      <c r="B57" s="539"/>
      <c r="C57" s="531"/>
      <c r="D57" s="255" t="s">
        <v>402</v>
      </c>
      <c r="E57" s="255" t="s">
        <v>405</v>
      </c>
      <c r="F57" s="255" t="s">
        <v>403</v>
      </c>
      <c r="G57" s="255" t="s">
        <v>418</v>
      </c>
      <c r="H57" s="255" t="s">
        <v>419</v>
      </c>
      <c r="I57" s="255" t="s">
        <v>420</v>
      </c>
      <c r="J57" s="255" t="s">
        <v>419</v>
      </c>
      <c r="K57" s="255" t="s">
        <v>420</v>
      </c>
      <c r="L57" s="277" t="s">
        <v>407</v>
      </c>
      <c r="M57" s="280" t="s">
        <v>291</v>
      </c>
      <c r="N57" s="309" t="s">
        <v>421</v>
      </c>
      <c r="O57" s="309" t="s">
        <v>422</v>
      </c>
      <c r="P57" s="308" t="s">
        <v>423</v>
      </c>
      <c r="Q57" s="529"/>
      <c r="R57" s="525"/>
    </row>
    <row r="58" spans="1:18" ht="12.75" customHeight="1">
      <c r="A58" s="374" t="s">
        <v>304</v>
      </c>
      <c r="B58" s="181"/>
      <c r="C58" s="167">
        <f>SUM(C59:C75)</f>
        <v>64564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411"/>
    </row>
    <row r="59" spans="1:18" ht="14.25" customHeight="1">
      <c r="A59" s="382" t="s">
        <v>468</v>
      </c>
      <c r="B59" s="337" t="s">
        <v>469</v>
      </c>
      <c r="C59" s="168">
        <f t="shared" ref="C59:C75" si="4">SUM(D59:Q59)</f>
        <v>0</v>
      </c>
      <c r="D59" s="85"/>
      <c r="E59" s="85"/>
      <c r="F59" s="85"/>
      <c r="G59" s="85">
        <v>0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411"/>
    </row>
    <row r="60" spans="1:18" ht="12.75" customHeight="1">
      <c r="A60" s="383">
        <v>102040</v>
      </c>
      <c r="B60" s="23" t="s">
        <v>490</v>
      </c>
      <c r="C60" s="168">
        <f t="shared" si="4"/>
        <v>0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411"/>
    </row>
    <row r="61" spans="1:18" ht="25.5">
      <c r="A61" s="384">
        <v>106020</v>
      </c>
      <c r="B61" s="337" t="s">
        <v>470</v>
      </c>
      <c r="C61" s="168">
        <f t="shared" si="4"/>
        <v>1250</v>
      </c>
      <c r="D61" s="85"/>
      <c r="E61" s="85"/>
      <c r="F61" s="85"/>
      <c r="G61" s="85">
        <v>1250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411"/>
    </row>
    <row r="62" spans="1:18" ht="25.5">
      <c r="A62" s="384">
        <v>101150</v>
      </c>
      <c r="B62" s="337" t="s">
        <v>472</v>
      </c>
      <c r="C62" s="168">
        <f t="shared" si="4"/>
        <v>21</v>
      </c>
      <c r="D62" s="85"/>
      <c r="E62" s="85"/>
      <c r="F62" s="85"/>
      <c r="G62" s="85">
        <v>21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411"/>
    </row>
    <row r="63" spans="1:18" ht="25.5">
      <c r="A63" s="385">
        <v>101231</v>
      </c>
      <c r="B63" s="337" t="s">
        <v>471</v>
      </c>
      <c r="C63" s="168">
        <f t="shared" si="4"/>
        <v>0</v>
      </c>
      <c r="D63" s="85"/>
      <c r="E63" s="85"/>
      <c r="F63" s="85"/>
      <c r="G63" s="85">
        <v>0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411"/>
    </row>
    <row r="64" spans="1:18" ht="38.25">
      <c r="A64" s="384">
        <v>104051</v>
      </c>
      <c r="B64" s="337" t="s">
        <v>494</v>
      </c>
      <c r="C64" s="168">
        <f t="shared" si="4"/>
        <v>12529</v>
      </c>
      <c r="D64" s="85"/>
      <c r="E64" s="85"/>
      <c r="F64" s="85"/>
      <c r="G64" s="85">
        <v>12529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411"/>
    </row>
    <row r="65" spans="1:18" ht="25.5">
      <c r="A65" s="384">
        <v>107060</v>
      </c>
      <c r="B65" s="337" t="s">
        <v>484</v>
      </c>
      <c r="C65" s="168">
        <f t="shared" si="4"/>
        <v>4589</v>
      </c>
      <c r="D65" s="167"/>
      <c r="E65" s="167"/>
      <c r="F65" s="167"/>
      <c r="G65" s="168">
        <v>4589</v>
      </c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411"/>
    </row>
    <row r="66" spans="1:18">
      <c r="A66" s="384">
        <v>107051</v>
      </c>
      <c r="B66" s="340" t="s">
        <v>275</v>
      </c>
      <c r="C66" s="168">
        <f t="shared" si="4"/>
        <v>9824</v>
      </c>
      <c r="D66" s="85"/>
      <c r="E66" s="85"/>
      <c r="F66" s="85">
        <v>9824</v>
      </c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417"/>
    </row>
    <row r="67" spans="1:18">
      <c r="A67" s="384">
        <v>107052</v>
      </c>
      <c r="B67" s="340" t="s">
        <v>305</v>
      </c>
      <c r="C67" s="168">
        <f t="shared" si="4"/>
        <v>15689</v>
      </c>
      <c r="D67" s="85">
        <v>11632</v>
      </c>
      <c r="E67" s="85">
        <v>3055</v>
      </c>
      <c r="F67" s="85">
        <v>1002</v>
      </c>
      <c r="G67" s="85"/>
      <c r="H67" s="85"/>
      <c r="I67" s="85"/>
      <c r="J67" s="85"/>
      <c r="K67" s="85"/>
      <c r="L67" s="85">
        <v>0</v>
      </c>
      <c r="M67" s="85"/>
      <c r="N67" s="85"/>
      <c r="O67" s="85"/>
      <c r="P67" s="85"/>
      <c r="Q67" s="85"/>
      <c r="R67" s="411"/>
    </row>
    <row r="68" spans="1:18">
      <c r="A68" s="384">
        <v>107053</v>
      </c>
      <c r="B68" s="340" t="s">
        <v>276</v>
      </c>
      <c r="C68" s="168">
        <f t="shared" si="4"/>
        <v>733</v>
      </c>
      <c r="D68" s="85"/>
      <c r="E68" s="85"/>
      <c r="F68" s="85"/>
      <c r="G68" s="85"/>
      <c r="H68" s="85">
        <v>733</v>
      </c>
      <c r="I68" s="85"/>
      <c r="J68" s="85"/>
      <c r="K68" s="85"/>
      <c r="L68" s="85"/>
      <c r="M68" s="85"/>
      <c r="N68" s="85"/>
      <c r="O68" s="85"/>
      <c r="P68" s="85"/>
      <c r="Q68" s="85"/>
      <c r="R68" s="411"/>
    </row>
    <row r="69" spans="1:18">
      <c r="A69" s="384">
        <v>107054</v>
      </c>
      <c r="B69" s="340" t="s">
        <v>306</v>
      </c>
      <c r="C69" s="168">
        <f t="shared" si="4"/>
        <v>951</v>
      </c>
      <c r="D69" s="85"/>
      <c r="E69" s="85"/>
      <c r="F69" s="85"/>
      <c r="G69" s="85"/>
      <c r="H69" s="85">
        <v>951</v>
      </c>
      <c r="I69" s="85"/>
      <c r="J69" s="85"/>
      <c r="K69" s="85"/>
      <c r="L69" s="85"/>
      <c r="M69" s="85"/>
      <c r="N69" s="85"/>
      <c r="O69" s="85"/>
      <c r="P69" s="85"/>
      <c r="Q69" s="85"/>
      <c r="R69" s="411"/>
    </row>
    <row r="70" spans="1:18" ht="38.25">
      <c r="A70" s="385">
        <v>101231</v>
      </c>
      <c r="B70" s="337" t="s">
        <v>491</v>
      </c>
      <c r="C70" s="275">
        <f t="shared" si="4"/>
        <v>0</v>
      </c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411"/>
    </row>
    <row r="71" spans="1:18" ht="38.25">
      <c r="A71" s="385">
        <v>101231</v>
      </c>
      <c r="B71" s="337" t="s">
        <v>491</v>
      </c>
      <c r="C71" s="275">
        <f t="shared" si="4"/>
        <v>0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423"/>
    </row>
    <row r="72" spans="1:18">
      <c r="A72" s="382" t="s">
        <v>486</v>
      </c>
      <c r="B72" s="337" t="s">
        <v>487</v>
      </c>
      <c r="C72" s="172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423"/>
    </row>
    <row r="73" spans="1:18">
      <c r="A73" s="382" t="s">
        <v>486</v>
      </c>
      <c r="B73" s="337" t="s">
        <v>487</v>
      </c>
      <c r="C73" s="172">
        <f t="shared" si="4"/>
        <v>0</v>
      </c>
      <c r="D73" s="171"/>
      <c r="E73" s="171"/>
      <c r="F73" s="171"/>
      <c r="G73" s="171"/>
      <c r="H73" s="171"/>
      <c r="I73" s="171"/>
      <c r="K73" s="171"/>
      <c r="L73" s="171"/>
      <c r="M73" s="171"/>
      <c r="N73" s="171"/>
      <c r="O73" s="171"/>
      <c r="P73" s="171"/>
      <c r="Q73" s="171"/>
      <c r="R73" s="423"/>
    </row>
    <row r="74" spans="1:18">
      <c r="A74" s="382" t="s">
        <v>486</v>
      </c>
      <c r="B74" s="337" t="s">
        <v>487</v>
      </c>
      <c r="C74" s="172">
        <f t="shared" si="4"/>
        <v>0</v>
      </c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423"/>
    </row>
    <row r="75" spans="1:18" ht="25.5">
      <c r="A75" s="382" t="s">
        <v>478</v>
      </c>
      <c r="B75" s="337" t="s">
        <v>488</v>
      </c>
      <c r="C75" s="168">
        <f t="shared" si="4"/>
        <v>18978</v>
      </c>
      <c r="D75" s="85">
        <v>16282</v>
      </c>
      <c r="E75" s="85">
        <v>2250</v>
      </c>
      <c r="F75" s="85">
        <v>402</v>
      </c>
      <c r="G75" s="85"/>
      <c r="H75" s="85"/>
      <c r="I75" s="85"/>
      <c r="J75" s="85"/>
      <c r="K75" s="85"/>
      <c r="L75" s="85">
        <v>44</v>
      </c>
      <c r="M75" s="85"/>
      <c r="N75" s="85"/>
      <c r="O75" s="85"/>
      <c r="P75" s="85"/>
      <c r="Q75" s="85"/>
      <c r="R75" s="456"/>
    </row>
    <row r="76" spans="1:18">
      <c r="A76" s="386"/>
      <c r="B76" s="181"/>
      <c r="C76" s="183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456"/>
    </row>
    <row r="77" spans="1:18" ht="12.75" customHeight="1">
      <c r="A77" s="374" t="s">
        <v>371</v>
      </c>
      <c r="B77" s="181"/>
      <c r="C77" s="167">
        <v>117912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423"/>
    </row>
    <row r="78" spans="1:18" ht="15">
      <c r="A78" s="374"/>
      <c r="B78" s="181"/>
      <c r="C78" s="196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457"/>
    </row>
    <row r="79" spans="1:18" ht="15.75">
      <c r="A79" s="526" t="s">
        <v>59</v>
      </c>
      <c r="B79" s="527"/>
      <c r="C79" s="196">
        <f>C10+C19+C28+C31+C58+C77</f>
        <v>617088</v>
      </c>
      <c r="D79" s="173">
        <f>SUM(D10:D41,D58:D75)</f>
        <v>56578</v>
      </c>
      <c r="E79" s="173">
        <f t="shared" ref="E79:R79" si="5">SUM(E10:E41,E58:E75)</f>
        <v>14814</v>
      </c>
      <c r="F79" s="173">
        <f t="shared" si="5"/>
        <v>128105</v>
      </c>
      <c r="G79" s="173">
        <f t="shared" si="5"/>
        <v>18389</v>
      </c>
      <c r="H79" s="173">
        <f t="shared" si="5"/>
        <v>109134</v>
      </c>
      <c r="I79" s="173">
        <f t="shared" si="5"/>
        <v>91327</v>
      </c>
      <c r="J79" s="173">
        <f t="shared" si="5"/>
        <v>0</v>
      </c>
      <c r="K79" s="173">
        <f t="shared" si="5"/>
        <v>0</v>
      </c>
      <c r="L79" s="173">
        <f t="shared" si="5"/>
        <v>27905</v>
      </c>
      <c r="M79" s="173">
        <f t="shared" si="5"/>
        <v>45370</v>
      </c>
      <c r="N79" s="173">
        <f t="shared" si="5"/>
        <v>0</v>
      </c>
      <c r="O79" s="173">
        <f t="shared" si="5"/>
        <v>0</v>
      </c>
      <c r="P79" s="173">
        <f t="shared" si="5"/>
        <v>0</v>
      </c>
      <c r="Q79" s="173">
        <f t="shared" si="5"/>
        <v>0</v>
      </c>
      <c r="R79" s="173">
        <f t="shared" si="5"/>
        <v>7554</v>
      </c>
    </row>
    <row r="80" spans="1:18" ht="12.75" customHeight="1">
      <c r="A80" s="387"/>
      <c r="B80" s="182"/>
      <c r="C80" s="26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438"/>
    </row>
    <row r="81" spans="1:18" ht="15.75">
      <c r="A81" s="387"/>
      <c r="B81" s="262"/>
      <c r="C81" s="336"/>
      <c r="D81" s="259"/>
      <c r="E81" s="259"/>
      <c r="F81" s="259"/>
      <c r="G81" s="259"/>
      <c r="H81" s="260"/>
      <c r="I81" s="259"/>
      <c r="J81" s="259"/>
      <c r="K81" s="259"/>
      <c r="L81" s="259"/>
      <c r="M81" s="259"/>
      <c r="N81" s="259"/>
      <c r="O81" s="259"/>
      <c r="P81" s="259"/>
      <c r="Q81" s="259"/>
      <c r="R81" s="438"/>
    </row>
    <row r="82" spans="1:18">
      <c r="A82" s="535"/>
      <c r="B82" s="535"/>
      <c r="C82" s="535"/>
      <c r="D82" s="535"/>
      <c r="E82" s="535"/>
      <c r="F82" s="535"/>
      <c r="G82" s="535"/>
      <c r="H82" s="535"/>
      <c r="I82" s="535"/>
      <c r="J82" s="535"/>
      <c r="K82" s="535"/>
      <c r="L82" s="535"/>
      <c r="M82" s="535"/>
      <c r="N82" s="535"/>
      <c r="O82" s="535"/>
      <c r="P82" s="535"/>
      <c r="Q82" s="535"/>
      <c r="R82" s="438"/>
    </row>
    <row r="83" spans="1:18">
      <c r="A83" s="387"/>
      <c r="B83" s="182"/>
      <c r="C83" s="357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438"/>
    </row>
    <row r="84" spans="1:18" ht="15.75">
      <c r="A84" s="388"/>
      <c r="B84" s="262"/>
      <c r="C84" s="301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438"/>
    </row>
    <row r="85" spans="1:18" ht="15">
      <c r="A85" s="389"/>
      <c r="B85" s="261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438"/>
    </row>
    <row r="86" spans="1:18">
      <c r="A86" s="381"/>
      <c r="B86" s="182"/>
      <c r="C86" s="26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438"/>
    </row>
    <row r="87" spans="1:18" ht="12.75" customHeight="1">
      <c r="A87" s="381"/>
      <c r="B87" s="262"/>
      <c r="C87" s="301"/>
      <c r="D87" s="259"/>
      <c r="E87" s="259"/>
      <c r="F87" s="26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438"/>
    </row>
    <row r="88" spans="1:18">
      <c r="A88" s="381"/>
      <c r="B88" s="261"/>
      <c r="C88" s="26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438"/>
    </row>
    <row r="89" spans="1:18">
      <c r="A89" s="381"/>
      <c r="B89" s="182"/>
      <c r="C89" s="26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438"/>
    </row>
    <row r="90" spans="1:18">
      <c r="A90" s="381"/>
      <c r="B90" s="182"/>
      <c r="C90" s="357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438"/>
    </row>
    <row r="91" spans="1:18" ht="15.75">
      <c r="A91" s="381"/>
      <c r="B91" s="262"/>
      <c r="C91" s="336"/>
      <c r="D91" s="336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438"/>
    </row>
    <row r="92" spans="1:18">
      <c r="A92" s="381"/>
      <c r="B92" s="182"/>
      <c r="C92" s="26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438"/>
    </row>
    <row r="93" spans="1:18">
      <c r="A93" s="381"/>
      <c r="B93" s="182"/>
      <c r="C93" s="26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438"/>
    </row>
    <row r="94" spans="1:18">
      <c r="A94" s="390"/>
      <c r="B94" s="182"/>
      <c r="C94" s="26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1:18" ht="15">
      <c r="A95" s="389"/>
      <c r="B95" s="182"/>
      <c r="C95" s="259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260"/>
    </row>
    <row r="96" spans="1:18">
      <c r="A96" s="391"/>
      <c r="B96" s="182"/>
      <c r="C96" s="26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1:17" ht="12.75" customHeight="1">
      <c r="A97" s="392"/>
      <c r="B97" s="262"/>
      <c r="C97" s="259"/>
      <c r="D97" s="259"/>
      <c r="E97" s="259"/>
      <c r="F97" s="259"/>
      <c r="G97" s="259"/>
      <c r="H97" s="259"/>
      <c r="I97" s="263"/>
      <c r="J97" s="259"/>
      <c r="K97" s="263"/>
      <c r="L97" s="259"/>
      <c r="M97" s="263"/>
      <c r="N97" s="259"/>
      <c r="O97" s="259"/>
      <c r="P97" s="259"/>
      <c r="Q97" s="259"/>
    </row>
    <row r="98" spans="1:17">
      <c r="A98" s="388"/>
      <c r="B98" s="182"/>
      <c r="C98" s="26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1:17" ht="15.75">
      <c r="A99" s="388"/>
      <c r="B99" s="262"/>
      <c r="C99" s="259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1:17">
      <c r="A100" s="388"/>
      <c r="B100" s="182"/>
      <c r="C100" s="26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1:17">
      <c r="A101" s="388"/>
      <c r="B101" s="182"/>
      <c r="C101" s="26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1:17" ht="15.75">
      <c r="A102" s="388"/>
      <c r="B102" s="262"/>
      <c r="C102" s="259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</sheetData>
  <mergeCells count="22">
    <mergeCell ref="A82:Q82"/>
    <mergeCell ref="A8:B9"/>
    <mergeCell ref="A56:B57"/>
    <mergeCell ref="J56:M56"/>
    <mergeCell ref="N56:P56"/>
    <mergeCell ref="A54:Q54"/>
    <mergeCell ref="Q56:Q57"/>
    <mergeCell ref="C56:C57"/>
    <mergeCell ref="D56:I56"/>
    <mergeCell ref="A28:B28"/>
    <mergeCell ref="R8:R9"/>
    <mergeCell ref="R56:R57"/>
    <mergeCell ref="P1:Q1"/>
    <mergeCell ref="A79:B79"/>
    <mergeCell ref="A3:Q3"/>
    <mergeCell ref="A4:Q4"/>
    <mergeCell ref="A5:Q5"/>
    <mergeCell ref="Q8:Q9"/>
    <mergeCell ref="C8:C9"/>
    <mergeCell ref="D8:I8"/>
    <mergeCell ref="J8:M8"/>
    <mergeCell ref="N8:P8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69" orientation="landscape" r:id="rId1"/>
  <headerFooter alignWithMargins="0"/>
  <rowBreaks count="1" manualBreakCount="1">
    <brk id="5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2060"/>
  </sheetPr>
  <dimension ref="A1:M49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L1" s="502"/>
      <c r="M1" s="502"/>
    </row>
    <row r="3" spans="1:13">
      <c r="A3" s="460" t="s">
        <v>761</v>
      </c>
      <c r="B3" s="460"/>
      <c r="C3" s="460"/>
      <c r="D3" s="460"/>
      <c r="E3" s="460"/>
      <c r="F3" s="460"/>
      <c r="G3" s="460"/>
      <c r="H3" s="460"/>
      <c r="I3" s="460"/>
      <c r="J3" s="461"/>
      <c r="K3" s="461"/>
      <c r="L3" s="461"/>
      <c r="M3" s="461"/>
    </row>
    <row r="4" spans="1:13">
      <c r="A4" s="460" t="s">
        <v>348</v>
      </c>
      <c r="B4" s="460"/>
      <c r="C4" s="460"/>
      <c r="D4" s="460"/>
      <c r="E4" s="460"/>
      <c r="F4" s="460"/>
      <c r="G4" s="460"/>
      <c r="H4" s="460"/>
      <c r="I4" s="460"/>
      <c r="J4" s="461"/>
      <c r="K4" s="461"/>
      <c r="L4" s="461"/>
      <c r="M4" s="461"/>
    </row>
    <row r="5" spans="1:13">
      <c r="A5" s="460" t="s">
        <v>265</v>
      </c>
      <c r="B5" s="460"/>
      <c r="C5" s="460"/>
      <c r="D5" s="460"/>
      <c r="E5" s="460"/>
      <c r="F5" s="460"/>
      <c r="G5" s="460"/>
      <c r="H5" s="460"/>
      <c r="I5" s="460"/>
      <c r="J5" s="461"/>
      <c r="K5" s="461"/>
      <c r="L5" s="461"/>
      <c r="M5" s="461"/>
    </row>
    <row r="6" spans="1:13">
      <c r="A6" s="460" t="s">
        <v>561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</row>
    <row r="8" spans="1:13">
      <c r="L8" s="83"/>
      <c r="M8" s="83" t="s">
        <v>394</v>
      </c>
    </row>
    <row r="9" spans="1:13">
      <c r="A9" s="516" t="s">
        <v>25</v>
      </c>
      <c r="B9" s="517"/>
      <c r="C9" s="517"/>
      <c r="D9" s="517"/>
      <c r="E9" s="517"/>
      <c r="F9" s="517"/>
      <c r="G9" s="517"/>
      <c r="H9" s="517"/>
      <c r="I9" s="517"/>
      <c r="J9" s="518" t="s">
        <v>22</v>
      </c>
      <c r="K9" s="518" t="s">
        <v>23</v>
      </c>
      <c r="L9" s="518" t="s">
        <v>24</v>
      </c>
      <c r="M9" s="522" t="s">
        <v>57</v>
      </c>
    </row>
    <row r="10" spans="1:13" ht="25.5" customHeight="1">
      <c r="A10" s="269" t="s">
        <v>26</v>
      </c>
      <c r="B10" s="515" t="s">
        <v>27</v>
      </c>
      <c r="C10" s="513"/>
      <c r="D10" s="513"/>
      <c r="E10" s="513"/>
      <c r="F10" s="513"/>
      <c r="G10" s="513"/>
      <c r="H10" s="513"/>
      <c r="I10" s="513"/>
      <c r="J10" s="511"/>
      <c r="K10" s="511"/>
      <c r="L10" s="511"/>
      <c r="M10" s="522"/>
    </row>
    <row r="11" spans="1:13" ht="12.75" customHeight="1">
      <c r="A11" s="338" t="s">
        <v>437</v>
      </c>
      <c r="B11" s="475" t="s">
        <v>489</v>
      </c>
      <c r="C11" s="466"/>
      <c r="D11" s="466"/>
      <c r="E11" s="466"/>
      <c r="F11" s="466"/>
      <c r="G11" s="466"/>
      <c r="H11" s="466"/>
      <c r="I11" s="466"/>
      <c r="J11" s="85">
        <v>15414</v>
      </c>
      <c r="K11" s="85"/>
      <c r="L11" s="85"/>
      <c r="M11" s="85">
        <f>SUM(J11:L11)</f>
        <v>15414</v>
      </c>
    </row>
    <row r="12" spans="1:13" ht="12.75" customHeight="1">
      <c r="A12" s="338" t="s">
        <v>482</v>
      </c>
      <c r="B12" s="466" t="s">
        <v>269</v>
      </c>
      <c r="C12" s="466"/>
      <c r="D12" s="466"/>
      <c r="E12" s="466"/>
      <c r="F12" s="466"/>
      <c r="G12" s="466"/>
      <c r="H12" s="466"/>
      <c r="I12" s="466"/>
      <c r="J12" s="85">
        <v>723</v>
      </c>
      <c r="K12" s="85"/>
      <c r="L12" s="85"/>
      <c r="M12" s="85">
        <f t="shared" ref="M12:M45" si="0">SUM(J12:L12)</f>
        <v>723</v>
      </c>
    </row>
    <row r="13" spans="1:13" ht="12.75" customHeight="1">
      <c r="A13" s="332" t="s">
        <v>452</v>
      </c>
      <c r="B13" s="543" t="s">
        <v>493</v>
      </c>
      <c r="C13" s="544"/>
      <c r="D13" s="544"/>
      <c r="E13" s="544"/>
      <c r="F13" s="544"/>
      <c r="G13" s="544"/>
      <c r="H13" s="544"/>
      <c r="I13" s="545"/>
      <c r="J13" s="85">
        <v>0</v>
      </c>
      <c r="K13" s="85">
        <v>285</v>
      </c>
      <c r="L13" s="85"/>
      <c r="M13" s="85">
        <f t="shared" si="0"/>
        <v>285</v>
      </c>
    </row>
    <row r="14" spans="1:13" ht="12.75" customHeight="1">
      <c r="A14" s="338" t="s">
        <v>458</v>
      </c>
      <c r="B14" s="466" t="s">
        <v>459</v>
      </c>
      <c r="C14" s="466"/>
      <c r="D14" s="466"/>
      <c r="E14" s="466"/>
      <c r="F14" s="466"/>
      <c r="G14" s="466"/>
      <c r="H14" s="466"/>
      <c r="I14" s="466"/>
      <c r="J14" s="85">
        <v>511533</v>
      </c>
      <c r="K14" s="85"/>
      <c r="L14" s="85"/>
      <c r="M14" s="85">
        <f t="shared" si="0"/>
        <v>511533</v>
      </c>
    </row>
    <row r="15" spans="1:13" ht="12.75" customHeight="1">
      <c r="A15" s="338" t="s">
        <v>575</v>
      </c>
      <c r="B15" s="475" t="s">
        <v>576</v>
      </c>
      <c r="C15" s="466"/>
      <c r="D15" s="466"/>
      <c r="E15" s="466"/>
      <c r="F15" s="466"/>
      <c r="G15" s="466"/>
      <c r="H15" s="466"/>
      <c r="I15" s="466"/>
      <c r="J15" s="85">
        <v>8238</v>
      </c>
      <c r="K15" s="85"/>
      <c r="L15" s="85"/>
      <c r="M15" s="85">
        <f t="shared" si="0"/>
        <v>8238</v>
      </c>
    </row>
    <row r="16" spans="1:13" ht="12.75" customHeight="1">
      <c r="A16" s="338" t="s">
        <v>435</v>
      </c>
      <c r="B16" s="466" t="s">
        <v>460</v>
      </c>
      <c r="C16" s="466"/>
      <c r="D16" s="466"/>
      <c r="E16" s="466"/>
      <c r="F16" s="466"/>
      <c r="G16" s="466"/>
      <c r="H16" s="466"/>
      <c r="I16" s="466"/>
      <c r="J16" s="85">
        <v>60228</v>
      </c>
      <c r="K16" s="85"/>
      <c r="L16" s="85"/>
      <c r="M16" s="85">
        <f t="shared" si="0"/>
        <v>60228</v>
      </c>
    </row>
    <row r="17" spans="1:13" ht="12.75" customHeight="1">
      <c r="A17" s="338" t="s">
        <v>486</v>
      </c>
      <c r="B17" s="492" t="s">
        <v>487</v>
      </c>
      <c r="C17" s="552"/>
      <c r="D17" s="552"/>
      <c r="E17" s="552"/>
      <c r="F17" s="552"/>
      <c r="G17" s="552"/>
      <c r="H17" s="552"/>
      <c r="I17" s="553"/>
      <c r="J17" s="85">
        <v>11769</v>
      </c>
      <c r="K17" s="85"/>
      <c r="L17" s="85"/>
      <c r="M17" s="85">
        <f t="shared" si="0"/>
        <v>11769</v>
      </c>
    </row>
    <row r="18" spans="1:13" ht="12.75" customHeight="1">
      <c r="A18" s="338" t="s">
        <v>478</v>
      </c>
      <c r="B18" s="466" t="s">
        <v>488</v>
      </c>
      <c r="C18" s="466"/>
      <c r="D18" s="466"/>
      <c r="E18" s="466"/>
      <c r="F18" s="466"/>
      <c r="G18" s="466"/>
      <c r="H18" s="466"/>
      <c r="I18" s="466"/>
      <c r="J18" s="85">
        <v>10065</v>
      </c>
      <c r="K18" s="85"/>
      <c r="L18" s="85"/>
      <c r="M18" s="85">
        <f t="shared" si="0"/>
        <v>10065</v>
      </c>
    </row>
    <row r="19" spans="1:13" ht="12.75" customHeight="1">
      <c r="A19" s="332" t="s">
        <v>451</v>
      </c>
      <c r="B19" s="466" t="s">
        <v>266</v>
      </c>
      <c r="C19" s="466"/>
      <c r="D19" s="466"/>
      <c r="E19" s="466"/>
      <c r="F19" s="466"/>
      <c r="G19" s="466"/>
      <c r="H19" s="466"/>
      <c r="I19" s="466"/>
      <c r="J19" s="85"/>
      <c r="K19" s="85"/>
      <c r="L19" s="85"/>
      <c r="M19" s="85">
        <f t="shared" si="0"/>
        <v>0</v>
      </c>
    </row>
    <row r="20" spans="1:13" ht="12.75" customHeight="1">
      <c r="A20" s="338" t="s">
        <v>455</v>
      </c>
      <c r="B20" s="475" t="s">
        <v>32</v>
      </c>
      <c r="C20" s="466"/>
      <c r="D20" s="466"/>
      <c r="E20" s="466"/>
      <c r="F20" s="466"/>
      <c r="G20" s="466"/>
      <c r="H20" s="466"/>
      <c r="I20" s="466"/>
      <c r="J20" s="85"/>
      <c r="K20" s="85"/>
      <c r="L20" s="85"/>
      <c r="M20" s="85">
        <f t="shared" si="0"/>
        <v>0</v>
      </c>
    </row>
    <row r="21" spans="1:13" ht="12.75" customHeight="1">
      <c r="A21" s="338" t="s">
        <v>474</v>
      </c>
      <c r="B21" s="549" t="s">
        <v>475</v>
      </c>
      <c r="C21" s="550"/>
      <c r="D21" s="550"/>
      <c r="E21" s="550"/>
      <c r="F21" s="550"/>
      <c r="G21" s="550"/>
      <c r="H21" s="550"/>
      <c r="I21" s="551"/>
      <c r="J21" s="85"/>
      <c r="K21" s="85">
        <v>328</v>
      </c>
      <c r="L21" s="85"/>
      <c r="M21" s="85">
        <f t="shared" si="0"/>
        <v>328</v>
      </c>
    </row>
    <row r="22" spans="1:13" ht="12.75" customHeight="1">
      <c r="A22" s="332" t="s">
        <v>456</v>
      </c>
      <c r="B22" s="466" t="s">
        <v>300</v>
      </c>
      <c r="C22" s="466"/>
      <c r="D22" s="466"/>
      <c r="E22" s="466"/>
      <c r="F22" s="466"/>
      <c r="G22" s="466"/>
      <c r="H22" s="466"/>
      <c r="I22" s="466"/>
      <c r="J22" s="85"/>
      <c r="K22" s="85"/>
      <c r="L22" s="85"/>
      <c r="M22" s="85">
        <f t="shared" si="0"/>
        <v>0</v>
      </c>
    </row>
    <row r="23" spans="1:13">
      <c r="A23" s="332" t="s">
        <v>453</v>
      </c>
      <c r="B23" s="466" t="s">
        <v>267</v>
      </c>
      <c r="C23" s="466"/>
      <c r="D23" s="466"/>
      <c r="E23" s="466"/>
      <c r="F23" s="466"/>
      <c r="G23" s="466"/>
      <c r="H23" s="466"/>
      <c r="I23" s="466"/>
      <c r="J23" s="85">
        <v>102</v>
      </c>
      <c r="K23" s="85"/>
      <c r="L23" s="85"/>
      <c r="M23" s="85">
        <f t="shared" si="0"/>
        <v>102</v>
      </c>
    </row>
    <row r="24" spans="1:13">
      <c r="A24" s="332" t="s">
        <v>457</v>
      </c>
      <c r="B24" s="466" t="s">
        <v>64</v>
      </c>
      <c r="C24" s="466"/>
      <c r="D24" s="466"/>
      <c r="E24" s="466"/>
      <c r="F24" s="466"/>
      <c r="G24" s="466"/>
      <c r="H24" s="466"/>
      <c r="I24" s="466"/>
      <c r="J24" s="85">
        <v>19502</v>
      </c>
      <c r="K24" s="85"/>
      <c r="L24" s="85"/>
      <c r="M24" s="85">
        <f t="shared" si="0"/>
        <v>19502</v>
      </c>
    </row>
    <row r="25" spans="1:13">
      <c r="A25" s="338" t="s">
        <v>461</v>
      </c>
      <c r="B25" s="466" t="s">
        <v>302</v>
      </c>
      <c r="C25" s="466"/>
      <c r="D25" s="466"/>
      <c r="E25" s="466"/>
      <c r="F25" s="466"/>
      <c r="G25" s="466"/>
      <c r="H25" s="466"/>
      <c r="I25" s="466"/>
      <c r="J25" s="85">
        <v>28582</v>
      </c>
      <c r="K25" s="85"/>
      <c r="L25" s="85"/>
      <c r="M25" s="85">
        <f t="shared" si="0"/>
        <v>28582</v>
      </c>
    </row>
    <row r="26" spans="1:13">
      <c r="A26" s="338" t="s">
        <v>462</v>
      </c>
      <c r="B26" s="490" t="s">
        <v>270</v>
      </c>
      <c r="C26" s="470"/>
      <c r="D26" s="470"/>
      <c r="E26" s="470"/>
      <c r="F26" s="470"/>
      <c r="G26" s="470"/>
      <c r="H26" s="470"/>
      <c r="I26" s="471"/>
      <c r="J26" s="85"/>
      <c r="K26" s="85"/>
      <c r="L26" s="85"/>
      <c r="M26" s="85">
        <f t="shared" si="0"/>
        <v>0</v>
      </c>
    </row>
    <row r="27" spans="1:13">
      <c r="A27" s="338" t="s">
        <v>463</v>
      </c>
      <c r="B27" s="466" t="s">
        <v>303</v>
      </c>
      <c r="C27" s="466"/>
      <c r="D27" s="466"/>
      <c r="E27" s="466"/>
      <c r="F27" s="466"/>
      <c r="G27" s="466"/>
      <c r="H27" s="466"/>
      <c r="I27" s="466"/>
      <c r="J27" s="85"/>
      <c r="K27" s="85">
        <v>628</v>
      </c>
      <c r="L27" s="85"/>
      <c r="M27" s="85">
        <f t="shared" si="0"/>
        <v>628</v>
      </c>
    </row>
    <row r="28" spans="1:13">
      <c r="A28" s="338" t="s">
        <v>464</v>
      </c>
      <c r="B28" s="466" t="s">
        <v>271</v>
      </c>
      <c r="C28" s="466"/>
      <c r="D28" s="466"/>
      <c r="E28" s="466"/>
      <c r="F28" s="466"/>
      <c r="G28" s="466"/>
      <c r="H28" s="466"/>
      <c r="I28" s="466"/>
      <c r="J28" s="85"/>
      <c r="K28" s="85"/>
      <c r="L28" s="85"/>
      <c r="M28" s="85">
        <f t="shared" si="0"/>
        <v>0</v>
      </c>
    </row>
    <row r="29" spans="1:13">
      <c r="A29" s="338" t="s">
        <v>465</v>
      </c>
      <c r="B29" s="466" t="s">
        <v>272</v>
      </c>
      <c r="C29" s="466"/>
      <c r="D29" s="466"/>
      <c r="E29" s="466"/>
      <c r="F29" s="466"/>
      <c r="G29" s="466"/>
      <c r="H29" s="466"/>
      <c r="I29" s="466"/>
      <c r="J29" s="85"/>
      <c r="K29" s="85">
        <v>46</v>
      </c>
      <c r="L29" s="85"/>
      <c r="M29" s="85">
        <f t="shared" si="0"/>
        <v>46</v>
      </c>
    </row>
    <row r="30" spans="1:13">
      <c r="A30" s="338" t="s">
        <v>466</v>
      </c>
      <c r="B30" s="466" t="s">
        <v>273</v>
      </c>
      <c r="C30" s="466"/>
      <c r="D30" s="466"/>
      <c r="E30" s="466"/>
      <c r="F30" s="466"/>
      <c r="G30" s="466"/>
      <c r="H30" s="466"/>
      <c r="I30" s="466"/>
      <c r="J30" s="85">
        <v>4204</v>
      </c>
      <c r="K30" s="85"/>
      <c r="L30" s="85"/>
      <c r="M30" s="85">
        <f t="shared" si="0"/>
        <v>4204</v>
      </c>
    </row>
    <row r="31" spans="1:13">
      <c r="A31" s="338" t="s">
        <v>480</v>
      </c>
      <c r="B31" s="466" t="s">
        <v>280</v>
      </c>
      <c r="C31" s="466"/>
      <c r="D31" s="466"/>
      <c r="E31" s="466"/>
      <c r="F31" s="466"/>
      <c r="G31" s="466"/>
      <c r="H31" s="466"/>
      <c r="I31" s="466"/>
      <c r="J31" s="85"/>
      <c r="K31" s="85"/>
      <c r="L31" s="85"/>
      <c r="M31" s="85">
        <f t="shared" si="0"/>
        <v>0</v>
      </c>
    </row>
    <row r="32" spans="1:13">
      <c r="A32" s="338" t="s">
        <v>481</v>
      </c>
      <c r="B32" s="466" t="s">
        <v>268</v>
      </c>
      <c r="C32" s="466"/>
      <c r="D32" s="466"/>
      <c r="E32" s="466"/>
      <c r="F32" s="466"/>
      <c r="G32" s="466"/>
      <c r="H32" s="466"/>
      <c r="I32" s="466"/>
      <c r="J32" s="85"/>
      <c r="K32" s="85">
        <v>1403</v>
      </c>
      <c r="L32" s="85"/>
      <c r="M32" s="85">
        <f t="shared" si="0"/>
        <v>1403</v>
      </c>
    </row>
    <row r="33" spans="1:13">
      <c r="A33" s="338" t="s">
        <v>479</v>
      </c>
      <c r="B33" s="475" t="s">
        <v>33</v>
      </c>
      <c r="C33" s="466"/>
      <c r="D33" s="466"/>
      <c r="E33" s="466"/>
      <c r="F33" s="466"/>
      <c r="G33" s="466"/>
      <c r="H33" s="466"/>
      <c r="I33" s="466"/>
      <c r="J33" s="85"/>
      <c r="K33" s="85">
        <v>4061</v>
      </c>
      <c r="L33" s="85"/>
      <c r="M33" s="85">
        <f t="shared" si="0"/>
        <v>4061</v>
      </c>
    </row>
    <row r="34" spans="1:13">
      <c r="A34" s="338" t="s">
        <v>477</v>
      </c>
      <c r="B34" s="546" t="s">
        <v>279</v>
      </c>
      <c r="C34" s="547"/>
      <c r="D34" s="547"/>
      <c r="E34" s="547"/>
      <c r="F34" s="547"/>
      <c r="G34" s="547"/>
      <c r="H34" s="547"/>
      <c r="I34" s="548"/>
      <c r="J34" s="85"/>
      <c r="K34" s="85"/>
      <c r="L34" s="85"/>
      <c r="M34" s="85">
        <f t="shared" si="0"/>
        <v>0</v>
      </c>
    </row>
    <row r="35" spans="1:13">
      <c r="A35" s="25">
        <v>101150</v>
      </c>
      <c r="B35" s="549" t="s">
        <v>473</v>
      </c>
      <c r="C35" s="550"/>
      <c r="D35" s="550"/>
      <c r="E35" s="550"/>
      <c r="F35" s="550"/>
      <c r="G35" s="550"/>
      <c r="H35" s="550"/>
      <c r="I35" s="551"/>
      <c r="J35" s="85"/>
      <c r="K35" s="85"/>
      <c r="L35" s="85"/>
      <c r="M35" s="85">
        <f t="shared" si="0"/>
        <v>0</v>
      </c>
    </row>
    <row r="36" spans="1:13">
      <c r="A36" s="253">
        <v>101231</v>
      </c>
      <c r="B36" s="549" t="s">
        <v>471</v>
      </c>
      <c r="C36" s="550"/>
      <c r="D36" s="550"/>
      <c r="E36" s="550"/>
      <c r="F36" s="550"/>
      <c r="G36" s="550"/>
      <c r="H36" s="550"/>
      <c r="I36" s="551"/>
      <c r="J36" s="85"/>
      <c r="K36" s="85"/>
      <c r="L36" s="85"/>
      <c r="M36" s="85">
        <f t="shared" si="0"/>
        <v>0</v>
      </c>
    </row>
    <row r="37" spans="1:13">
      <c r="A37" s="25">
        <v>103010</v>
      </c>
      <c r="B37" s="549" t="s">
        <v>485</v>
      </c>
      <c r="C37" s="550"/>
      <c r="D37" s="550"/>
      <c r="E37" s="550"/>
      <c r="F37" s="550"/>
      <c r="G37" s="550"/>
      <c r="H37" s="550"/>
      <c r="I37" s="551"/>
      <c r="J37" s="85"/>
      <c r="K37" s="85"/>
      <c r="L37" s="85"/>
      <c r="M37" s="85">
        <f t="shared" si="0"/>
        <v>0</v>
      </c>
    </row>
    <row r="38" spans="1:13" ht="13.5" customHeight="1">
      <c r="A38" s="25">
        <v>104051</v>
      </c>
      <c r="B38" s="549" t="s">
        <v>483</v>
      </c>
      <c r="C38" s="550"/>
      <c r="D38" s="550"/>
      <c r="E38" s="550"/>
      <c r="F38" s="550"/>
      <c r="G38" s="550"/>
      <c r="H38" s="550"/>
      <c r="I38" s="551"/>
      <c r="J38" s="85"/>
      <c r="K38" s="85"/>
      <c r="L38" s="85"/>
      <c r="M38" s="85">
        <f t="shared" si="0"/>
        <v>0</v>
      </c>
    </row>
    <row r="39" spans="1:13" ht="12.75" customHeight="1">
      <c r="A39" s="338" t="s">
        <v>468</v>
      </c>
      <c r="B39" s="549" t="s">
        <v>469</v>
      </c>
      <c r="C39" s="550"/>
      <c r="D39" s="550"/>
      <c r="E39" s="550"/>
      <c r="F39" s="550"/>
      <c r="G39" s="550"/>
      <c r="H39" s="550"/>
      <c r="I39" s="551"/>
      <c r="J39" s="85"/>
      <c r="K39" s="85"/>
      <c r="L39" s="85"/>
      <c r="M39" s="85">
        <f t="shared" si="0"/>
        <v>0</v>
      </c>
    </row>
    <row r="40" spans="1:13" ht="12.75" customHeight="1">
      <c r="A40" s="25">
        <v>106020</v>
      </c>
      <c r="B40" s="549" t="s">
        <v>470</v>
      </c>
      <c r="C40" s="550"/>
      <c r="D40" s="550"/>
      <c r="E40" s="550"/>
      <c r="F40" s="550"/>
      <c r="G40" s="550"/>
      <c r="H40" s="550"/>
      <c r="I40" s="551"/>
      <c r="J40" s="85"/>
      <c r="K40" s="85"/>
      <c r="L40" s="85"/>
      <c r="M40" s="85">
        <f t="shared" si="0"/>
        <v>0</v>
      </c>
    </row>
    <row r="41" spans="1:13" ht="12.75" customHeight="1">
      <c r="A41" s="25">
        <v>107051</v>
      </c>
      <c r="B41" s="546" t="s">
        <v>275</v>
      </c>
      <c r="C41" s="547"/>
      <c r="D41" s="547"/>
      <c r="E41" s="547"/>
      <c r="F41" s="547"/>
      <c r="G41" s="547"/>
      <c r="H41" s="547"/>
      <c r="I41" s="548"/>
      <c r="J41" s="85">
        <v>0</v>
      </c>
      <c r="K41" s="85"/>
      <c r="L41" s="85"/>
      <c r="M41" s="85">
        <f t="shared" si="0"/>
        <v>0</v>
      </c>
    </row>
    <row r="42" spans="1:13" ht="12.75" customHeight="1">
      <c r="A42" s="25">
        <v>107052</v>
      </c>
      <c r="B42" s="546" t="s">
        <v>305</v>
      </c>
      <c r="C42" s="547"/>
      <c r="D42" s="547"/>
      <c r="E42" s="547"/>
      <c r="F42" s="547"/>
      <c r="G42" s="547"/>
      <c r="H42" s="547"/>
      <c r="I42" s="548"/>
      <c r="J42" s="85">
        <v>874</v>
      </c>
      <c r="K42" s="85"/>
      <c r="L42" s="85"/>
      <c r="M42" s="85">
        <f t="shared" si="0"/>
        <v>874</v>
      </c>
    </row>
    <row r="43" spans="1:13" ht="12.75" customHeight="1">
      <c r="A43" s="25">
        <v>107053</v>
      </c>
      <c r="B43" s="546" t="s">
        <v>276</v>
      </c>
      <c r="C43" s="547"/>
      <c r="D43" s="547"/>
      <c r="E43" s="547"/>
      <c r="F43" s="547"/>
      <c r="G43" s="547"/>
      <c r="H43" s="547"/>
      <c r="I43" s="548"/>
      <c r="J43" s="85"/>
      <c r="K43" s="85"/>
      <c r="L43" s="85"/>
      <c r="M43" s="85">
        <f t="shared" si="0"/>
        <v>0</v>
      </c>
    </row>
    <row r="44" spans="1:13" ht="12.75" customHeight="1">
      <c r="A44" s="25">
        <v>107054</v>
      </c>
      <c r="B44" s="546" t="s">
        <v>306</v>
      </c>
      <c r="C44" s="547"/>
      <c r="D44" s="547"/>
      <c r="E44" s="547"/>
      <c r="F44" s="547"/>
      <c r="G44" s="547"/>
      <c r="H44" s="547"/>
      <c r="I44" s="548"/>
      <c r="J44" s="85">
        <v>1300</v>
      </c>
      <c r="K44" s="85"/>
      <c r="L44" s="85"/>
      <c r="M44" s="85">
        <f t="shared" si="0"/>
        <v>1300</v>
      </c>
    </row>
    <row r="45" spans="1:13" ht="12.75" customHeight="1">
      <c r="A45" s="25">
        <v>107060</v>
      </c>
      <c r="B45" s="549" t="s">
        <v>492</v>
      </c>
      <c r="C45" s="550"/>
      <c r="D45" s="550"/>
      <c r="E45" s="550"/>
      <c r="F45" s="550"/>
      <c r="G45" s="550"/>
      <c r="H45" s="550"/>
      <c r="I45" s="551"/>
      <c r="J45" s="85"/>
      <c r="K45" s="85"/>
      <c r="L45" s="85"/>
      <c r="M45" s="85">
        <f t="shared" si="0"/>
        <v>0</v>
      </c>
    </row>
    <row r="46" spans="1:13">
      <c r="A46" s="519" t="s">
        <v>28</v>
      </c>
      <c r="B46" s="520"/>
      <c r="C46" s="520"/>
      <c r="D46" s="520"/>
      <c r="E46" s="520"/>
      <c r="F46" s="520"/>
      <c r="G46" s="520"/>
      <c r="H46" s="520"/>
      <c r="I46" s="521"/>
      <c r="J46" s="167">
        <f>SUM(J11:J45)</f>
        <v>672534</v>
      </c>
      <c r="K46" s="167">
        <f>SUM(K11:K45)</f>
        <v>6751</v>
      </c>
      <c r="L46" s="167">
        <f>SUM(L11:L45)</f>
        <v>0</v>
      </c>
      <c r="M46" s="167">
        <f>SUM(M11:M45)</f>
        <v>679285</v>
      </c>
    </row>
    <row r="49" spans="1:13">
      <c r="A49" s="508"/>
      <c r="B49" s="508"/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</row>
  </sheetData>
  <mergeCells count="48">
    <mergeCell ref="A49:M49"/>
    <mergeCell ref="L9:L10"/>
    <mergeCell ref="A3:M3"/>
    <mergeCell ref="A4:M4"/>
    <mergeCell ref="A5:M5"/>
    <mergeCell ref="A6:M6"/>
    <mergeCell ref="M9:M10"/>
    <mergeCell ref="B10:I10"/>
    <mergeCell ref="A9:I9"/>
    <mergeCell ref="J9:J10"/>
    <mergeCell ref="B15:I15"/>
    <mergeCell ref="K9:K10"/>
    <mergeCell ref="B20:I20"/>
    <mergeCell ref="B23:I23"/>
    <mergeCell ref="B11:I11"/>
    <mergeCell ref="B14:I14"/>
    <mergeCell ref="B19:I19"/>
    <mergeCell ref="B16:I16"/>
    <mergeCell ref="B22:I22"/>
    <mergeCell ref="B17:I17"/>
    <mergeCell ref="B18:I18"/>
    <mergeCell ref="B40:I40"/>
    <mergeCell ref="B36:I36"/>
    <mergeCell ref="B38:I38"/>
    <mergeCell ref="B24:I24"/>
    <mergeCell ref="B39:I39"/>
    <mergeCell ref="B25:I25"/>
    <mergeCell ref="B26:I26"/>
    <mergeCell ref="B27:I27"/>
    <mergeCell ref="B28:I28"/>
    <mergeCell ref="B35:I35"/>
    <mergeCell ref="B34:I34"/>
    <mergeCell ref="L1:M1"/>
    <mergeCell ref="A46:I46"/>
    <mergeCell ref="B31:I31"/>
    <mergeCell ref="B32:I32"/>
    <mergeCell ref="B12:I12"/>
    <mergeCell ref="B13:I13"/>
    <mergeCell ref="B43:I43"/>
    <mergeCell ref="B44:I44"/>
    <mergeCell ref="B33:I33"/>
    <mergeCell ref="B21:I21"/>
    <mergeCell ref="B45:I45"/>
    <mergeCell ref="B37:I37"/>
    <mergeCell ref="B41:I41"/>
    <mergeCell ref="B42:I42"/>
    <mergeCell ref="B29:I29"/>
    <mergeCell ref="B30:I30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2060"/>
  </sheetPr>
  <dimension ref="A1:M51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L1" s="502"/>
      <c r="M1" s="502"/>
    </row>
    <row r="3" spans="1:13">
      <c r="A3" s="460" t="s">
        <v>762</v>
      </c>
      <c r="B3" s="460"/>
      <c r="C3" s="460"/>
      <c r="D3" s="460"/>
      <c r="E3" s="460"/>
      <c r="F3" s="460"/>
      <c r="G3" s="460"/>
      <c r="H3" s="460"/>
      <c r="I3" s="460"/>
      <c r="J3" s="461"/>
      <c r="K3" s="461"/>
      <c r="L3" s="461"/>
      <c r="M3" s="461"/>
    </row>
    <row r="4" spans="1:13">
      <c r="A4" s="460" t="s">
        <v>348</v>
      </c>
      <c r="B4" s="460"/>
      <c r="C4" s="460"/>
      <c r="D4" s="460"/>
      <c r="E4" s="460"/>
      <c r="F4" s="460"/>
      <c r="G4" s="460"/>
      <c r="H4" s="460"/>
      <c r="I4" s="460"/>
      <c r="J4" s="461"/>
      <c r="K4" s="461"/>
      <c r="L4" s="461"/>
      <c r="M4" s="461"/>
    </row>
    <row r="5" spans="1:13">
      <c r="A5" s="460" t="s">
        <v>16</v>
      </c>
      <c r="B5" s="460"/>
      <c r="C5" s="460"/>
      <c r="D5" s="460"/>
      <c r="E5" s="460"/>
      <c r="F5" s="460"/>
      <c r="G5" s="460"/>
      <c r="H5" s="460"/>
      <c r="I5" s="460"/>
      <c r="J5" s="461"/>
      <c r="K5" s="461"/>
      <c r="L5" s="461"/>
      <c r="M5" s="461"/>
    </row>
    <row r="6" spans="1:13">
      <c r="A6" s="460" t="s">
        <v>561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</row>
    <row r="8" spans="1:13">
      <c r="M8" s="83" t="s">
        <v>394</v>
      </c>
    </row>
    <row r="9" spans="1:13">
      <c r="A9" s="516" t="s">
        <v>25</v>
      </c>
      <c r="B9" s="517"/>
      <c r="C9" s="517"/>
      <c r="D9" s="517"/>
      <c r="E9" s="517"/>
      <c r="F9" s="517"/>
      <c r="G9" s="517"/>
      <c r="H9" s="517"/>
      <c r="I9" s="517"/>
      <c r="J9" s="518" t="s">
        <v>22</v>
      </c>
      <c r="K9" s="518" t="s">
        <v>23</v>
      </c>
      <c r="L9" s="518" t="s">
        <v>24</v>
      </c>
      <c r="M9" s="522" t="s">
        <v>57</v>
      </c>
    </row>
    <row r="10" spans="1:13" ht="25.5" customHeight="1">
      <c r="A10" s="269" t="s">
        <v>26</v>
      </c>
      <c r="B10" s="515" t="s">
        <v>27</v>
      </c>
      <c r="C10" s="513"/>
      <c r="D10" s="513"/>
      <c r="E10" s="513"/>
      <c r="F10" s="513"/>
      <c r="G10" s="513"/>
      <c r="H10" s="513"/>
      <c r="I10" s="513"/>
      <c r="J10" s="511"/>
      <c r="K10" s="511"/>
      <c r="L10" s="511"/>
      <c r="M10" s="522"/>
    </row>
    <row r="11" spans="1:13" ht="12.75" customHeight="1">
      <c r="A11" s="338" t="s">
        <v>437</v>
      </c>
      <c r="B11" s="475" t="s">
        <v>489</v>
      </c>
      <c r="C11" s="466"/>
      <c r="D11" s="466"/>
      <c r="E11" s="466"/>
      <c r="F11" s="466"/>
      <c r="G11" s="466"/>
      <c r="H11" s="466"/>
      <c r="I11" s="466"/>
      <c r="J11" s="85">
        <v>50333</v>
      </c>
      <c r="K11" s="85"/>
      <c r="L11" s="85"/>
      <c r="M11" s="168">
        <f t="shared" ref="M11:M22" si="0">SUM(J11:L11)</f>
        <v>50333</v>
      </c>
    </row>
    <row r="12" spans="1:13" ht="12.75" customHeight="1">
      <c r="A12" s="338" t="s">
        <v>482</v>
      </c>
      <c r="B12" s="466" t="s">
        <v>269</v>
      </c>
      <c r="C12" s="466"/>
      <c r="D12" s="466"/>
      <c r="E12" s="466"/>
      <c r="F12" s="466"/>
      <c r="G12" s="466"/>
      <c r="H12" s="466"/>
      <c r="I12" s="466"/>
      <c r="J12" s="85">
        <v>1867</v>
      </c>
      <c r="K12" s="85"/>
      <c r="L12" s="85"/>
      <c r="M12" s="168">
        <f t="shared" si="0"/>
        <v>1867</v>
      </c>
    </row>
    <row r="13" spans="1:13" ht="12.75" customHeight="1">
      <c r="A13" s="332" t="s">
        <v>452</v>
      </c>
      <c r="B13" s="543" t="s">
        <v>493</v>
      </c>
      <c r="C13" s="544"/>
      <c r="D13" s="544"/>
      <c r="E13" s="544"/>
      <c r="F13" s="544"/>
      <c r="G13" s="544"/>
      <c r="H13" s="544"/>
      <c r="I13" s="545"/>
      <c r="J13" s="85">
        <v>1000</v>
      </c>
      <c r="K13" s="85">
        <v>12738</v>
      </c>
      <c r="L13" s="85"/>
      <c r="M13" s="168">
        <f t="shared" si="0"/>
        <v>13738</v>
      </c>
    </row>
    <row r="14" spans="1:13" ht="12.75" customHeight="1">
      <c r="A14" s="338" t="s">
        <v>458</v>
      </c>
      <c r="B14" s="466" t="s">
        <v>459</v>
      </c>
      <c r="C14" s="466"/>
      <c r="D14" s="466"/>
      <c r="E14" s="466"/>
      <c r="F14" s="466"/>
      <c r="G14" s="466"/>
      <c r="H14" s="466"/>
      <c r="I14" s="466"/>
      <c r="J14" s="85">
        <v>17664</v>
      </c>
      <c r="K14" s="85"/>
      <c r="L14" s="85"/>
      <c r="M14" s="168">
        <f t="shared" si="0"/>
        <v>17664</v>
      </c>
    </row>
    <row r="15" spans="1:13" ht="12.75" customHeight="1">
      <c r="A15" s="338" t="s">
        <v>575</v>
      </c>
      <c r="B15" s="475" t="s">
        <v>576</v>
      </c>
      <c r="C15" s="466"/>
      <c r="D15" s="466"/>
      <c r="E15" s="466"/>
      <c r="F15" s="466"/>
      <c r="G15" s="466"/>
      <c r="H15" s="466"/>
      <c r="I15" s="466"/>
      <c r="J15" s="85"/>
      <c r="K15" s="85"/>
      <c r="L15" s="85"/>
      <c r="M15" s="85">
        <f t="shared" si="0"/>
        <v>0</v>
      </c>
    </row>
    <row r="16" spans="1:13" ht="12.75" customHeight="1">
      <c r="A16" s="338" t="s">
        <v>435</v>
      </c>
      <c r="B16" s="466" t="s">
        <v>460</v>
      </c>
      <c r="C16" s="466"/>
      <c r="D16" s="466"/>
      <c r="E16" s="466"/>
      <c r="F16" s="466"/>
      <c r="G16" s="466"/>
      <c r="H16" s="466"/>
      <c r="I16" s="466"/>
      <c r="J16" s="168">
        <v>41447</v>
      </c>
      <c r="K16" s="85">
        <v>33889</v>
      </c>
      <c r="L16" s="168">
        <v>47603</v>
      </c>
      <c r="M16" s="168">
        <f t="shared" si="0"/>
        <v>122939</v>
      </c>
    </row>
    <row r="17" spans="1:13" ht="12.75" customHeight="1">
      <c r="A17" s="338" t="s">
        <v>478</v>
      </c>
      <c r="B17" s="475" t="s">
        <v>554</v>
      </c>
      <c r="C17" s="466"/>
      <c r="D17" s="466"/>
      <c r="E17" s="466"/>
      <c r="F17" s="466"/>
      <c r="G17" s="466"/>
      <c r="H17" s="466"/>
      <c r="I17" s="466"/>
      <c r="J17" s="85">
        <v>18978</v>
      </c>
      <c r="K17" s="85"/>
      <c r="L17" s="85"/>
      <c r="M17" s="168">
        <f t="shared" si="0"/>
        <v>18978</v>
      </c>
    </row>
    <row r="18" spans="1:13">
      <c r="A18" s="332" t="s">
        <v>451</v>
      </c>
      <c r="B18" s="466" t="s">
        <v>266</v>
      </c>
      <c r="C18" s="466"/>
      <c r="D18" s="466"/>
      <c r="E18" s="466"/>
      <c r="F18" s="466"/>
      <c r="G18" s="466"/>
      <c r="H18" s="466"/>
      <c r="I18" s="466"/>
      <c r="J18" s="85">
        <v>8944</v>
      </c>
      <c r="K18" s="85"/>
      <c r="L18" s="85"/>
      <c r="M18" s="168">
        <f t="shared" si="0"/>
        <v>8944</v>
      </c>
    </row>
    <row r="19" spans="1:13" ht="12.75" customHeight="1">
      <c r="A19" s="338" t="s">
        <v>455</v>
      </c>
      <c r="B19" s="475" t="s">
        <v>32</v>
      </c>
      <c r="C19" s="466"/>
      <c r="D19" s="466"/>
      <c r="E19" s="466"/>
      <c r="F19" s="466"/>
      <c r="G19" s="466"/>
      <c r="H19" s="466"/>
      <c r="I19" s="466"/>
      <c r="J19" s="85">
        <v>9265</v>
      </c>
      <c r="K19" s="85"/>
      <c r="L19" s="85"/>
      <c r="M19" s="168">
        <f t="shared" si="0"/>
        <v>9265</v>
      </c>
    </row>
    <row r="20" spans="1:13" ht="12.75" customHeight="1">
      <c r="A20" s="338" t="s">
        <v>474</v>
      </c>
      <c r="B20" s="549" t="s">
        <v>475</v>
      </c>
      <c r="C20" s="550"/>
      <c r="D20" s="550"/>
      <c r="E20" s="550"/>
      <c r="F20" s="550"/>
      <c r="G20" s="550"/>
      <c r="H20" s="550"/>
      <c r="I20" s="551"/>
      <c r="J20" s="85"/>
      <c r="K20" s="85">
        <v>0</v>
      </c>
      <c r="L20" s="85"/>
      <c r="M20" s="168">
        <f t="shared" si="0"/>
        <v>0</v>
      </c>
    </row>
    <row r="21" spans="1:13" ht="12.75" customHeight="1">
      <c r="A21" s="338" t="s">
        <v>474</v>
      </c>
      <c r="B21" s="549" t="s">
        <v>476</v>
      </c>
      <c r="C21" s="550"/>
      <c r="D21" s="550"/>
      <c r="E21" s="550"/>
      <c r="F21" s="550"/>
      <c r="G21" s="550"/>
      <c r="H21" s="550"/>
      <c r="I21" s="551"/>
      <c r="J21" s="85"/>
      <c r="K21" s="85">
        <v>0</v>
      </c>
      <c r="L21" s="85"/>
      <c r="M21" s="168">
        <f t="shared" si="0"/>
        <v>0</v>
      </c>
    </row>
    <row r="22" spans="1:13">
      <c r="A22" s="332" t="s">
        <v>456</v>
      </c>
      <c r="B22" s="466" t="s">
        <v>300</v>
      </c>
      <c r="C22" s="466"/>
      <c r="D22" s="466"/>
      <c r="E22" s="466"/>
      <c r="F22" s="466"/>
      <c r="G22" s="466"/>
      <c r="H22" s="466"/>
      <c r="I22" s="466"/>
      <c r="J22" s="85">
        <v>18946</v>
      </c>
      <c r="K22" s="85"/>
      <c r="L22" s="85"/>
      <c r="M22" s="168">
        <f t="shared" si="0"/>
        <v>18946</v>
      </c>
    </row>
    <row r="23" spans="1:13">
      <c r="A23" s="332" t="s">
        <v>453</v>
      </c>
      <c r="B23" s="466" t="s">
        <v>267</v>
      </c>
      <c r="C23" s="466"/>
      <c r="D23" s="466"/>
      <c r="E23" s="466"/>
      <c r="F23" s="466"/>
      <c r="G23" s="466"/>
      <c r="H23" s="466"/>
      <c r="I23" s="466"/>
      <c r="J23" s="85">
        <v>8593</v>
      </c>
      <c r="K23" s="85"/>
      <c r="L23" s="85"/>
      <c r="M23" s="168">
        <f t="shared" ref="M23:M30" si="1">SUM(J23:L23)</f>
        <v>8593</v>
      </c>
    </row>
    <row r="24" spans="1:13">
      <c r="A24" s="332" t="s">
        <v>457</v>
      </c>
      <c r="B24" s="466" t="s">
        <v>64</v>
      </c>
      <c r="C24" s="466"/>
      <c r="D24" s="466"/>
      <c r="E24" s="466"/>
      <c r="F24" s="466"/>
      <c r="G24" s="466"/>
      <c r="H24" s="466"/>
      <c r="I24" s="466"/>
      <c r="J24" s="85">
        <v>135474</v>
      </c>
      <c r="K24" s="85">
        <v>3100</v>
      </c>
      <c r="L24" s="85"/>
      <c r="M24" s="168">
        <f t="shared" si="1"/>
        <v>138574</v>
      </c>
    </row>
    <row r="25" spans="1:13">
      <c r="A25" s="338" t="s">
        <v>461</v>
      </c>
      <c r="B25" s="466" t="s">
        <v>302</v>
      </c>
      <c r="C25" s="466"/>
      <c r="D25" s="466"/>
      <c r="E25" s="466"/>
      <c r="F25" s="466"/>
      <c r="G25" s="466"/>
      <c r="H25" s="466"/>
      <c r="I25" s="466"/>
      <c r="J25" s="85">
        <v>46170</v>
      </c>
      <c r="K25" s="85"/>
      <c r="L25" s="85"/>
      <c r="M25" s="168">
        <f t="shared" si="1"/>
        <v>46170</v>
      </c>
    </row>
    <row r="26" spans="1:13">
      <c r="A26" s="338" t="s">
        <v>462</v>
      </c>
      <c r="B26" s="466" t="s">
        <v>270</v>
      </c>
      <c r="C26" s="466"/>
      <c r="D26" s="466"/>
      <c r="E26" s="466"/>
      <c r="F26" s="466"/>
      <c r="G26" s="466"/>
      <c r="H26" s="466"/>
      <c r="I26" s="466"/>
      <c r="J26" s="85"/>
      <c r="K26" s="85">
        <v>4641</v>
      </c>
      <c r="L26" s="85"/>
      <c r="M26" s="168">
        <f t="shared" si="1"/>
        <v>4641</v>
      </c>
    </row>
    <row r="27" spans="1:13">
      <c r="A27" s="338" t="s">
        <v>463</v>
      </c>
      <c r="B27" s="466" t="s">
        <v>303</v>
      </c>
      <c r="C27" s="466"/>
      <c r="D27" s="466"/>
      <c r="E27" s="466"/>
      <c r="F27" s="466"/>
      <c r="G27" s="466"/>
      <c r="H27" s="466"/>
      <c r="I27" s="466"/>
      <c r="J27" s="85"/>
      <c r="K27" s="85">
        <v>970</v>
      </c>
      <c r="L27" s="85"/>
      <c r="M27" s="168">
        <f t="shared" si="1"/>
        <v>970</v>
      </c>
    </row>
    <row r="28" spans="1:13">
      <c r="A28" s="338" t="s">
        <v>464</v>
      </c>
      <c r="B28" s="466" t="s">
        <v>271</v>
      </c>
      <c r="C28" s="466"/>
      <c r="D28" s="466"/>
      <c r="E28" s="466"/>
      <c r="F28" s="466"/>
      <c r="G28" s="466"/>
      <c r="H28" s="466"/>
      <c r="I28" s="466"/>
      <c r="J28" s="85"/>
      <c r="K28" s="85">
        <v>3436</v>
      </c>
      <c r="L28" s="85"/>
      <c r="M28" s="168">
        <f t="shared" si="1"/>
        <v>3436</v>
      </c>
    </row>
    <row r="29" spans="1:13">
      <c r="A29" s="338" t="s">
        <v>465</v>
      </c>
      <c r="B29" s="466" t="s">
        <v>272</v>
      </c>
      <c r="C29" s="466"/>
      <c r="D29" s="466"/>
      <c r="E29" s="466"/>
      <c r="F29" s="466"/>
      <c r="G29" s="466"/>
      <c r="H29" s="466"/>
      <c r="I29" s="466"/>
      <c r="J29" s="85"/>
      <c r="K29" s="85">
        <v>1696</v>
      </c>
      <c r="L29" s="85"/>
      <c r="M29" s="168">
        <f t="shared" si="1"/>
        <v>1696</v>
      </c>
    </row>
    <row r="30" spans="1:13">
      <c r="A30" s="338" t="s">
        <v>466</v>
      </c>
      <c r="B30" s="466" t="s">
        <v>273</v>
      </c>
      <c r="C30" s="466"/>
      <c r="D30" s="466"/>
      <c r="E30" s="466"/>
      <c r="F30" s="466"/>
      <c r="G30" s="466"/>
      <c r="H30" s="466"/>
      <c r="I30" s="466"/>
      <c r="J30" s="85">
        <v>4886</v>
      </c>
      <c r="K30" s="85"/>
      <c r="L30" s="85"/>
      <c r="M30" s="168">
        <f t="shared" si="1"/>
        <v>4886</v>
      </c>
    </row>
    <row r="31" spans="1:13">
      <c r="A31" s="338" t="s">
        <v>480</v>
      </c>
      <c r="B31" s="466" t="s">
        <v>280</v>
      </c>
      <c r="C31" s="466"/>
      <c r="D31" s="466"/>
      <c r="E31" s="466"/>
      <c r="F31" s="466"/>
      <c r="G31" s="466"/>
      <c r="H31" s="466"/>
      <c r="I31" s="466"/>
      <c r="J31" s="85">
        <v>10559</v>
      </c>
      <c r="K31" s="85"/>
      <c r="L31" s="85"/>
      <c r="M31" s="168">
        <f t="shared" ref="M31:M40" si="2">SUM(J31:L31)</f>
        <v>10559</v>
      </c>
    </row>
    <row r="32" spans="1:13">
      <c r="A32" s="338" t="s">
        <v>481</v>
      </c>
      <c r="B32" s="466" t="s">
        <v>268</v>
      </c>
      <c r="C32" s="466"/>
      <c r="D32" s="466"/>
      <c r="E32" s="466"/>
      <c r="F32" s="466"/>
      <c r="G32" s="466"/>
      <c r="H32" s="466"/>
      <c r="I32" s="466"/>
      <c r="J32" s="85"/>
      <c r="K32" s="85">
        <v>5705</v>
      </c>
      <c r="L32" s="85"/>
      <c r="M32" s="168">
        <f t="shared" si="2"/>
        <v>5705</v>
      </c>
    </row>
    <row r="33" spans="1:13">
      <c r="A33" s="338" t="s">
        <v>479</v>
      </c>
      <c r="B33" s="475" t="s">
        <v>33</v>
      </c>
      <c r="C33" s="466"/>
      <c r="D33" s="466"/>
      <c r="E33" s="466"/>
      <c r="F33" s="466"/>
      <c r="G33" s="466"/>
      <c r="H33" s="466"/>
      <c r="I33" s="466"/>
      <c r="J33" s="85"/>
      <c r="K33" s="85">
        <v>5783</v>
      </c>
      <c r="L33" s="85"/>
      <c r="M33" s="168">
        <f t="shared" si="2"/>
        <v>5783</v>
      </c>
    </row>
    <row r="34" spans="1:13">
      <c r="A34" s="338" t="s">
        <v>477</v>
      </c>
      <c r="B34" s="546" t="s">
        <v>279</v>
      </c>
      <c r="C34" s="547"/>
      <c r="D34" s="547"/>
      <c r="E34" s="547"/>
      <c r="F34" s="547"/>
      <c r="G34" s="547"/>
      <c r="H34" s="547"/>
      <c r="I34" s="548"/>
      <c r="J34" s="85"/>
      <c r="K34" s="85">
        <v>1475</v>
      </c>
      <c r="L34" s="85"/>
      <c r="M34" s="168">
        <f t="shared" si="2"/>
        <v>1475</v>
      </c>
    </row>
    <row r="35" spans="1:13">
      <c r="A35" s="338" t="s">
        <v>577</v>
      </c>
      <c r="B35" s="549" t="s">
        <v>578</v>
      </c>
      <c r="C35" s="547"/>
      <c r="D35" s="547"/>
      <c r="E35" s="547"/>
      <c r="F35" s="547"/>
      <c r="G35" s="547"/>
      <c r="H35" s="547"/>
      <c r="I35" s="548"/>
      <c r="J35" s="85">
        <v>47930</v>
      </c>
      <c r="K35" s="85"/>
      <c r="L35" s="85"/>
      <c r="M35" s="168">
        <f t="shared" si="2"/>
        <v>47930</v>
      </c>
    </row>
    <row r="36" spans="1:13">
      <c r="A36" s="338" t="s">
        <v>579</v>
      </c>
      <c r="B36" s="549" t="s">
        <v>580</v>
      </c>
      <c r="C36" s="547"/>
      <c r="D36" s="547"/>
      <c r="E36" s="547"/>
      <c r="F36" s="547"/>
      <c r="G36" s="547"/>
      <c r="H36" s="547"/>
      <c r="I36" s="548"/>
      <c r="J36" s="85">
        <v>28410</v>
      </c>
      <c r="K36" s="85"/>
      <c r="L36" s="85"/>
      <c r="M36" s="168">
        <f t="shared" si="2"/>
        <v>28410</v>
      </c>
    </row>
    <row r="37" spans="1:13">
      <c r="A37" s="25">
        <v>101150</v>
      </c>
      <c r="B37" s="549" t="s">
        <v>472</v>
      </c>
      <c r="C37" s="550"/>
      <c r="D37" s="550"/>
      <c r="E37" s="550"/>
      <c r="F37" s="550"/>
      <c r="G37" s="550"/>
      <c r="H37" s="550"/>
      <c r="I37" s="551"/>
      <c r="J37" s="85">
        <v>21</v>
      </c>
      <c r="K37" s="85"/>
      <c r="L37" s="85"/>
      <c r="M37" s="168">
        <f t="shared" si="2"/>
        <v>21</v>
      </c>
    </row>
    <row r="38" spans="1:13">
      <c r="A38" s="364">
        <v>101231</v>
      </c>
      <c r="B38" s="549" t="s">
        <v>471</v>
      </c>
      <c r="C38" s="550"/>
      <c r="D38" s="550"/>
      <c r="E38" s="550"/>
      <c r="F38" s="550"/>
      <c r="G38" s="550"/>
      <c r="H38" s="550"/>
      <c r="I38" s="551"/>
      <c r="J38" s="85"/>
      <c r="K38" s="85"/>
      <c r="L38" s="85"/>
      <c r="M38" s="168">
        <f t="shared" si="2"/>
        <v>0</v>
      </c>
    </row>
    <row r="39" spans="1:13">
      <c r="A39" s="25">
        <v>103010</v>
      </c>
      <c r="B39" s="549" t="s">
        <v>485</v>
      </c>
      <c r="C39" s="550"/>
      <c r="D39" s="550"/>
      <c r="E39" s="550"/>
      <c r="F39" s="550"/>
      <c r="G39" s="550"/>
      <c r="H39" s="550"/>
      <c r="I39" s="551"/>
      <c r="J39" s="85"/>
      <c r="K39" s="85"/>
      <c r="L39" s="85"/>
      <c r="M39" s="168">
        <f t="shared" si="2"/>
        <v>0</v>
      </c>
    </row>
    <row r="40" spans="1:13">
      <c r="A40" s="25">
        <v>104051</v>
      </c>
      <c r="B40" s="549" t="s">
        <v>483</v>
      </c>
      <c r="C40" s="550"/>
      <c r="D40" s="550"/>
      <c r="E40" s="550"/>
      <c r="F40" s="550"/>
      <c r="G40" s="550"/>
      <c r="H40" s="550"/>
      <c r="I40" s="551"/>
      <c r="J40" s="85">
        <v>12529</v>
      </c>
      <c r="K40" s="85"/>
      <c r="L40" s="85"/>
      <c r="M40" s="168">
        <f t="shared" si="2"/>
        <v>12529</v>
      </c>
    </row>
    <row r="41" spans="1:13" ht="12.75" customHeight="1">
      <c r="A41" s="338" t="s">
        <v>468</v>
      </c>
      <c r="B41" s="549" t="s">
        <v>469</v>
      </c>
      <c r="C41" s="550"/>
      <c r="D41" s="550"/>
      <c r="E41" s="550"/>
      <c r="F41" s="550"/>
      <c r="G41" s="550"/>
      <c r="H41" s="550"/>
      <c r="I41" s="551"/>
      <c r="J41" s="85">
        <v>0</v>
      </c>
      <c r="K41" s="85"/>
      <c r="L41" s="85"/>
      <c r="M41" s="168">
        <f t="shared" ref="M41:M47" si="3">SUM(J41:L41)</f>
        <v>0</v>
      </c>
    </row>
    <row r="42" spans="1:13" ht="12.75" customHeight="1">
      <c r="A42" s="25">
        <v>106020</v>
      </c>
      <c r="B42" s="549" t="s">
        <v>470</v>
      </c>
      <c r="C42" s="550"/>
      <c r="D42" s="550"/>
      <c r="E42" s="550"/>
      <c r="F42" s="550"/>
      <c r="G42" s="550"/>
      <c r="H42" s="550"/>
      <c r="I42" s="551"/>
      <c r="J42" s="85">
        <v>1250</v>
      </c>
      <c r="K42" s="85"/>
      <c r="L42" s="85"/>
      <c r="M42" s="168">
        <f t="shared" si="3"/>
        <v>1250</v>
      </c>
    </row>
    <row r="43" spans="1:13" ht="12.75" customHeight="1">
      <c r="A43" s="25">
        <v>107051</v>
      </c>
      <c r="B43" s="546" t="s">
        <v>275</v>
      </c>
      <c r="C43" s="547"/>
      <c r="D43" s="547"/>
      <c r="E43" s="547"/>
      <c r="F43" s="547"/>
      <c r="G43" s="547"/>
      <c r="H43" s="547"/>
      <c r="I43" s="548"/>
      <c r="J43" s="85">
        <v>9824</v>
      </c>
      <c r="K43" s="85"/>
      <c r="L43" s="85"/>
      <c r="M43" s="168">
        <f t="shared" si="3"/>
        <v>9824</v>
      </c>
    </row>
    <row r="44" spans="1:13" ht="12.75" customHeight="1">
      <c r="A44" s="25">
        <v>107052</v>
      </c>
      <c r="B44" s="546" t="s">
        <v>305</v>
      </c>
      <c r="C44" s="547"/>
      <c r="D44" s="547"/>
      <c r="E44" s="547"/>
      <c r="F44" s="547"/>
      <c r="G44" s="547"/>
      <c r="H44" s="547"/>
      <c r="I44" s="548"/>
      <c r="J44" s="85">
        <v>15689</v>
      </c>
      <c r="K44" s="85"/>
      <c r="L44" s="85"/>
      <c r="M44" s="168">
        <f t="shared" si="3"/>
        <v>15689</v>
      </c>
    </row>
    <row r="45" spans="1:13" ht="12.75" customHeight="1">
      <c r="A45" s="25">
        <v>107053</v>
      </c>
      <c r="B45" s="546" t="s">
        <v>276</v>
      </c>
      <c r="C45" s="547"/>
      <c r="D45" s="547"/>
      <c r="E45" s="547"/>
      <c r="F45" s="547"/>
      <c r="G45" s="547"/>
      <c r="H45" s="547"/>
      <c r="I45" s="548"/>
      <c r="J45" s="85"/>
      <c r="K45" s="85">
        <v>733</v>
      </c>
      <c r="L45" s="85"/>
      <c r="M45" s="168">
        <f t="shared" si="3"/>
        <v>733</v>
      </c>
    </row>
    <row r="46" spans="1:13" ht="12.75" customHeight="1">
      <c r="A46" s="25">
        <v>107054</v>
      </c>
      <c r="B46" s="546" t="s">
        <v>306</v>
      </c>
      <c r="C46" s="547"/>
      <c r="D46" s="547"/>
      <c r="E46" s="547"/>
      <c r="F46" s="547"/>
      <c r="G46" s="547"/>
      <c r="H46" s="547"/>
      <c r="I46" s="548"/>
      <c r="J46" s="85">
        <v>951</v>
      </c>
      <c r="K46" s="85"/>
      <c r="L46" s="85"/>
      <c r="M46" s="168">
        <f t="shared" si="3"/>
        <v>951</v>
      </c>
    </row>
    <row r="47" spans="1:13" ht="12.75" customHeight="1">
      <c r="A47" s="25">
        <v>107060</v>
      </c>
      <c r="B47" s="549" t="s">
        <v>492</v>
      </c>
      <c r="C47" s="550"/>
      <c r="D47" s="550"/>
      <c r="E47" s="550"/>
      <c r="F47" s="550"/>
      <c r="G47" s="550"/>
      <c r="H47" s="550"/>
      <c r="I47" s="551"/>
      <c r="J47" s="85">
        <v>4589</v>
      </c>
      <c r="K47" s="85"/>
      <c r="L47" s="85"/>
      <c r="M47" s="168">
        <f t="shared" si="3"/>
        <v>4589</v>
      </c>
    </row>
    <row r="48" spans="1:13">
      <c r="A48" s="519" t="s">
        <v>28</v>
      </c>
      <c r="B48" s="520"/>
      <c r="C48" s="520"/>
      <c r="D48" s="520"/>
      <c r="E48" s="520"/>
      <c r="F48" s="520"/>
      <c r="G48" s="520"/>
      <c r="H48" s="520"/>
      <c r="I48" s="521"/>
      <c r="J48" s="167">
        <f>SUM(J11:J47)</f>
        <v>495319</v>
      </c>
      <c r="K48" s="167">
        <f>SUM(K11:K47)</f>
        <v>74166</v>
      </c>
      <c r="L48" s="167">
        <f>SUM(L11:L47)</f>
        <v>47603</v>
      </c>
      <c r="M48" s="167">
        <f>SUM(M11:M47)</f>
        <v>617088</v>
      </c>
    </row>
    <row r="51" spans="1:13">
      <c r="A51" s="508"/>
      <c r="B51" s="508"/>
      <c r="C51" s="508"/>
      <c r="D51" s="508"/>
      <c r="E51" s="508"/>
      <c r="F51" s="508"/>
      <c r="G51" s="508"/>
      <c r="H51" s="508"/>
      <c r="I51" s="508"/>
      <c r="J51" s="508"/>
      <c r="K51" s="508"/>
      <c r="L51" s="508"/>
      <c r="M51" s="508"/>
    </row>
  </sheetData>
  <mergeCells count="50">
    <mergeCell ref="B47:I47"/>
    <mergeCell ref="B44:I44"/>
    <mergeCell ref="B25:I25"/>
    <mergeCell ref="J9:J10"/>
    <mergeCell ref="A51:M51"/>
    <mergeCell ref="B29:I29"/>
    <mergeCell ref="B14:I14"/>
    <mergeCell ref="B16:I16"/>
    <mergeCell ref="B15:I15"/>
    <mergeCell ref="B38:I38"/>
    <mergeCell ref="B35:I35"/>
    <mergeCell ref="B36:I36"/>
    <mergeCell ref="B45:I45"/>
    <mergeCell ref="B43:I43"/>
    <mergeCell ref="B40:I40"/>
    <mergeCell ref="B32:I32"/>
    <mergeCell ref="A48:I48"/>
    <mergeCell ref="B46:I46"/>
    <mergeCell ref="A5:M5"/>
    <mergeCell ref="A6:M6"/>
    <mergeCell ref="L1:M1"/>
    <mergeCell ref="B28:I28"/>
    <mergeCell ref="K9:K10"/>
    <mergeCell ref="L9:L10"/>
    <mergeCell ref="M9:M10"/>
    <mergeCell ref="B17:I17"/>
    <mergeCell ref="A9:I9"/>
    <mergeCell ref="B18:I18"/>
    <mergeCell ref="B22:I22"/>
    <mergeCell ref="B11:I11"/>
    <mergeCell ref="B19:I19"/>
    <mergeCell ref="B13:I13"/>
    <mergeCell ref="B12:I12"/>
    <mergeCell ref="B23:I23"/>
    <mergeCell ref="B42:I42"/>
    <mergeCell ref="B37:I37"/>
    <mergeCell ref="A3:M3"/>
    <mergeCell ref="A4:M4"/>
    <mergeCell ref="B30:I30"/>
    <mergeCell ref="B41:I41"/>
    <mergeCell ref="B31:I31"/>
    <mergeCell ref="B10:I10"/>
    <mergeCell ref="B20:I20"/>
    <mergeCell ref="B21:I21"/>
    <mergeCell ref="B34:I34"/>
    <mergeCell ref="B26:I26"/>
    <mergeCell ref="B27:I27"/>
    <mergeCell ref="B33:I33"/>
    <mergeCell ref="B24:I24"/>
    <mergeCell ref="B39:I39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2060"/>
  </sheetPr>
  <dimension ref="A1:N33"/>
  <sheetViews>
    <sheetView view="pageBreakPreview" zoomScale="60" zoomScaleNormal="100" workbookViewId="0">
      <selection activeCell="A4" sqref="A4:N4"/>
    </sheetView>
  </sheetViews>
  <sheetFormatPr defaultRowHeight="12.75"/>
  <cols>
    <col min="10" max="13" width="10.5703125" customWidth="1"/>
  </cols>
  <sheetData>
    <row r="1" spans="1:14">
      <c r="N1" s="83"/>
    </row>
    <row r="3" spans="1:14">
      <c r="A3" s="460" t="s">
        <v>763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14">
      <c r="A4" s="460" t="s">
        <v>137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</row>
    <row r="5" spans="1:14">
      <c r="A5" s="460" t="s">
        <v>424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</row>
    <row r="8" spans="1:14">
      <c r="L8" s="83" t="s">
        <v>394</v>
      </c>
    </row>
    <row r="9" spans="1:14" ht="25.5">
      <c r="A9" s="269" t="s">
        <v>372</v>
      </c>
      <c r="B9" s="515" t="s">
        <v>164</v>
      </c>
      <c r="C9" s="513"/>
      <c r="D9" s="513"/>
      <c r="E9" s="513"/>
      <c r="F9" s="513"/>
      <c r="G9" s="515" t="s">
        <v>165</v>
      </c>
      <c r="H9" s="513"/>
      <c r="I9" s="513"/>
      <c r="J9" s="169" t="s">
        <v>377</v>
      </c>
      <c r="K9" s="169" t="s">
        <v>378</v>
      </c>
      <c r="L9" s="170" t="s">
        <v>376</v>
      </c>
      <c r="M9" s="169" t="s">
        <v>379</v>
      </c>
    </row>
    <row r="10" spans="1:14" ht="25.5" customHeight="1">
      <c r="A10" s="269" t="s">
        <v>395</v>
      </c>
      <c r="B10" s="479" t="s">
        <v>138</v>
      </c>
      <c r="C10" s="472"/>
      <c r="D10" s="472"/>
      <c r="E10" s="472"/>
      <c r="F10" s="472"/>
      <c r="G10" s="472"/>
      <c r="H10" s="472"/>
      <c r="I10" s="472"/>
      <c r="J10" s="21"/>
      <c r="K10" s="21"/>
      <c r="L10" s="21"/>
      <c r="M10" s="21"/>
    </row>
    <row r="11" spans="1:14" ht="38.25" customHeight="1">
      <c r="A11" s="269" t="s">
        <v>396</v>
      </c>
      <c r="B11" s="479" t="s">
        <v>158</v>
      </c>
      <c r="C11" s="472"/>
      <c r="D11" s="472"/>
      <c r="E11" s="472"/>
      <c r="F11" s="472"/>
      <c r="G11" s="472"/>
      <c r="H11" s="472"/>
      <c r="I11" s="472"/>
      <c r="J11" s="21"/>
      <c r="K11" s="21"/>
      <c r="L11" s="21"/>
      <c r="M11" s="21"/>
    </row>
    <row r="12" spans="1:14" ht="25.5" customHeight="1">
      <c r="A12" s="269" t="s">
        <v>397</v>
      </c>
      <c r="B12" s="479" t="s">
        <v>159</v>
      </c>
      <c r="C12" s="472"/>
      <c r="D12" s="472"/>
      <c r="E12" s="472"/>
      <c r="F12" s="472"/>
      <c r="G12" s="472"/>
      <c r="H12" s="472"/>
      <c r="I12" s="472"/>
      <c r="J12" s="21"/>
      <c r="K12" s="21"/>
      <c r="L12" s="21"/>
      <c r="M12" s="21"/>
    </row>
    <row r="13" spans="1:14" ht="25.5" customHeight="1">
      <c r="A13" s="269" t="s">
        <v>398</v>
      </c>
      <c r="B13" s="479" t="s">
        <v>160</v>
      </c>
      <c r="C13" s="472"/>
      <c r="D13" s="472"/>
      <c r="E13" s="472"/>
      <c r="F13" s="472"/>
      <c r="G13" s="472"/>
      <c r="H13" s="472"/>
      <c r="I13" s="472"/>
      <c r="J13" s="21"/>
      <c r="K13" s="21"/>
      <c r="L13" s="21"/>
      <c r="M13" s="21"/>
    </row>
    <row r="14" spans="1:14" ht="51" customHeight="1">
      <c r="A14" s="269" t="s">
        <v>61</v>
      </c>
      <c r="B14" s="479" t="s">
        <v>161</v>
      </c>
      <c r="C14" s="472"/>
      <c r="D14" s="472"/>
      <c r="E14" s="472"/>
      <c r="F14" s="472"/>
      <c r="G14" s="472"/>
      <c r="H14" s="472"/>
      <c r="I14" s="472"/>
      <c r="J14" s="21"/>
      <c r="K14" s="21"/>
      <c r="L14" s="21"/>
      <c r="M14" s="21"/>
    </row>
    <row r="15" spans="1:14" ht="25.5" customHeight="1">
      <c r="A15" s="269" t="s">
        <v>62</v>
      </c>
      <c r="B15" s="479" t="s">
        <v>162</v>
      </c>
      <c r="C15" s="472"/>
      <c r="D15" s="472"/>
      <c r="E15" s="472"/>
      <c r="F15" s="472"/>
      <c r="G15" s="472"/>
      <c r="H15" s="472"/>
      <c r="I15" s="472"/>
      <c r="J15" s="21"/>
      <c r="K15" s="21"/>
      <c r="L15" s="21"/>
      <c r="M15" s="21"/>
    </row>
    <row r="16" spans="1:14" ht="38.25" customHeight="1">
      <c r="A16" s="269" t="s">
        <v>49</v>
      </c>
      <c r="B16" s="479" t="s">
        <v>163</v>
      </c>
      <c r="C16" s="472"/>
      <c r="D16" s="472"/>
      <c r="E16" s="472"/>
      <c r="F16" s="472"/>
      <c r="G16" s="472"/>
      <c r="H16" s="472"/>
      <c r="I16" s="472"/>
      <c r="J16" s="21"/>
      <c r="K16" s="21"/>
      <c r="L16" s="21"/>
      <c r="M16" s="21"/>
    </row>
    <row r="17" spans="2:13">
      <c r="I17" s="83" t="s">
        <v>392</v>
      </c>
      <c r="J17" s="20">
        <f>SUM(J10:J16)</f>
        <v>0</v>
      </c>
      <c r="K17" s="21"/>
      <c r="L17" s="21"/>
      <c r="M17" s="21"/>
    </row>
    <row r="32" spans="2:13">
      <c r="B32" s="267"/>
      <c r="C32" s="267"/>
      <c r="D32" s="268"/>
      <c r="E32" s="268"/>
      <c r="F32" s="268"/>
      <c r="G32" s="268"/>
      <c r="H32" s="267"/>
      <c r="I32" s="268"/>
      <c r="J32" s="268"/>
    </row>
    <row r="33" spans="2:10">
      <c r="B33" s="267"/>
      <c r="C33" s="268"/>
      <c r="D33" s="268"/>
      <c r="E33" s="268"/>
      <c r="F33" s="268"/>
      <c r="G33" s="268"/>
      <c r="H33" s="268"/>
      <c r="I33" s="268"/>
      <c r="J33" s="268"/>
    </row>
  </sheetData>
  <mergeCells count="19">
    <mergeCell ref="G16:I16"/>
    <mergeCell ref="B13:F13"/>
    <mergeCell ref="B14:F14"/>
    <mergeCell ref="B15:F15"/>
    <mergeCell ref="B16:F16"/>
    <mergeCell ref="G13:I13"/>
    <mergeCell ref="G15:I15"/>
    <mergeCell ref="G14:I14"/>
    <mergeCell ref="B12:F12"/>
    <mergeCell ref="B9:F9"/>
    <mergeCell ref="G9:I9"/>
    <mergeCell ref="G10:I10"/>
    <mergeCell ref="G11:I11"/>
    <mergeCell ref="G12:I12"/>
    <mergeCell ref="A3:N3"/>
    <mergeCell ref="A4:N4"/>
    <mergeCell ref="A5:N5"/>
    <mergeCell ref="B10:F10"/>
    <mergeCell ref="B11:F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</sheetPr>
  <dimension ref="A1:N37"/>
  <sheetViews>
    <sheetView view="pageBreakPreview" zoomScale="60" zoomScaleNormal="100" workbookViewId="0">
      <selection activeCell="A4" sqref="A4:K4"/>
    </sheetView>
  </sheetViews>
  <sheetFormatPr defaultRowHeight="12.75"/>
  <cols>
    <col min="1" max="1" width="41.28515625" customWidth="1"/>
    <col min="2" max="2" width="6.7109375" customWidth="1"/>
    <col min="3" max="11" width="9.7109375" customWidth="1"/>
    <col min="12" max="12" width="10.140625" bestFit="1" customWidth="1"/>
  </cols>
  <sheetData>
    <row r="1" spans="1:14">
      <c r="K1" s="367"/>
    </row>
    <row r="3" spans="1:14">
      <c r="A3" s="460" t="s">
        <v>764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17"/>
      <c r="M3" s="17"/>
      <c r="N3" s="17"/>
    </row>
    <row r="4" spans="1:14">
      <c r="A4" s="460" t="s">
        <v>349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17"/>
      <c r="M4" s="17"/>
      <c r="N4" s="17"/>
    </row>
    <row r="5" spans="1:14">
      <c r="A5" s="460" t="s">
        <v>425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17"/>
      <c r="M5" s="17"/>
      <c r="N5" s="17"/>
    </row>
    <row r="7" spans="1:14">
      <c r="K7" s="83" t="s">
        <v>394</v>
      </c>
    </row>
    <row r="8" spans="1:14" ht="25.5" customHeight="1">
      <c r="A8" s="515" t="s">
        <v>309</v>
      </c>
      <c r="B8" s="518" t="s">
        <v>374</v>
      </c>
      <c r="C8" s="555" t="s">
        <v>214</v>
      </c>
      <c r="D8" s="518" t="s">
        <v>166</v>
      </c>
      <c r="E8" s="554"/>
      <c r="F8" s="554"/>
      <c r="G8" s="554"/>
      <c r="H8" s="554"/>
      <c r="I8" s="554"/>
      <c r="J8" s="554"/>
      <c r="K8" s="515" t="s">
        <v>57</v>
      </c>
      <c r="L8" s="270"/>
      <c r="M8" s="136"/>
    </row>
    <row r="9" spans="1:14" ht="25.5" customHeight="1">
      <c r="A9" s="515"/>
      <c r="B9" s="472"/>
      <c r="C9" s="556"/>
      <c r="D9" s="255" t="s">
        <v>215</v>
      </c>
      <c r="E9" s="255" t="s">
        <v>216</v>
      </c>
      <c r="F9" s="255" t="s">
        <v>217</v>
      </c>
      <c r="G9" s="255" t="s">
        <v>34</v>
      </c>
      <c r="H9" s="255" t="s">
        <v>35</v>
      </c>
      <c r="I9" s="255" t="s">
        <v>447</v>
      </c>
      <c r="J9" s="274" t="s">
        <v>525</v>
      </c>
      <c r="K9" s="522"/>
      <c r="L9" s="271"/>
      <c r="M9" s="272"/>
    </row>
    <row r="10" spans="1:14" ht="12.75" customHeight="1">
      <c r="A10" s="94" t="s">
        <v>167</v>
      </c>
      <c r="B10" s="273" t="s">
        <v>186</v>
      </c>
      <c r="C10" s="197">
        <v>227035</v>
      </c>
      <c r="D10" s="197">
        <v>227035</v>
      </c>
      <c r="E10" s="197">
        <v>227035</v>
      </c>
      <c r="F10" s="197">
        <v>227035</v>
      </c>
      <c r="G10" s="197">
        <v>227035</v>
      </c>
      <c r="H10" s="197">
        <v>227035</v>
      </c>
      <c r="I10" s="197">
        <v>227035</v>
      </c>
      <c r="J10" s="197">
        <v>227035</v>
      </c>
      <c r="K10" s="197">
        <f>SUM(C10:J10)</f>
        <v>1816280</v>
      </c>
      <c r="L10" s="271"/>
    </row>
    <row r="11" spans="1:14" ht="12.75" customHeight="1">
      <c r="A11" s="94" t="s">
        <v>174</v>
      </c>
      <c r="B11" s="273" t="s">
        <v>187</v>
      </c>
      <c r="C11" s="197"/>
      <c r="D11" s="197"/>
      <c r="E11" s="197"/>
      <c r="F11" s="197"/>
      <c r="G11" s="197"/>
      <c r="H11" s="197"/>
      <c r="I11" s="197"/>
      <c r="J11" s="197"/>
      <c r="K11" s="197"/>
      <c r="L11" s="271"/>
    </row>
    <row r="12" spans="1:14" ht="12.75" customHeight="1">
      <c r="A12" s="94" t="s">
        <v>175</v>
      </c>
      <c r="B12" s="273" t="s">
        <v>188</v>
      </c>
      <c r="C12" s="197">
        <v>1157</v>
      </c>
      <c r="D12" s="197">
        <v>1157</v>
      </c>
      <c r="E12" s="197">
        <v>1157</v>
      </c>
      <c r="F12" s="197">
        <v>1157</v>
      </c>
      <c r="G12" s="197">
        <v>1157</v>
      </c>
      <c r="H12" s="197">
        <v>1157</v>
      </c>
      <c r="I12" s="197">
        <v>1157</v>
      </c>
      <c r="J12" s="197">
        <v>1157</v>
      </c>
      <c r="K12" s="197">
        <f t="shared" ref="K12:K18" si="0">SUM(C12:J12)</f>
        <v>9256</v>
      </c>
      <c r="L12" s="271"/>
    </row>
    <row r="13" spans="1:14" ht="38.25" customHeight="1">
      <c r="A13" s="93" t="s">
        <v>213</v>
      </c>
      <c r="B13" s="273" t="s">
        <v>189</v>
      </c>
      <c r="C13" s="197"/>
      <c r="D13" s="197"/>
      <c r="E13" s="197"/>
      <c r="F13" s="197"/>
      <c r="G13" s="197"/>
      <c r="H13" s="197"/>
      <c r="I13" s="197"/>
      <c r="J13" s="197"/>
      <c r="K13" s="197">
        <f t="shared" si="0"/>
        <v>0</v>
      </c>
      <c r="L13" s="271"/>
    </row>
    <row r="14" spans="1:14" ht="12.75" customHeight="1">
      <c r="A14" s="94" t="s">
        <v>176</v>
      </c>
      <c r="B14" s="273" t="s">
        <v>190</v>
      </c>
      <c r="C14" s="197"/>
      <c r="D14" s="197"/>
      <c r="E14" s="197"/>
      <c r="F14" s="197"/>
      <c r="G14" s="197"/>
      <c r="H14" s="197"/>
      <c r="I14" s="197"/>
      <c r="J14" s="197"/>
      <c r="K14" s="197"/>
      <c r="L14" s="271"/>
    </row>
    <row r="15" spans="1:14" ht="25.5" customHeight="1">
      <c r="A15" s="93" t="s">
        <v>177</v>
      </c>
      <c r="B15" s="273" t="s">
        <v>191</v>
      </c>
      <c r="C15" s="197"/>
      <c r="D15" s="197"/>
      <c r="E15" s="197"/>
      <c r="F15" s="197"/>
      <c r="G15" s="197"/>
      <c r="H15" s="197"/>
      <c r="I15" s="197"/>
      <c r="J15" s="197"/>
      <c r="K15" s="197"/>
      <c r="L15" s="271"/>
    </row>
    <row r="16" spans="1:14">
      <c r="A16" s="34" t="s">
        <v>173</v>
      </c>
      <c r="B16" s="273" t="s">
        <v>192</v>
      </c>
      <c r="C16" s="197"/>
      <c r="D16" s="197"/>
      <c r="E16" s="197"/>
      <c r="F16" s="275"/>
      <c r="G16" s="196"/>
      <c r="H16" s="196"/>
      <c r="I16" s="196"/>
      <c r="J16" s="196"/>
      <c r="K16" s="197"/>
      <c r="L16" s="266"/>
    </row>
    <row r="17" spans="1:12">
      <c r="A17" s="34" t="s">
        <v>178</v>
      </c>
      <c r="B17" s="273" t="s">
        <v>193</v>
      </c>
      <c r="C17" s="197">
        <f>SUM(C10:C16)</f>
        <v>228192</v>
      </c>
      <c r="D17" s="197">
        <f t="shared" ref="D17:J17" si="1">SUM(D10:D16)</f>
        <v>228192</v>
      </c>
      <c r="E17" s="197">
        <f t="shared" si="1"/>
        <v>228192</v>
      </c>
      <c r="F17" s="197">
        <f t="shared" si="1"/>
        <v>228192</v>
      </c>
      <c r="G17" s="197">
        <f t="shared" si="1"/>
        <v>228192</v>
      </c>
      <c r="H17" s="197">
        <f t="shared" si="1"/>
        <v>228192</v>
      </c>
      <c r="I17" s="197">
        <f t="shared" si="1"/>
        <v>228192</v>
      </c>
      <c r="J17" s="197">
        <f t="shared" si="1"/>
        <v>228192</v>
      </c>
      <c r="K17" s="197">
        <f t="shared" si="0"/>
        <v>1825536</v>
      </c>
      <c r="L17" s="7"/>
    </row>
    <row r="18" spans="1:12">
      <c r="A18" s="276" t="s">
        <v>179</v>
      </c>
      <c r="B18" s="273" t="s">
        <v>194</v>
      </c>
      <c r="C18" s="196">
        <f>C17/2</f>
        <v>114096</v>
      </c>
      <c r="D18" s="196">
        <f t="shared" ref="D18:J18" si="2">D17/2</f>
        <v>114096</v>
      </c>
      <c r="E18" s="196">
        <f t="shared" si="2"/>
        <v>114096</v>
      </c>
      <c r="F18" s="196">
        <f t="shared" si="2"/>
        <v>114096</v>
      </c>
      <c r="G18" s="196">
        <f t="shared" si="2"/>
        <v>114096</v>
      </c>
      <c r="H18" s="196">
        <f t="shared" si="2"/>
        <v>114096</v>
      </c>
      <c r="I18" s="196">
        <f t="shared" si="2"/>
        <v>114096</v>
      </c>
      <c r="J18" s="196">
        <f t="shared" si="2"/>
        <v>114096</v>
      </c>
      <c r="K18" s="196">
        <f t="shared" si="0"/>
        <v>912768</v>
      </c>
    </row>
    <row r="19" spans="1:12" ht="25.5" customHeight="1">
      <c r="A19" s="95" t="s">
        <v>180</v>
      </c>
      <c r="B19" s="273" t="s">
        <v>195</v>
      </c>
      <c r="C19" s="197">
        <f>SUM(C20:C26)</f>
        <v>0</v>
      </c>
      <c r="D19" s="197">
        <f t="shared" ref="D19:J19" si="3">SUM(D20:D26)</f>
        <v>0</v>
      </c>
      <c r="E19" s="197">
        <f t="shared" si="3"/>
        <v>0</v>
      </c>
      <c r="F19" s="197">
        <f t="shared" si="3"/>
        <v>0</v>
      </c>
      <c r="G19" s="197">
        <f t="shared" si="3"/>
        <v>0</v>
      </c>
      <c r="H19" s="197">
        <f t="shared" si="3"/>
        <v>0</v>
      </c>
      <c r="I19" s="197">
        <f t="shared" si="3"/>
        <v>0</v>
      </c>
      <c r="J19" s="197">
        <f t="shared" si="3"/>
        <v>0</v>
      </c>
      <c r="K19" s="197">
        <f>SUM(C19:J19)</f>
        <v>0</v>
      </c>
    </row>
    <row r="20" spans="1:12">
      <c r="A20" s="34" t="s">
        <v>181</v>
      </c>
      <c r="B20" s="273" t="s">
        <v>196</v>
      </c>
      <c r="C20" s="197"/>
      <c r="D20" s="197"/>
      <c r="E20" s="197"/>
      <c r="F20" s="197"/>
      <c r="G20" s="197"/>
      <c r="H20" s="197"/>
      <c r="I20" s="197"/>
      <c r="J20" s="197"/>
      <c r="K20" s="197"/>
    </row>
    <row r="21" spans="1:12">
      <c r="A21" s="34" t="s">
        <v>182</v>
      </c>
      <c r="B21" s="273" t="s">
        <v>197</v>
      </c>
      <c r="C21" s="197"/>
      <c r="D21" s="197"/>
      <c r="E21" s="197"/>
      <c r="F21" s="197"/>
      <c r="G21" s="197"/>
      <c r="H21" s="197"/>
      <c r="I21" s="197"/>
      <c r="J21" s="197"/>
      <c r="K21" s="197"/>
    </row>
    <row r="22" spans="1:12">
      <c r="A22" s="34" t="s">
        <v>183</v>
      </c>
      <c r="B22" s="273" t="s">
        <v>198</v>
      </c>
      <c r="C22" s="197"/>
      <c r="D22" s="197"/>
      <c r="E22" s="197"/>
      <c r="F22" s="197"/>
      <c r="G22" s="197"/>
      <c r="H22" s="197"/>
      <c r="I22" s="197"/>
      <c r="J22" s="197"/>
      <c r="K22" s="197"/>
    </row>
    <row r="23" spans="1:12">
      <c r="A23" s="34" t="s">
        <v>169</v>
      </c>
      <c r="B23" s="273" t="s">
        <v>199</v>
      </c>
      <c r="C23" s="197"/>
      <c r="D23" s="197"/>
      <c r="E23" s="197"/>
      <c r="F23" s="197"/>
      <c r="G23" s="197"/>
      <c r="H23" s="197"/>
      <c r="I23" s="197"/>
      <c r="J23" s="197"/>
      <c r="K23" s="197"/>
    </row>
    <row r="24" spans="1:12">
      <c r="A24" s="34" t="s">
        <v>171</v>
      </c>
      <c r="B24" s="273" t="s">
        <v>200</v>
      </c>
      <c r="C24" s="197"/>
      <c r="D24" s="197"/>
      <c r="E24" s="197"/>
      <c r="F24" s="197"/>
      <c r="G24" s="197"/>
      <c r="H24" s="197"/>
      <c r="I24" s="197"/>
      <c r="J24" s="197"/>
      <c r="K24" s="197"/>
    </row>
    <row r="25" spans="1:12">
      <c r="A25" s="34" t="s">
        <v>172</v>
      </c>
      <c r="B25" s="273" t="s">
        <v>201</v>
      </c>
      <c r="C25" s="197"/>
      <c r="D25" s="197"/>
      <c r="E25" s="197"/>
      <c r="F25" s="197"/>
      <c r="G25" s="197"/>
      <c r="H25" s="197"/>
      <c r="I25" s="197"/>
      <c r="J25" s="197"/>
      <c r="K25" s="197"/>
    </row>
    <row r="26" spans="1:12">
      <c r="A26" s="34" t="s">
        <v>184</v>
      </c>
      <c r="B26" s="273" t="s">
        <v>202</v>
      </c>
      <c r="C26" s="197"/>
      <c r="D26" s="197"/>
      <c r="E26" s="197"/>
      <c r="F26" s="197"/>
      <c r="G26" s="197"/>
      <c r="H26" s="197"/>
      <c r="I26" s="197"/>
      <c r="J26" s="197"/>
      <c r="K26" s="197"/>
    </row>
    <row r="27" spans="1:12" ht="25.5" customHeight="1">
      <c r="A27" s="95" t="s">
        <v>185</v>
      </c>
      <c r="B27" s="273" t="s">
        <v>203</v>
      </c>
      <c r="C27" s="197">
        <f>SUM(C28:C34)</f>
        <v>0</v>
      </c>
      <c r="D27" s="197">
        <f t="shared" ref="D27:J27" si="4">SUM(D28:D34)</f>
        <v>0</v>
      </c>
      <c r="E27" s="197">
        <f t="shared" si="4"/>
        <v>0</v>
      </c>
      <c r="F27" s="197">
        <f t="shared" si="4"/>
        <v>0</v>
      </c>
      <c r="G27" s="197">
        <f t="shared" si="4"/>
        <v>0</v>
      </c>
      <c r="H27" s="197">
        <f t="shared" si="4"/>
        <v>0</v>
      </c>
      <c r="I27" s="197">
        <f t="shared" si="4"/>
        <v>0</v>
      </c>
      <c r="J27" s="197">
        <f t="shared" si="4"/>
        <v>0</v>
      </c>
      <c r="K27" s="197">
        <f>SUM(C27:J27)</f>
        <v>0</v>
      </c>
    </row>
    <row r="28" spans="1:12">
      <c r="A28" s="34" t="s">
        <v>181</v>
      </c>
      <c r="B28" s="273" t="s">
        <v>204</v>
      </c>
      <c r="C28" s="197"/>
      <c r="D28" s="197"/>
      <c r="E28" s="197"/>
      <c r="F28" s="197"/>
      <c r="G28" s="197"/>
      <c r="H28" s="197"/>
      <c r="I28" s="197"/>
      <c r="J28" s="197"/>
      <c r="K28" s="197"/>
    </row>
    <row r="29" spans="1:12">
      <c r="A29" s="34" t="s">
        <v>182</v>
      </c>
      <c r="B29" s="273" t="s">
        <v>205</v>
      </c>
      <c r="C29" s="197"/>
      <c r="D29" s="197"/>
      <c r="E29" s="197"/>
      <c r="F29" s="197"/>
      <c r="G29" s="197"/>
      <c r="H29" s="197"/>
      <c r="I29" s="197"/>
      <c r="J29" s="197"/>
      <c r="K29" s="197"/>
    </row>
    <row r="30" spans="1:12">
      <c r="A30" s="34" t="s">
        <v>183</v>
      </c>
      <c r="B30" s="273" t="s">
        <v>206</v>
      </c>
      <c r="C30" s="197"/>
      <c r="D30" s="197"/>
      <c r="E30" s="197"/>
      <c r="F30" s="197"/>
      <c r="G30" s="197"/>
      <c r="H30" s="197"/>
      <c r="I30" s="197"/>
      <c r="J30" s="197"/>
      <c r="K30" s="197"/>
    </row>
    <row r="31" spans="1:12">
      <c r="A31" s="34" t="s">
        <v>169</v>
      </c>
      <c r="B31" s="273" t="s">
        <v>207</v>
      </c>
      <c r="C31" s="197"/>
      <c r="D31" s="197"/>
      <c r="E31" s="197"/>
      <c r="F31" s="197"/>
      <c r="G31" s="197"/>
      <c r="H31" s="197"/>
      <c r="I31" s="197"/>
      <c r="J31" s="197"/>
      <c r="K31" s="197"/>
    </row>
    <row r="32" spans="1:12">
      <c r="A32" s="34" t="s">
        <v>171</v>
      </c>
      <c r="B32" s="273" t="s">
        <v>208</v>
      </c>
      <c r="C32" s="197"/>
      <c r="D32" s="197"/>
      <c r="E32" s="197"/>
      <c r="F32" s="197"/>
      <c r="G32" s="197"/>
      <c r="H32" s="197"/>
      <c r="I32" s="197"/>
      <c r="J32" s="197"/>
      <c r="K32" s="197"/>
    </row>
    <row r="33" spans="1:11">
      <c r="A33" s="34" t="s">
        <v>172</v>
      </c>
      <c r="B33" s="273" t="s">
        <v>209</v>
      </c>
      <c r="C33" s="197"/>
      <c r="D33" s="197"/>
      <c r="E33" s="197"/>
      <c r="F33" s="197"/>
      <c r="G33" s="197"/>
      <c r="H33" s="197"/>
      <c r="I33" s="197"/>
      <c r="J33" s="197"/>
      <c r="K33" s="197"/>
    </row>
    <row r="34" spans="1:11">
      <c r="A34" s="34" t="s">
        <v>184</v>
      </c>
      <c r="B34" s="273" t="s">
        <v>210</v>
      </c>
      <c r="C34" s="197"/>
      <c r="D34" s="197"/>
      <c r="E34" s="197"/>
      <c r="F34" s="197"/>
      <c r="G34" s="197"/>
      <c r="H34" s="197"/>
      <c r="I34" s="197"/>
      <c r="J34" s="197"/>
      <c r="K34" s="197"/>
    </row>
    <row r="35" spans="1:11">
      <c r="A35" s="276" t="s">
        <v>170</v>
      </c>
      <c r="B35" s="273" t="s">
        <v>211</v>
      </c>
      <c r="C35" s="196">
        <f>C19+C27</f>
        <v>0</v>
      </c>
      <c r="D35" s="196">
        <f t="shared" ref="D35:J35" si="5">D19+D27</f>
        <v>0</v>
      </c>
      <c r="E35" s="196">
        <f t="shared" si="5"/>
        <v>0</v>
      </c>
      <c r="F35" s="196">
        <f t="shared" si="5"/>
        <v>0</v>
      </c>
      <c r="G35" s="196">
        <f t="shared" si="5"/>
        <v>0</v>
      </c>
      <c r="H35" s="196">
        <f t="shared" si="5"/>
        <v>0</v>
      </c>
      <c r="I35" s="196">
        <f t="shared" si="5"/>
        <v>0</v>
      </c>
      <c r="J35" s="196">
        <f t="shared" si="5"/>
        <v>0</v>
      </c>
      <c r="K35" s="196">
        <f>SUM(C35:J35)</f>
        <v>0</v>
      </c>
    </row>
    <row r="36" spans="1:11" ht="25.5" customHeight="1">
      <c r="A36" s="95" t="s">
        <v>168</v>
      </c>
      <c r="B36" s="273" t="s">
        <v>212</v>
      </c>
      <c r="C36" s="197">
        <f>C18-C35</f>
        <v>114096</v>
      </c>
      <c r="D36" s="197">
        <f t="shared" ref="D36:J36" si="6">D18-D35</f>
        <v>114096</v>
      </c>
      <c r="E36" s="197">
        <f t="shared" si="6"/>
        <v>114096</v>
      </c>
      <c r="F36" s="197">
        <f t="shared" si="6"/>
        <v>114096</v>
      </c>
      <c r="G36" s="197">
        <f t="shared" si="6"/>
        <v>114096</v>
      </c>
      <c r="H36" s="197">
        <f t="shared" si="6"/>
        <v>114096</v>
      </c>
      <c r="I36" s="197">
        <f t="shared" si="6"/>
        <v>114096</v>
      </c>
      <c r="J36" s="197">
        <f t="shared" si="6"/>
        <v>114096</v>
      </c>
      <c r="K36" s="197">
        <f>SUM(C36:J36)</f>
        <v>912768</v>
      </c>
    </row>
    <row r="37" spans="1:11">
      <c r="A37" s="24"/>
    </row>
  </sheetData>
  <mergeCells count="8">
    <mergeCell ref="A3:K3"/>
    <mergeCell ref="A4:K4"/>
    <mergeCell ref="A5:K5"/>
    <mergeCell ref="K8:K9"/>
    <mergeCell ref="D8:J8"/>
    <mergeCell ref="A8:A9"/>
    <mergeCell ref="B8:B9"/>
    <mergeCell ref="C8:C9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95" orientation="landscape" r:id="rId1"/>
  <ignoredErrors>
    <ignoredError sqref="B10:B11 B12:B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2:H16"/>
  <sheetViews>
    <sheetView view="pageBreakPreview" zoomScale="60" zoomScaleNormal="100" workbookViewId="0">
      <selection activeCell="A3" sqref="A3:F3"/>
    </sheetView>
  </sheetViews>
  <sheetFormatPr defaultRowHeight="12.75"/>
  <cols>
    <col min="1" max="1" width="25" customWidth="1"/>
    <col min="2" max="4" width="10.5703125" customWidth="1"/>
  </cols>
  <sheetData>
    <row r="2" spans="1:8">
      <c r="G2" s="83"/>
    </row>
    <row r="3" spans="1:8">
      <c r="A3" s="460" t="s">
        <v>747</v>
      </c>
      <c r="B3" s="460"/>
      <c r="C3" s="460"/>
      <c r="D3" s="460"/>
      <c r="E3" s="460"/>
      <c r="F3" s="460"/>
    </row>
    <row r="4" spans="1:8">
      <c r="A4" s="460" t="s">
        <v>129</v>
      </c>
      <c r="B4" s="460"/>
      <c r="C4" s="461"/>
      <c r="D4" s="461"/>
      <c r="E4" s="461"/>
      <c r="F4" s="461"/>
      <c r="G4" s="461"/>
    </row>
    <row r="5" spans="1:8">
      <c r="A5" s="460" t="s">
        <v>743</v>
      </c>
      <c r="B5" s="460"/>
      <c r="C5" s="461"/>
      <c r="D5" s="461"/>
      <c r="E5" s="461"/>
      <c r="F5" s="461"/>
      <c r="G5" s="461"/>
    </row>
    <row r="6" spans="1:8">
      <c r="A6" s="17"/>
      <c r="B6" s="17"/>
      <c r="C6" s="17"/>
      <c r="D6" s="17"/>
      <c r="E6" s="17"/>
      <c r="F6" s="17"/>
      <c r="G6" s="17"/>
    </row>
    <row r="7" spans="1:8">
      <c r="A7" s="17"/>
      <c r="B7" s="17"/>
      <c r="C7" s="17"/>
      <c r="D7" s="17"/>
      <c r="E7" s="17"/>
      <c r="F7" s="17"/>
      <c r="G7" s="17"/>
    </row>
    <row r="8" spans="1:8" ht="25.5">
      <c r="A8" s="175" t="s">
        <v>309</v>
      </c>
      <c r="B8" s="169" t="s">
        <v>377</v>
      </c>
      <c r="C8" s="169" t="s">
        <v>378</v>
      </c>
      <c r="D8" s="170" t="s">
        <v>376</v>
      </c>
      <c r="E8" s="169" t="s">
        <v>379</v>
      </c>
      <c r="F8" s="176"/>
      <c r="G8" s="177"/>
      <c r="H8" s="177"/>
    </row>
    <row r="9" spans="1:8">
      <c r="A9" s="1" t="s">
        <v>90</v>
      </c>
      <c r="B9" s="85">
        <v>55858</v>
      </c>
      <c r="C9" s="85">
        <v>63553</v>
      </c>
      <c r="D9" s="85">
        <v>63553</v>
      </c>
      <c r="E9" s="21">
        <f>D9/C9*100</f>
        <v>100</v>
      </c>
    </row>
    <row r="10" spans="1:8">
      <c r="A10" s="1"/>
      <c r="B10" s="85"/>
      <c r="C10" s="85"/>
      <c r="D10" s="85"/>
      <c r="E10" s="21"/>
    </row>
    <row r="11" spans="1:8">
      <c r="A11" s="1" t="s">
        <v>91</v>
      </c>
      <c r="B11" s="85"/>
      <c r="C11" s="85"/>
      <c r="D11" s="85"/>
      <c r="E11" s="21"/>
    </row>
    <row r="12" spans="1:8">
      <c r="A12" s="1"/>
      <c r="B12" s="85"/>
      <c r="C12" s="85"/>
      <c r="D12" s="85"/>
      <c r="E12" s="21"/>
    </row>
    <row r="13" spans="1:8">
      <c r="A13" s="178" t="s">
        <v>392</v>
      </c>
      <c r="B13" s="167">
        <f>SUM(B9:B12)</f>
        <v>55858</v>
      </c>
      <c r="C13" s="167">
        <f>SUM(C9:C12)</f>
        <v>63553</v>
      </c>
      <c r="D13" s="167">
        <f>SUM(D9:D12)</f>
        <v>63553</v>
      </c>
      <c r="E13" s="20">
        <f>D13/C13*100</f>
        <v>100</v>
      </c>
    </row>
    <row r="16" spans="1:8">
      <c r="A16" s="465"/>
      <c r="B16" s="465"/>
      <c r="C16" s="465"/>
      <c r="D16" s="465"/>
      <c r="E16" s="465"/>
      <c r="F16" s="465"/>
      <c r="G16" s="465"/>
    </row>
  </sheetData>
  <mergeCells count="4">
    <mergeCell ref="A4:G4"/>
    <mergeCell ref="A5:G5"/>
    <mergeCell ref="A3:F3"/>
    <mergeCell ref="A16:G16"/>
  </mergeCells>
  <phoneticPr fontId="2" type="noConversion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M51"/>
  <sheetViews>
    <sheetView view="pageBreakPreview" zoomScale="60" zoomScaleNormal="100" workbookViewId="0">
      <selection activeCell="A6" sqref="A6:M6"/>
    </sheetView>
  </sheetViews>
  <sheetFormatPr defaultRowHeight="12.75"/>
  <cols>
    <col min="5" max="13" width="10.5703125" customWidth="1"/>
  </cols>
  <sheetData>
    <row r="1" spans="1:13">
      <c r="M1" s="83"/>
    </row>
    <row r="5" spans="1:13">
      <c r="A5" s="460" t="s">
        <v>765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1"/>
    </row>
    <row r="6" spans="1:13">
      <c r="A6" s="460" t="s">
        <v>349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</row>
    <row r="8" spans="1:13">
      <c r="A8" s="460" t="s">
        <v>566</v>
      </c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1"/>
    </row>
    <row r="9" spans="1:13">
      <c r="J9" s="9"/>
    </row>
    <row r="10" spans="1:13">
      <c r="B10" s="9"/>
      <c r="C10" s="9"/>
      <c r="H10" s="9"/>
      <c r="I10" s="9"/>
      <c r="J10" s="17"/>
      <c r="M10" s="367" t="s">
        <v>51</v>
      </c>
    </row>
    <row r="11" spans="1:13">
      <c r="A11" s="562" t="s">
        <v>309</v>
      </c>
      <c r="B11" s="563"/>
      <c r="C11" s="563"/>
      <c r="D11" s="564"/>
      <c r="E11" s="557" t="s">
        <v>50</v>
      </c>
      <c r="F11" s="558"/>
      <c r="G11" s="559"/>
      <c r="H11" s="560" t="s">
        <v>284</v>
      </c>
      <c r="I11" s="561"/>
      <c r="J11" s="559"/>
      <c r="K11" s="560" t="s">
        <v>370</v>
      </c>
      <c r="L11" s="561"/>
      <c r="M11" s="559"/>
    </row>
    <row r="12" spans="1:13" ht="25.5">
      <c r="A12" s="565"/>
      <c r="B12" s="566"/>
      <c r="C12" s="566"/>
      <c r="D12" s="567"/>
      <c r="E12" s="169" t="s">
        <v>377</v>
      </c>
      <c r="F12" s="366" t="s">
        <v>378</v>
      </c>
      <c r="G12" s="360" t="s">
        <v>582</v>
      </c>
      <c r="H12" s="169" t="s">
        <v>377</v>
      </c>
      <c r="I12" s="366" t="s">
        <v>378</v>
      </c>
      <c r="J12" s="360" t="s">
        <v>582</v>
      </c>
      <c r="K12" s="169" t="s">
        <v>377</v>
      </c>
      <c r="L12" s="366" t="s">
        <v>378</v>
      </c>
      <c r="M12" s="360" t="s">
        <v>582</v>
      </c>
    </row>
    <row r="13" spans="1:13">
      <c r="A13" s="1"/>
      <c r="B13" s="2"/>
      <c r="C13" s="2"/>
      <c r="D13" s="2"/>
      <c r="E13" s="21"/>
      <c r="F13" s="21"/>
      <c r="G13" s="21"/>
      <c r="H13" s="21"/>
      <c r="I13" s="2"/>
      <c r="J13" s="21"/>
      <c r="K13" s="21"/>
      <c r="L13" s="21"/>
      <c r="M13" s="21"/>
    </row>
    <row r="14" spans="1:13">
      <c r="A14" s="5"/>
      <c r="B14" s="27"/>
      <c r="C14" s="2"/>
      <c r="D14" s="2"/>
      <c r="E14" s="21"/>
      <c r="F14" s="21"/>
      <c r="G14" s="21"/>
      <c r="H14" s="20"/>
      <c r="I14" s="27"/>
      <c r="J14" s="20"/>
      <c r="K14" s="20"/>
      <c r="L14" s="20"/>
      <c r="M14" s="20"/>
    </row>
    <row r="15" spans="1:13">
      <c r="A15" s="519" t="s">
        <v>36</v>
      </c>
      <c r="B15" s="520"/>
      <c r="C15" s="520"/>
      <c r="D15" s="521"/>
      <c r="E15" s="20">
        <v>22</v>
      </c>
      <c r="F15" s="20">
        <v>19</v>
      </c>
      <c r="G15" s="20">
        <v>19</v>
      </c>
      <c r="H15" s="20">
        <v>0</v>
      </c>
      <c r="I15" s="27">
        <v>0</v>
      </c>
      <c r="J15" s="20">
        <v>0</v>
      </c>
      <c r="K15" s="20">
        <v>1</v>
      </c>
      <c r="L15" s="21">
        <v>1</v>
      </c>
      <c r="M15" s="21">
        <v>1</v>
      </c>
    </row>
    <row r="16" spans="1:13">
      <c r="A16" s="1"/>
      <c r="B16" s="2"/>
      <c r="C16" s="2"/>
      <c r="D16" s="2"/>
      <c r="E16" s="21"/>
      <c r="F16" s="21"/>
      <c r="G16" s="21"/>
      <c r="H16" s="21"/>
      <c r="I16" s="2"/>
      <c r="J16" s="21"/>
      <c r="K16" s="21"/>
      <c r="L16" s="21"/>
      <c r="M16" s="21"/>
    </row>
    <row r="17" spans="1:13">
      <c r="A17" s="519" t="s">
        <v>543</v>
      </c>
      <c r="B17" s="520"/>
      <c r="C17" s="520"/>
      <c r="D17" s="521"/>
      <c r="E17" s="21">
        <v>0</v>
      </c>
      <c r="F17" s="23">
        <v>0</v>
      </c>
      <c r="G17" s="23">
        <v>0</v>
      </c>
      <c r="H17" s="20">
        <v>1</v>
      </c>
      <c r="I17" s="2">
        <v>1</v>
      </c>
      <c r="J17" s="21">
        <v>1</v>
      </c>
      <c r="K17" s="21">
        <v>0</v>
      </c>
      <c r="L17" s="21">
        <v>0</v>
      </c>
      <c r="M17" s="21">
        <v>0</v>
      </c>
    </row>
    <row r="18" spans="1:13">
      <c r="A18" s="1"/>
      <c r="B18" s="2"/>
      <c r="C18" s="2"/>
      <c r="D18" s="2"/>
      <c r="E18" s="21"/>
      <c r="F18" s="23"/>
      <c r="G18" s="23"/>
      <c r="H18" s="21"/>
      <c r="I18" s="2"/>
      <c r="J18" s="21"/>
      <c r="K18" s="21"/>
      <c r="L18" s="21"/>
      <c r="M18" s="21"/>
    </row>
    <row r="19" spans="1:13" hidden="1">
      <c r="A19" s="1"/>
      <c r="B19" s="2"/>
      <c r="C19" s="2"/>
      <c r="D19" s="2"/>
      <c r="E19" s="21"/>
      <c r="F19" s="23"/>
      <c r="G19" s="23"/>
      <c r="H19" s="21"/>
      <c r="I19" s="2"/>
      <c r="J19" s="2"/>
      <c r="K19" s="21"/>
      <c r="L19" s="21"/>
      <c r="M19" s="21"/>
    </row>
    <row r="20" spans="1:13" hidden="1">
      <c r="A20" s="1"/>
      <c r="B20" s="2"/>
      <c r="C20" s="2"/>
      <c r="D20" s="2"/>
      <c r="E20" s="21"/>
      <c r="F20" s="23"/>
      <c r="G20" s="23"/>
      <c r="H20" s="21"/>
      <c r="I20" s="2"/>
      <c r="J20" s="2"/>
      <c r="K20" s="21"/>
      <c r="L20" s="21"/>
      <c r="M20" s="21"/>
    </row>
    <row r="21" spans="1:13">
      <c r="A21" s="519" t="s">
        <v>281</v>
      </c>
      <c r="B21" s="520"/>
      <c r="C21" s="520"/>
      <c r="D21" s="521"/>
      <c r="E21" s="21"/>
      <c r="F21" s="23"/>
      <c r="G21" s="23"/>
      <c r="H21" s="21"/>
      <c r="I21" s="21"/>
      <c r="J21" s="21"/>
      <c r="K21" s="21"/>
      <c r="L21" s="21"/>
      <c r="M21" s="21"/>
    </row>
    <row r="22" spans="1:13">
      <c r="A22" s="1"/>
      <c r="B22" s="2"/>
      <c r="C22" s="2"/>
      <c r="D22" s="2"/>
      <c r="E22" s="21"/>
      <c r="F22" s="23"/>
      <c r="G22" s="23"/>
      <c r="H22" s="21"/>
      <c r="I22" s="21"/>
      <c r="J22" s="21"/>
      <c r="K22" s="21"/>
      <c r="L22" s="21"/>
      <c r="M22" s="21"/>
    </row>
    <row r="23" spans="1:13">
      <c r="A23" s="1"/>
      <c r="B23" s="496" t="s">
        <v>52</v>
      </c>
      <c r="C23" s="496"/>
      <c r="D23" s="497"/>
      <c r="E23" s="21">
        <v>1</v>
      </c>
      <c r="F23" s="23">
        <v>13</v>
      </c>
      <c r="G23" s="23">
        <v>13</v>
      </c>
      <c r="H23" s="21">
        <v>9</v>
      </c>
      <c r="I23" s="21">
        <v>10</v>
      </c>
      <c r="J23" s="21">
        <v>10</v>
      </c>
      <c r="K23" s="21">
        <v>0</v>
      </c>
      <c r="L23" s="21">
        <v>1</v>
      </c>
      <c r="M23" s="21">
        <v>1</v>
      </c>
    </row>
    <row r="24" spans="1:13">
      <c r="A24" s="1"/>
      <c r="B24" s="2"/>
      <c r="C24" s="2"/>
      <c r="D24" s="2"/>
      <c r="E24" s="21"/>
      <c r="F24" s="23"/>
      <c r="G24" s="23"/>
      <c r="H24" s="21"/>
      <c r="I24" s="21"/>
      <c r="J24" s="21"/>
      <c r="K24" s="21"/>
      <c r="L24" s="21"/>
      <c r="M24" s="21"/>
    </row>
    <row r="25" spans="1:13">
      <c r="A25" s="519" t="s">
        <v>282</v>
      </c>
      <c r="B25" s="520"/>
      <c r="C25" s="520"/>
      <c r="D25" s="521"/>
      <c r="E25" s="20">
        <f t="shared" ref="E25:J25" si="0">E23</f>
        <v>1</v>
      </c>
      <c r="F25" s="20">
        <f t="shared" si="0"/>
        <v>13</v>
      </c>
      <c r="G25" s="20">
        <f t="shared" si="0"/>
        <v>13</v>
      </c>
      <c r="H25" s="20">
        <f t="shared" si="0"/>
        <v>9</v>
      </c>
      <c r="I25" s="20">
        <f t="shared" si="0"/>
        <v>10</v>
      </c>
      <c r="J25" s="20">
        <f t="shared" si="0"/>
        <v>10</v>
      </c>
      <c r="K25" s="20">
        <f t="shared" ref="K25:M25" si="1">K23</f>
        <v>0</v>
      </c>
      <c r="L25" s="20">
        <f t="shared" si="1"/>
        <v>1</v>
      </c>
      <c r="M25" s="20">
        <f t="shared" si="1"/>
        <v>1</v>
      </c>
    </row>
    <row r="26" spans="1:13">
      <c r="A26" s="1"/>
      <c r="B26" s="2"/>
      <c r="C26" s="2"/>
      <c r="D26" s="2"/>
      <c r="E26" s="21"/>
      <c r="F26" s="23"/>
      <c r="G26" s="23"/>
      <c r="H26" s="21"/>
      <c r="I26" s="21"/>
      <c r="J26" s="21"/>
      <c r="K26" s="21"/>
      <c r="L26" s="21"/>
      <c r="M26" s="21"/>
    </row>
    <row r="27" spans="1:13">
      <c r="A27" s="1"/>
      <c r="B27" s="2"/>
      <c r="C27" s="2"/>
      <c r="D27" s="2"/>
      <c r="E27" s="21"/>
      <c r="F27" s="23"/>
      <c r="G27" s="23"/>
      <c r="H27" s="21"/>
      <c r="I27" s="21"/>
      <c r="J27" s="21"/>
      <c r="K27" s="21"/>
      <c r="L27" s="21"/>
      <c r="M27" s="21"/>
    </row>
    <row r="28" spans="1:13">
      <c r="A28" s="519" t="s">
        <v>59</v>
      </c>
      <c r="B28" s="520"/>
      <c r="C28" s="520"/>
      <c r="D28" s="521"/>
      <c r="E28" s="20">
        <f t="shared" ref="E28:M28" si="2">E15+E17+E25</f>
        <v>23</v>
      </c>
      <c r="F28" s="20">
        <f t="shared" ref="F28" si="3">F15+F17+F25</f>
        <v>32</v>
      </c>
      <c r="G28" s="20">
        <f t="shared" si="2"/>
        <v>32</v>
      </c>
      <c r="H28" s="20">
        <f>H15+H17+H25</f>
        <v>10</v>
      </c>
      <c r="I28" s="20">
        <f>I15+I17+I25</f>
        <v>11</v>
      </c>
      <c r="J28" s="20">
        <f>J15+J17+J25</f>
        <v>11</v>
      </c>
      <c r="K28" s="20">
        <f t="shared" si="2"/>
        <v>1</v>
      </c>
      <c r="L28" s="20">
        <f t="shared" ref="L28" si="4">L15+L17+L25</f>
        <v>2</v>
      </c>
      <c r="M28" s="20">
        <f t="shared" si="2"/>
        <v>2</v>
      </c>
    </row>
    <row r="29" spans="1:13" ht="13.5" thickBot="1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11"/>
    </row>
    <row r="30" spans="1:13" ht="15" customHeight="1" thickTop="1">
      <c r="A30" s="192"/>
      <c r="B30" s="193"/>
      <c r="C30" s="193"/>
      <c r="D30" s="194"/>
      <c r="E30" s="193"/>
      <c r="F30" s="193"/>
      <c r="G30" s="568" t="s">
        <v>60</v>
      </c>
      <c r="H30" s="568"/>
      <c r="I30" s="568"/>
      <c r="J30" s="568"/>
      <c r="K30" s="569">
        <f>G28+J28+M28</f>
        <v>45</v>
      </c>
      <c r="L30" s="569"/>
      <c r="M30" s="570"/>
    </row>
    <row r="31" spans="1:1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3">
      <c r="A33" s="523"/>
      <c r="B33" s="523"/>
      <c r="C33" s="523"/>
      <c r="D33" s="523"/>
      <c r="E33" s="523"/>
      <c r="F33" s="523"/>
      <c r="G33" s="523"/>
      <c r="H33" s="523"/>
      <c r="I33" s="523"/>
      <c r="J33" s="523"/>
      <c r="K33" s="523"/>
      <c r="L33" s="523"/>
      <c r="M33" s="523"/>
    </row>
    <row r="34" spans="1:1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</sheetData>
  <mergeCells count="16">
    <mergeCell ref="A33:M33"/>
    <mergeCell ref="G30:J30"/>
    <mergeCell ref="K30:M30"/>
    <mergeCell ref="A15:D15"/>
    <mergeCell ref="A17:D17"/>
    <mergeCell ref="A21:D21"/>
    <mergeCell ref="B23:D23"/>
    <mergeCell ref="A25:D25"/>
    <mergeCell ref="A28:D28"/>
    <mergeCell ref="A5:M5"/>
    <mergeCell ref="A6:M6"/>
    <mergeCell ref="A8:M8"/>
    <mergeCell ref="E11:G11"/>
    <mergeCell ref="H11:J11"/>
    <mergeCell ref="K11:M11"/>
    <mergeCell ref="A11:D12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6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2060"/>
  </sheetPr>
  <dimension ref="A1:I52"/>
  <sheetViews>
    <sheetView view="pageBreakPreview" zoomScale="60" zoomScaleNormal="100" workbookViewId="0">
      <selection activeCell="A6" sqref="A6:H6"/>
    </sheetView>
  </sheetViews>
  <sheetFormatPr defaultRowHeight="12.75"/>
  <cols>
    <col min="2" max="2" width="11.5703125" customWidth="1"/>
    <col min="3" max="4" width="13" customWidth="1"/>
    <col min="5" max="5" width="13.140625" customWidth="1"/>
    <col min="6" max="7" width="10.5703125" customWidth="1"/>
    <col min="9" max="9" width="9.85546875" customWidth="1"/>
  </cols>
  <sheetData>
    <row r="1" spans="1:9">
      <c r="H1" s="83"/>
    </row>
    <row r="5" spans="1:9">
      <c r="A5" s="460" t="s">
        <v>766</v>
      </c>
      <c r="B5" s="460"/>
      <c r="C5" s="460"/>
      <c r="D5" s="460"/>
      <c r="E5" s="460"/>
      <c r="F5" s="460"/>
      <c r="G5" s="460"/>
      <c r="H5" s="460"/>
      <c r="I5" s="17"/>
    </row>
    <row r="6" spans="1:9">
      <c r="A6" s="460" t="s">
        <v>349</v>
      </c>
      <c r="B6" s="460"/>
      <c r="C6" s="460"/>
      <c r="D6" s="460"/>
      <c r="E6" s="460"/>
      <c r="F6" s="460"/>
      <c r="G6" s="460"/>
      <c r="H6" s="460"/>
      <c r="I6" s="17"/>
    </row>
    <row r="8" spans="1:9">
      <c r="A8" s="460" t="s">
        <v>567</v>
      </c>
      <c r="B8" s="460"/>
      <c r="C8" s="460"/>
      <c r="D8" s="460"/>
      <c r="E8" s="460"/>
      <c r="F8" s="460"/>
      <c r="G8" s="460"/>
      <c r="H8" s="460"/>
      <c r="I8" s="17"/>
    </row>
    <row r="9" spans="1:9">
      <c r="A9" s="17"/>
      <c r="B9" s="17"/>
      <c r="C9" s="17"/>
      <c r="D9" s="17"/>
      <c r="E9" s="17"/>
      <c r="F9" s="17"/>
      <c r="G9" s="17"/>
      <c r="H9" s="17"/>
      <c r="I9" s="17"/>
    </row>
    <row r="10" spans="1:9">
      <c r="A10" s="17"/>
      <c r="B10" s="17"/>
      <c r="C10" s="17"/>
      <c r="D10" s="17"/>
      <c r="E10" s="17"/>
      <c r="F10" s="17"/>
      <c r="G10" s="17"/>
      <c r="H10" s="17"/>
      <c r="I10" s="17"/>
    </row>
    <row r="11" spans="1:9">
      <c r="H11" s="9"/>
    </row>
    <row r="12" spans="1:9">
      <c r="B12" s="9"/>
      <c r="C12" s="9"/>
      <c r="H12" s="44" t="s">
        <v>51</v>
      </c>
      <c r="I12" s="84"/>
    </row>
    <row r="13" spans="1:9" ht="25.5">
      <c r="A13" s="487" t="s">
        <v>94</v>
      </c>
      <c r="B13" s="489"/>
      <c r="C13" s="532" t="s">
        <v>283</v>
      </c>
      <c r="D13" s="503"/>
      <c r="E13" s="533"/>
      <c r="F13" s="169" t="s">
        <v>377</v>
      </c>
      <c r="G13" s="169" t="s">
        <v>378</v>
      </c>
      <c r="H13" s="360" t="s">
        <v>582</v>
      </c>
      <c r="I13" s="109"/>
    </row>
    <row r="14" spans="1:9">
      <c r="A14" s="571"/>
      <c r="B14" s="572"/>
      <c r="C14" s="480" t="s">
        <v>29</v>
      </c>
      <c r="D14" s="506"/>
      <c r="E14" s="507"/>
      <c r="F14" s="170"/>
      <c r="G14" s="25"/>
      <c r="H14" s="365"/>
      <c r="I14" s="166"/>
    </row>
    <row r="15" spans="1:9" ht="12.75" customHeight="1">
      <c r="A15" s="571"/>
      <c r="B15" s="572"/>
      <c r="C15" s="480" t="s">
        <v>258</v>
      </c>
      <c r="D15" s="506"/>
      <c r="E15" s="507"/>
      <c r="F15" s="170"/>
      <c r="G15" s="25"/>
      <c r="H15" s="365"/>
      <c r="I15" s="166"/>
    </row>
    <row r="16" spans="1:9">
      <c r="A16" s="573"/>
      <c r="B16" s="574"/>
      <c r="C16" s="469" t="s">
        <v>349</v>
      </c>
      <c r="D16" s="470"/>
      <c r="E16" s="471"/>
      <c r="F16" s="25">
        <v>15</v>
      </c>
      <c r="G16" s="25">
        <v>16</v>
      </c>
      <c r="H16" s="365">
        <v>16</v>
      </c>
      <c r="I16" s="166"/>
    </row>
    <row r="17" spans="1:9">
      <c r="A17" s="499" t="s">
        <v>392</v>
      </c>
      <c r="B17" s="500"/>
      <c r="C17" s="500"/>
      <c r="D17" s="500"/>
      <c r="E17" s="501"/>
      <c r="F17" s="22">
        <f>SUM(F14:F16)</f>
        <v>15</v>
      </c>
      <c r="G17" s="22">
        <f>SUM(G14:G16)</f>
        <v>16</v>
      </c>
      <c r="H17" s="22">
        <f>SUM(H14:H16)</f>
        <v>16</v>
      </c>
      <c r="I17" s="109"/>
    </row>
    <row r="18" spans="1:9">
      <c r="A18" s="7"/>
      <c r="B18" s="6"/>
      <c r="C18" s="13"/>
      <c r="D18" s="7"/>
      <c r="E18" s="7"/>
      <c r="F18" s="7"/>
      <c r="G18" s="136"/>
      <c r="H18" s="166"/>
      <c r="I18" s="109"/>
    </row>
    <row r="19" spans="1:9">
      <c r="A19" s="7"/>
      <c r="B19" s="7"/>
      <c r="C19" s="7"/>
      <c r="D19" s="7"/>
      <c r="E19" s="13"/>
      <c r="F19" s="7"/>
      <c r="G19" s="7"/>
      <c r="H19" s="7"/>
      <c r="I19" s="7"/>
    </row>
    <row r="20" spans="1:9">
      <c r="A20" s="6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7"/>
      <c r="B31" s="7"/>
      <c r="C31" s="7"/>
      <c r="D31" s="7"/>
      <c r="E31" s="7"/>
      <c r="F31" s="7"/>
      <c r="G31" s="7"/>
      <c r="H31" s="7"/>
      <c r="I31" s="7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6"/>
      <c r="B33" s="6"/>
      <c r="C33" s="7"/>
      <c r="D33" s="7"/>
      <c r="E33" s="7"/>
      <c r="F33" s="7"/>
      <c r="G33" s="6"/>
      <c r="H33" s="7"/>
      <c r="I33" s="6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6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7"/>
      <c r="B44" s="7"/>
      <c r="C44" s="7"/>
      <c r="D44" s="7"/>
      <c r="E44" s="7"/>
      <c r="F44" s="7"/>
      <c r="G44" s="7"/>
      <c r="H44" s="7"/>
      <c r="I44" s="7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6"/>
      <c r="B46" s="7"/>
      <c r="C46" s="7"/>
      <c r="D46" s="7"/>
      <c r="E46" s="6"/>
      <c r="F46" s="7"/>
      <c r="G46" s="6"/>
      <c r="H46" s="7"/>
      <c r="I46" s="6"/>
    </row>
    <row r="47" spans="1:9">
      <c r="A47" s="7"/>
      <c r="B47" s="7"/>
      <c r="C47" s="7"/>
      <c r="D47" s="7"/>
      <c r="E47" s="7"/>
      <c r="F47" s="7"/>
      <c r="G47" s="7"/>
      <c r="H47" s="7"/>
      <c r="I47" s="7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6"/>
      <c r="B49" s="7"/>
      <c r="C49" s="7"/>
      <c r="D49" s="7"/>
      <c r="E49" s="6"/>
      <c r="F49" s="7"/>
      <c r="G49" s="6"/>
      <c r="H49" s="7"/>
      <c r="I49" s="6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6"/>
      <c r="E51" s="7"/>
      <c r="F51" s="7"/>
      <c r="G51" s="6"/>
      <c r="H51" s="6"/>
      <c r="I51" s="7"/>
    </row>
    <row r="52" spans="1:9">
      <c r="A52" s="7"/>
      <c r="B52" s="7"/>
      <c r="C52" s="7"/>
      <c r="D52" s="7"/>
      <c r="E52" s="7"/>
      <c r="F52" s="7"/>
      <c r="G52" s="7"/>
      <c r="H52" s="7"/>
      <c r="I52" s="7"/>
    </row>
  </sheetData>
  <mergeCells count="10">
    <mergeCell ref="A17:E17"/>
    <mergeCell ref="C15:E15"/>
    <mergeCell ref="C16:E16"/>
    <mergeCell ref="A14:B16"/>
    <mergeCell ref="C14:E14"/>
    <mergeCell ref="A5:H5"/>
    <mergeCell ref="A6:H6"/>
    <mergeCell ref="A8:H8"/>
    <mergeCell ref="C13:E13"/>
    <mergeCell ref="A13:B13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2060"/>
  </sheetPr>
  <dimension ref="A1:J58"/>
  <sheetViews>
    <sheetView view="pageBreakPreview" zoomScale="60" zoomScaleNormal="100" workbookViewId="0">
      <selection activeCell="A3" sqref="A3:G3"/>
    </sheetView>
  </sheetViews>
  <sheetFormatPr defaultRowHeight="12.75"/>
  <cols>
    <col min="1" max="1" width="41.5703125" customWidth="1"/>
    <col min="2" max="7" width="10.5703125" customWidth="1"/>
  </cols>
  <sheetData>
    <row r="1" spans="1:10">
      <c r="A1" s="575"/>
      <c r="B1" s="575"/>
      <c r="C1" s="575"/>
      <c r="D1" s="575"/>
      <c r="E1" s="575"/>
      <c r="F1" s="575"/>
      <c r="G1" s="575"/>
    </row>
    <row r="2" spans="1:10">
      <c r="A2" s="460" t="s">
        <v>767</v>
      </c>
      <c r="B2" s="460"/>
      <c r="C2" s="460"/>
      <c r="D2" s="460"/>
      <c r="E2" s="460"/>
      <c r="F2" s="460"/>
      <c r="G2" s="460"/>
    </row>
    <row r="3" spans="1:10">
      <c r="A3" s="460" t="s">
        <v>385</v>
      </c>
      <c r="B3" s="460"/>
      <c r="C3" s="460"/>
      <c r="D3" s="460"/>
      <c r="E3" s="460"/>
      <c r="F3" s="460"/>
      <c r="G3" s="460"/>
    </row>
    <row r="4" spans="1:10">
      <c r="B4" s="17"/>
    </row>
    <row r="5" spans="1:10">
      <c r="B5" s="17"/>
      <c r="C5" s="17"/>
      <c r="G5" s="44" t="s">
        <v>394</v>
      </c>
    </row>
    <row r="6" spans="1:10">
      <c r="A6" s="530" t="s">
        <v>309</v>
      </c>
      <c r="B6" s="576" t="s">
        <v>365</v>
      </c>
      <c r="C6" s="470"/>
      <c r="D6" s="471"/>
      <c r="E6" s="577" t="s">
        <v>366</v>
      </c>
      <c r="F6" s="578"/>
      <c r="G6" s="579"/>
      <c r="H6" s="7"/>
    </row>
    <row r="7" spans="1:10" ht="25.5">
      <c r="A7" s="531"/>
      <c r="B7" s="169" t="s">
        <v>377</v>
      </c>
      <c r="C7" s="169" t="s">
        <v>378</v>
      </c>
      <c r="D7" s="170" t="s">
        <v>376</v>
      </c>
      <c r="E7" s="169" t="s">
        <v>377</v>
      </c>
      <c r="F7" s="169" t="s">
        <v>378</v>
      </c>
      <c r="G7" s="170" t="s">
        <v>376</v>
      </c>
      <c r="H7" s="7"/>
    </row>
    <row r="8" spans="1:10">
      <c r="A8" s="322"/>
      <c r="B8" s="85"/>
      <c r="C8" s="85"/>
      <c r="D8" s="180"/>
      <c r="E8" s="85"/>
      <c r="F8" s="85"/>
      <c r="G8" s="85"/>
      <c r="H8" s="7"/>
    </row>
    <row r="9" spans="1:10">
      <c r="A9" s="322"/>
      <c r="B9" s="85"/>
      <c r="C9" s="85"/>
      <c r="D9" s="180"/>
      <c r="E9" s="85"/>
      <c r="F9" s="85"/>
      <c r="G9" s="85"/>
      <c r="H9" s="7"/>
    </row>
    <row r="10" spans="1:10">
      <c r="A10" s="341" t="s">
        <v>392</v>
      </c>
      <c r="B10" s="167"/>
      <c r="C10" s="167"/>
      <c r="D10" s="167"/>
      <c r="E10" s="167"/>
      <c r="F10" s="167"/>
      <c r="G10" s="167"/>
      <c r="H10" s="7"/>
    </row>
    <row r="11" spans="1:10">
      <c r="A11" s="1"/>
      <c r="B11" s="85"/>
      <c r="C11" s="85"/>
      <c r="D11" s="180"/>
      <c r="E11" s="85"/>
      <c r="F11" s="85"/>
      <c r="G11" s="85"/>
      <c r="H11" s="110"/>
      <c r="I11" s="185"/>
      <c r="J11" s="185"/>
    </row>
    <row r="12" spans="1:10">
      <c r="A12" s="1"/>
      <c r="B12" s="85"/>
      <c r="C12" s="85"/>
      <c r="D12" s="180"/>
      <c r="E12" s="85"/>
      <c r="F12" s="85"/>
      <c r="G12" s="85"/>
      <c r="H12" s="110"/>
      <c r="I12" s="185"/>
      <c r="J12" s="185"/>
    </row>
    <row r="13" spans="1:10">
      <c r="A13" s="1"/>
      <c r="B13" s="85"/>
      <c r="C13" s="85"/>
      <c r="D13" s="180"/>
      <c r="E13" s="85"/>
      <c r="F13" s="85"/>
      <c r="G13" s="85"/>
      <c r="H13" s="110"/>
      <c r="I13" s="185"/>
      <c r="J13" s="185"/>
    </row>
    <row r="14" spans="1:10">
      <c r="A14" s="178"/>
      <c r="B14" s="167"/>
      <c r="C14" s="167"/>
      <c r="D14" s="167"/>
      <c r="E14" s="167"/>
      <c r="F14" s="167"/>
      <c r="G14" s="167"/>
      <c r="H14" s="110"/>
      <c r="J14" s="185"/>
    </row>
    <row r="15" spans="1:10">
      <c r="A15" s="1"/>
      <c r="B15" s="21"/>
      <c r="C15" s="21"/>
      <c r="D15" s="29"/>
      <c r="E15" s="21"/>
      <c r="F15" s="21"/>
      <c r="G15" s="21"/>
      <c r="H15" s="7"/>
    </row>
    <row r="16" spans="1:10">
      <c r="A16" s="1"/>
      <c r="B16" s="21"/>
      <c r="C16" s="21"/>
      <c r="D16" s="29"/>
      <c r="E16" s="21"/>
      <c r="F16" s="21"/>
      <c r="G16" s="21"/>
      <c r="H16" s="7"/>
    </row>
    <row r="17" spans="1:8">
      <c r="A17" s="1"/>
      <c r="B17" s="21"/>
      <c r="C17" s="21"/>
      <c r="D17" s="29"/>
      <c r="E17" s="21"/>
      <c r="F17" s="21"/>
      <c r="G17" s="21"/>
      <c r="H17" s="7"/>
    </row>
    <row r="18" spans="1:8">
      <c r="A18" s="1"/>
      <c r="B18" s="21"/>
      <c r="C18" s="21"/>
      <c r="D18" s="29"/>
      <c r="E18" s="21"/>
      <c r="F18" s="21"/>
      <c r="G18" s="21"/>
      <c r="H18" s="7"/>
    </row>
    <row r="19" spans="1:8">
      <c r="A19" s="1"/>
      <c r="B19" s="21"/>
      <c r="C19" s="21"/>
      <c r="D19" s="29"/>
      <c r="E19" s="21"/>
      <c r="F19" s="21"/>
      <c r="G19" s="21"/>
      <c r="H19" s="7"/>
    </row>
    <row r="20" spans="1:8">
      <c r="A20" s="1"/>
      <c r="B20" s="21"/>
      <c r="C20" s="21"/>
      <c r="D20" s="29"/>
      <c r="E20" s="21"/>
      <c r="F20" s="21"/>
      <c r="G20" s="21"/>
      <c r="H20" s="7"/>
    </row>
    <row r="21" spans="1:8">
      <c r="A21" s="1"/>
      <c r="B21" s="21"/>
      <c r="C21" s="21"/>
      <c r="D21" s="29"/>
      <c r="E21" s="21"/>
      <c r="F21" s="21"/>
      <c r="G21" s="21"/>
      <c r="H21" s="7"/>
    </row>
    <row r="22" spans="1:8">
      <c r="A22" s="1"/>
      <c r="B22" s="21"/>
      <c r="C22" s="21"/>
      <c r="D22" s="29"/>
      <c r="E22" s="21"/>
      <c r="F22" s="21"/>
      <c r="G22" s="21"/>
      <c r="H22" s="7"/>
    </row>
    <row r="23" spans="1:8">
      <c r="A23" s="1"/>
      <c r="B23" s="21"/>
      <c r="C23" s="21"/>
      <c r="D23" s="29"/>
      <c r="E23" s="21"/>
      <c r="F23" s="21"/>
      <c r="G23" s="21"/>
      <c r="H23" s="7"/>
    </row>
    <row r="24" spans="1:8">
      <c r="A24" s="1"/>
      <c r="B24" s="21"/>
      <c r="C24" s="21"/>
      <c r="D24" s="29"/>
      <c r="E24" s="21"/>
      <c r="F24" s="21"/>
      <c r="G24" s="21"/>
      <c r="H24" s="7"/>
    </row>
    <row r="25" spans="1:8">
      <c r="A25" s="1"/>
      <c r="B25" s="21"/>
      <c r="C25" s="21"/>
      <c r="D25" s="29"/>
      <c r="E25" s="21"/>
      <c r="F25" s="21"/>
      <c r="G25" s="21"/>
      <c r="H25" s="7"/>
    </row>
    <row r="26" spans="1:8">
      <c r="A26" s="1"/>
      <c r="B26" s="21"/>
      <c r="C26" s="21"/>
      <c r="D26" s="29"/>
      <c r="E26" s="21"/>
      <c r="F26" s="21"/>
      <c r="G26" s="21"/>
      <c r="H26" s="7"/>
    </row>
    <row r="27" spans="1:8">
      <c r="A27" s="1"/>
      <c r="B27" s="21"/>
      <c r="C27" s="21"/>
      <c r="D27" s="29"/>
      <c r="E27" s="21"/>
      <c r="F27" s="21"/>
      <c r="G27" s="21"/>
      <c r="H27" s="7"/>
    </row>
    <row r="28" spans="1:8">
      <c r="A28" s="1"/>
      <c r="B28" s="21"/>
      <c r="C28" s="21"/>
      <c r="D28" s="29"/>
      <c r="E28" s="21"/>
      <c r="F28" s="21"/>
      <c r="G28" s="21"/>
      <c r="H28" s="7"/>
    </row>
    <row r="29" spans="1:8">
      <c r="A29" s="1"/>
      <c r="B29" s="21"/>
      <c r="C29" s="21"/>
      <c r="D29" s="29"/>
      <c r="E29" s="21"/>
      <c r="F29" s="21"/>
      <c r="G29" s="21"/>
      <c r="H29" s="7"/>
    </row>
    <row r="30" spans="1:8">
      <c r="A30" s="1"/>
      <c r="B30" s="21"/>
      <c r="C30" s="21"/>
      <c r="D30" s="29"/>
      <c r="E30" s="21"/>
      <c r="F30" s="21"/>
      <c r="G30" s="21"/>
      <c r="H30" s="7"/>
    </row>
    <row r="31" spans="1:8">
      <c r="A31" s="1"/>
      <c r="B31" s="21"/>
      <c r="C31" s="21"/>
      <c r="D31" s="29"/>
      <c r="E31" s="21"/>
      <c r="F31" s="21"/>
      <c r="G31" s="21"/>
      <c r="H31" s="7"/>
    </row>
    <row r="32" spans="1:8">
      <c r="A32" s="1"/>
      <c r="B32" s="21"/>
      <c r="C32" s="21"/>
      <c r="D32" s="29"/>
      <c r="E32" s="21"/>
      <c r="F32" s="21"/>
      <c r="G32" s="21"/>
      <c r="H32" s="7"/>
    </row>
    <row r="33" spans="1:8">
      <c r="A33" s="1"/>
      <c r="B33" s="21"/>
      <c r="C33" s="21"/>
      <c r="D33" s="29"/>
      <c r="E33" s="21"/>
      <c r="F33" s="21"/>
      <c r="G33" s="21"/>
      <c r="H33" s="7"/>
    </row>
    <row r="34" spans="1:8">
      <c r="A34" s="1"/>
      <c r="B34" s="21"/>
      <c r="C34" s="21"/>
      <c r="D34" s="29"/>
      <c r="E34" s="21"/>
      <c r="F34" s="21"/>
      <c r="G34" s="21"/>
      <c r="H34" s="7"/>
    </row>
    <row r="35" spans="1:8">
      <c r="A35" s="1"/>
      <c r="B35" s="21"/>
      <c r="C35" s="21"/>
      <c r="D35" s="29"/>
      <c r="E35" s="21"/>
      <c r="F35" s="21"/>
      <c r="G35" s="21"/>
      <c r="H35" s="7"/>
    </row>
    <row r="36" spans="1:8">
      <c r="A36" s="1"/>
      <c r="B36" s="21"/>
      <c r="C36" s="21"/>
      <c r="D36" s="29"/>
      <c r="E36" s="21"/>
      <c r="F36" s="21"/>
      <c r="G36" s="21"/>
      <c r="H36" s="7"/>
    </row>
    <row r="37" spans="1:8">
      <c r="A37" s="1"/>
      <c r="B37" s="21"/>
      <c r="C37" s="21"/>
      <c r="D37" s="29"/>
      <c r="E37" s="21"/>
      <c r="F37" s="21"/>
      <c r="G37" s="21"/>
      <c r="H37" s="7"/>
    </row>
    <row r="38" spans="1:8">
      <c r="A38" s="1"/>
      <c r="B38" s="21"/>
      <c r="C38" s="21"/>
      <c r="D38" s="29"/>
      <c r="E38" s="21"/>
      <c r="F38" s="21"/>
      <c r="G38" s="21"/>
      <c r="H38" s="7"/>
    </row>
    <row r="39" spans="1:8">
      <c r="A39" s="1"/>
      <c r="B39" s="21"/>
      <c r="C39" s="21"/>
      <c r="D39" s="29"/>
      <c r="E39" s="21"/>
      <c r="F39" s="21"/>
      <c r="G39" s="21"/>
      <c r="H39" s="7"/>
    </row>
    <row r="40" spans="1:8">
      <c r="A40" s="1"/>
      <c r="B40" s="21"/>
      <c r="C40" s="21"/>
      <c r="D40" s="29"/>
      <c r="E40" s="21"/>
      <c r="F40" s="21"/>
      <c r="G40" s="21"/>
      <c r="H40" s="7"/>
    </row>
    <row r="41" spans="1:8">
      <c r="A41" s="1"/>
      <c r="B41" s="21"/>
      <c r="C41" s="21"/>
      <c r="D41" s="29"/>
      <c r="E41" s="21"/>
      <c r="F41" s="21"/>
      <c r="G41" s="21"/>
      <c r="H41" s="7"/>
    </row>
    <row r="42" spans="1:8">
      <c r="A42" s="1"/>
      <c r="B42" s="21"/>
      <c r="C42" s="21"/>
      <c r="D42" s="29"/>
      <c r="E42" s="21"/>
      <c r="F42" s="21"/>
      <c r="G42" s="21"/>
      <c r="H42" s="7"/>
    </row>
    <row r="43" spans="1:8">
      <c r="A43" s="1"/>
      <c r="B43" s="21"/>
      <c r="C43" s="21"/>
      <c r="D43" s="29"/>
      <c r="E43" s="21"/>
      <c r="F43" s="21"/>
      <c r="G43" s="21"/>
      <c r="H43" s="7"/>
    </row>
    <row r="44" spans="1:8">
      <c r="A44" s="1"/>
      <c r="B44" s="21"/>
      <c r="C44" s="21"/>
      <c r="D44" s="29"/>
      <c r="E44" s="21"/>
      <c r="F44" s="21"/>
      <c r="G44" s="21"/>
      <c r="H44" s="7"/>
    </row>
    <row r="45" spans="1:8">
      <c r="A45" s="1"/>
      <c r="B45" s="21"/>
      <c r="C45" s="21"/>
      <c r="D45" s="29"/>
      <c r="E45" s="21"/>
      <c r="F45" s="21"/>
      <c r="G45" s="21"/>
      <c r="H45" s="7"/>
    </row>
    <row r="46" spans="1:8">
      <c r="A46" s="3"/>
      <c r="B46" s="21"/>
      <c r="C46" s="38"/>
      <c r="D46" s="11"/>
      <c r="E46" s="21"/>
      <c r="F46" s="21"/>
      <c r="G46" s="21"/>
      <c r="H46" s="7"/>
    </row>
    <row r="47" spans="1:8">
      <c r="A47" s="1"/>
      <c r="B47" s="21"/>
      <c r="C47" s="29"/>
      <c r="D47" s="29"/>
      <c r="E47" s="21"/>
      <c r="F47" s="21"/>
      <c r="G47" s="21"/>
      <c r="H47" s="7"/>
    </row>
    <row r="48" spans="1:8">
      <c r="A48" s="1"/>
      <c r="B48" s="21"/>
      <c r="C48" s="29"/>
      <c r="D48" s="29"/>
      <c r="E48" s="21"/>
      <c r="F48" s="21"/>
      <c r="G48" s="21"/>
      <c r="H48" s="7"/>
    </row>
    <row r="49" spans="1:8">
      <c r="A49" s="1"/>
      <c r="B49" s="21"/>
      <c r="C49" s="29"/>
      <c r="D49" s="29"/>
      <c r="E49" s="21"/>
      <c r="F49" s="21"/>
      <c r="G49" s="21"/>
      <c r="H49" s="7"/>
    </row>
    <row r="50" spans="1:8">
      <c r="A50" s="1"/>
      <c r="B50" s="21"/>
      <c r="C50" s="29"/>
      <c r="D50" s="29"/>
      <c r="E50" s="21"/>
      <c r="F50" s="21"/>
      <c r="G50" s="21"/>
      <c r="H50" s="7"/>
    </row>
    <row r="51" spans="1:8">
      <c r="A51" s="1"/>
      <c r="B51" s="21"/>
      <c r="C51" s="29"/>
      <c r="D51" s="29"/>
      <c r="E51" s="21"/>
      <c r="F51" s="21"/>
      <c r="G51" s="21"/>
      <c r="H51" s="7"/>
    </row>
    <row r="52" spans="1:8">
      <c r="A52" s="1"/>
      <c r="B52" s="21"/>
      <c r="C52" s="29"/>
      <c r="D52" s="29"/>
      <c r="E52" s="21"/>
      <c r="F52" s="21"/>
      <c r="G52" s="21"/>
      <c r="H52" s="7"/>
    </row>
    <row r="53" spans="1:8">
      <c r="A53" s="1"/>
      <c r="B53" s="21"/>
      <c r="C53" s="29"/>
      <c r="D53" s="29"/>
      <c r="E53" s="21"/>
      <c r="F53" s="21"/>
      <c r="G53" s="21"/>
      <c r="H53" s="7"/>
    </row>
    <row r="54" spans="1:8">
      <c r="A54" s="1"/>
      <c r="B54" s="21"/>
      <c r="C54" s="29"/>
      <c r="D54" s="29"/>
      <c r="E54" s="21"/>
      <c r="F54" s="21"/>
      <c r="G54" s="21"/>
      <c r="H54" s="7"/>
    </row>
    <row r="55" spans="1:8">
      <c r="A55" s="1"/>
      <c r="B55" s="21"/>
      <c r="C55" s="29"/>
      <c r="D55" s="29"/>
      <c r="E55" s="21"/>
      <c r="F55" s="21"/>
      <c r="G55" s="21"/>
      <c r="H55" s="7"/>
    </row>
    <row r="56" spans="1:8">
      <c r="A56" s="1"/>
      <c r="B56" s="21"/>
      <c r="C56" s="29"/>
      <c r="D56" s="29"/>
      <c r="E56" s="21"/>
      <c r="F56" s="21"/>
      <c r="G56" s="21"/>
      <c r="H56" s="7"/>
    </row>
    <row r="57" spans="1:8">
      <c r="A57" s="1"/>
      <c r="B57" s="21"/>
      <c r="C57" s="29"/>
      <c r="D57" s="29"/>
      <c r="E57" s="21"/>
      <c r="F57" s="21"/>
      <c r="G57" s="21"/>
      <c r="H57" s="7"/>
    </row>
    <row r="58" spans="1:8">
      <c r="A58" s="1"/>
      <c r="B58" s="21"/>
      <c r="C58" s="29"/>
      <c r="D58" s="29"/>
      <c r="E58" s="21"/>
      <c r="F58" s="21"/>
      <c r="G58" s="21"/>
      <c r="H58" s="7"/>
    </row>
  </sheetData>
  <mergeCells count="6">
    <mergeCell ref="A1:G1"/>
    <mergeCell ref="A3:G3"/>
    <mergeCell ref="B6:D6"/>
    <mergeCell ref="E6:G6"/>
    <mergeCell ref="A6:A7"/>
    <mergeCell ref="A2:G2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3:AD69"/>
  <sheetViews>
    <sheetView view="pageBreakPreview" zoomScale="60" zoomScaleNormal="100" workbookViewId="0">
      <selection activeCell="A4" sqref="A4:J4"/>
    </sheetView>
  </sheetViews>
  <sheetFormatPr defaultRowHeight="12.75"/>
  <cols>
    <col min="1" max="1" width="16.5703125" customWidth="1"/>
    <col min="7" max="7" width="11" customWidth="1"/>
    <col min="8" max="10" width="12.7109375" customWidth="1"/>
  </cols>
  <sheetData>
    <row r="3" spans="1:10">
      <c r="A3" s="460" t="s">
        <v>768</v>
      </c>
      <c r="B3" s="460"/>
      <c r="C3" s="460"/>
      <c r="D3" s="460"/>
      <c r="E3" s="460"/>
      <c r="F3" s="460"/>
      <c r="G3" s="460"/>
      <c r="H3" s="460"/>
      <c r="I3" s="460"/>
      <c r="J3" s="460"/>
    </row>
    <row r="4" spans="1:10">
      <c r="A4" s="460" t="s">
        <v>58</v>
      </c>
      <c r="B4" s="460"/>
      <c r="C4" s="460"/>
      <c r="D4" s="460"/>
      <c r="E4" s="460"/>
      <c r="F4" s="460"/>
      <c r="G4" s="460"/>
      <c r="H4" s="460"/>
      <c r="I4" s="460"/>
      <c r="J4" s="460"/>
    </row>
    <row r="5" spans="1:10">
      <c r="A5" s="460" t="s">
        <v>218</v>
      </c>
      <c r="B5" s="460"/>
      <c r="C5" s="460"/>
      <c r="D5" s="460"/>
      <c r="E5" s="460"/>
      <c r="F5" s="460"/>
      <c r="G5" s="460"/>
      <c r="H5" s="460"/>
      <c r="I5" s="460"/>
      <c r="J5" s="460"/>
    </row>
    <row r="6" spans="1:10">
      <c r="B6" s="18"/>
      <c r="C6" s="19"/>
      <c r="D6" s="19"/>
      <c r="E6" s="18"/>
      <c r="H6" s="10"/>
      <c r="I6" s="10"/>
    </row>
    <row r="7" spans="1:10">
      <c r="B7" s="18"/>
      <c r="C7" s="19"/>
      <c r="D7" s="19"/>
      <c r="E7" s="18"/>
      <c r="H7" s="10"/>
      <c r="I7" s="10"/>
    </row>
    <row r="8" spans="1:10">
      <c r="B8" s="18"/>
      <c r="C8" s="19"/>
      <c r="D8" s="19"/>
      <c r="E8" s="18"/>
      <c r="H8" s="10"/>
      <c r="I8" s="10"/>
    </row>
    <row r="9" spans="1:10">
      <c r="B9" s="18"/>
      <c r="C9" s="19"/>
      <c r="D9" s="19"/>
      <c r="E9" s="18"/>
      <c r="H9" s="10"/>
      <c r="I9" s="10"/>
      <c r="J9" s="44" t="s">
        <v>394</v>
      </c>
    </row>
    <row r="10" spans="1:10" ht="12.75" customHeight="1">
      <c r="A10" s="562" t="s">
        <v>367</v>
      </c>
      <c r="B10" s="584"/>
      <c r="C10" s="584"/>
      <c r="D10" s="584"/>
      <c r="E10" s="584"/>
      <c r="F10" s="584"/>
      <c r="G10" s="585"/>
      <c r="H10" s="582" t="s">
        <v>377</v>
      </c>
      <c r="I10" s="582" t="s">
        <v>378</v>
      </c>
      <c r="J10" s="555" t="s">
        <v>582</v>
      </c>
    </row>
    <row r="11" spans="1:10">
      <c r="A11" s="586"/>
      <c r="B11" s="587"/>
      <c r="C11" s="587"/>
      <c r="D11" s="587"/>
      <c r="E11" s="587"/>
      <c r="F11" s="587"/>
      <c r="G11" s="588"/>
      <c r="H11" s="583"/>
      <c r="I11" s="583"/>
      <c r="J11" s="589"/>
    </row>
    <row r="12" spans="1:10">
      <c r="A12" s="1"/>
      <c r="B12" s="2"/>
      <c r="C12" s="2"/>
      <c r="D12" s="2"/>
      <c r="E12" s="2"/>
      <c r="F12" s="2"/>
      <c r="G12" s="29"/>
      <c r="H12" s="21"/>
      <c r="I12" s="21"/>
      <c r="J12" s="21"/>
    </row>
    <row r="13" spans="1:10">
      <c r="A13" s="5" t="s">
        <v>53</v>
      </c>
      <c r="B13" s="2"/>
      <c r="C13" s="2"/>
      <c r="D13" s="2"/>
      <c r="E13" s="2"/>
      <c r="F13" s="2"/>
      <c r="G13" s="29"/>
      <c r="H13" s="167">
        <f>SUM(H14:H15)</f>
        <v>33000</v>
      </c>
      <c r="I13" s="167">
        <f>SUM(I14:I15)</f>
        <v>21298</v>
      </c>
      <c r="J13" s="167">
        <f>SUM(J14:J15)</f>
        <v>0</v>
      </c>
    </row>
    <row r="14" spans="1:10">
      <c r="A14" s="32" t="s">
        <v>544</v>
      </c>
      <c r="B14" s="2"/>
      <c r="C14" s="2"/>
      <c r="D14" s="2"/>
      <c r="E14" s="2"/>
      <c r="F14" s="2"/>
      <c r="G14" s="29"/>
      <c r="H14" s="85">
        <v>33000</v>
      </c>
      <c r="I14" s="85">
        <v>21298</v>
      </c>
      <c r="J14" s="85">
        <v>0</v>
      </c>
    </row>
    <row r="15" spans="1:10">
      <c r="A15" s="32" t="s">
        <v>545</v>
      </c>
      <c r="B15" s="2"/>
      <c r="C15" s="2"/>
      <c r="D15" s="2"/>
      <c r="E15" s="2"/>
      <c r="F15" s="2"/>
      <c r="G15" s="180"/>
      <c r="H15" s="29">
        <v>0</v>
      </c>
      <c r="I15" s="29">
        <v>0</v>
      </c>
      <c r="J15" s="29">
        <v>0</v>
      </c>
    </row>
    <row r="16" spans="1:10">
      <c r="A16" s="1"/>
      <c r="B16" s="2"/>
      <c r="C16" s="2"/>
      <c r="D16" s="2"/>
      <c r="E16" s="2"/>
      <c r="F16" s="2"/>
      <c r="G16" s="180"/>
      <c r="H16" s="29"/>
      <c r="I16" s="29"/>
      <c r="J16" s="29"/>
    </row>
    <row r="17" spans="1:11">
      <c r="A17" s="519" t="s">
        <v>150</v>
      </c>
      <c r="B17" s="520"/>
      <c r="C17" s="520"/>
      <c r="D17" s="520"/>
      <c r="E17" s="520"/>
      <c r="F17" s="520"/>
      <c r="G17" s="521"/>
      <c r="H17" s="358">
        <v>0</v>
      </c>
      <c r="I17" s="358">
        <v>0</v>
      </c>
      <c r="J17" s="358">
        <v>0</v>
      </c>
    </row>
    <row r="18" spans="1:11">
      <c r="A18" s="361"/>
      <c r="B18" s="362"/>
      <c r="C18" s="362"/>
      <c r="D18" s="362"/>
      <c r="E18" s="362"/>
      <c r="F18" s="362"/>
      <c r="G18" s="363"/>
      <c r="H18" s="358"/>
      <c r="I18" s="358"/>
      <c r="J18" s="358"/>
    </row>
    <row r="19" spans="1:11" s="9" customFormat="1">
      <c r="A19" s="5" t="s">
        <v>605</v>
      </c>
      <c r="B19" s="27"/>
      <c r="C19" s="27"/>
      <c r="D19" s="27"/>
      <c r="E19" s="27"/>
      <c r="F19" s="27"/>
      <c r="G19" s="28"/>
      <c r="H19" s="167">
        <f>H17+H13</f>
        <v>33000</v>
      </c>
      <c r="I19" s="167">
        <f t="shared" ref="I19:J19" si="0">I17+I13</f>
        <v>21298</v>
      </c>
      <c r="J19" s="167">
        <f t="shared" si="0"/>
        <v>0</v>
      </c>
    </row>
    <row r="20" spans="1:11">
      <c r="A20" s="7"/>
      <c r="B20" s="7"/>
      <c r="C20" s="7"/>
      <c r="D20" s="7"/>
      <c r="E20" s="7"/>
      <c r="F20" s="7"/>
      <c r="G20" s="7"/>
      <c r="H20" s="7"/>
      <c r="I20" s="7"/>
    </row>
    <row r="21" spans="1:11">
      <c r="A21" s="177"/>
      <c r="B21" s="177"/>
      <c r="C21" s="177"/>
      <c r="D21" s="177"/>
      <c r="E21" s="177"/>
      <c r="F21" s="177"/>
      <c r="G21" s="177"/>
      <c r="H21" s="177"/>
      <c r="I21" s="177"/>
      <c r="J21" s="166"/>
      <c r="K21" s="7"/>
    </row>
    <row r="22" spans="1:11">
      <c r="A22" s="562" t="s">
        <v>592</v>
      </c>
      <c r="B22" s="563"/>
      <c r="C22" s="563"/>
      <c r="D22" s="563"/>
      <c r="E22" s="563"/>
      <c r="F22" s="563"/>
      <c r="G22" s="564"/>
      <c r="H22" s="530" t="s">
        <v>593</v>
      </c>
      <c r="I22" s="590" t="s">
        <v>127</v>
      </c>
      <c r="J22" s="590" t="s">
        <v>128</v>
      </c>
      <c r="K22" s="7"/>
    </row>
    <row r="23" spans="1:11">
      <c r="A23" s="565"/>
      <c r="B23" s="566"/>
      <c r="C23" s="566"/>
      <c r="D23" s="566"/>
      <c r="E23" s="566"/>
      <c r="F23" s="566"/>
      <c r="G23" s="567"/>
      <c r="H23" s="531"/>
      <c r="I23" s="591"/>
      <c r="J23" s="591"/>
      <c r="K23" s="7"/>
    </row>
    <row r="24" spans="1:11">
      <c r="A24" s="1" t="s">
        <v>594</v>
      </c>
      <c r="B24" s="2"/>
      <c r="C24" s="2"/>
      <c r="D24" s="2"/>
      <c r="E24" s="2"/>
      <c r="F24" s="2"/>
      <c r="G24" s="2"/>
      <c r="H24" s="21"/>
      <c r="I24" s="21"/>
      <c r="J24" s="21"/>
      <c r="K24" s="7"/>
    </row>
    <row r="25" spans="1:11">
      <c r="A25" s="1"/>
      <c r="B25" s="2" t="s">
        <v>595</v>
      </c>
      <c r="C25" s="2"/>
      <c r="D25" s="2"/>
      <c r="E25" s="2"/>
      <c r="F25" s="2"/>
      <c r="G25" s="2"/>
      <c r="H25" s="275">
        <f t="shared" ref="H25:H30" si="1">SUM(I25)</f>
        <v>0</v>
      </c>
      <c r="I25" s="275">
        <v>0</v>
      </c>
      <c r="J25" s="275">
        <v>0</v>
      </c>
      <c r="K25" s="7"/>
    </row>
    <row r="26" spans="1:11">
      <c r="A26" s="1"/>
      <c r="B26" s="592" t="s">
        <v>596</v>
      </c>
      <c r="C26" s="592"/>
      <c r="D26" s="592"/>
      <c r="E26" s="592"/>
      <c r="F26" s="592"/>
      <c r="G26" s="593"/>
      <c r="H26" s="275">
        <f t="shared" si="1"/>
        <v>0</v>
      </c>
      <c r="I26" s="275">
        <v>0</v>
      </c>
      <c r="J26" s="399">
        <v>0</v>
      </c>
      <c r="K26" s="7"/>
    </row>
    <row r="27" spans="1:11">
      <c r="A27" s="1"/>
      <c r="B27" s="400" t="s">
        <v>30</v>
      </c>
      <c r="C27" s="400"/>
      <c r="D27" s="401"/>
      <c r="E27" s="401"/>
      <c r="F27" s="2"/>
      <c r="G27" s="2"/>
      <c r="H27" s="275">
        <f t="shared" si="1"/>
        <v>0</v>
      </c>
      <c r="I27" s="275">
        <v>0</v>
      </c>
      <c r="J27" s="399">
        <v>0</v>
      </c>
      <c r="K27" s="7"/>
    </row>
    <row r="28" spans="1:11">
      <c r="A28" s="1"/>
      <c r="B28" s="594" t="s">
        <v>43</v>
      </c>
      <c r="C28" s="594"/>
      <c r="D28" s="594"/>
      <c r="E28" s="594"/>
      <c r="F28" s="594"/>
      <c r="G28" s="594"/>
      <c r="H28" s="275">
        <f t="shared" si="1"/>
        <v>0</v>
      </c>
      <c r="I28" s="275">
        <v>0</v>
      </c>
      <c r="J28" s="399">
        <v>0</v>
      </c>
      <c r="K28" s="7"/>
    </row>
    <row r="29" spans="1:11">
      <c r="A29" s="1"/>
      <c r="B29" s="594" t="s">
        <v>3</v>
      </c>
      <c r="C29" s="594"/>
      <c r="D29" s="594"/>
      <c r="E29" s="594"/>
      <c r="F29" s="594"/>
      <c r="G29" s="594"/>
      <c r="H29" s="275">
        <f t="shared" si="1"/>
        <v>0</v>
      </c>
      <c r="I29" s="399">
        <v>0</v>
      </c>
      <c r="J29" s="399">
        <v>0</v>
      </c>
      <c r="K29" s="7"/>
    </row>
    <row r="30" spans="1:11">
      <c r="A30" s="1"/>
      <c r="B30" s="402" t="s">
        <v>597</v>
      </c>
      <c r="C30" s="402"/>
      <c r="D30" s="402"/>
      <c r="E30" s="402"/>
      <c r="F30" s="15"/>
      <c r="G30" s="15"/>
      <c r="H30" s="275">
        <f t="shared" si="1"/>
        <v>0</v>
      </c>
      <c r="I30" s="399">
        <v>0</v>
      </c>
      <c r="J30" s="275">
        <v>0</v>
      </c>
      <c r="K30" s="7"/>
    </row>
    <row r="31" spans="1:11">
      <c r="A31" s="1"/>
      <c r="B31" s="403"/>
      <c r="C31" s="15"/>
      <c r="D31" s="15"/>
      <c r="E31" s="15"/>
      <c r="F31" s="15"/>
      <c r="G31" s="15"/>
      <c r="H31" s="94"/>
      <c r="I31" s="94"/>
      <c r="J31" s="94"/>
      <c r="K31" s="7"/>
    </row>
    <row r="32" spans="1:11">
      <c r="A32" s="1"/>
      <c r="B32" s="2"/>
      <c r="C32" s="2"/>
      <c r="D32" s="2"/>
      <c r="E32" s="2"/>
      <c r="F32" s="2"/>
      <c r="G32" s="2"/>
      <c r="H32" s="23"/>
      <c r="I32" s="23"/>
      <c r="J32" s="94"/>
      <c r="K32" s="7"/>
    </row>
    <row r="33" spans="1:30">
      <c r="A33" s="1" t="s">
        <v>598</v>
      </c>
      <c r="B33" s="2"/>
      <c r="C33" s="2"/>
      <c r="D33" s="2"/>
      <c r="E33" s="2"/>
      <c r="F33" s="2"/>
      <c r="G33" s="29"/>
      <c r="H33" s="450"/>
      <c r="I33" s="450"/>
      <c r="J33" s="404"/>
      <c r="K33" s="13" t="s">
        <v>734</v>
      </c>
      <c r="L33" s="10" t="s">
        <v>715</v>
      </c>
      <c r="M33" s="10" t="s">
        <v>716</v>
      </c>
      <c r="N33" s="292" t="s">
        <v>717</v>
      </c>
      <c r="O33" s="292" t="s">
        <v>718</v>
      </c>
      <c r="P33" s="292" t="s">
        <v>719</v>
      </c>
      <c r="Q33" s="292" t="s">
        <v>720</v>
      </c>
      <c r="R33" s="292" t="s">
        <v>721</v>
      </c>
      <c r="S33" s="292" t="s">
        <v>722</v>
      </c>
      <c r="T33" s="292" t="s">
        <v>723</v>
      </c>
      <c r="U33" s="292" t="s">
        <v>724</v>
      </c>
      <c r="V33" s="292" t="s">
        <v>725</v>
      </c>
      <c r="W33" s="292" t="s">
        <v>726</v>
      </c>
      <c r="X33" s="292" t="s">
        <v>727</v>
      </c>
      <c r="Y33" s="292" t="s">
        <v>728</v>
      </c>
      <c r="Z33" s="292" t="s">
        <v>729</v>
      </c>
      <c r="AA33" s="292" t="s">
        <v>730</v>
      </c>
      <c r="AB33" s="292" t="s">
        <v>731</v>
      </c>
      <c r="AC33" s="292" t="s">
        <v>732</v>
      </c>
      <c r="AD33" s="292" t="s">
        <v>733</v>
      </c>
    </row>
    <row r="34" spans="1:30">
      <c r="A34" s="1"/>
      <c r="B34" s="2" t="s">
        <v>402</v>
      </c>
      <c r="C34" s="2"/>
      <c r="D34" s="2"/>
      <c r="E34" s="2"/>
      <c r="F34" s="2"/>
      <c r="G34" s="29"/>
      <c r="H34" s="275">
        <f>SUM(I34)</f>
        <v>0</v>
      </c>
      <c r="I34" s="275">
        <v>0</v>
      </c>
      <c r="J34" s="94"/>
      <c r="K34" s="7">
        <f>SUM(L34:AD34)</f>
        <v>0</v>
      </c>
    </row>
    <row r="35" spans="1:30">
      <c r="A35" s="1"/>
      <c r="B35" s="2" t="s">
        <v>405</v>
      </c>
      <c r="C35" s="2"/>
      <c r="D35" s="2"/>
      <c r="E35" s="2"/>
      <c r="F35" s="2"/>
      <c r="G35" s="29"/>
      <c r="H35" s="275">
        <f t="shared" ref="H35:H40" si="2">SUM(I35)</f>
        <v>0</v>
      </c>
      <c r="I35" s="275">
        <v>0</v>
      </c>
      <c r="J35" s="94"/>
      <c r="K35" s="7">
        <f t="shared" ref="K35:K42" si="3">SUM(L35:AD35)</f>
        <v>0</v>
      </c>
    </row>
    <row r="36" spans="1:30">
      <c r="A36" s="1"/>
      <c r="B36" s="39" t="s">
        <v>599</v>
      </c>
      <c r="C36" s="2"/>
      <c r="D36" s="2"/>
      <c r="E36" s="2"/>
      <c r="F36" s="2"/>
      <c r="G36" s="29"/>
      <c r="H36" s="275">
        <f t="shared" si="2"/>
        <v>-2617</v>
      </c>
      <c r="I36" s="275">
        <v>-2617</v>
      </c>
      <c r="J36" s="94"/>
      <c r="K36" s="7">
        <f t="shared" si="3"/>
        <v>2617</v>
      </c>
      <c r="L36">
        <v>635</v>
      </c>
      <c r="Q36">
        <v>438</v>
      </c>
      <c r="V36">
        <v>192</v>
      </c>
      <c r="AD36">
        <v>1352</v>
      </c>
    </row>
    <row r="37" spans="1:30">
      <c r="A37" s="1"/>
      <c r="B37" s="39" t="s">
        <v>600</v>
      </c>
      <c r="C37" s="2"/>
      <c r="D37" s="2"/>
      <c r="E37" s="2"/>
      <c r="F37" s="2"/>
      <c r="G37" s="29"/>
      <c r="H37" s="275">
        <f t="shared" si="2"/>
        <v>0</v>
      </c>
      <c r="I37" s="275">
        <v>0</v>
      </c>
      <c r="J37" s="21"/>
      <c r="K37" s="7">
        <f t="shared" si="3"/>
        <v>0</v>
      </c>
    </row>
    <row r="38" spans="1:30">
      <c r="A38" s="1"/>
      <c r="B38" s="39" t="s">
        <v>601</v>
      </c>
      <c r="C38" s="2"/>
      <c r="D38" s="2"/>
      <c r="E38" s="2"/>
      <c r="F38" s="2"/>
      <c r="G38" s="29"/>
      <c r="H38" s="275">
        <f t="shared" si="2"/>
        <v>0</v>
      </c>
      <c r="I38" s="399">
        <v>0</v>
      </c>
      <c r="J38" s="21"/>
      <c r="K38" s="7">
        <f t="shared" si="3"/>
        <v>0</v>
      </c>
    </row>
    <row r="39" spans="1:30">
      <c r="A39" s="1"/>
      <c r="B39" s="595" t="s">
        <v>291</v>
      </c>
      <c r="C39" s="596"/>
      <c r="D39" s="596"/>
      <c r="E39" s="596"/>
      <c r="F39" s="596"/>
      <c r="G39" s="597"/>
      <c r="H39" s="275">
        <f t="shared" si="2"/>
        <v>-7184</v>
      </c>
      <c r="I39" s="275">
        <v>-7184</v>
      </c>
      <c r="J39" s="275">
        <v>0</v>
      </c>
      <c r="K39" s="7">
        <f t="shared" si="3"/>
        <v>7184</v>
      </c>
      <c r="N39">
        <v>494</v>
      </c>
      <c r="R39">
        <v>3120</v>
      </c>
      <c r="T39">
        <f>902+178</f>
        <v>1080</v>
      </c>
      <c r="U39">
        <v>235</v>
      </c>
      <c r="W39">
        <v>203</v>
      </c>
      <c r="X39">
        <v>1453</v>
      </c>
      <c r="AB39">
        <v>599</v>
      </c>
    </row>
    <row r="40" spans="1:30">
      <c r="A40" s="1"/>
      <c r="B40" s="592" t="s">
        <v>602</v>
      </c>
      <c r="C40" s="496"/>
      <c r="D40" s="496"/>
      <c r="E40" s="496"/>
      <c r="F40" s="496"/>
      <c r="G40" s="497"/>
      <c r="H40" s="275">
        <f t="shared" si="2"/>
        <v>-1901</v>
      </c>
      <c r="I40" s="275">
        <v>-1901</v>
      </c>
      <c r="J40" s="85"/>
      <c r="K40" s="7">
        <f t="shared" si="3"/>
        <v>1901</v>
      </c>
      <c r="O40">
        <v>1670</v>
      </c>
      <c r="S40">
        <v>145</v>
      </c>
      <c r="Z40">
        <v>86</v>
      </c>
    </row>
    <row r="41" spans="1:30">
      <c r="A41" s="598" t="s">
        <v>603</v>
      </c>
      <c r="B41" s="599"/>
      <c r="C41" s="599"/>
      <c r="D41" s="599"/>
      <c r="E41" s="599"/>
      <c r="F41" s="599"/>
      <c r="G41" s="600"/>
      <c r="H41" s="275">
        <f>SUM(H25:H40)</f>
        <v>-11702</v>
      </c>
      <c r="I41" s="275">
        <f>SUM(I25:I40)</f>
        <v>-11702</v>
      </c>
      <c r="J41" s="405">
        <v>0</v>
      </c>
      <c r="K41" s="7">
        <f t="shared" si="3"/>
        <v>0</v>
      </c>
    </row>
    <row r="42" spans="1:30">
      <c r="A42" s="1"/>
      <c r="B42" s="2"/>
      <c r="C42" s="2"/>
      <c r="D42" s="2"/>
      <c r="E42" s="2"/>
      <c r="F42" s="2"/>
      <c r="G42" s="29"/>
      <c r="J42" s="85"/>
      <c r="K42" s="7">
        <f t="shared" si="3"/>
        <v>0</v>
      </c>
    </row>
    <row r="43" spans="1:30">
      <c r="A43" s="499" t="s">
        <v>604</v>
      </c>
      <c r="B43" s="500"/>
      <c r="C43" s="500"/>
      <c r="D43" s="500"/>
      <c r="E43" s="500"/>
      <c r="F43" s="500"/>
      <c r="G43" s="501"/>
      <c r="H43" s="167">
        <f>SUM(H19,H41)</f>
        <v>21298</v>
      </c>
      <c r="I43" s="167">
        <f>SUM(I19,I41)</f>
        <v>9596</v>
      </c>
      <c r="J43" s="167">
        <f>J20+J41</f>
        <v>0</v>
      </c>
      <c r="K43" s="7"/>
    </row>
    <row r="44" spans="1:30">
      <c r="A44" s="7"/>
      <c r="B44" s="43"/>
      <c r="C44" s="7"/>
      <c r="D44" s="7"/>
      <c r="E44" s="7"/>
      <c r="F44" s="7"/>
      <c r="G44" s="7"/>
      <c r="H44" s="110"/>
      <c r="I44" s="110"/>
      <c r="J44" s="110"/>
      <c r="K44" s="7"/>
    </row>
    <row r="45" spans="1:30">
      <c r="A45" s="7"/>
      <c r="B45" s="43"/>
      <c r="C45" s="7"/>
      <c r="D45" s="7"/>
      <c r="E45" s="7"/>
      <c r="F45" s="7"/>
      <c r="G45" s="7"/>
      <c r="H45" s="110"/>
      <c r="I45" s="110"/>
      <c r="J45" s="110"/>
      <c r="K45" s="7"/>
    </row>
    <row r="46" spans="1:30">
      <c r="A46" s="7"/>
      <c r="B46" s="43"/>
      <c r="C46" s="7"/>
      <c r="D46" s="7"/>
      <c r="E46" s="7"/>
      <c r="F46" s="7"/>
      <c r="G46" s="7"/>
      <c r="H46" s="110"/>
      <c r="I46" s="110"/>
      <c r="J46" s="110"/>
      <c r="K46" s="7"/>
    </row>
    <row r="47" spans="1:30">
      <c r="A47" s="7"/>
      <c r="B47" s="7"/>
      <c r="C47" s="7"/>
      <c r="D47" s="7"/>
      <c r="E47" s="7"/>
      <c r="F47" s="7"/>
      <c r="G47" s="7"/>
      <c r="H47" s="110"/>
      <c r="I47" s="110"/>
      <c r="J47" s="110"/>
      <c r="K47" s="7"/>
    </row>
    <row r="48" spans="1:30">
      <c r="A48" s="580"/>
      <c r="B48" s="580"/>
      <c r="C48" s="580"/>
      <c r="D48" s="580"/>
      <c r="E48" s="580"/>
      <c r="F48" s="580"/>
      <c r="G48" s="580"/>
      <c r="H48" s="110"/>
      <c r="I48" s="110"/>
      <c r="J48" s="110"/>
      <c r="K48" s="7"/>
    </row>
    <row r="49" spans="1:11">
      <c r="A49" s="7"/>
      <c r="B49" s="7"/>
      <c r="C49" s="7"/>
      <c r="D49" s="7"/>
      <c r="E49" s="7"/>
      <c r="F49" s="7"/>
      <c r="G49" s="7"/>
      <c r="H49" s="110"/>
      <c r="I49" s="110"/>
      <c r="J49" s="110"/>
      <c r="K49" s="7"/>
    </row>
    <row r="50" spans="1:11">
      <c r="A50" s="581"/>
      <c r="B50" s="581"/>
      <c r="C50" s="581"/>
      <c r="D50" s="581"/>
      <c r="E50" s="581"/>
      <c r="F50" s="581"/>
      <c r="G50" s="581"/>
      <c r="H50" s="259"/>
      <c r="I50" s="259"/>
      <c r="J50" s="259"/>
      <c r="K50" s="7"/>
    </row>
    <row r="51" spans="1:11">
      <c r="A51" s="7"/>
      <c r="B51" s="7"/>
      <c r="C51" s="7"/>
      <c r="D51" s="7"/>
      <c r="E51" s="7"/>
      <c r="F51" s="7"/>
      <c r="G51" s="7"/>
      <c r="H51" s="110"/>
      <c r="I51" s="110"/>
      <c r="J51" s="110"/>
      <c r="K51" s="7"/>
    </row>
    <row r="52" spans="1:11">
      <c r="A52" s="7"/>
      <c r="B52" s="7"/>
      <c r="C52" s="7"/>
      <c r="D52" s="7"/>
      <c r="E52" s="7"/>
      <c r="F52" s="7"/>
      <c r="G52" s="7"/>
      <c r="H52" s="110"/>
      <c r="I52" s="110"/>
      <c r="J52" s="110"/>
      <c r="K52" s="7"/>
    </row>
    <row r="53" spans="1:11">
      <c r="A53" s="7"/>
      <c r="B53" s="7"/>
      <c r="C53" s="7"/>
      <c r="D53" s="7"/>
      <c r="E53" s="7"/>
      <c r="F53" s="7"/>
      <c r="G53" s="7"/>
      <c r="H53" s="110"/>
      <c r="I53" s="110"/>
      <c r="J53" s="185"/>
    </row>
    <row r="54" spans="1:11">
      <c r="A54" s="7"/>
      <c r="B54" s="7"/>
      <c r="C54" s="7"/>
      <c r="D54" s="7"/>
      <c r="E54" s="7"/>
      <c r="F54" s="7"/>
      <c r="G54" s="7"/>
      <c r="H54" s="110"/>
      <c r="I54" s="110"/>
      <c r="J54" s="185"/>
    </row>
    <row r="55" spans="1:11">
      <c r="A55" s="7"/>
      <c r="B55" s="7"/>
      <c r="C55" s="7"/>
      <c r="D55" s="7"/>
      <c r="E55" s="7"/>
      <c r="F55" s="7"/>
      <c r="G55" s="7"/>
      <c r="H55" s="110"/>
      <c r="I55" s="110"/>
      <c r="J55" s="185"/>
    </row>
    <row r="56" spans="1:11">
      <c r="A56" s="7"/>
      <c r="B56" s="7"/>
      <c r="C56" s="7"/>
      <c r="D56" s="7"/>
      <c r="E56" s="7"/>
      <c r="F56" s="7"/>
      <c r="G56" s="7"/>
      <c r="H56" s="110"/>
      <c r="I56" s="110"/>
      <c r="J56" s="185"/>
    </row>
    <row r="57" spans="1:11">
      <c r="A57" s="7"/>
      <c r="B57" s="7"/>
      <c r="C57" s="7"/>
      <c r="D57" s="7"/>
      <c r="E57" s="7"/>
      <c r="F57" s="7"/>
      <c r="G57" s="7"/>
      <c r="H57" s="110"/>
      <c r="I57" s="110"/>
      <c r="J57" s="185"/>
    </row>
    <row r="58" spans="1:11">
      <c r="A58" s="7"/>
      <c r="B58" s="7"/>
      <c r="C58" s="7"/>
      <c r="D58" s="7"/>
      <c r="E58" s="7"/>
      <c r="F58" s="7"/>
      <c r="G58" s="7"/>
      <c r="H58" s="7"/>
      <c r="I58" s="7"/>
    </row>
    <row r="59" spans="1:11">
      <c r="A59" s="7"/>
      <c r="B59" s="7"/>
      <c r="C59" s="7"/>
      <c r="D59" s="7"/>
      <c r="E59" s="7"/>
      <c r="F59" s="7"/>
      <c r="G59" s="7"/>
      <c r="H59" s="7"/>
      <c r="I59" s="7"/>
    </row>
    <row r="60" spans="1:11">
      <c r="A60" s="7"/>
      <c r="B60" s="7"/>
      <c r="C60" s="7"/>
      <c r="D60" s="7"/>
      <c r="E60" s="7"/>
      <c r="F60" s="7"/>
      <c r="G60" s="7"/>
      <c r="H60" s="7"/>
      <c r="I60" s="7"/>
    </row>
    <row r="61" spans="1:11">
      <c r="A61" s="7"/>
      <c r="B61" s="7"/>
      <c r="C61" s="7"/>
      <c r="D61" s="7"/>
      <c r="E61" s="7"/>
      <c r="F61" s="7"/>
      <c r="G61" s="7"/>
      <c r="H61" s="7"/>
      <c r="I61" s="7"/>
    </row>
    <row r="62" spans="1:11">
      <c r="A62" s="7"/>
      <c r="B62" s="7"/>
      <c r="C62" s="7"/>
      <c r="D62" s="7"/>
      <c r="E62" s="7"/>
      <c r="F62" s="7"/>
      <c r="G62" s="7"/>
      <c r="H62" s="7"/>
      <c r="I62" s="7"/>
    </row>
    <row r="63" spans="1:11">
      <c r="A63" s="7"/>
      <c r="B63" s="7"/>
      <c r="C63" s="7"/>
      <c r="D63" s="7"/>
      <c r="E63" s="7"/>
      <c r="F63" s="7"/>
      <c r="G63" s="7"/>
      <c r="H63" s="7"/>
      <c r="I63" s="7"/>
    </row>
    <row r="64" spans="1:11">
      <c r="A64" s="7"/>
      <c r="B64" s="7"/>
      <c r="C64" s="7"/>
      <c r="D64" s="7"/>
      <c r="E64" s="7"/>
      <c r="F64" s="7"/>
      <c r="G64" s="7"/>
      <c r="H64" s="7"/>
      <c r="I64" s="7"/>
    </row>
    <row r="65" spans="1:9">
      <c r="A65" s="7"/>
      <c r="B65" s="7"/>
      <c r="C65" s="7"/>
      <c r="D65" s="7"/>
      <c r="E65" s="7"/>
      <c r="F65" s="7"/>
      <c r="G65" s="7"/>
      <c r="H65" s="7"/>
      <c r="I65" s="7"/>
    </row>
    <row r="66" spans="1:9">
      <c r="A66" s="7"/>
      <c r="B66" s="7"/>
      <c r="C66" s="7"/>
      <c r="D66" s="7"/>
      <c r="E66" s="7"/>
      <c r="F66" s="7"/>
      <c r="G66" s="7"/>
      <c r="H66" s="7"/>
      <c r="I66" s="7"/>
    </row>
    <row r="67" spans="1:9">
      <c r="A67" s="7"/>
      <c r="B67" s="7"/>
      <c r="C67" s="7"/>
      <c r="D67" s="7"/>
      <c r="E67" s="7"/>
      <c r="F67" s="7"/>
      <c r="G67" s="7"/>
      <c r="H67" s="7"/>
      <c r="I67" s="7"/>
    </row>
    <row r="68" spans="1:9">
      <c r="A68" s="7"/>
      <c r="B68" s="7"/>
      <c r="C68" s="7"/>
      <c r="D68" s="7"/>
      <c r="E68" s="7"/>
      <c r="F68" s="7"/>
      <c r="G68" s="7"/>
      <c r="H68" s="7"/>
      <c r="I68" s="7"/>
    </row>
    <row r="69" spans="1:9">
      <c r="A69" s="7"/>
      <c r="B69" s="7"/>
      <c r="C69" s="7"/>
      <c r="D69" s="7"/>
      <c r="E69" s="7"/>
      <c r="F69" s="7"/>
      <c r="G69" s="7"/>
      <c r="H69" s="7"/>
      <c r="I69" s="7"/>
    </row>
  </sheetData>
  <mergeCells count="21">
    <mergeCell ref="B28:G28"/>
    <mergeCell ref="B29:G29"/>
    <mergeCell ref="B39:G39"/>
    <mergeCell ref="B40:G40"/>
    <mergeCell ref="A41:G41"/>
    <mergeCell ref="A48:G48"/>
    <mergeCell ref="A50:G50"/>
    <mergeCell ref="A3:J3"/>
    <mergeCell ref="A4:J4"/>
    <mergeCell ref="A5:J5"/>
    <mergeCell ref="H10:H11"/>
    <mergeCell ref="A10:G11"/>
    <mergeCell ref="J10:J11"/>
    <mergeCell ref="A17:G17"/>
    <mergeCell ref="I10:I11"/>
    <mergeCell ref="A22:G23"/>
    <mergeCell ref="H22:H23"/>
    <mergeCell ref="I22:I23"/>
    <mergeCell ref="J22:J23"/>
    <mergeCell ref="B26:G26"/>
    <mergeCell ref="A43:G43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L31"/>
  <sheetViews>
    <sheetView view="pageBreakPreview" zoomScale="60" zoomScaleNormal="100" workbookViewId="0">
      <selection activeCell="A4" sqref="A4:J4"/>
    </sheetView>
  </sheetViews>
  <sheetFormatPr defaultRowHeight="12.75"/>
  <cols>
    <col min="1" max="1" width="28" customWidth="1"/>
    <col min="3" max="3" width="9" customWidth="1"/>
    <col min="5" max="5" width="9" customWidth="1"/>
    <col min="9" max="9" width="14.42578125" customWidth="1"/>
    <col min="10" max="10" width="15.140625" customWidth="1"/>
    <col min="11" max="11" width="9.42578125" customWidth="1"/>
    <col min="12" max="12" width="14.7109375" customWidth="1"/>
  </cols>
  <sheetData>
    <row r="1" spans="1:12">
      <c r="G1" s="18"/>
      <c r="H1" s="18"/>
      <c r="I1" s="575"/>
      <c r="J1" s="575"/>
      <c r="K1" s="83"/>
      <c r="L1" s="83"/>
    </row>
    <row r="2" spans="1:12">
      <c r="G2" s="18"/>
      <c r="H2" s="18"/>
      <c r="K2" s="37"/>
      <c r="L2" s="37"/>
    </row>
    <row r="3" spans="1:12">
      <c r="A3" s="460" t="s">
        <v>769</v>
      </c>
      <c r="B3" s="460"/>
      <c r="C3" s="460"/>
      <c r="D3" s="460"/>
      <c r="E3" s="460"/>
      <c r="F3" s="460"/>
      <c r="G3" s="460"/>
      <c r="H3" s="460"/>
      <c r="I3" s="460"/>
      <c r="J3" s="460"/>
      <c r="K3" s="19"/>
      <c r="L3" s="19"/>
    </row>
    <row r="4" spans="1:12">
      <c r="A4" s="460" t="s">
        <v>584</v>
      </c>
      <c r="B4" s="460"/>
      <c r="C4" s="460"/>
      <c r="D4" s="460"/>
      <c r="E4" s="460"/>
      <c r="F4" s="460"/>
      <c r="G4" s="460"/>
      <c r="H4" s="460"/>
      <c r="I4" s="460"/>
      <c r="J4" s="460"/>
      <c r="K4" s="19"/>
      <c r="L4" s="19"/>
    </row>
    <row r="5" spans="1:12">
      <c r="A5" s="460" t="s">
        <v>583</v>
      </c>
      <c r="B5" s="460"/>
      <c r="C5" s="460"/>
      <c r="D5" s="460"/>
      <c r="E5" s="460"/>
      <c r="F5" s="460"/>
      <c r="G5" s="460"/>
      <c r="H5" s="460"/>
      <c r="I5" s="460"/>
      <c r="J5" s="460"/>
      <c r="K5" s="19"/>
      <c r="L5" s="19"/>
    </row>
    <row r="9" spans="1:12">
      <c r="J9" s="44" t="s">
        <v>54</v>
      </c>
    </row>
    <row r="11" spans="1:12" s="9" customFormat="1">
      <c r="A11" s="5" t="s">
        <v>386</v>
      </c>
      <c r="B11" s="27"/>
      <c r="C11" s="42"/>
      <c r="D11" s="22" t="s">
        <v>285</v>
      </c>
      <c r="E11" s="22" t="s">
        <v>38</v>
      </c>
      <c r="F11" s="22" t="s">
        <v>39</v>
      </c>
      <c r="G11" s="22" t="s">
        <v>446</v>
      </c>
      <c r="H11" s="22" t="s">
        <v>500</v>
      </c>
      <c r="I11" s="22" t="s">
        <v>57</v>
      </c>
      <c r="J11" s="22" t="s">
        <v>368</v>
      </c>
    </row>
    <row r="12" spans="1:12">
      <c r="A12" s="1"/>
      <c r="B12" s="2"/>
      <c r="C12" s="29"/>
      <c r="D12" s="85"/>
      <c r="E12" s="85"/>
      <c r="F12" s="85"/>
      <c r="G12" s="85"/>
      <c r="H12" s="85"/>
      <c r="I12" s="85"/>
      <c r="J12" s="21"/>
    </row>
    <row r="13" spans="1:12">
      <c r="A13" s="499" t="s">
        <v>387</v>
      </c>
      <c r="B13" s="470"/>
      <c r="C13" s="471"/>
      <c r="D13" s="85"/>
      <c r="E13" s="85"/>
      <c r="F13" s="85"/>
      <c r="G13" s="85"/>
      <c r="H13" s="85"/>
      <c r="I13" s="85"/>
      <c r="J13" s="21"/>
    </row>
    <row r="14" spans="1:12">
      <c r="A14" s="1"/>
      <c r="B14" s="2"/>
      <c r="C14" s="29"/>
      <c r="D14" s="85"/>
      <c r="E14" s="85"/>
      <c r="F14" s="85"/>
      <c r="G14" s="85"/>
      <c r="H14" s="85"/>
      <c r="I14" s="85"/>
      <c r="J14" s="21"/>
    </row>
    <row r="15" spans="1:12">
      <c r="A15" s="499" t="s">
        <v>426</v>
      </c>
      <c r="B15" s="470"/>
      <c r="C15" s="471"/>
      <c r="D15" s="85"/>
      <c r="E15" s="85"/>
      <c r="F15" s="85"/>
      <c r="G15" s="85"/>
      <c r="H15" s="85"/>
      <c r="I15" s="85"/>
      <c r="J15" s="21"/>
    </row>
    <row r="16" spans="1:12">
      <c r="A16" s="31"/>
      <c r="B16" s="2"/>
      <c r="C16" s="29"/>
      <c r="D16" s="85"/>
      <c r="E16" s="85"/>
      <c r="F16" s="85"/>
      <c r="G16" s="85"/>
      <c r="H16" s="85"/>
      <c r="I16" s="85"/>
      <c r="J16" s="21"/>
    </row>
    <row r="17" spans="1:10">
      <c r="A17" s="499" t="s">
        <v>427</v>
      </c>
      <c r="B17" s="470"/>
      <c r="C17" s="471"/>
      <c r="D17" s="85"/>
      <c r="E17" s="85"/>
      <c r="F17" s="85"/>
      <c r="G17" s="85"/>
      <c r="H17" s="85"/>
      <c r="I17" s="85"/>
      <c r="J17" s="21"/>
    </row>
    <row r="18" spans="1:10">
      <c r="A18" s="5"/>
      <c r="B18" s="2"/>
      <c r="C18" s="29"/>
      <c r="D18" s="85"/>
      <c r="E18" s="85"/>
      <c r="F18" s="85"/>
      <c r="G18" s="85"/>
      <c r="H18" s="85"/>
      <c r="I18" s="85"/>
      <c r="J18" s="21"/>
    </row>
    <row r="19" spans="1:10">
      <c r="A19" s="499" t="s">
        <v>388</v>
      </c>
      <c r="B19" s="470"/>
      <c r="C19" s="471"/>
      <c r="D19" s="167"/>
      <c r="E19" s="167"/>
      <c r="F19" s="167"/>
      <c r="G19" s="167"/>
      <c r="H19" s="167"/>
      <c r="I19" s="167"/>
      <c r="J19" s="21"/>
    </row>
    <row r="20" spans="1:10" s="10" customFormat="1">
      <c r="A20" s="32"/>
      <c r="B20" s="41"/>
      <c r="C20" s="30"/>
      <c r="D20" s="168"/>
      <c r="E20" s="168"/>
      <c r="F20" s="168"/>
      <c r="G20" s="168"/>
      <c r="H20" s="168"/>
      <c r="I20" s="183"/>
      <c r="J20" s="34"/>
    </row>
    <row r="21" spans="1:10">
      <c r="A21" s="499" t="s">
        <v>389</v>
      </c>
      <c r="B21" s="470"/>
      <c r="C21" s="471"/>
      <c r="D21" s="85"/>
      <c r="E21" s="85"/>
      <c r="F21" s="85"/>
      <c r="G21" s="85"/>
      <c r="H21" s="85"/>
      <c r="I21" s="195"/>
      <c r="J21" s="35"/>
    </row>
    <row r="22" spans="1:10">
      <c r="A22" s="5"/>
      <c r="B22" s="2"/>
      <c r="C22" s="29"/>
      <c r="D22" s="85"/>
      <c r="E22" s="85"/>
      <c r="F22" s="85"/>
      <c r="G22" s="85"/>
      <c r="H22" s="85"/>
      <c r="I22" s="195"/>
      <c r="J22" s="35"/>
    </row>
    <row r="23" spans="1:10">
      <c r="A23" s="499" t="s">
        <v>390</v>
      </c>
      <c r="B23" s="470"/>
      <c r="C23" s="471"/>
      <c r="D23" s="167">
        <f>SUM(D26:D27)</f>
        <v>263</v>
      </c>
      <c r="E23" s="167">
        <f t="shared" ref="E23:I23" si="0">SUM(E26:E27)</f>
        <v>5000</v>
      </c>
      <c r="F23" s="167">
        <f t="shared" si="0"/>
        <v>5000</v>
      </c>
      <c r="G23" s="167">
        <f t="shared" si="0"/>
        <v>0</v>
      </c>
      <c r="H23" s="167">
        <f t="shared" si="0"/>
        <v>0</v>
      </c>
      <c r="I23" s="167">
        <f t="shared" si="0"/>
        <v>10263</v>
      </c>
      <c r="J23" s="35"/>
    </row>
    <row r="24" spans="1:10" hidden="1">
      <c r="A24" s="32"/>
      <c r="B24" s="2"/>
      <c r="C24" s="29"/>
      <c r="D24" s="85"/>
      <c r="E24" s="85"/>
      <c r="F24" s="85"/>
      <c r="G24" s="85"/>
      <c r="H24" s="85"/>
      <c r="I24" s="179"/>
      <c r="J24" s="35"/>
    </row>
    <row r="25" spans="1:10" hidden="1">
      <c r="A25" s="32"/>
      <c r="B25" s="2"/>
      <c r="C25" s="29"/>
      <c r="D25" s="85"/>
      <c r="E25" s="85"/>
      <c r="F25" s="85"/>
      <c r="G25" s="85"/>
      <c r="H25" s="85"/>
      <c r="I25" s="179"/>
      <c r="J25" s="35"/>
    </row>
    <row r="26" spans="1:10">
      <c r="A26" s="32" t="s">
        <v>40</v>
      </c>
      <c r="B26" s="2"/>
      <c r="C26" s="29"/>
      <c r="D26" s="85">
        <v>263</v>
      </c>
      <c r="E26" s="85"/>
      <c r="F26" s="85"/>
      <c r="G26" s="85"/>
      <c r="H26" s="85"/>
      <c r="I26" s="179">
        <f>SUM(D26:H26)</f>
        <v>263</v>
      </c>
      <c r="J26" s="195"/>
    </row>
    <row r="27" spans="1:10">
      <c r="A27" s="32" t="s">
        <v>555</v>
      </c>
      <c r="B27" s="2"/>
      <c r="C27" s="29"/>
      <c r="D27" s="85"/>
      <c r="E27" s="85">
        <v>5000</v>
      </c>
      <c r="F27" s="85">
        <v>5000</v>
      </c>
      <c r="G27" s="85"/>
      <c r="H27" s="85"/>
      <c r="I27" s="179">
        <f>SUM(D27:H27)</f>
        <v>10000</v>
      </c>
      <c r="J27" s="21"/>
    </row>
    <row r="28" spans="1:10" s="9" customFormat="1">
      <c r="A28" s="499" t="s">
        <v>392</v>
      </c>
      <c r="B28" s="470"/>
      <c r="C28" s="471"/>
      <c r="D28" s="167">
        <f t="shared" ref="D28:I28" si="1">D13+D15+D17+D19+D21+D23</f>
        <v>263</v>
      </c>
      <c r="E28" s="167">
        <f>E13+E15+E17+E19+E21+E23</f>
        <v>5000</v>
      </c>
      <c r="F28" s="167">
        <f t="shared" ref="F28:H28" si="2">F13+F15+F17+F19+F21+F23</f>
        <v>5000</v>
      </c>
      <c r="G28" s="167">
        <f t="shared" si="2"/>
        <v>0</v>
      </c>
      <c r="H28" s="167">
        <f t="shared" si="2"/>
        <v>0</v>
      </c>
      <c r="I28" s="167">
        <f t="shared" si="1"/>
        <v>10263</v>
      </c>
      <c r="J28" s="20"/>
    </row>
    <row r="31" spans="1:10">
      <c r="A31" s="10"/>
    </row>
  </sheetData>
  <mergeCells count="11">
    <mergeCell ref="A23:C23"/>
    <mergeCell ref="A28:C28"/>
    <mergeCell ref="A13:C13"/>
    <mergeCell ref="A15:C15"/>
    <mergeCell ref="A17:C17"/>
    <mergeCell ref="A19:C19"/>
    <mergeCell ref="I1:J1"/>
    <mergeCell ref="A3:J3"/>
    <mergeCell ref="A4:J4"/>
    <mergeCell ref="A5:J5"/>
    <mergeCell ref="A21:C21"/>
  </mergeCells>
  <phoneticPr fontId="2" type="noConversion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2060"/>
  </sheetPr>
  <dimension ref="A3:P142"/>
  <sheetViews>
    <sheetView view="pageBreakPreview" zoomScale="60" zoomScaleNormal="100" workbookViewId="0">
      <selection activeCell="A4" sqref="A4:N4"/>
    </sheetView>
  </sheetViews>
  <sheetFormatPr defaultRowHeight="12.75"/>
  <cols>
    <col min="1" max="1" width="33.28515625" customWidth="1"/>
    <col min="2" max="14" width="9.5703125" customWidth="1"/>
  </cols>
  <sheetData>
    <row r="3" spans="1:16" s="8" customFormat="1">
      <c r="A3" s="460" t="s">
        <v>770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16">
      <c r="A4" s="460" t="s">
        <v>585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</row>
    <row r="5" spans="1:16" s="9" customFormat="1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6" s="9" customFormat="1">
      <c r="A6" s="9" t="s">
        <v>58</v>
      </c>
    </row>
    <row r="7" spans="1:16" s="9" customFormat="1" ht="15.75">
      <c r="A7" s="601" t="s">
        <v>55</v>
      </c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</row>
    <row r="8" spans="1:16" s="9" customFormat="1">
      <c r="A8" s="20" t="s">
        <v>384</v>
      </c>
      <c r="B8" s="22" t="s">
        <v>96</v>
      </c>
      <c r="C8" s="22" t="s">
        <v>97</v>
      </c>
      <c r="D8" s="22" t="s">
        <v>98</v>
      </c>
      <c r="E8" s="22" t="s">
        <v>99</v>
      </c>
      <c r="F8" s="22" t="s">
        <v>100</v>
      </c>
      <c r="G8" s="22" t="s">
        <v>101</v>
      </c>
      <c r="H8" s="22" t="s">
        <v>102</v>
      </c>
      <c r="I8" s="22" t="s">
        <v>103</v>
      </c>
      <c r="J8" s="22" t="s">
        <v>104</v>
      </c>
      <c r="K8" s="22" t="s">
        <v>105</v>
      </c>
      <c r="L8" s="22" t="s">
        <v>106</v>
      </c>
      <c r="M8" s="22" t="s">
        <v>107</v>
      </c>
      <c r="N8" s="22" t="s">
        <v>108</v>
      </c>
    </row>
    <row r="9" spans="1:16" s="17" customFormat="1" ht="25.5">
      <c r="A9" s="93" t="s">
        <v>448</v>
      </c>
      <c r="B9" s="168">
        <f>280764/12</f>
        <v>23397</v>
      </c>
      <c r="C9" s="168">
        <f>280764/12</f>
        <v>23397</v>
      </c>
      <c r="D9" s="168">
        <f>280764/12</f>
        <v>23397</v>
      </c>
      <c r="E9" s="168">
        <f>280764/12</f>
        <v>23397</v>
      </c>
      <c r="F9" s="168">
        <f>280764/12</f>
        <v>23397</v>
      </c>
      <c r="G9" s="168">
        <f t="shared" ref="G9:M9" si="0">280764/12</f>
        <v>23397</v>
      </c>
      <c r="H9" s="168">
        <f t="shared" si="0"/>
        <v>23397</v>
      </c>
      <c r="I9" s="168">
        <f t="shared" si="0"/>
        <v>23397</v>
      </c>
      <c r="J9" s="168">
        <f t="shared" si="0"/>
        <v>23397</v>
      </c>
      <c r="K9" s="168">
        <f t="shared" si="0"/>
        <v>23397</v>
      </c>
      <c r="L9" s="168">
        <f t="shared" si="0"/>
        <v>23397</v>
      </c>
      <c r="M9" s="168">
        <f t="shared" si="0"/>
        <v>23397</v>
      </c>
      <c r="N9" s="168">
        <f>SUM(B9:M9)</f>
        <v>280764</v>
      </c>
    </row>
    <row r="10" spans="1:16">
      <c r="A10" s="94" t="s">
        <v>449</v>
      </c>
      <c r="B10" s="168">
        <f>228192/12</f>
        <v>19016</v>
      </c>
      <c r="C10" s="168">
        <f>228192/12</f>
        <v>19016</v>
      </c>
      <c r="D10" s="168">
        <f>228192/12</f>
        <v>19016</v>
      </c>
      <c r="E10" s="168">
        <f>228192/12</f>
        <v>19016</v>
      </c>
      <c r="F10" s="168">
        <f>228192/12</f>
        <v>19016</v>
      </c>
      <c r="G10" s="168">
        <f t="shared" ref="G10:M10" si="1">228192/12</f>
        <v>19016</v>
      </c>
      <c r="H10" s="168">
        <f t="shared" si="1"/>
        <v>19016</v>
      </c>
      <c r="I10" s="168">
        <f t="shared" si="1"/>
        <v>19016</v>
      </c>
      <c r="J10" s="168">
        <f t="shared" si="1"/>
        <v>19016</v>
      </c>
      <c r="K10" s="168">
        <f t="shared" si="1"/>
        <v>19016</v>
      </c>
      <c r="L10" s="168">
        <f t="shared" si="1"/>
        <v>19016</v>
      </c>
      <c r="M10" s="168">
        <f t="shared" si="1"/>
        <v>19016</v>
      </c>
      <c r="N10" s="168">
        <f>SUM(B10:M10)</f>
        <v>228192</v>
      </c>
    </row>
    <row r="11" spans="1:16">
      <c r="A11" s="94" t="s">
        <v>450</v>
      </c>
      <c r="B11" s="168">
        <f>27242/12</f>
        <v>2270.1666666666665</v>
      </c>
      <c r="C11" s="168">
        <f t="shared" ref="C11:M11" si="2">27242/12</f>
        <v>2270.1666666666665</v>
      </c>
      <c r="D11" s="168">
        <f t="shared" si="2"/>
        <v>2270.1666666666665</v>
      </c>
      <c r="E11" s="168">
        <f t="shared" si="2"/>
        <v>2270.1666666666665</v>
      </c>
      <c r="F11" s="168">
        <f t="shared" si="2"/>
        <v>2270.1666666666665</v>
      </c>
      <c r="G11" s="168">
        <f t="shared" si="2"/>
        <v>2270.1666666666665</v>
      </c>
      <c r="H11" s="168">
        <f t="shared" si="2"/>
        <v>2270.1666666666665</v>
      </c>
      <c r="I11" s="168">
        <f t="shared" si="2"/>
        <v>2270.1666666666665</v>
      </c>
      <c r="J11" s="168">
        <f t="shared" si="2"/>
        <v>2270.1666666666665</v>
      </c>
      <c r="K11" s="168">
        <f t="shared" si="2"/>
        <v>2270.1666666666665</v>
      </c>
      <c r="L11" s="168">
        <f t="shared" si="2"/>
        <v>2270.1666666666665</v>
      </c>
      <c r="M11" s="168">
        <f t="shared" si="2"/>
        <v>2270.1666666666665</v>
      </c>
      <c r="N11" s="168">
        <f>SUM(B11:M11)</f>
        <v>27242.000000000004</v>
      </c>
    </row>
    <row r="12" spans="1:16" ht="12.75" customHeight="1">
      <c r="A12" s="93" t="s">
        <v>319</v>
      </c>
      <c r="B12" s="168"/>
      <c r="C12" s="168"/>
      <c r="D12" s="168">
        <v>30639</v>
      </c>
      <c r="E12" s="168"/>
      <c r="F12" s="168"/>
      <c r="G12" s="168"/>
      <c r="H12" s="168"/>
      <c r="I12" s="168">
        <f>43737-582</f>
        <v>43155</v>
      </c>
      <c r="J12" s="168"/>
      <c r="K12" s="168"/>
      <c r="L12" s="168"/>
      <c r="M12" s="168"/>
      <c r="N12" s="168">
        <f>SUM(B12:M12)</f>
        <v>73794</v>
      </c>
    </row>
    <row r="13" spans="1:16" ht="12.75" customHeight="1">
      <c r="A13" s="93" t="s">
        <v>588</v>
      </c>
      <c r="B13" s="168"/>
      <c r="C13" s="168"/>
      <c r="D13" s="168">
        <v>61</v>
      </c>
      <c r="E13" s="168"/>
      <c r="F13" s="168"/>
      <c r="G13" s="168">
        <v>61</v>
      </c>
      <c r="H13" s="168"/>
      <c r="I13" s="168"/>
      <c r="J13" s="168">
        <v>61</v>
      </c>
      <c r="K13" s="168"/>
      <c r="L13" s="168"/>
      <c r="M13" s="168">
        <v>62</v>
      </c>
      <c r="N13" s="168">
        <f>SUM(B13:M13)</f>
        <v>245</v>
      </c>
    </row>
    <row r="14" spans="1:16">
      <c r="A14" s="93" t="s">
        <v>119</v>
      </c>
      <c r="B14" s="168">
        <f>582/12</f>
        <v>48.5</v>
      </c>
      <c r="C14" s="168">
        <f t="shared" ref="C14:M14" si="3">582/12</f>
        <v>48.5</v>
      </c>
      <c r="D14" s="168">
        <f t="shared" si="3"/>
        <v>48.5</v>
      </c>
      <c r="E14" s="168">
        <f t="shared" si="3"/>
        <v>48.5</v>
      </c>
      <c r="F14" s="168">
        <f t="shared" si="3"/>
        <v>48.5</v>
      </c>
      <c r="G14" s="168">
        <f t="shared" si="3"/>
        <v>48.5</v>
      </c>
      <c r="H14" s="168">
        <f t="shared" si="3"/>
        <v>48.5</v>
      </c>
      <c r="I14" s="168">
        <f t="shared" si="3"/>
        <v>48.5</v>
      </c>
      <c r="J14" s="168">
        <f t="shared" si="3"/>
        <v>48.5</v>
      </c>
      <c r="K14" s="168">
        <f t="shared" si="3"/>
        <v>48.5</v>
      </c>
      <c r="L14" s="168">
        <f t="shared" si="3"/>
        <v>48.5</v>
      </c>
      <c r="M14" s="168">
        <f t="shared" si="3"/>
        <v>48.5</v>
      </c>
      <c r="N14" s="168">
        <f t="shared" ref="N14:N18" si="4">SUM(B14:M14)</f>
        <v>582</v>
      </c>
      <c r="P14" s="185"/>
    </row>
    <row r="15" spans="1:16" ht="38.25">
      <c r="A15" s="93" t="s">
        <v>287</v>
      </c>
      <c r="B15" s="172"/>
      <c r="C15" s="172"/>
      <c r="D15" s="172"/>
      <c r="E15" s="172"/>
      <c r="F15" s="172"/>
      <c r="G15" s="172"/>
      <c r="H15" s="172"/>
      <c r="I15" s="172">
        <v>60228</v>
      </c>
      <c r="J15" s="172"/>
      <c r="K15" s="172"/>
      <c r="L15" s="172"/>
      <c r="M15" s="172">
        <v>8238</v>
      </c>
      <c r="N15" s="172">
        <f t="shared" si="4"/>
        <v>68466</v>
      </c>
    </row>
    <row r="16" spans="1:16" s="9" customFormat="1">
      <c r="A16" s="93" t="s">
        <v>120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>
        <f t="shared" si="4"/>
        <v>0</v>
      </c>
    </row>
    <row r="17" spans="1:14">
      <c r="A17" s="93" t="s">
        <v>121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>
        <f t="shared" si="4"/>
        <v>0</v>
      </c>
    </row>
    <row r="18" spans="1:14">
      <c r="A18" s="34" t="s">
        <v>122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>
        <f t="shared" si="4"/>
        <v>0</v>
      </c>
    </row>
    <row r="19" spans="1:14" ht="15.75">
      <c r="A19" s="92" t="s">
        <v>112</v>
      </c>
      <c r="B19" s="167">
        <f t="shared" ref="B19:M19" si="5">SUM(B9:B18)</f>
        <v>44731.666666666664</v>
      </c>
      <c r="C19" s="167">
        <f t="shared" si="5"/>
        <v>44731.666666666664</v>
      </c>
      <c r="D19" s="167">
        <f t="shared" si="5"/>
        <v>75431.666666666657</v>
      </c>
      <c r="E19" s="167">
        <f t="shared" si="5"/>
        <v>44731.666666666664</v>
      </c>
      <c r="F19" s="167">
        <f t="shared" si="5"/>
        <v>44731.666666666664</v>
      </c>
      <c r="G19" s="167">
        <f t="shared" si="5"/>
        <v>44792.666666666664</v>
      </c>
      <c r="H19" s="167">
        <f t="shared" si="5"/>
        <v>44731.666666666664</v>
      </c>
      <c r="I19" s="167">
        <f t="shared" si="5"/>
        <v>148114.66666666666</v>
      </c>
      <c r="J19" s="167">
        <f t="shared" si="5"/>
        <v>44792.666666666664</v>
      </c>
      <c r="K19" s="167">
        <f t="shared" si="5"/>
        <v>44731.666666666664</v>
      </c>
      <c r="L19" s="167">
        <f t="shared" si="5"/>
        <v>44731.666666666664</v>
      </c>
      <c r="M19" s="167">
        <f t="shared" si="5"/>
        <v>53031.666666666664</v>
      </c>
      <c r="N19" s="167">
        <f>SUM(B19:M19)</f>
        <v>679284.99999999988</v>
      </c>
    </row>
    <row r="20" spans="1:14" ht="15.75">
      <c r="A20" s="601" t="s">
        <v>56</v>
      </c>
      <c r="B20" s="602"/>
      <c r="C20" s="602"/>
      <c r="D20" s="602"/>
      <c r="E20" s="602"/>
      <c r="F20" s="602"/>
      <c r="G20" s="602"/>
      <c r="H20" s="602"/>
      <c r="I20" s="602"/>
      <c r="J20" s="602"/>
      <c r="K20" s="602"/>
      <c r="L20" s="602"/>
      <c r="M20" s="602"/>
      <c r="N20" s="602"/>
    </row>
    <row r="21" spans="1:14">
      <c r="A21" s="20" t="s">
        <v>384</v>
      </c>
      <c r="B21" s="22" t="s">
        <v>96</v>
      </c>
      <c r="C21" s="22" t="s">
        <v>97</v>
      </c>
      <c r="D21" s="22" t="s">
        <v>98</v>
      </c>
      <c r="E21" s="22" t="s">
        <v>99</v>
      </c>
      <c r="F21" s="22" t="s">
        <v>100</v>
      </c>
      <c r="G21" s="22" t="s">
        <v>101</v>
      </c>
      <c r="H21" s="22" t="s">
        <v>102</v>
      </c>
      <c r="I21" s="22" t="s">
        <v>103</v>
      </c>
      <c r="J21" s="22" t="s">
        <v>104</v>
      </c>
      <c r="K21" s="22" t="s">
        <v>105</v>
      </c>
      <c r="L21" s="22" t="s">
        <v>106</v>
      </c>
      <c r="M21" s="22" t="s">
        <v>107</v>
      </c>
      <c r="N21" s="22" t="s">
        <v>108</v>
      </c>
    </row>
    <row r="22" spans="1:14">
      <c r="A22" s="95" t="s">
        <v>123</v>
      </c>
      <c r="B22" s="168">
        <f>548868/12</f>
        <v>45739</v>
      </c>
      <c r="C22" s="168">
        <f>548868/12</f>
        <v>45739</v>
      </c>
      <c r="D22" s="168">
        <f t="shared" ref="D22:M22" si="6">548868/12</f>
        <v>45739</v>
      </c>
      <c r="E22" s="168">
        <f t="shared" si="6"/>
        <v>45739</v>
      </c>
      <c r="F22" s="168">
        <f t="shared" si="6"/>
        <v>45739</v>
      </c>
      <c r="G22" s="168">
        <f t="shared" si="6"/>
        <v>45739</v>
      </c>
      <c r="H22" s="168">
        <f t="shared" si="6"/>
        <v>45739</v>
      </c>
      <c r="I22" s="168">
        <f t="shared" si="6"/>
        <v>45739</v>
      </c>
      <c r="J22" s="168">
        <f t="shared" si="6"/>
        <v>45739</v>
      </c>
      <c r="K22" s="168">
        <f t="shared" si="6"/>
        <v>45739</v>
      </c>
      <c r="L22" s="168">
        <f t="shared" si="6"/>
        <v>45739</v>
      </c>
      <c r="M22" s="168">
        <f t="shared" si="6"/>
        <v>45739</v>
      </c>
      <c r="N22" s="168">
        <f t="shared" ref="N22:N28" si="7">SUM(B22:M22)</f>
        <v>548868</v>
      </c>
    </row>
    <row r="23" spans="1:14">
      <c r="A23" s="95" t="s">
        <v>124</v>
      </c>
      <c r="B23" s="168"/>
      <c r="C23" s="168"/>
      <c r="D23" s="168"/>
      <c r="E23" s="168">
        <v>10000</v>
      </c>
      <c r="F23" s="168">
        <v>50</v>
      </c>
      <c r="G23" s="168">
        <v>50</v>
      </c>
      <c r="H23" s="168">
        <v>10062</v>
      </c>
      <c r="I23" s="168">
        <f>3354+41541</f>
        <v>44895</v>
      </c>
      <c r="J23" s="168">
        <v>6670</v>
      </c>
      <c r="K23" s="168">
        <v>2229</v>
      </c>
      <c r="L23" s="168"/>
      <c r="M23" s="168"/>
      <c r="N23" s="168">
        <f t="shared" si="7"/>
        <v>73956</v>
      </c>
    </row>
    <row r="24" spans="1:14" s="9" customFormat="1">
      <c r="A24" s="95" t="s">
        <v>125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>
        <f t="shared" si="7"/>
        <v>0</v>
      </c>
    </row>
    <row r="25" spans="1:14">
      <c r="A25" s="95" t="s">
        <v>127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>
        <f t="shared" si="7"/>
        <v>0</v>
      </c>
    </row>
    <row r="26" spans="1:14">
      <c r="A26" s="95" t="s">
        <v>128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>
        <f t="shared" si="7"/>
        <v>0</v>
      </c>
    </row>
    <row r="27" spans="1:14">
      <c r="A27" s="95" t="s">
        <v>586</v>
      </c>
      <c r="B27" s="168">
        <v>7554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>
        <f t="shared" si="7"/>
        <v>7554</v>
      </c>
    </row>
    <row r="28" spans="1:14" ht="15.75">
      <c r="A28" s="91" t="s">
        <v>113</v>
      </c>
      <c r="B28" s="167">
        <f>SUM(B22:B27)</f>
        <v>53293</v>
      </c>
      <c r="C28" s="167">
        <f t="shared" ref="C28:M28" si="8">SUM(C22:C27)</f>
        <v>45739</v>
      </c>
      <c r="D28" s="167">
        <f t="shared" si="8"/>
        <v>45739</v>
      </c>
      <c r="E28" s="167">
        <f t="shared" si="8"/>
        <v>55739</v>
      </c>
      <c r="F28" s="167">
        <f t="shared" si="8"/>
        <v>45789</v>
      </c>
      <c r="G28" s="167">
        <f t="shared" si="8"/>
        <v>45789</v>
      </c>
      <c r="H28" s="167">
        <f t="shared" si="8"/>
        <v>55801</v>
      </c>
      <c r="I28" s="167">
        <f t="shared" si="8"/>
        <v>90634</v>
      </c>
      <c r="J28" s="167">
        <f t="shared" si="8"/>
        <v>52409</v>
      </c>
      <c r="K28" s="167">
        <f t="shared" si="8"/>
        <v>47968</v>
      </c>
      <c r="L28" s="167">
        <f t="shared" si="8"/>
        <v>45739</v>
      </c>
      <c r="M28" s="167">
        <f t="shared" si="8"/>
        <v>45739</v>
      </c>
      <c r="N28" s="167">
        <f t="shared" si="7"/>
        <v>630378</v>
      </c>
    </row>
    <row r="29" spans="1:14">
      <c r="G29" s="185"/>
      <c r="M29" s="185"/>
    </row>
    <row r="30" spans="1:14">
      <c r="G30" s="185"/>
      <c r="M30" s="185"/>
    </row>
    <row r="57" spans="1:14">
      <c r="I57" s="502"/>
      <c r="J57" s="502"/>
      <c r="K57" s="502"/>
      <c r="L57" s="502"/>
      <c r="M57" s="502"/>
      <c r="N57" s="502"/>
    </row>
    <row r="58" spans="1:14">
      <c r="F58" s="8" t="s">
        <v>534</v>
      </c>
      <c r="N58" s="44"/>
    </row>
    <row r="59" spans="1:14">
      <c r="N59" s="44"/>
    </row>
    <row r="60" spans="1:14">
      <c r="A60" s="460" t="s">
        <v>587</v>
      </c>
      <c r="B60" s="460"/>
      <c r="C60" s="460"/>
      <c r="D60" s="460"/>
      <c r="E60" s="460"/>
      <c r="F60" s="460"/>
      <c r="G60" s="460"/>
      <c r="H60" s="460"/>
      <c r="I60" s="460"/>
      <c r="J60" s="460"/>
      <c r="K60" s="460"/>
      <c r="L60" s="460"/>
      <c r="M60" s="460"/>
      <c r="N60" s="460"/>
    </row>
    <row r="62" spans="1:14">
      <c r="A62" s="9" t="s">
        <v>29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15.75">
      <c r="A63" s="601" t="s">
        <v>55</v>
      </c>
      <c r="B63" s="601"/>
      <c r="C63" s="601"/>
      <c r="D63" s="601"/>
      <c r="E63" s="601"/>
      <c r="F63" s="601"/>
      <c r="G63" s="601"/>
      <c r="H63" s="601"/>
      <c r="I63" s="601"/>
      <c r="J63" s="601"/>
      <c r="K63" s="601"/>
      <c r="L63" s="601"/>
      <c r="M63" s="601"/>
      <c r="N63" s="601"/>
    </row>
    <row r="64" spans="1:14">
      <c r="A64" s="20" t="s">
        <v>384</v>
      </c>
      <c r="B64" s="20" t="s">
        <v>96</v>
      </c>
      <c r="C64" s="20" t="s">
        <v>97</v>
      </c>
      <c r="D64" s="20" t="s">
        <v>98</v>
      </c>
      <c r="E64" s="20" t="s">
        <v>99</v>
      </c>
      <c r="F64" s="20" t="s">
        <v>100</v>
      </c>
      <c r="G64" s="20" t="s">
        <v>101</v>
      </c>
      <c r="H64" s="20" t="s">
        <v>102</v>
      </c>
      <c r="I64" s="20" t="s">
        <v>103</v>
      </c>
      <c r="J64" s="20" t="s">
        <v>104</v>
      </c>
      <c r="K64" s="20" t="s">
        <v>105</v>
      </c>
      <c r="L64" s="20" t="s">
        <v>106</v>
      </c>
      <c r="M64" s="20" t="s">
        <v>107</v>
      </c>
      <c r="N64" s="20" t="s">
        <v>108</v>
      </c>
    </row>
    <row r="65" spans="1:14">
      <c r="A65" s="93" t="s">
        <v>114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</row>
    <row r="66" spans="1:14">
      <c r="A66" s="94" t="s">
        <v>115</v>
      </c>
      <c r="B66" s="168">
        <f>89609/12</f>
        <v>7467.416666666667</v>
      </c>
      <c r="C66" s="168">
        <f t="shared" ref="C66:M66" si="9">89609/12</f>
        <v>7467.416666666667</v>
      </c>
      <c r="D66" s="168">
        <f t="shared" si="9"/>
        <v>7467.416666666667</v>
      </c>
      <c r="E66" s="168">
        <f t="shared" si="9"/>
        <v>7467.416666666667</v>
      </c>
      <c r="F66" s="168">
        <f t="shared" si="9"/>
        <v>7467.416666666667</v>
      </c>
      <c r="G66" s="168">
        <f t="shared" si="9"/>
        <v>7467.416666666667</v>
      </c>
      <c r="H66" s="168">
        <f t="shared" si="9"/>
        <v>7467.416666666667</v>
      </c>
      <c r="I66" s="168">
        <f t="shared" si="9"/>
        <v>7467.416666666667</v>
      </c>
      <c r="J66" s="168">
        <f t="shared" si="9"/>
        <v>7467.416666666667</v>
      </c>
      <c r="K66" s="168">
        <f t="shared" si="9"/>
        <v>7467.416666666667</v>
      </c>
      <c r="L66" s="168">
        <f t="shared" si="9"/>
        <v>7467.416666666667</v>
      </c>
      <c r="M66" s="168">
        <f t="shared" si="9"/>
        <v>7467.416666666667</v>
      </c>
      <c r="N66" s="168">
        <f>SUM(B66:M66)</f>
        <v>89609.000000000015</v>
      </c>
    </row>
    <row r="67" spans="1:14" ht="25.5">
      <c r="A67" s="93" t="s">
        <v>116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</row>
    <row r="68" spans="1:14">
      <c r="A68" s="93" t="s">
        <v>117</v>
      </c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</row>
    <row r="69" spans="1:14">
      <c r="A69" s="93" t="s">
        <v>118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</row>
    <row r="70" spans="1:14">
      <c r="A70" s="93" t="s">
        <v>119</v>
      </c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</row>
    <row r="71" spans="1:14" ht="38.25">
      <c r="A71" s="93" t="s">
        <v>287</v>
      </c>
      <c r="B71" s="172"/>
      <c r="C71" s="172"/>
      <c r="D71" s="172"/>
      <c r="E71" s="172"/>
      <c r="F71" s="172"/>
      <c r="G71" s="172"/>
      <c r="H71" s="172"/>
      <c r="I71" s="172">
        <v>3232</v>
      </c>
      <c r="J71" s="172"/>
      <c r="K71" s="172"/>
      <c r="L71" s="172"/>
      <c r="M71" s="172"/>
      <c r="N71" s="172">
        <f>SUM(B71:M71)</f>
        <v>3232</v>
      </c>
    </row>
    <row r="72" spans="1:14">
      <c r="A72" s="93" t="s">
        <v>120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</row>
    <row r="73" spans="1:14">
      <c r="A73" s="93" t="s">
        <v>121</v>
      </c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</row>
    <row r="74" spans="1:14">
      <c r="A74" s="34" t="s">
        <v>122</v>
      </c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</row>
    <row r="75" spans="1:14" ht="15.75">
      <c r="A75" s="92" t="s">
        <v>112</v>
      </c>
      <c r="B75" s="167">
        <f t="shared" ref="B75:M75" si="10">SUM(B65:B74)</f>
        <v>7467.416666666667</v>
      </c>
      <c r="C75" s="167">
        <f t="shared" si="10"/>
        <v>7467.416666666667</v>
      </c>
      <c r="D75" s="167">
        <f t="shared" si="10"/>
        <v>7467.416666666667</v>
      </c>
      <c r="E75" s="167">
        <f t="shared" si="10"/>
        <v>7467.416666666667</v>
      </c>
      <c r="F75" s="167">
        <f t="shared" si="10"/>
        <v>7467.416666666667</v>
      </c>
      <c r="G75" s="167">
        <f t="shared" si="10"/>
        <v>7467.416666666667</v>
      </c>
      <c r="H75" s="167">
        <f t="shared" si="10"/>
        <v>7467.416666666667</v>
      </c>
      <c r="I75" s="167">
        <f t="shared" si="10"/>
        <v>10699.416666666668</v>
      </c>
      <c r="J75" s="167">
        <f t="shared" si="10"/>
        <v>7467.416666666667</v>
      </c>
      <c r="K75" s="167">
        <f t="shared" si="10"/>
        <v>7467.416666666667</v>
      </c>
      <c r="L75" s="167">
        <f t="shared" si="10"/>
        <v>7467.416666666667</v>
      </c>
      <c r="M75" s="167">
        <f t="shared" si="10"/>
        <v>7467.416666666667</v>
      </c>
      <c r="N75" s="167">
        <f>SUM(B75:M75)</f>
        <v>92841.000000000015</v>
      </c>
    </row>
    <row r="76" spans="1:14" ht="15.75">
      <c r="A76" s="190" t="s">
        <v>56</v>
      </c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</row>
    <row r="77" spans="1:14">
      <c r="A77" s="20" t="s">
        <v>384</v>
      </c>
      <c r="B77" s="20" t="s">
        <v>96</v>
      </c>
      <c r="C77" s="20" t="s">
        <v>97</v>
      </c>
      <c r="D77" s="20" t="s">
        <v>98</v>
      </c>
      <c r="E77" s="20" t="s">
        <v>99</v>
      </c>
      <c r="F77" s="20" t="s">
        <v>100</v>
      </c>
      <c r="G77" s="20" t="s">
        <v>101</v>
      </c>
      <c r="H77" s="20" t="s">
        <v>102</v>
      </c>
      <c r="I77" s="20" t="s">
        <v>103</v>
      </c>
      <c r="J77" s="20" t="s">
        <v>104</v>
      </c>
      <c r="K77" s="20" t="s">
        <v>105</v>
      </c>
      <c r="L77" s="20" t="s">
        <v>106</v>
      </c>
      <c r="M77" s="20" t="s">
        <v>107</v>
      </c>
      <c r="N77" s="20" t="s">
        <v>108</v>
      </c>
    </row>
    <row r="78" spans="1:14">
      <c r="A78" s="95" t="s">
        <v>123</v>
      </c>
      <c r="B78" s="168">
        <f>92367/12</f>
        <v>7697.25</v>
      </c>
      <c r="C78" s="168">
        <f t="shared" ref="C78:M78" si="11">92367/12</f>
        <v>7697.25</v>
      </c>
      <c r="D78" s="168">
        <f t="shared" si="11"/>
        <v>7697.25</v>
      </c>
      <c r="E78" s="168">
        <f t="shared" si="11"/>
        <v>7697.25</v>
      </c>
      <c r="F78" s="168">
        <f t="shared" si="11"/>
        <v>7697.25</v>
      </c>
      <c r="G78" s="168">
        <f t="shared" si="11"/>
        <v>7697.25</v>
      </c>
      <c r="H78" s="168">
        <f t="shared" si="11"/>
        <v>7697.25</v>
      </c>
      <c r="I78" s="168">
        <f t="shared" si="11"/>
        <v>7697.25</v>
      </c>
      <c r="J78" s="168">
        <f t="shared" si="11"/>
        <v>7697.25</v>
      </c>
      <c r="K78" s="168">
        <f t="shared" si="11"/>
        <v>7697.25</v>
      </c>
      <c r="L78" s="168">
        <f t="shared" si="11"/>
        <v>7697.25</v>
      </c>
      <c r="M78" s="168">
        <f t="shared" si="11"/>
        <v>7697.25</v>
      </c>
      <c r="N78" s="168">
        <f>SUM(B78:M78)</f>
        <v>92367</v>
      </c>
    </row>
    <row r="79" spans="1:14">
      <c r="A79" s="95" t="s">
        <v>124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>
        <f>SUM(B79:M79)</f>
        <v>0</v>
      </c>
    </row>
    <row r="80" spans="1:14">
      <c r="A80" s="95" t="s">
        <v>125</v>
      </c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</row>
    <row r="81" spans="1:14">
      <c r="A81" s="95" t="s">
        <v>126</v>
      </c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</row>
    <row r="82" spans="1:14">
      <c r="A82" s="95" t="s">
        <v>127</v>
      </c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</row>
    <row r="83" spans="1:14">
      <c r="A83" s="95" t="s">
        <v>128</v>
      </c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</row>
    <row r="84" spans="1:14" ht="15.75">
      <c r="A84" s="91" t="s">
        <v>113</v>
      </c>
      <c r="B84" s="167">
        <f t="shared" ref="B84:M84" si="12">SUM(B78:B83)</f>
        <v>7697.25</v>
      </c>
      <c r="C84" s="167">
        <f t="shared" si="12"/>
        <v>7697.25</v>
      </c>
      <c r="D84" s="167">
        <f t="shared" si="12"/>
        <v>7697.25</v>
      </c>
      <c r="E84" s="167">
        <f t="shared" si="12"/>
        <v>7697.25</v>
      </c>
      <c r="F84" s="167">
        <f t="shared" si="12"/>
        <v>7697.25</v>
      </c>
      <c r="G84" s="167">
        <f t="shared" si="12"/>
        <v>7697.25</v>
      </c>
      <c r="H84" s="167">
        <f t="shared" si="12"/>
        <v>7697.25</v>
      </c>
      <c r="I84" s="167">
        <f t="shared" si="12"/>
        <v>7697.25</v>
      </c>
      <c r="J84" s="167">
        <f t="shared" si="12"/>
        <v>7697.25</v>
      </c>
      <c r="K84" s="167">
        <f t="shared" si="12"/>
        <v>7697.25</v>
      </c>
      <c r="L84" s="167">
        <f t="shared" si="12"/>
        <v>7697.25</v>
      </c>
      <c r="M84" s="167">
        <f t="shared" si="12"/>
        <v>7697.25</v>
      </c>
      <c r="N84" s="167">
        <f>SUM(B84:M84)</f>
        <v>92367</v>
      </c>
    </row>
    <row r="85" spans="1:1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111" spans="9:14">
      <c r="I111" s="502"/>
      <c r="J111" s="502"/>
      <c r="K111" s="502"/>
      <c r="L111" s="502"/>
      <c r="M111" s="502"/>
      <c r="N111" s="502"/>
    </row>
    <row r="112" spans="9:14">
      <c r="N112" s="44"/>
    </row>
    <row r="113" spans="1:14">
      <c r="F113" s="8" t="s">
        <v>79</v>
      </c>
      <c r="N113" s="44"/>
    </row>
    <row r="114" spans="1:14">
      <c r="A114" s="460" t="s">
        <v>587</v>
      </c>
      <c r="B114" s="460"/>
      <c r="C114" s="460"/>
      <c r="D114" s="460"/>
      <c r="E114" s="460"/>
      <c r="F114" s="460"/>
      <c r="G114" s="460"/>
      <c r="H114" s="460"/>
      <c r="I114" s="460"/>
      <c r="J114" s="460"/>
      <c r="K114" s="460"/>
      <c r="L114" s="460"/>
      <c r="M114" s="460"/>
      <c r="N114" s="460"/>
    </row>
    <row r="116" spans="1:14">
      <c r="A116" s="9" t="s">
        <v>533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1:14" ht="15.75">
      <c r="A117" s="601" t="s">
        <v>55</v>
      </c>
      <c r="B117" s="601"/>
      <c r="C117" s="601"/>
      <c r="D117" s="601"/>
      <c r="E117" s="601"/>
      <c r="F117" s="601"/>
      <c r="G117" s="601"/>
      <c r="H117" s="601"/>
      <c r="I117" s="601"/>
      <c r="J117" s="601"/>
      <c r="K117" s="601"/>
      <c r="L117" s="601"/>
      <c r="M117" s="601"/>
      <c r="N117" s="601"/>
    </row>
    <row r="118" spans="1:14">
      <c r="A118" s="20" t="s">
        <v>384</v>
      </c>
      <c r="B118" s="20" t="s">
        <v>96</v>
      </c>
      <c r="C118" s="20" t="s">
        <v>97</v>
      </c>
      <c r="D118" s="20" t="s">
        <v>98</v>
      </c>
      <c r="E118" s="20" t="s">
        <v>99</v>
      </c>
      <c r="F118" s="20" t="s">
        <v>100</v>
      </c>
      <c r="G118" s="20" t="s">
        <v>101</v>
      </c>
      <c r="H118" s="20" t="s">
        <v>102</v>
      </c>
      <c r="I118" s="20" t="s">
        <v>103</v>
      </c>
      <c r="J118" s="20" t="s">
        <v>104</v>
      </c>
      <c r="K118" s="20" t="s">
        <v>105</v>
      </c>
      <c r="L118" s="20" t="s">
        <v>106</v>
      </c>
      <c r="M118" s="20" t="s">
        <v>107</v>
      </c>
      <c r="N118" s="20" t="s">
        <v>108</v>
      </c>
    </row>
    <row r="119" spans="1:14">
      <c r="A119" s="93" t="s">
        <v>114</v>
      </c>
      <c r="B119" s="168">
        <v>35</v>
      </c>
      <c r="C119" s="168">
        <v>35</v>
      </c>
      <c r="D119" s="168">
        <v>35</v>
      </c>
      <c r="E119" s="168">
        <v>35</v>
      </c>
      <c r="F119" s="168">
        <v>36</v>
      </c>
      <c r="G119" s="168">
        <v>1200</v>
      </c>
      <c r="H119" s="168">
        <v>3400</v>
      </c>
      <c r="I119" s="168">
        <v>3400</v>
      </c>
      <c r="J119" s="168">
        <v>35</v>
      </c>
      <c r="K119" s="168">
        <v>35</v>
      </c>
      <c r="L119" s="168">
        <v>228</v>
      </c>
      <c r="M119" s="168">
        <v>228</v>
      </c>
      <c r="N119" s="168">
        <f>SUM(B119:M119)</f>
        <v>8702</v>
      </c>
    </row>
    <row r="120" spans="1:14">
      <c r="A120" s="94" t="s">
        <v>115</v>
      </c>
      <c r="B120" s="168">
        <f>28303/12</f>
        <v>2358.5833333333335</v>
      </c>
      <c r="C120" s="168">
        <f t="shared" ref="C120:M120" si="13">28303/12</f>
        <v>2358.5833333333335</v>
      </c>
      <c r="D120" s="168">
        <f t="shared" si="13"/>
        <v>2358.5833333333335</v>
      </c>
      <c r="E120" s="168">
        <f t="shared" si="13"/>
        <v>2358.5833333333335</v>
      </c>
      <c r="F120" s="168">
        <f t="shared" si="13"/>
        <v>2358.5833333333335</v>
      </c>
      <c r="G120" s="168">
        <f t="shared" si="13"/>
        <v>2358.5833333333335</v>
      </c>
      <c r="H120" s="168">
        <f t="shared" si="13"/>
        <v>2358.5833333333335</v>
      </c>
      <c r="I120" s="168">
        <f t="shared" si="13"/>
        <v>2358.5833333333335</v>
      </c>
      <c r="J120" s="168">
        <f t="shared" si="13"/>
        <v>2358.5833333333335</v>
      </c>
      <c r="K120" s="168">
        <f t="shared" si="13"/>
        <v>2358.5833333333335</v>
      </c>
      <c r="L120" s="168">
        <f t="shared" si="13"/>
        <v>2358.5833333333335</v>
      </c>
      <c r="M120" s="168">
        <f t="shared" si="13"/>
        <v>2358.5833333333335</v>
      </c>
      <c r="N120" s="168">
        <f>SUM(B120:M120)</f>
        <v>28302.999999999996</v>
      </c>
    </row>
    <row r="121" spans="1:14" ht="25.5">
      <c r="A121" s="93" t="s">
        <v>116</v>
      </c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</row>
    <row r="122" spans="1:14">
      <c r="A122" s="93" t="s">
        <v>117</v>
      </c>
      <c r="B122" s="168"/>
      <c r="C122" s="168"/>
      <c r="D122" s="168"/>
      <c r="E122" s="168"/>
      <c r="F122" s="168">
        <v>2000</v>
      </c>
      <c r="G122" s="168"/>
      <c r="H122" s="168"/>
      <c r="I122" s="168"/>
      <c r="J122" s="168"/>
      <c r="K122" s="168"/>
      <c r="L122" s="168">
        <v>200</v>
      </c>
      <c r="M122" s="168"/>
      <c r="N122" s="168">
        <f>SUM(F122:M122)</f>
        <v>2200</v>
      </c>
    </row>
    <row r="123" spans="1:14">
      <c r="A123" s="93" t="s">
        <v>118</v>
      </c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</row>
    <row r="124" spans="1:14">
      <c r="A124" s="93" t="s">
        <v>119</v>
      </c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</row>
    <row r="125" spans="1:14" ht="38.25">
      <c r="A125" s="93" t="s">
        <v>287</v>
      </c>
      <c r="B125" s="172"/>
      <c r="C125" s="172"/>
      <c r="D125" s="172"/>
      <c r="E125" s="172"/>
      <c r="F125" s="172"/>
      <c r="G125" s="172"/>
      <c r="H125" s="172"/>
      <c r="I125" s="172">
        <v>93</v>
      </c>
      <c r="J125" s="172"/>
      <c r="K125" s="172"/>
      <c r="L125" s="172"/>
      <c r="M125" s="172"/>
      <c r="N125" s="172">
        <f t="shared" ref="N125" si="14">SUM(B125:M125)</f>
        <v>93</v>
      </c>
    </row>
    <row r="126" spans="1:14">
      <c r="A126" s="93" t="s">
        <v>120</v>
      </c>
      <c r="B126" s="168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</row>
    <row r="127" spans="1:14">
      <c r="A127" s="93" t="s">
        <v>121</v>
      </c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</row>
    <row r="128" spans="1:14">
      <c r="A128" s="34" t="s">
        <v>122</v>
      </c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</row>
    <row r="129" spans="1:14" ht="15.75">
      <c r="A129" s="92" t="s">
        <v>112</v>
      </c>
      <c r="B129" s="167">
        <f t="shared" ref="B129:M129" si="15">SUM(B119:B128)</f>
        <v>2393.5833333333335</v>
      </c>
      <c r="C129" s="167">
        <f t="shared" si="15"/>
        <v>2393.5833333333335</v>
      </c>
      <c r="D129" s="167">
        <f t="shared" si="15"/>
        <v>2393.5833333333335</v>
      </c>
      <c r="E129" s="167">
        <f t="shared" si="15"/>
        <v>2393.5833333333335</v>
      </c>
      <c r="F129" s="167">
        <f t="shared" si="15"/>
        <v>4394.5833333333339</v>
      </c>
      <c r="G129" s="167">
        <f t="shared" si="15"/>
        <v>3558.5833333333335</v>
      </c>
      <c r="H129" s="167">
        <f t="shared" si="15"/>
        <v>5758.5833333333339</v>
      </c>
      <c r="I129" s="167">
        <f t="shared" si="15"/>
        <v>5851.5833333333339</v>
      </c>
      <c r="J129" s="167">
        <f t="shared" si="15"/>
        <v>2393.5833333333335</v>
      </c>
      <c r="K129" s="167">
        <f t="shared" si="15"/>
        <v>2393.5833333333335</v>
      </c>
      <c r="L129" s="167">
        <f t="shared" si="15"/>
        <v>2786.5833333333335</v>
      </c>
      <c r="M129" s="167">
        <f t="shared" si="15"/>
        <v>2586.5833333333335</v>
      </c>
      <c r="N129" s="167">
        <f>SUM(B129:M129)</f>
        <v>39298.000000000007</v>
      </c>
    </row>
    <row r="130" spans="1:14" ht="15.75">
      <c r="A130" s="190" t="s">
        <v>56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</row>
    <row r="131" spans="1:14">
      <c r="A131" s="20" t="s">
        <v>384</v>
      </c>
      <c r="B131" s="20" t="s">
        <v>96</v>
      </c>
      <c r="C131" s="20" t="s">
        <v>97</v>
      </c>
      <c r="D131" s="20" t="s">
        <v>98</v>
      </c>
      <c r="E131" s="20" t="s">
        <v>99</v>
      </c>
      <c r="F131" s="20" t="s">
        <v>100</v>
      </c>
      <c r="G131" s="20" t="s">
        <v>101</v>
      </c>
      <c r="H131" s="20" t="s">
        <v>102</v>
      </c>
      <c r="I131" s="20" t="s">
        <v>103</v>
      </c>
      <c r="J131" s="20" t="s">
        <v>104</v>
      </c>
      <c r="K131" s="20" t="s">
        <v>105</v>
      </c>
      <c r="L131" s="20" t="s">
        <v>106</v>
      </c>
      <c r="M131" s="20" t="s">
        <v>107</v>
      </c>
      <c r="N131" s="20" t="s">
        <v>108</v>
      </c>
    </row>
    <row r="132" spans="1:14">
      <c r="A132" s="95" t="s">
        <v>123</v>
      </c>
      <c r="B132" s="168">
        <f>38129/12</f>
        <v>3177.4166666666665</v>
      </c>
      <c r="C132" s="168">
        <f t="shared" ref="C132:M132" si="16">38129/12</f>
        <v>3177.4166666666665</v>
      </c>
      <c r="D132" s="168">
        <f t="shared" si="16"/>
        <v>3177.4166666666665</v>
      </c>
      <c r="E132" s="168">
        <f t="shared" si="16"/>
        <v>3177.4166666666665</v>
      </c>
      <c r="F132" s="168">
        <f t="shared" si="16"/>
        <v>3177.4166666666665</v>
      </c>
      <c r="G132" s="168">
        <f t="shared" si="16"/>
        <v>3177.4166666666665</v>
      </c>
      <c r="H132" s="168">
        <f t="shared" si="16"/>
        <v>3177.4166666666665</v>
      </c>
      <c r="I132" s="168">
        <f t="shared" si="16"/>
        <v>3177.4166666666665</v>
      </c>
      <c r="J132" s="168">
        <f t="shared" si="16"/>
        <v>3177.4166666666665</v>
      </c>
      <c r="K132" s="168">
        <f t="shared" si="16"/>
        <v>3177.4166666666665</v>
      </c>
      <c r="L132" s="168">
        <f t="shared" si="16"/>
        <v>3177.4166666666665</v>
      </c>
      <c r="M132" s="168">
        <f t="shared" si="16"/>
        <v>3177.4166666666665</v>
      </c>
      <c r="N132" s="168">
        <f>SUM(B132:M132)</f>
        <v>38129</v>
      </c>
    </row>
    <row r="133" spans="1:14">
      <c r="A133" s="95" t="s">
        <v>124</v>
      </c>
      <c r="B133" s="168"/>
      <c r="C133" s="168"/>
      <c r="D133" s="168"/>
      <c r="E133" s="168"/>
      <c r="F133" s="168">
        <v>681</v>
      </c>
      <c r="G133" s="168"/>
      <c r="H133" s="168"/>
      <c r="I133" s="168"/>
      <c r="J133" s="168"/>
      <c r="K133" s="168"/>
      <c r="L133" s="168"/>
      <c r="M133" s="168"/>
      <c r="N133" s="168">
        <f>SUM(B133:M133)</f>
        <v>681</v>
      </c>
    </row>
    <row r="134" spans="1:14">
      <c r="A134" s="95" t="s">
        <v>125</v>
      </c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</row>
    <row r="135" spans="1:14">
      <c r="A135" s="95" t="s">
        <v>126</v>
      </c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</row>
    <row r="136" spans="1:14">
      <c r="A136" s="95" t="s">
        <v>127</v>
      </c>
      <c r="B136" s="168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</row>
    <row r="137" spans="1:14">
      <c r="A137" s="95" t="s">
        <v>128</v>
      </c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</row>
    <row r="138" spans="1:14" ht="15.75">
      <c r="A138" s="91" t="s">
        <v>113</v>
      </c>
      <c r="B138" s="167">
        <f t="shared" ref="B138:M138" si="17">SUM(B132:B137)</f>
        <v>3177.4166666666665</v>
      </c>
      <c r="C138" s="167">
        <f t="shared" si="17"/>
        <v>3177.4166666666665</v>
      </c>
      <c r="D138" s="167">
        <f t="shared" si="17"/>
        <v>3177.4166666666665</v>
      </c>
      <c r="E138" s="167">
        <f t="shared" si="17"/>
        <v>3177.4166666666665</v>
      </c>
      <c r="F138" s="167">
        <f t="shared" si="17"/>
        <v>3858.4166666666665</v>
      </c>
      <c r="G138" s="167">
        <f t="shared" si="17"/>
        <v>3177.4166666666665</v>
      </c>
      <c r="H138" s="167">
        <f t="shared" si="17"/>
        <v>3177.4166666666665</v>
      </c>
      <c r="I138" s="167">
        <f t="shared" si="17"/>
        <v>3177.4166666666665</v>
      </c>
      <c r="J138" s="167">
        <f t="shared" si="17"/>
        <v>3177.4166666666665</v>
      </c>
      <c r="K138" s="167">
        <f t="shared" si="17"/>
        <v>3177.4166666666665</v>
      </c>
      <c r="L138" s="167">
        <f t="shared" si="17"/>
        <v>3177.4166666666665</v>
      </c>
      <c r="M138" s="167">
        <f t="shared" si="17"/>
        <v>3177.4166666666665</v>
      </c>
      <c r="N138" s="167">
        <f>SUM(B138:M138)</f>
        <v>38810</v>
      </c>
    </row>
    <row r="139" spans="1:1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>
      <c r="A142" s="508" t="s">
        <v>553</v>
      </c>
      <c r="B142" s="508"/>
      <c r="C142" s="508"/>
      <c r="D142" s="508"/>
      <c r="E142" s="508"/>
      <c r="F142" s="508"/>
      <c r="G142" s="508"/>
      <c r="H142" s="508"/>
      <c r="I142" s="508"/>
      <c r="J142" s="508"/>
      <c r="K142" s="508"/>
      <c r="L142" s="508"/>
      <c r="M142" s="508"/>
      <c r="N142" s="508"/>
    </row>
  </sheetData>
  <mergeCells count="11">
    <mergeCell ref="A20:N20"/>
    <mergeCell ref="A142:N142"/>
    <mergeCell ref="A3:N3"/>
    <mergeCell ref="A63:N63"/>
    <mergeCell ref="A114:N114"/>
    <mergeCell ref="I57:N57"/>
    <mergeCell ref="I111:N111"/>
    <mergeCell ref="A117:N117"/>
    <mergeCell ref="A60:N60"/>
    <mergeCell ref="A4:N4"/>
    <mergeCell ref="A7:N7"/>
  </mergeCells>
  <phoneticPr fontId="2" type="noConversion"/>
  <pageMargins left="0.78740157480314965" right="0.59055118110236227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2060"/>
  </sheetPr>
  <dimension ref="A1:P296"/>
  <sheetViews>
    <sheetView view="pageBreakPreview" zoomScale="60" zoomScaleNormal="100" workbookViewId="0">
      <selection activeCell="A3" sqref="A3:O3"/>
    </sheetView>
  </sheetViews>
  <sheetFormatPr defaultRowHeight="12.75"/>
  <cols>
    <col min="1" max="1" width="21.5703125" style="47" customWidth="1"/>
    <col min="2" max="2" width="0.28515625" style="47" hidden="1" customWidth="1"/>
    <col min="3" max="3" width="17.140625" style="47" customWidth="1"/>
    <col min="4" max="5" width="12.140625" style="47" customWidth="1"/>
    <col min="6" max="6" width="12.85546875" style="47" customWidth="1"/>
    <col min="7" max="7" width="12.140625" style="47" customWidth="1"/>
    <col min="8" max="8" width="18.85546875" style="47" customWidth="1"/>
    <col min="9" max="12" width="12.140625" style="47" customWidth="1"/>
    <col min="13" max="13" width="14.28515625" style="47" bestFit="1" customWidth="1"/>
    <col min="14" max="14" width="7.7109375" style="47" customWidth="1"/>
    <col min="15" max="15" width="13" style="47" customWidth="1"/>
    <col min="16" max="16384" width="9.140625" style="47"/>
  </cols>
  <sheetData>
    <row r="1" spans="1:15" ht="14.25">
      <c r="A1" s="46"/>
      <c r="B1" s="46"/>
      <c r="M1" s="48"/>
      <c r="N1" s="619"/>
      <c r="O1" s="619"/>
    </row>
    <row r="2" spans="1:15" ht="15">
      <c r="A2" s="616" t="s">
        <v>771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</row>
    <row r="3" spans="1:15" ht="15">
      <c r="A3" s="616" t="s">
        <v>501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</row>
    <row r="4" spans="1:15" ht="1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5">
      <c r="A6" s="50" t="s">
        <v>65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49"/>
      <c r="M6" s="49"/>
      <c r="N6" s="49"/>
      <c r="O6" s="49"/>
    </row>
    <row r="7" spans="1:15" ht="1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5">
      <c r="A8" s="604" t="s">
        <v>360</v>
      </c>
      <c r="B8" s="52"/>
      <c r="C8" s="613" t="s">
        <v>66</v>
      </c>
      <c r="D8" s="614"/>
      <c r="E8" s="614"/>
      <c r="F8" s="614"/>
      <c r="G8" s="615"/>
      <c r="H8" s="613" t="s">
        <v>67</v>
      </c>
      <c r="I8" s="614"/>
      <c r="J8" s="614"/>
      <c r="K8" s="614"/>
      <c r="L8" s="615"/>
      <c r="M8" s="604" t="s">
        <v>361</v>
      </c>
      <c r="N8" s="607" t="s">
        <v>363</v>
      </c>
      <c r="O8" s="607" t="s">
        <v>362</v>
      </c>
    </row>
    <row r="9" spans="1:15" ht="15">
      <c r="A9" s="605"/>
      <c r="B9" s="52"/>
      <c r="C9" s="608" t="s">
        <v>68</v>
      </c>
      <c r="D9" s="610" t="s">
        <v>69</v>
      </c>
      <c r="E9" s="612" t="s">
        <v>70</v>
      </c>
      <c r="F9" s="503"/>
      <c r="G9" s="533"/>
      <c r="H9" s="608" t="s">
        <v>68</v>
      </c>
      <c r="I9" s="610" t="s">
        <v>69</v>
      </c>
      <c r="J9" s="612" t="s">
        <v>70</v>
      </c>
      <c r="K9" s="503"/>
      <c r="L9" s="533"/>
      <c r="M9" s="605"/>
      <c r="N9" s="605"/>
      <c r="O9" s="605"/>
    </row>
    <row r="10" spans="1:15" ht="30">
      <c r="A10" s="606"/>
      <c r="B10" s="52"/>
      <c r="C10" s="609"/>
      <c r="D10" s="611"/>
      <c r="E10" s="201" t="s">
        <v>377</v>
      </c>
      <c r="F10" s="202" t="s">
        <v>378</v>
      </c>
      <c r="G10" s="203" t="s">
        <v>376</v>
      </c>
      <c r="H10" s="609"/>
      <c r="I10" s="611"/>
      <c r="J10" s="201" t="s">
        <v>377</v>
      </c>
      <c r="K10" s="202" t="s">
        <v>378</v>
      </c>
      <c r="L10" s="203" t="s">
        <v>376</v>
      </c>
      <c r="M10" s="606"/>
      <c r="N10" s="606"/>
      <c r="O10" s="606"/>
    </row>
    <row r="11" spans="1:15">
      <c r="A11" s="53" t="s">
        <v>71</v>
      </c>
      <c r="B11" s="54"/>
      <c r="C11" s="55" t="s">
        <v>72</v>
      </c>
      <c r="D11" s="56">
        <v>1</v>
      </c>
      <c r="E11" s="342">
        <v>84000</v>
      </c>
      <c r="F11" s="342">
        <v>84000</v>
      </c>
      <c r="G11" s="234"/>
      <c r="H11" s="53"/>
      <c r="I11" s="57"/>
      <c r="J11" s="57"/>
      <c r="K11" s="57"/>
      <c r="L11" s="57"/>
      <c r="M11" s="233"/>
      <c r="N11" s="58" t="s">
        <v>73</v>
      </c>
      <c r="O11" s="57" t="s">
        <v>37</v>
      </c>
    </row>
    <row r="12" spans="1:15">
      <c r="A12" s="53" t="s">
        <v>71</v>
      </c>
      <c r="B12" s="55"/>
      <c r="C12" s="55" t="s">
        <v>72</v>
      </c>
      <c r="D12" s="56">
        <v>1</v>
      </c>
      <c r="E12" s="233">
        <v>21000</v>
      </c>
      <c r="F12" s="233">
        <v>21000</v>
      </c>
      <c r="G12" s="57"/>
      <c r="H12" s="53"/>
      <c r="I12" s="57"/>
      <c r="J12" s="59"/>
      <c r="K12" s="59"/>
      <c r="L12" s="59"/>
      <c r="M12" s="57"/>
      <c r="N12" s="55" t="s">
        <v>73</v>
      </c>
      <c r="O12" s="53"/>
    </row>
    <row r="13" spans="1:15">
      <c r="A13" s="53"/>
      <c r="B13" s="55"/>
      <c r="C13" s="55"/>
      <c r="D13" s="57"/>
      <c r="E13" s="57"/>
      <c r="F13" s="57"/>
      <c r="G13" s="57"/>
      <c r="H13" s="53"/>
      <c r="I13" s="57"/>
      <c r="J13" s="59"/>
      <c r="K13" s="59"/>
      <c r="L13" s="59"/>
      <c r="M13" s="57"/>
      <c r="N13" s="55"/>
      <c r="O13" s="55"/>
    </row>
    <row r="14" spans="1:15">
      <c r="A14" s="53"/>
      <c r="B14" s="60"/>
      <c r="C14" s="55"/>
      <c r="D14" s="57"/>
      <c r="E14" s="57"/>
      <c r="F14" s="57"/>
      <c r="G14" s="57"/>
      <c r="H14" s="53"/>
      <c r="I14" s="57"/>
      <c r="J14" s="57"/>
      <c r="K14" s="57"/>
      <c r="L14" s="57"/>
      <c r="M14" s="57"/>
      <c r="N14" s="55"/>
      <c r="O14" s="55"/>
    </row>
    <row r="15" spans="1:15">
      <c r="A15" s="53"/>
      <c r="B15" s="60"/>
      <c r="C15" s="55"/>
      <c r="D15" s="57"/>
      <c r="E15" s="57"/>
      <c r="F15" s="57"/>
      <c r="G15" s="57"/>
      <c r="H15" s="53"/>
      <c r="I15" s="57"/>
      <c r="J15" s="57"/>
      <c r="K15" s="57"/>
      <c r="L15" s="57"/>
      <c r="M15" s="57"/>
      <c r="N15" s="55"/>
      <c r="O15" s="55"/>
    </row>
    <row r="16" spans="1:15">
      <c r="A16" s="53"/>
      <c r="B16" s="60"/>
      <c r="C16" s="55"/>
      <c r="D16" s="57"/>
      <c r="E16" s="57"/>
      <c r="F16" s="57"/>
      <c r="G16" s="57"/>
      <c r="H16" s="53"/>
      <c r="I16" s="57"/>
      <c r="J16" s="57"/>
      <c r="K16" s="57"/>
      <c r="L16" s="57"/>
      <c r="M16" s="57"/>
      <c r="N16" s="55"/>
      <c r="O16" s="55"/>
    </row>
    <row r="17" spans="1:15">
      <c r="A17" s="53"/>
      <c r="B17" s="60"/>
      <c r="C17" s="55"/>
      <c r="D17" s="57"/>
      <c r="E17" s="57"/>
      <c r="F17" s="57"/>
      <c r="G17" s="57"/>
      <c r="H17" s="53"/>
      <c r="I17" s="57"/>
      <c r="J17" s="57"/>
      <c r="K17" s="57"/>
      <c r="L17" s="57"/>
      <c r="M17" s="57"/>
      <c r="N17" s="55"/>
      <c r="O17" s="55"/>
    </row>
    <row r="18" spans="1:15">
      <c r="A18" s="53"/>
      <c r="B18" s="60"/>
      <c r="C18" s="55"/>
      <c r="D18" s="57"/>
      <c r="E18" s="57"/>
      <c r="F18" s="57"/>
      <c r="G18" s="57"/>
      <c r="H18" s="53"/>
      <c r="I18" s="57"/>
      <c r="J18" s="57"/>
      <c r="K18" s="57"/>
      <c r="L18" s="57"/>
      <c r="M18" s="57"/>
      <c r="N18" s="55"/>
      <c r="O18" s="55"/>
    </row>
    <row r="19" spans="1:15">
      <c r="A19" s="53"/>
      <c r="B19" s="60"/>
      <c r="C19" s="55"/>
      <c r="D19" s="57"/>
      <c r="E19" s="57"/>
      <c r="F19" s="57"/>
      <c r="G19" s="57"/>
      <c r="H19" s="53"/>
      <c r="I19" s="57"/>
      <c r="J19" s="57"/>
      <c r="K19" s="57"/>
      <c r="L19" s="57"/>
      <c r="M19" s="57"/>
      <c r="N19" s="55"/>
      <c r="O19" s="55"/>
    </row>
    <row r="20" spans="1:15">
      <c r="A20" s="53"/>
      <c r="B20" s="60"/>
      <c r="C20" s="55"/>
      <c r="D20" s="57"/>
      <c r="E20" s="57"/>
      <c r="F20" s="57"/>
      <c r="G20" s="57"/>
      <c r="H20" s="53"/>
      <c r="I20" s="57"/>
      <c r="J20" s="57"/>
      <c r="K20" s="57"/>
      <c r="L20" s="57"/>
      <c r="M20" s="57"/>
      <c r="N20" s="55"/>
      <c r="O20" s="55"/>
    </row>
    <row r="21" spans="1:15">
      <c r="A21" s="53"/>
      <c r="B21" s="60"/>
      <c r="C21" s="55"/>
      <c r="D21" s="57"/>
      <c r="E21" s="57"/>
      <c r="F21" s="57"/>
      <c r="G21" s="57"/>
      <c r="H21" s="53"/>
      <c r="I21" s="57"/>
      <c r="J21" s="57"/>
      <c r="K21" s="57"/>
      <c r="L21" s="57"/>
      <c r="M21" s="57"/>
      <c r="N21" s="55"/>
      <c r="O21" s="55"/>
    </row>
    <row r="22" spans="1:15">
      <c r="A22" s="53"/>
      <c r="B22" s="60"/>
      <c r="C22" s="55"/>
      <c r="D22" s="57"/>
      <c r="E22" s="57"/>
      <c r="F22" s="57"/>
      <c r="G22" s="57"/>
      <c r="H22" s="53"/>
      <c r="I22" s="57"/>
      <c r="J22" s="57"/>
      <c r="K22" s="57"/>
      <c r="L22" s="57"/>
      <c r="M22" s="57"/>
      <c r="N22" s="55"/>
      <c r="O22" s="55"/>
    </row>
    <row r="23" spans="1:15">
      <c r="A23" s="53"/>
      <c r="B23" s="60"/>
      <c r="C23" s="55"/>
      <c r="D23" s="57"/>
      <c r="E23" s="57"/>
      <c r="F23" s="57"/>
      <c r="G23" s="57"/>
      <c r="H23" s="53"/>
      <c r="I23" s="57"/>
      <c r="J23" s="57"/>
      <c r="K23" s="57"/>
      <c r="L23" s="57"/>
      <c r="M23" s="57"/>
      <c r="N23" s="55"/>
      <c r="O23" s="55"/>
    </row>
    <row r="24" spans="1:15">
      <c r="A24" s="53"/>
      <c r="B24" s="60"/>
      <c r="C24" s="55"/>
      <c r="D24" s="57"/>
      <c r="E24" s="57"/>
      <c r="F24" s="57"/>
      <c r="G24" s="57"/>
      <c r="H24" s="53"/>
      <c r="I24" s="57"/>
      <c r="J24" s="57"/>
      <c r="K24" s="57"/>
      <c r="L24" s="57"/>
      <c r="M24" s="57"/>
      <c r="N24" s="55"/>
      <c r="O24" s="55"/>
    </row>
    <row r="25" spans="1:15">
      <c r="A25" s="53"/>
      <c r="B25" s="60"/>
      <c r="C25" s="61"/>
      <c r="D25" s="62"/>
      <c r="E25" s="62"/>
      <c r="F25" s="62"/>
      <c r="G25" s="62"/>
      <c r="H25" s="53"/>
      <c r="I25" s="57"/>
      <c r="J25" s="62"/>
      <c r="K25" s="62"/>
      <c r="L25" s="62"/>
      <c r="M25" s="62"/>
      <c r="N25" s="55"/>
      <c r="O25" s="55"/>
    </row>
    <row r="26" spans="1:15">
      <c r="A26" s="53"/>
      <c r="B26" s="55"/>
      <c r="C26" s="55"/>
      <c r="D26" s="57"/>
      <c r="E26" s="57"/>
      <c r="F26" s="57"/>
      <c r="G26" s="57"/>
      <c r="H26" s="53"/>
      <c r="I26" s="57"/>
      <c r="J26" s="57"/>
      <c r="K26" s="57"/>
      <c r="L26" s="57"/>
      <c r="M26" s="57"/>
      <c r="N26" s="55"/>
      <c r="O26" s="55"/>
    </row>
    <row r="27" spans="1:15">
      <c r="A27" s="63"/>
      <c r="B27" s="64"/>
      <c r="C27" s="55"/>
      <c r="D27" s="57"/>
      <c r="E27" s="57"/>
      <c r="F27" s="57"/>
      <c r="G27" s="57"/>
      <c r="H27" s="53"/>
      <c r="I27" s="57"/>
      <c r="J27" s="57"/>
      <c r="K27" s="57"/>
      <c r="L27" s="57"/>
      <c r="M27" s="57"/>
      <c r="N27" s="55"/>
      <c r="O27" s="55"/>
    </row>
    <row r="28" spans="1:15">
      <c r="A28" s="63"/>
      <c r="B28" s="54"/>
      <c r="C28" s="55"/>
      <c r="D28" s="57"/>
      <c r="E28" s="57"/>
      <c r="F28" s="57"/>
      <c r="G28" s="57"/>
      <c r="H28" s="53"/>
      <c r="I28" s="57"/>
      <c r="J28" s="57"/>
      <c r="K28" s="57"/>
      <c r="L28" s="57"/>
      <c r="M28" s="57"/>
      <c r="N28" s="55"/>
      <c r="O28" s="55"/>
    </row>
    <row r="29" spans="1:15">
      <c r="A29" s="63"/>
      <c r="B29" s="54"/>
      <c r="C29" s="55"/>
      <c r="D29" s="57"/>
      <c r="E29" s="57"/>
      <c r="F29" s="57"/>
      <c r="G29" s="57"/>
      <c r="H29" s="53"/>
      <c r="I29" s="57"/>
      <c r="J29" s="57"/>
      <c r="K29" s="57"/>
      <c r="L29" s="57"/>
      <c r="M29" s="57"/>
      <c r="N29" s="55"/>
      <c r="O29" s="55"/>
    </row>
    <row r="30" spans="1:15">
      <c r="A30" s="53"/>
      <c r="B30" s="55"/>
      <c r="C30" s="55"/>
      <c r="D30" s="57"/>
      <c r="E30" s="57"/>
      <c r="F30" s="57"/>
      <c r="G30" s="57"/>
      <c r="H30" s="53"/>
      <c r="I30" s="57"/>
      <c r="J30" s="57"/>
      <c r="K30" s="57"/>
      <c r="L30" s="57"/>
      <c r="M30" s="57"/>
      <c r="N30" s="55"/>
      <c r="O30" s="55"/>
    </row>
    <row r="31" spans="1:15">
      <c r="A31" s="63" t="s">
        <v>392</v>
      </c>
      <c r="B31" s="64"/>
      <c r="C31" s="64"/>
      <c r="D31" s="65"/>
      <c r="E31" s="200">
        <f>SUM(E11:E30)</f>
        <v>105000</v>
      </c>
      <c r="F31" s="200">
        <f t="shared" ref="F31:G31" si="0">SUM(F11:F30)</f>
        <v>105000</v>
      </c>
      <c r="G31" s="200">
        <f t="shared" si="0"/>
        <v>0</v>
      </c>
      <c r="H31" s="53"/>
      <c r="I31" s="57"/>
      <c r="J31" s="57"/>
      <c r="K31" s="57"/>
      <c r="L31" s="57"/>
      <c r="M31" s="205"/>
      <c r="N31" s="55"/>
      <c r="O31" s="55"/>
    </row>
    <row r="32" spans="1:15">
      <c r="A32" s="66"/>
      <c r="B32" s="67"/>
      <c r="C32" s="67"/>
      <c r="D32" s="68"/>
      <c r="E32" s="68"/>
      <c r="F32" s="68"/>
      <c r="G32" s="68"/>
      <c r="H32" s="66"/>
      <c r="I32" s="68"/>
      <c r="J32" s="68"/>
      <c r="K32" s="68"/>
      <c r="L32" s="68"/>
      <c r="M32" s="68"/>
      <c r="N32" s="67"/>
      <c r="O32" s="67"/>
    </row>
    <row r="33" spans="1:15" ht="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ht="15">
      <c r="A34" s="50" t="s">
        <v>74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ht="15">
      <c r="A35" s="50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ht="15">
      <c r="A36" s="50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44" spans="1:15" s="52" customFormat="1"/>
    <row r="45" spans="1:15" s="52" customFormat="1"/>
    <row r="55" spans="1:16" ht="15">
      <c r="A55" s="603" t="s">
        <v>77</v>
      </c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</row>
    <row r="56" spans="1:16" ht="15">
      <c r="A56" s="50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617"/>
      <c r="O56" s="617"/>
    </row>
    <row r="57" spans="1:16" ht="15">
      <c r="A57" s="616" t="s">
        <v>502</v>
      </c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</row>
    <row r="58" spans="1:16" ht="15">
      <c r="A58" s="616" t="s">
        <v>501</v>
      </c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</row>
    <row r="59" spans="1:16" ht="1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</row>
    <row r="60" spans="1:16" ht="15">
      <c r="A60" s="50" t="s">
        <v>75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</row>
    <row r="61" spans="1:16" ht="15">
      <c r="A61" s="50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1:16" ht="15">
      <c r="A62" s="50" t="s">
        <v>382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6"/>
    </row>
    <row r="63" spans="1:16" ht="15" customHeight="1">
      <c r="A63" s="604" t="s">
        <v>360</v>
      </c>
      <c r="B63" s="52"/>
      <c r="C63" s="613" t="s">
        <v>66</v>
      </c>
      <c r="D63" s="614"/>
      <c r="E63" s="614"/>
      <c r="F63" s="614"/>
      <c r="G63" s="615"/>
      <c r="H63" s="613" t="s">
        <v>67</v>
      </c>
      <c r="I63" s="614"/>
      <c r="J63" s="614"/>
      <c r="K63" s="614"/>
      <c r="L63" s="615"/>
      <c r="M63" s="604" t="s">
        <v>361</v>
      </c>
      <c r="N63" s="607" t="s">
        <v>363</v>
      </c>
      <c r="O63" s="607" t="s">
        <v>362</v>
      </c>
    </row>
    <row r="64" spans="1:16" ht="15">
      <c r="A64" s="605"/>
      <c r="B64" s="52"/>
      <c r="C64" s="608" t="s">
        <v>68</v>
      </c>
      <c r="D64" s="610" t="s">
        <v>69</v>
      </c>
      <c r="E64" s="612" t="s">
        <v>70</v>
      </c>
      <c r="F64" s="503"/>
      <c r="G64" s="533"/>
      <c r="H64" s="608" t="s">
        <v>68</v>
      </c>
      <c r="I64" s="610" t="s">
        <v>69</v>
      </c>
      <c r="J64" s="612" t="s">
        <v>70</v>
      </c>
      <c r="K64" s="503"/>
      <c r="L64" s="533"/>
      <c r="M64" s="605"/>
      <c r="N64" s="605"/>
      <c r="O64" s="605"/>
    </row>
    <row r="65" spans="1:15" ht="30">
      <c r="A65" s="606"/>
      <c r="B65" s="52"/>
      <c r="C65" s="609"/>
      <c r="D65" s="611"/>
      <c r="E65" s="201" t="s">
        <v>377</v>
      </c>
      <c r="F65" s="202" t="s">
        <v>378</v>
      </c>
      <c r="G65" s="203" t="s">
        <v>376</v>
      </c>
      <c r="H65" s="609"/>
      <c r="I65" s="611"/>
      <c r="J65" s="201" t="s">
        <v>377</v>
      </c>
      <c r="K65" s="202" t="s">
        <v>378</v>
      </c>
      <c r="L65" s="203" t="s">
        <v>376</v>
      </c>
      <c r="M65" s="606"/>
      <c r="N65" s="606"/>
      <c r="O65" s="606"/>
    </row>
    <row r="66" spans="1:15">
      <c r="A66" s="69"/>
      <c r="B66" s="69"/>
      <c r="C66" s="69"/>
      <c r="D66" s="69"/>
      <c r="E66" s="69"/>
      <c r="F66" s="69"/>
      <c r="G66" s="69"/>
      <c r="H66" s="69"/>
      <c r="I66" s="70"/>
      <c r="J66" s="323"/>
      <c r="K66" s="323"/>
      <c r="L66" s="323"/>
      <c r="M66" s="86"/>
      <c r="N66" s="71"/>
      <c r="O66" s="324"/>
    </row>
    <row r="67" spans="1:15">
      <c r="A67" s="69"/>
      <c r="B67" s="69"/>
      <c r="C67" s="69"/>
      <c r="D67" s="69"/>
      <c r="E67" s="69"/>
      <c r="F67" s="69"/>
      <c r="G67" s="69"/>
      <c r="H67" s="69"/>
      <c r="I67" s="70"/>
      <c r="J67" s="323"/>
      <c r="K67" s="323"/>
      <c r="L67" s="323"/>
      <c r="M67" s="86"/>
      <c r="N67" s="71"/>
      <c r="O67" s="324"/>
    </row>
    <row r="68" spans="1:15">
      <c r="A68" s="69"/>
      <c r="B68" s="69"/>
      <c r="C68" s="69"/>
      <c r="D68" s="69"/>
      <c r="E68" s="69"/>
      <c r="F68" s="69"/>
      <c r="G68" s="69"/>
      <c r="H68" s="69"/>
      <c r="I68" s="70"/>
      <c r="J68" s="323"/>
      <c r="K68" s="323"/>
      <c r="L68" s="323"/>
      <c r="M68" s="86"/>
      <c r="N68" s="71"/>
      <c r="O68" s="324"/>
    </row>
    <row r="69" spans="1:15">
      <c r="A69" s="69"/>
      <c r="B69" s="69"/>
      <c r="C69" s="69"/>
      <c r="D69" s="69"/>
      <c r="E69" s="69"/>
      <c r="F69" s="69"/>
      <c r="G69" s="69"/>
      <c r="H69" s="69"/>
      <c r="I69" s="70"/>
      <c r="J69" s="323"/>
      <c r="K69" s="323"/>
      <c r="L69" s="323"/>
      <c r="M69" s="86"/>
      <c r="N69" s="71"/>
      <c r="O69" s="324"/>
    </row>
    <row r="70" spans="1:15">
      <c r="A70" s="69"/>
      <c r="B70" s="69"/>
      <c r="C70" s="69"/>
      <c r="D70" s="69"/>
      <c r="E70" s="69"/>
      <c r="F70" s="69"/>
      <c r="G70" s="69"/>
      <c r="H70" s="69"/>
      <c r="I70" s="70"/>
      <c r="J70" s="323"/>
      <c r="K70" s="323"/>
      <c r="L70" s="323"/>
      <c r="M70" s="86"/>
      <c r="N70" s="71"/>
      <c r="O70" s="324"/>
    </row>
    <row r="71" spans="1:15">
      <c r="A71" s="69"/>
      <c r="B71" s="69"/>
      <c r="C71" s="69"/>
      <c r="D71" s="69"/>
      <c r="E71" s="69"/>
      <c r="F71" s="69"/>
      <c r="G71" s="69"/>
      <c r="H71" s="69"/>
      <c r="I71" s="70"/>
      <c r="J71" s="323"/>
      <c r="K71" s="323"/>
      <c r="L71" s="323"/>
      <c r="M71" s="86"/>
      <c r="N71" s="71"/>
      <c r="O71" s="324"/>
    </row>
    <row r="72" spans="1:15">
      <c r="A72" s="69"/>
      <c r="B72" s="69"/>
      <c r="C72" s="69"/>
      <c r="D72" s="69"/>
      <c r="E72" s="69"/>
      <c r="F72" s="69"/>
      <c r="G72" s="69"/>
      <c r="H72" s="69"/>
      <c r="I72" s="70"/>
      <c r="J72" s="323"/>
      <c r="K72" s="323"/>
      <c r="L72" s="323"/>
      <c r="M72" s="86"/>
      <c r="N72" s="71"/>
      <c r="O72" s="324"/>
    </row>
    <row r="73" spans="1:15">
      <c r="A73" s="69"/>
      <c r="B73" s="69"/>
      <c r="C73" s="69"/>
      <c r="D73" s="69"/>
      <c r="E73" s="69"/>
      <c r="F73" s="69"/>
      <c r="G73" s="69"/>
      <c r="H73" s="69"/>
      <c r="I73" s="70"/>
      <c r="J73" s="323"/>
      <c r="K73" s="323"/>
      <c r="L73" s="323"/>
      <c r="M73" s="86"/>
      <c r="N73" s="71"/>
      <c r="O73" s="324"/>
    </row>
    <row r="74" spans="1:15">
      <c r="A74" s="69"/>
      <c r="B74" s="69"/>
      <c r="C74" s="69"/>
      <c r="D74" s="69"/>
      <c r="E74" s="69"/>
      <c r="F74" s="69"/>
      <c r="G74" s="69"/>
      <c r="H74" s="69"/>
      <c r="I74" s="70"/>
      <c r="J74" s="323"/>
      <c r="K74" s="323"/>
      <c r="L74" s="323"/>
      <c r="M74" s="86"/>
      <c r="N74" s="71"/>
      <c r="O74" s="324"/>
    </row>
    <row r="75" spans="1:15">
      <c r="A75" s="69"/>
      <c r="B75" s="69"/>
      <c r="C75" s="69"/>
      <c r="D75" s="69"/>
      <c r="E75" s="69"/>
      <c r="F75" s="69"/>
      <c r="G75" s="69"/>
      <c r="H75" s="69"/>
      <c r="I75" s="70"/>
      <c r="J75" s="323"/>
      <c r="K75" s="323"/>
      <c r="L75" s="323"/>
      <c r="M75" s="86"/>
      <c r="N75" s="71"/>
      <c r="O75" s="324"/>
    </row>
    <row r="76" spans="1:15">
      <c r="A76" s="69"/>
      <c r="B76" s="69"/>
      <c r="C76" s="69"/>
      <c r="D76" s="69"/>
      <c r="E76" s="69"/>
      <c r="F76" s="69"/>
      <c r="G76" s="69"/>
      <c r="H76" s="69"/>
      <c r="I76" s="70"/>
      <c r="J76" s="323"/>
      <c r="K76" s="323"/>
      <c r="L76" s="323"/>
      <c r="M76" s="86"/>
      <c r="N76" s="71"/>
      <c r="O76" s="324"/>
    </row>
    <row r="77" spans="1:15">
      <c r="A77" s="69"/>
      <c r="B77" s="69"/>
      <c r="C77" s="69"/>
      <c r="D77" s="69"/>
      <c r="E77" s="69"/>
      <c r="F77" s="69"/>
      <c r="G77" s="69"/>
      <c r="H77" s="69"/>
      <c r="I77" s="70"/>
      <c r="J77" s="323"/>
      <c r="K77" s="323"/>
      <c r="L77" s="323"/>
      <c r="M77" s="86"/>
      <c r="N77" s="71"/>
      <c r="O77" s="324"/>
    </row>
    <row r="78" spans="1:15">
      <c r="A78" s="69"/>
      <c r="B78" s="69"/>
      <c r="C78" s="69"/>
      <c r="D78" s="69"/>
      <c r="E78" s="69"/>
      <c r="F78" s="69"/>
      <c r="G78" s="69"/>
      <c r="H78" s="69"/>
      <c r="I78" s="70"/>
      <c r="J78" s="323"/>
      <c r="K78" s="323"/>
      <c r="L78" s="323"/>
      <c r="M78" s="86"/>
      <c r="N78" s="71"/>
      <c r="O78" s="324"/>
    </row>
    <row r="79" spans="1:15">
      <c r="A79" s="69"/>
      <c r="B79" s="69"/>
      <c r="C79" s="69"/>
      <c r="D79" s="69"/>
      <c r="E79" s="69"/>
      <c r="F79" s="69"/>
      <c r="G79" s="69"/>
      <c r="H79" s="69"/>
      <c r="I79" s="70"/>
      <c r="J79" s="323"/>
      <c r="K79" s="323"/>
      <c r="L79" s="323"/>
      <c r="M79" s="86"/>
      <c r="N79" s="71"/>
      <c r="O79" s="324"/>
    </row>
    <row r="80" spans="1:15">
      <c r="A80" s="69"/>
      <c r="B80" s="69"/>
      <c r="C80" s="69"/>
      <c r="D80" s="69"/>
      <c r="E80" s="69"/>
      <c r="F80" s="69"/>
      <c r="G80" s="69"/>
      <c r="H80" s="69"/>
      <c r="I80" s="70"/>
      <c r="J80" s="323"/>
      <c r="K80" s="323"/>
      <c r="L80" s="323"/>
      <c r="M80" s="86"/>
      <c r="N80" s="71"/>
      <c r="O80" s="324"/>
    </row>
    <row r="81" spans="1:15">
      <c r="A81" s="69"/>
      <c r="B81" s="69"/>
      <c r="C81" s="69"/>
      <c r="D81" s="69"/>
      <c r="E81" s="69"/>
      <c r="F81" s="69"/>
      <c r="G81" s="69"/>
      <c r="H81" s="69"/>
      <c r="I81" s="70"/>
      <c r="J81" s="323"/>
      <c r="K81" s="323"/>
      <c r="L81" s="323"/>
      <c r="M81" s="86"/>
      <c r="N81" s="71"/>
      <c r="O81" s="324"/>
    </row>
    <row r="82" spans="1:15">
      <c r="A82" s="69"/>
      <c r="B82" s="69"/>
      <c r="C82" s="69"/>
      <c r="D82" s="69"/>
      <c r="E82" s="69"/>
      <c r="F82" s="69"/>
      <c r="G82" s="69"/>
      <c r="H82" s="69"/>
      <c r="I82" s="70"/>
      <c r="J82" s="323"/>
      <c r="K82" s="323"/>
      <c r="L82" s="323"/>
      <c r="M82" s="86"/>
      <c r="N82" s="71"/>
      <c r="O82" s="324"/>
    </row>
    <row r="83" spans="1:15">
      <c r="A83" s="69"/>
      <c r="B83" s="69"/>
      <c r="C83" s="69"/>
      <c r="D83" s="69"/>
      <c r="E83" s="69"/>
      <c r="F83" s="69"/>
      <c r="G83" s="69"/>
      <c r="H83" s="69"/>
      <c r="I83" s="70"/>
      <c r="J83" s="323"/>
      <c r="K83" s="323"/>
      <c r="L83" s="323"/>
      <c r="M83" s="86"/>
      <c r="N83" s="71"/>
      <c r="O83" s="324"/>
    </row>
    <row r="84" spans="1:15">
      <c r="A84" s="69"/>
      <c r="B84" s="69"/>
      <c r="C84" s="69"/>
      <c r="D84" s="69"/>
      <c r="E84" s="69"/>
      <c r="F84" s="69"/>
      <c r="G84" s="69"/>
      <c r="H84" s="69"/>
      <c r="I84" s="70"/>
      <c r="J84" s="323"/>
      <c r="K84" s="323"/>
      <c r="L84" s="323"/>
      <c r="M84" s="86"/>
      <c r="N84" s="71"/>
      <c r="O84" s="324"/>
    </row>
    <row r="85" spans="1:15">
      <c r="A85" s="69"/>
      <c r="B85" s="69"/>
      <c r="C85" s="69"/>
      <c r="D85" s="69"/>
      <c r="E85" s="69"/>
      <c r="F85" s="69"/>
      <c r="G85" s="69"/>
      <c r="H85" s="69"/>
      <c r="I85" s="70"/>
      <c r="J85" s="323"/>
      <c r="K85" s="323"/>
      <c r="L85" s="323"/>
      <c r="M85" s="86"/>
      <c r="N85" s="71"/>
      <c r="O85" s="324"/>
    </row>
    <row r="86" spans="1:15">
      <c r="A86" s="69"/>
      <c r="B86" s="69"/>
      <c r="C86" s="69"/>
      <c r="D86" s="69"/>
      <c r="E86" s="69"/>
      <c r="F86" s="69"/>
      <c r="G86" s="69"/>
      <c r="H86" s="69"/>
      <c r="I86" s="70"/>
      <c r="J86" s="323"/>
      <c r="K86" s="323"/>
      <c r="L86" s="323"/>
      <c r="M86" s="86"/>
      <c r="N86" s="71"/>
      <c r="O86" s="324"/>
    </row>
    <row r="87" spans="1:15">
      <c r="A87" s="69"/>
      <c r="B87" s="69"/>
      <c r="C87" s="69"/>
      <c r="D87" s="69"/>
      <c r="E87" s="69"/>
      <c r="F87" s="69"/>
      <c r="G87" s="69"/>
      <c r="H87" s="69"/>
      <c r="I87" s="70"/>
      <c r="J87" s="323"/>
      <c r="K87" s="323"/>
      <c r="L87" s="323"/>
      <c r="M87" s="86"/>
      <c r="N87" s="71"/>
      <c r="O87" s="324"/>
    </row>
    <row r="88" spans="1:15">
      <c r="A88" s="69"/>
      <c r="B88" s="69"/>
      <c r="C88" s="69"/>
      <c r="D88" s="69"/>
      <c r="E88" s="69"/>
      <c r="F88" s="69"/>
      <c r="G88" s="69"/>
      <c r="H88" s="69"/>
      <c r="I88" s="70"/>
      <c r="J88" s="323"/>
      <c r="K88" s="323"/>
      <c r="L88" s="323"/>
      <c r="M88" s="86"/>
      <c r="N88" s="71"/>
      <c r="O88" s="324"/>
    </row>
    <row r="89" spans="1:15">
      <c r="A89" s="69"/>
      <c r="B89" s="69"/>
      <c r="C89" s="69"/>
      <c r="D89" s="69"/>
      <c r="E89" s="69"/>
      <c r="F89" s="69"/>
      <c r="G89" s="69"/>
      <c r="H89" s="69"/>
      <c r="I89" s="70"/>
      <c r="J89" s="323"/>
      <c r="K89" s="323"/>
      <c r="L89" s="323"/>
      <c r="M89" s="86"/>
      <c r="N89" s="71"/>
      <c r="O89" s="324"/>
    </row>
    <row r="90" spans="1:15">
      <c r="A90" s="69"/>
      <c r="B90" s="69"/>
      <c r="C90" s="69"/>
      <c r="D90" s="69"/>
      <c r="E90" s="69"/>
      <c r="F90" s="69"/>
      <c r="G90" s="69"/>
      <c r="H90" s="69"/>
      <c r="I90" s="70"/>
      <c r="J90" s="323"/>
      <c r="K90" s="323"/>
      <c r="L90" s="323"/>
      <c r="M90" s="86"/>
      <c r="N90" s="71"/>
      <c r="O90" s="324"/>
    </row>
    <row r="91" spans="1:15">
      <c r="A91" s="69"/>
      <c r="B91" s="69"/>
      <c r="C91" s="69"/>
      <c r="D91" s="69"/>
      <c r="E91" s="69"/>
      <c r="F91" s="69"/>
      <c r="G91" s="69"/>
      <c r="H91" s="69"/>
      <c r="I91" s="70"/>
      <c r="J91" s="323"/>
      <c r="K91" s="323"/>
      <c r="L91" s="323"/>
      <c r="M91" s="86"/>
      <c r="N91" s="71"/>
      <c r="O91" s="324"/>
    </row>
    <row r="92" spans="1:15">
      <c r="A92" s="69"/>
      <c r="B92" s="69"/>
      <c r="C92" s="69"/>
      <c r="D92" s="69"/>
      <c r="E92" s="69"/>
      <c r="F92" s="69"/>
      <c r="G92" s="69"/>
      <c r="H92" s="69"/>
      <c r="I92" s="70"/>
      <c r="J92" s="323"/>
      <c r="K92" s="323"/>
      <c r="L92" s="323"/>
      <c r="M92" s="86"/>
      <c r="N92" s="71"/>
      <c r="O92" s="324"/>
    </row>
    <row r="93" spans="1:15">
      <c r="A93" s="69"/>
      <c r="B93" s="69"/>
      <c r="C93" s="69"/>
      <c r="D93" s="69"/>
      <c r="E93" s="69"/>
      <c r="F93" s="69"/>
      <c r="G93" s="69"/>
      <c r="H93" s="69"/>
      <c r="I93" s="70"/>
      <c r="J93" s="323"/>
      <c r="K93" s="323"/>
      <c r="L93" s="323"/>
      <c r="M93" s="86"/>
      <c r="N93" s="71"/>
      <c r="O93" s="324"/>
    </row>
    <row r="94" spans="1:15">
      <c r="A94" s="69"/>
      <c r="B94" s="69"/>
      <c r="C94" s="69"/>
      <c r="D94" s="69"/>
      <c r="E94" s="69"/>
      <c r="F94" s="69"/>
      <c r="G94" s="69"/>
      <c r="H94" s="69"/>
      <c r="I94" s="70"/>
      <c r="J94" s="323"/>
      <c r="K94" s="323"/>
      <c r="L94" s="323"/>
      <c r="M94" s="86"/>
      <c r="N94" s="71"/>
      <c r="O94" s="324"/>
    </row>
    <row r="95" spans="1:15">
      <c r="A95" s="69"/>
      <c r="B95" s="69"/>
      <c r="C95" s="69"/>
      <c r="D95" s="69"/>
      <c r="E95" s="69"/>
      <c r="F95" s="69"/>
      <c r="G95" s="69"/>
      <c r="H95" s="69"/>
      <c r="I95" s="70"/>
      <c r="J95" s="323"/>
      <c r="K95" s="323"/>
      <c r="L95" s="323"/>
      <c r="M95" s="86"/>
      <c r="N95" s="71"/>
      <c r="O95" s="324"/>
    </row>
    <row r="96" spans="1:15">
      <c r="A96" s="69"/>
      <c r="B96" s="69"/>
      <c r="C96" s="69"/>
      <c r="D96" s="69"/>
      <c r="E96" s="69"/>
      <c r="F96" s="69"/>
      <c r="G96" s="69"/>
      <c r="H96" s="69"/>
      <c r="I96" s="70"/>
      <c r="J96" s="323"/>
      <c r="K96" s="323"/>
      <c r="L96" s="323"/>
      <c r="M96" s="86"/>
      <c r="N96" s="71"/>
      <c r="O96" s="324"/>
    </row>
    <row r="97" spans="1:15">
      <c r="A97" s="69"/>
      <c r="B97" s="69"/>
      <c r="C97" s="69"/>
      <c r="D97" s="69"/>
      <c r="E97" s="69"/>
      <c r="F97" s="69"/>
      <c r="G97" s="69"/>
      <c r="H97" s="69"/>
      <c r="I97" s="70"/>
      <c r="J97" s="323"/>
      <c r="K97" s="323"/>
      <c r="L97" s="323"/>
      <c r="M97" s="86"/>
      <c r="N97" s="71"/>
      <c r="O97" s="324"/>
    </row>
    <row r="98" spans="1:15">
      <c r="A98" s="69"/>
      <c r="B98" s="69"/>
      <c r="C98" s="69"/>
      <c r="D98" s="69"/>
      <c r="E98" s="69"/>
      <c r="F98" s="69"/>
      <c r="G98" s="69"/>
      <c r="H98" s="69"/>
      <c r="I98" s="70"/>
      <c r="J98" s="323"/>
      <c r="K98" s="323"/>
      <c r="L98" s="323"/>
      <c r="M98" s="86"/>
      <c r="N98" s="71"/>
      <c r="O98" s="324"/>
    </row>
    <row r="99" spans="1:15">
      <c r="A99" s="69"/>
      <c r="B99" s="69"/>
      <c r="C99" s="69"/>
      <c r="D99" s="69"/>
      <c r="E99" s="69"/>
      <c r="F99" s="69"/>
      <c r="G99" s="69"/>
      <c r="H99" s="69"/>
      <c r="I99" s="70"/>
      <c r="J99" s="323"/>
      <c r="K99" s="323"/>
      <c r="L99" s="323"/>
      <c r="M99" s="86"/>
      <c r="N99" s="71"/>
      <c r="O99" s="324"/>
    </row>
    <row r="100" spans="1:15">
      <c r="A100" s="69"/>
      <c r="B100" s="69"/>
      <c r="C100" s="69"/>
      <c r="D100" s="69"/>
      <c r="E100" s="69"/>
      <c r="F100" s="69"/>
      <c r="G100" s="69"/>
      <c r="H100" s="69"/>
      <c r="I100" s="70"/>
      <c r="J100" s="323"/>
      <c r="K100" s="323"/>
      <c r="L100" s="323"/>
      <c r="M100" s="86"/>
      <c r="N100" s="71"/>
      <c r="O100" s="324"/>
    </row>
    <row r="101" spans="1:15">
      <c r="A101" s="69"/>
      <c r="B101" s="69"/>
      <c r="C101" s="69"/>
      <c r="D101" s="69"/>
      <c r="E101" s="69"/>
      <c r="F101" s="69"/>
      <c r="G101" s="69"/>
      <c r="H101" s="69"/>
      <c r="I101" s="70"/>
      <c r="J101" s="323"/>
      <c r="K101" s="323"/>
      <c r="L101" s="323"/>
      <c r="M101" s="86"/>
      <c r="N101" s="71"/>
      <c r="O101" s="324"/>
    </row>
    <row r="102" spans="1:15">
      <c r="A102" s="69"/>
      <c r="B102" s="69"/>
      <c r="C102" s="69"/>
      <c r="D102" s="69"/>
      <c r="E102" s="69"/>
      <c r="F102" s="69"/>
      <c r="G102" s="69"/>
      <c r="H102" s="69"/>
      <c r="I102" s="70"/>
      <c r="J102" s="323"/>
      <c r="K102" s="323"/>
      <c r="L102" s="323"/>
      <c r="M102" s="86"/>
      <c r="N102" s="71"/>
      <c r="O102" s="324"/>
    </row>
    <row r="103" spans="1:15">
      <c r="A103" s="69"/>
      <c r="B103" s="69"/>
      <c r="C103" s="69"/>
      <c r="D103" s="69"/>
      <c r="E103" s="69"/>
      <c r="F103" s="69"/>
      <c r="G103" s="69"/>
      <c r="H103" s="69"/>
      <c r="I103" s="70"/>
      <c r="J103" s="323"/>
      <c r="K103" s="323"/>
      <c r="L103" s="323"/>
      <c r="M103" s="86"/>
      <c r="N103" s="71"/>
      <c r="O103" s="324"/>
    </row>
    <row r="104" spans="1:15">
      <c r="A104" s="69"/>
      <c r="B104" s="69"/>
      <c r="C104" s="69"/>
      <c r="D104" s="69"/>
      <c r="E104" s="69"/>
      <c r="F104" s="69"/>
      <c r="G104" s="69"/>
      <c r="H104" s="69"/>
      <c r="I104" s="70"/>
      <c r="J104" s="323"/>
      <c r="K104" s="323"/>
      <c r="L104" s="323"/>
      <c r="M104" s="86"/>
      <c r="N104" s="71"/>
      <c r="O104" s="324"/>
    </row>
    <row r="105" spans="1:15">
      <c r="A105" s="69"/>
      <c r="B105" s="69"/>
      <c r="C105" s="69"/>
      <c r="D105" s="69"/>
      <c r="E105" s="69"/>
      <c r="F105" s="69"/>
      <c r="G105" s="69"/>
      <c r="H105" s="69"/>
      <c r="I105" s="70"/>
      <c r="J105" s="323"/>
      <c r="K105" s="323"/>
      <c r="L105" s="323"/>
      <c r="M105" s="86"/>
      <c r="N105" s="71"/>
      <c r="O105" s="324"/>
    </row>
    <row r="106" spans="1:15">
      <c r="A106" s="69"/>
      <c r="B106" s="69"/>
      <c r="C106" s="69"/>
      <c r="D106" s="69"/>
      <c r="E106" s="69"/>
      <c r="F106" s="69"/>
      <c r="G106" s="69"/>
      <c r="H106" s="69"/>
      <c r="I106" s="70"/>
      <c r="J106" s="323"/>
      <c r="K106" s="323"/>
      <c r="L106" s="323"/>
      <c r="M106" s="86"/>
      <c r="N106" s="71"/>
      <c r="O106" s="324"/>
    </row>
    <row r="107" spans="1:15">
      <c r="A107" s="69"/>
      <c r="B107" s="69"/>
      <c r="C107" s="69"/>
      <c r="D107" s="69"/>
      <c r="E107" s="69"/>
      <c r="F107" s="69"/>
      <c r="G107" s="69"/>
      <c r="H107" s="69"/>
      <c r="I107" s="70"/>
      <c r="J107" s="323"/>
      <c r="K107" s="323"/>
      <c r="L107" s="323"/>
      <c r="M107" s="86"/>
      <c r="N107" s="71"/>
      <c r="O107" s="324"/>
    </row>
    <row r="108" spans="1:15">
      <c r="A108" s="64" t="s">
        <v>78</v>
      </c>
      <c r="B108" s="64"/>
      <c r="C108" s="64"/>
      <c r="D108" s="64"/>
      <c r="E108" s="64"/>
      <c r="F108" s="64"/>
      <c r="G108" s="64"/>
      <c r="H108" s="64"/>
      <c r="I108" s="64"/>
      <c r="J108" s="205">
        <f>SUM(J66:J107)</f>
        <v>0</v>
      </c>
      <c r="K108" s="205"/>
      <c r="L108" s="205"/>
      <c r="M108" s="205"/>
      <c r="N108" s="64"/>
      <c r="O108" s="64"/>
    </row>
    <row r="109" spans="1:15">
      <c r="A109" s="78"/>
      <c r="B109" s="78"/>
      <c r="C109" s="78"/>
      <c r="D109" s="78"/>
      <c r="E109" s="78"/>
      <c r="F109" s="78"/>
      <c r="G109" s="78"/>
      <c r="H109" s="78"/>
      <c r="I109" s="78"/>
      <c r="J109" s="343"/>
      <c r="K109" s="343"/>
      <c r="L109" s="343"/>
      <c r="M109" s="343"/>
      <c r="N109" s="78"/>
      <c r="O109" s="78"/>
    </row>
    <row r="110" spans="1:15">
      <c r="A110" s="78"/>
      <c r="B110" s="78"/>
      <c r="C110" s="78"/>
      <c r="D110" s="78"/>
      <c r="E110" s="78"/>
      <c r="F110" s="78"/>
      <c r="G110" s="78"/>
      <c r="H110" s="78"/>
      <c r="I110" s="78"/>
      <c r="J110" s="343"/>
      <c r="K110" s="343"/>
      <c r="L110" s="343"/>
      <c r="M110" s="343"/>
      <c r="N110" s="78"/>
      <c r="O110" s="78"/>
    </row>
    <row r="111" spans="1:15" ht="15">
      <c r="A111" s="603" t="s">
        <v>79</v>
      </c>
      <c r="B111" s="603"/>
      <c r="C111" s="603"/>
      <c r="D111" s="603"/>
      <c r="E111" s="603"/>
      <c r="F111" s="603"/>
      <c r="G111" s="603"/>
      <c r="H111" s="603"/>
      <c r="I111" s="603"/>
      <c r="J111" s="603"/>
      <c r="K111" s="603"/>
      <c r="L111" s="603"/>
      <c r="M111" s="603"/>
      <c r="N111" s="603"/>
      <c r="O111" s="603"/>
    </row>
    <row r="112" spans="1:15" ht="1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620"/>
      <c r="O112" s="620"/>
    </row>
    <row r="113" spans="1:15" ht="15">
      <c r="A113" s="616" t="s">
        <v>502</v>
      </c>
      <c r="B113" s="616"/>
      <c r="C113" s="616"/>
      <c r="D113" s="616"/>
      <c r="E113" s="616"/>
      <c r="F113" s="616"/>
      <c r="G113" s="616"/>
      <c r="H113" s="616"/>
      <c r="I113" s="616"/>
      <c r="J113" s="616"/>
      <c r="K113" s="616"/>
      <c r="L113" s="616"/>
      <c r="M113" s="616"/>
      <c r="N113" s="616"/>
      <c r="O113" s="616"/>
    </row>
    <row r="114" spans="1:15" ht="15">
      <c r="A114" s="616" t="s">
        <v>501</v>
      </c>
      <c r="B114" s="616"/>
      <c r="C114" s="616"/>
      <c r="D114" s="616"/>
      <c r="E114" s="616"/>
      <c r="F114" s="616"/>
      <c r="G114" s="616"/>
      <c r="H114" s="616"/>
      <c r="I114" s="616"/>
      <c r="J114" s="616"/>
      <c r="K114" s="616"/>
      <c r="L114" s="616"/>
      <c r="M114" s="616"/>
      <c r="N114" s="616"/>
      <c r="O114" s="616"/>
    </row>
    <row r="115" spans="1:15" ht="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</row>
    <row r="116" spans="1:15" ht="15">
      <c r="A116" s="81" t="s">
        <v>381</v>
      </c>
      <c r="C116" s="87" t="s">
        <v>109</v>
      </c>
    </row>
    <row r="117" spans="1:15" ht="15" customHeight="1">
      <c r="A117" s="604" t="s">
        <v>360</v>
      </c>
      <c r="B117" s="52"/>
      <c r="C117" s="613" t="s">
        <v>66</v>
      </c>
      <c r="D117" s="614"/>
      <c r="E117" s="614"/>
      <c r="F117" s="614"/>
      <c r="G117" s="615"/>
      <c r="H117" s="613" t="s">
        <v>67</v>
      </c>
      <c r="I117" s="614"/>
      <c r="J117" s="614"/>
      <c r="K117" s="614"/>
      <c r="L117" s="615"/>
      <c r="M117" s="604" t="s">
        <v>361</v>
      </c>
      <c r="N117" s="607" t="s">
        <v>363</v>
      </c>
      <c r="O117" s="607" t="s">
        <v>362</v>
      </c>
    </row>
    <row r="118" spans="1:15" ht="15">
      <c r="A118" s="605"/>
      <c r="B118" s="52"/>
      <c r="C118" s="608" t="s">
        <v>68</v>
      </c>
      <c r="D118" s="610" t="s">
        <v>69</v>
      </c>
      <c r="E118" s="612" t="s">
        <v>70</v>
      </c>
      <c r="F118" s="503"/>
      <c r="G118" s="533"/>
      <c r="H118" s="608" t="s">
        <v>68</v>
      </c>
      <c r="I118" s="610" t="s">
        <v>69</v>
      </c>
      <c r="J118" s="612" t="s">
        <v>70</v>
      </c>
      <c r="K118" s="503"/>
      <c r="L118" s="533"/>
      <c r="M118" s="605"/>
      <c r="N118" s="605"/>
      <c r="O118" s="605"/>
    </row>
    <row r="119" spans="1:15" ht="30">
      <c r="A119" s="606"/>
      <c r="B119" s="52"/>
      <c r="C119" s="609"/>
      <c r="D119" s="611"/>
      <c r="E119" s="201" t="s">
        <v>377</v>
      </c>
      <c r="F119" s="202" t="s">
        <v>378</v>
      </c>
      <c r="G119" s="203" t="s">
        <v>376</v>
      </c>
      <c r="H119" s="609"/>
      <c r="I119" s="611"/>
      <c r="J119" s="201" t="s">
        <v>377</v>
      </c>
      <c r="K119" s="202" t="s">
        <v>378</v>
      </c>
      <c r="L119" s="203" t="s">
        <v>376</v>
      </c>
      <c r="M119" s="606"/>
      <c r="N119" s="606"/>
      <c r="O119" s="606"/>
    </row>
    <row r="120" spans="1:15">
      <c r="A120" s="69" t="s">
        <v>71</v>
      </c>
      <c r="B120" s="69"/>
      <c r="C120" s="69" t="s">
        <v>81</v>
      </c>
      <c r="D120" s="56" t="s">
        <v>364</v>
      </c>
      <c r="E120" s="86">
        <v>12210</v>
      </c>
      <c r="F120" s="86">
        <v>12210</v>
      </c>
      <c r="G120" s="86"/>
      <c r="H120" s="69"/>
      <c r="I120" s="69"/>
      <c r="J120" s="69"/>
      <c r="K120" s="69"/>
      <c r="L120" s="69"/>
      <c r="M120" s="86"/>
      <c r="N120" s="71" t="s">
        <v>76</v>
      </c>
      <c r="O120" s="344" t="s">
        <v>507</v>
      </c>
    </row>
    <row r="121" spans="1:15">
      <c r="A121" s="69" t="s">
        <v>71</v>
      </c>
      <c r="B121" s="69"/>
      <c r="C121" s="69" t="s">
        <v>81</v>
      </c>
      <c r="D121" s="56" t="s">
        <v>364</v>
      </c>
      <c r="E121" s="86">
        <v>12650</v>
      </c>
      <c r="F121" s="86">
        <v>12650</v>
      </c>
      <c r="G121" s="86"/>
      <c r="H121" s="69"/>
      <c r="I121" s="69"/>
      <c r="J121" s="69"/>
      <c r="K121" s="69"/>
      <c r="L121" s="69"/>
      <c r="M121" s="86"/>
      <c r="N121" s="71" t="s">
        <v>76</v>
      </c>
      <c r="O121" s="344" t="s">
        <v>508</v>
      </c>
    </row>
    <row r="122" spans="1:15">
      <c r="A122" s="69" t="s">
        <v>71</v>
      </c>
      <c r="B122" s="69"/>
      <c r="C122" s="69" t="s">
        <v>81</v>
      </c>
      <c r="D122" s="56" t="s">
        <v>364</v>
      </c>
      <c r="E122" s="86">
        <v>8820</v>
      </c>
      <c r="F122" s="86">
        <v>8820</v>
      </c>
      <c r="G122" s="86"/>
      <c r="H122" s="69"/>
      <c r="I122" s="69"/>
      <c r="J122" s="69"/>
      <c r="K122" s="69"/>
      <c r="L122" s="69"/>
      <c r="M122" s="86"/>
      <c r="N122" s="71" t="s">
        <v>76</v>
      </c>
      <c r="O122" s="344" t="s">
        <v>509</v>
      </c>
    </row>
    <row r="123" spans="1:15">
      <c r="A123" s="69" t="s">
        <v>71</v>
      </c>
      <c r="B123" s="69"/>
      <c r="C123" s="69" t="s">
        <v>81</v>
      </c>
      <c r="D123" s="56" t="s">
        <v>364</v>
      </c>
      <c r="E123" s="86">
        <v>6160</v>
      </c>
      <c r="F123" s="86">
        <v>6160</v>
      </c>
      <c r="G123" s="86"/>
      <c r="H123" s="69"/>
      <c r="I123" s="69"/>
      <c r="J123" s="69"/>
      <c r="K123" s="69"/>
      <c r="L123" s="69"/>
      <c r="M123" s="86"/>
      <c r="N123" s="71" t="s">
        <v>76</v>
      </c>
      <c r="O123" s="344" t="s">
        <v>510</v>
      </c>
    </row>
    <row r="124" spans="1:15">
      <c r="A124" s="69" t="s">
        <v>71</v>
      </c>
      <c r="B124" s="69"/>
      <c r="C124" s="69" t="s">
        <v>81</v>
      </c>
      <c r="D124" s="56" t="s">
        <v>364</v>
      </c>
      <c r="E124" s="86">
        <v>7955</v>
      </c>
      <c r="F124" s="86">
        <v>7955</v>
      </c>
      <c r="G124" s="86"/>
      <c r="H124" s="69"/>
      <c r="I124" s="69"/>
      <c r="J124" s="69"/>
      <c r="K124" s="69"/>
      <c r="L124" s="69"/>
      <c r="M124" s="86"/>
      <c r="N124" s="71" t="s">
        <v>76</v>
      </c>
      <c r="O124" s="344" t="s">
        <v>511</v>
      </c>
    </row>
    <row r="125" spans="1:15">
      <c r="A125" s="69" t="s">
        <v>71</v>
      </c>
      <c r="B125" s="69"/>
      <c r="C125" s="69" t="s">
        <v>81</v>
      </c>
      <c r="D125" s="56" t="s">
        <v>364</v>
      </c>
      <c r="E125" s="86">
        <v>13000</v>
      </c>
      <c r="F125" s="86">
        <v>13000</v>
      </c>
      <c r="G125" s="86"/>
      <c r="H125" s="69"/>
      <c r="I125" s="69"/>
      <c r="J125" s="69"/>
      <c r="K125" s="69"/>
      <c r="L125" s="69"/>
      <c r="M125" s="86"/>
      <c r="N125" s="71" t="s">
        <v>76</v>
      </c>
      <c r="O125" s="344" t="s">
        <v>512</v>
      </c>
    </row>
    <row r="126" spans="1:15">
      <c r="A126" s="69" t="s">
        <v>71</v>
      </c>
      <c r="B126" s="69"/>
      <c r="C126" s="69" t="s">
        <v>81</v>
      </c>
      <c r="D126" s="56" t="s">
        <v>364</v>
      </c>
      <c r="E126" s="86">
        <v>12210</v>
      </c>
      <c r="F126" s="86">
        <v>12210</v>
      </c>
      <c r="G126" s="86"/>
      <c r="H126" s="69"/>
      <c r="I126" s="69"/>
      <c r="J126" s="69"/>
      <c r="K126" s="69"/>
      <c r="L126" s="69"/>
      <c r="M126" s="86"/>
      <c r="N126" s="71" t="s">
        <v>76</v>
      </c>
      <c r="O126" s="344" t="s">
        <v>513</v>
      </c>
    </row>
    <row r="127" spans="1:15">
      <c r="A127" s="69" t="s">
        <v>71</v>
      </c>
      <c r="B127" s="69"/>
      <c r="C127" s="69" t="s">
        <v>81</v>
      </c>
      <c r="D127" s="56" t="s">
        <v>364</v>
      </c>
      <c r="E127" s="86">
        <v>13000</v>
      </c>
      <c r="F127" s="86">
        <v>13000</v>
      </c>
      <c r="G127" s="86"/>
      <c r="H127" s="69"/>
      <c r="I127" s="69"/>
      <c r="J127" s="69"/>
      <c r="K127" s="69"/>
      <c r="L127" s="69"/>
      <c r="M127" s="86"/>
      <c r="N127" s="71" t="s">
        <v>76</v>
      </c>
      <c r="O127" s="344" t="s">
        <v>514</v>
      </c>
    </row>
    <row r="128" spans="1:15">
      <c r="A128" s="69" t="s">
        <v>71</v>
      </c>
      <c r="B128" s="69"/>
      <c r="C128" s="69" t="s">
        <v>81</v>
      </c>
      <c r="D128" s="56" t="s">
        <v>364</v>
      </c>
      <c r="E128" s="86">
        <v>7700</v>
      </c>
      <c r="F128" s="86">
        <v>7700</v>
      </c>
      <c r="G128" s="86"/>
      <c r="H128" s="69"/>
      <c r="I128" s="69"/>
      <c r="J128" s="69"/>
      <c r="K128" s="69"/>
      <c r="L128" s="69"/>
      <c r="M128" s="86"/>
      <c r="N128" s="71" t="s">
        <v>76</v>
      </c>
      <c r="O128" s="344" t="s">
        <v>515</v>
      </c>
    </row>
    <row r="129" spans="1:15">
      <c r="A129" s="69" t="s">
        <v>71</v>
      </c>
      <c r="B129" s="69"/>
      <c r="C129" s="69" t="s">
        <v>81</v>
      </c>
      <c r="D129" s="56" t="s">
        <v>364</v>
      </c>
      <c r="E129" s="86">
        <v>12420</v>
      </c>
      <c r="F129" s="86">
        <v>12420</v>
      </c>
      <c r="G129" s="86"/>
      <c r="H129" s="69"/>
      <c r="I129" s="69"/>
      <c r="J129" s="69"/>
      <c r="K129" s="69"/>
      <c r="L129" s="69"/>
      <c r="M129" s="86"/>
      <c r="N129" s="71" t="s">
        <v>76</v>
      </c>
      <c r="O129" s="344" t="s">
        <v>516</v>
      </c>
    </row>
    <row r="130" spans="1:15">
      <c r="A130" s="69" t="s">
        <v>71</v>
      </c>
      <c r="B130" s="69"/>
      <c r="C130" s="69" t="s">
        <v>81</v>
      </c>
      <c r="D130" s="56" t="s">
        <v>364</v>
      </c>
      <c r="E130" s="86">
        <v>12210</v>
      </c>
      <c r="F130" s="86">
        <v>12210</v>
      </c>
      <c r="G130" s="86"/>
      <c r="H130" s="69"/>
      <c r="I130" s="69"/>
      <c r="J130" s="69"/>
      <c r="K130" s="69"/>
      <c r="L130" s="69"/>
      <c r="M130" s="86"/>
      <c r="N130" s="71" t="s">
        <v>76</v>
      </c>
      <c r="O130" s="344" t="s">
        <v>517</v>
      </c>
    </row>
    <row r="131" spans="1:15">
      <c r="A131" s="69" t="s">
        <v>71</v>
      </c>
      <c r="B131" s="69"/>
      <c r="C131" s="69" t="s">
        <v>81</v>
      </c>
      <c r="D131" s="56" t="s">
        <v>364</v>
      </c>
      <c r="E131" s="86">
        <v>13000</v>
      </c>
      <c r="F131" s="86">
        <v>13000</v>
      </c>
      <c r="G131" s="86"/>
      <c r="H131" s="69"/>
      <c r="I131" s="69"/>
      <c r="J131" s="69"/>
      <c r="K131" s="69"/>
      <c r="L131" s="69"/>
      <c r="M131" s="86"/>
      <c r="N131" s="71" t="s">
        <v>76</v>
      </c>
      <c r="O131" s="344" t="s">
        <v>518</v>
      </c>
    </row>
    <row r="132" spans="1:15">
      <c r="A132" s="69" t="s">
        <v>71</v>
      </c>
      <c r="B132" s="69"/>
      <c r="C132" s="69" t="s">
        <v>81</v>
      </c>
      <c r="D132" s="56" t="s">
        <v>364</v>
      </c>
      <c r="E132" s="86">
        <v>6500</v>
      </c>
      <c r="F132" s="86">
        <v>6500</v>
      </c>
      <c r="G132" s="86"/>
      <c r="H132" s="69"/>
      <c r="I132" s="69"/>
      <c r="J132" s="69"/>
      <c r="K132" s="69"/>
      <c r="L132" s="69"/>
      <c r="M132" s="86"/>
      <c r="N132" s="71" t="s">
        <v>76</v>
      </c>
      <c r="O132" s="344" t="s">
        <v>519</v>
      </c>
    </row>
    <row r="133" spans="1:15">
      <c r="A133" s="69" t="s">
        <v>71</v>
      </c>
      <c r="B133" s="69"/>
      <c r="C133" s="69" t="s">
        <v>81</v>
      </c>
      <c r="D133" s="56" t="s">
        <v>364</v>
      </c>
      <c r="E133" s="86">
        <v>13000</v>
      </c>
      <c r="F133" s="86">
        <v>13000</v>
      </c>
      <c r="G133" s="86"/>
      <c r="H133" s="69"/>
      <c r="I133" s="69"/>
      <c r="J133" s="69"/>
      <c r="K133" s="69"/>
      <c r="L133" s="69"/>
      <c r="M133" s="86"/>
      <c r="N133" s="71" t="s">
        <v>76</v>
      </c>
      <c r="O133" s="344" t="s">
        <v>520</v>
      </c>
    </row>
    <row r="134" spans="1:15">
      <c r="A134" s="69" t="s">
        <v>71</v>
      </c>
      <c r="B134" s="69"/>
      <c r="C134" s="69" t="s">
        <v>81</v>
      </c>
      <c r="D134" s="56" t="s">
        <v>364</v>
      </c>
      <c r="E134" s="86">
        <v>13000</v>
      </c>
      <c r="F134" s="86">
        <v>13000</v>
      </c>
      <c r="G134" s="86"/>
      <c r="H134" s="69"/>
      <c r="I134" s="69"/>
      <c r="J134" s="69"/>
      <c r="K134" s="69"/>
      <c r="L134" s="69"/>
      <c r="M134" s="86"/>
      <c r="N134" s="71" t="s">
        <v>76</v>
      </c>
      <c r="O134" s="344" t="s">
        <v>521</v>
      </c>
    </row>
    <row r="135" spans="1:15">
      <c r="A135" s="69" t="s">
        <v>71</v>
      </c>
      <c r="B135" s="69"/>
      <c r="C135" s="69" t="s">
        <v>81</v>
      </c>
      <c r="D135" s="56" t="s">
        <v>364</v>
      </c>
      <c r="E135" s="86">
        <v>8666</v>
      </c>
      <c r="F135" s="86">
        <v>8666</v>
      </c>
      <c r="G135" s="86"/>
      <c r="H135" s="69"/>
      <c r="I135" s="69"/>
      <c r="J135" s="69"/>
      <c r="K135" s="69"/>
      <c r="L135" s="69"/>
      <c r="M135" s="86"/>
      <c r="N135" s="71" t="s">
        <v>76</v>
      </c>
      <c r="O135" s="344" t="s">
        <v>522</v>
      </c>
    </row>
    <row r="136" spans="1:15">
      <c r="A136" s="69" t="s">
        <v>71</v>
      </c>
      <c r="B136" s="69"/>
      <c r="C136" s="69" t="s">
        <v>81</v>
      </c>
      <c r="D136" s="56" t="s">
        <v>364</v>
      </c>
      <c r="E136" s="86">
        <v>4083</v>
      </c>
      <c r="F136" s="86">
        <v>4083</v>
      </c>
      <c r="G136" s="86"/>
      <c r="H136" s="69"/>
      <c r="I136" s="69"/>
      <c r="J136" s="69"/>
      <c r="K136" s="69"/>
      <c r="L136" s="69"/>
      <c r="M136" s="86"/>
      <c r="N136" s="71" t="s">
        <v>76</v>
      </c>
      <c r="O136" s="344" t="s">
        <v>523</v>
      </c>
    </row>
    <row r="137" spans="1:15">
      <c r="A137" s="69"/>
      <c r="B137" s="69"/>
      <c r="C137" s="69"/>
      <c r="D137" s="56"/>
      <c r="E137" s="86"/>
      <c r="F137" s="86"/>
      <c r="G137" s="86"/>
      <c r="H137" s="69"/>
      <c r="I137" s="69"/>
      <c r="J137" s="69"/>
      <c r="K137" s="69"/>
      <c r="L137" s="69"/>
      <c r="M137" s="86"/>
      <c r="N137" s="71"/>
      <c r="O137" s="36"/>
    </row>
    <row r="138" spans="1:15">
      <c r="A138" s="69"/>
      <c r="B138" s="69"/>
      <c r="C138" s="69"/>
      <c r="D138" s="56"/>
      <c r="E138" s="86"/>
      <c r="F138" s="86"/>
      <c r="G138" s="86"/>
      <c r="H138" s="69"/>
      <c r="I138" s="69"/>
      <c r="J138" s="69"/>
      <c r="K138" s="69"/>
      <c r="L138" s="69"/>
      <c r="M138" s="86"/>
      <c r="N138" s="71"/>
      <c r="O138" s="36"/>
    </row>
    <row r="139" spans="1:15">
      <c r="A139" s="69"/>
      <c r="B139" s="69"/>
      <c r="C139" s="69"/>
      <c r="D139" s="56"/>
      <c r="E139" s="86"/>
      <c r="F139" s="86"/>
      <c r="G139" s="86"/>
      <c r="H139" s="69"/>
      <c r="I139" s="69"/>
      <c r="J139" s="69"/>
      <c r="K139" s="69"/>
      <c r="L139" s="69"/>
      <c r="M139" s="86"/>
      <c r="N139" s="71"/>
      <c r="O139" s="36"/>
    </row>
    <row r="140" spans="1:15">
      <c r="A140" s="69"/>
      <c r="B140" s="69"/>
      <c r="C140" s="69"/>
      <c r="D140" s="56"/>
      <c r="E140" s="86"/>
      <c r="F140" s="86"/>
      <c r="G140" s="86"/>
      <c r="H140" s="69"/>
      <c r="I140" s="69"/>
      <c r="J140" s="69"/>
      <c r="K140" s="69"/>
      <c r="L140" s="69"/>
      <c r="M140" s="86"/>
      <c r="N140" s="71"/>
      <c r="O140" s="36"/>
    </row>
    <row r="141" spans="1:15">
      <c r="A141" s="69"/>
      <c r="B141" s="69"/>
      <c r="C141" s="69"/>
      <c r="D141" s="56"/>
      <c r="E141" s="86"/>
      <c r="F141" s="86"/>
      <c r="G141" s="86"/>
      <c r="H141" s="69"/>
      <c r="I141" s="69"/>
      <c r="J141" s="69"/>
      <c r="K141" s="69"/>
      <c r="L141" s="69"/>
      <c r="M141" s="86"/>
      <c r="N141" s="71"/>
      <c r="O141" s="36"/>
    </row>
    <row r="142" spans="1:15">
      <c r="A142" s="69"/>
      <c r="B142" s="69"/>
      <c r="C142" s="69"/>
      <c r="D142" s="56"/>
      <c r="E142" s="86"/>
      <c r="F142" s="86"/>
      <c r="G142" s="86"/>
      <c r="H142" s="69"/>
      <c r="I142" s="69"/>
      <c r="J142" s="69"/>
      <c r="K142" s="69"/>
      <c r="L142" s="69"/>
      <c r="M142" s="86"/>
      <c r="N142" s="71"/>
      <c r="O142" s="36"/>
    </row>
    <row r="143" spans="1:15">
      <c r="A143" s="69"/>
      <c r="B143" s="69"/>
      <c r="C143" s="69"/>
      <c r="D143" s="56"/>
      <c r="E143" s="86"/>
      <c r="F143" s="86"/>
      <c r="G143" s="86"/>
      <c r="H143" s="69"/>
      <c r="I143" s="69"/>
      <c r="J143" s="69"/>
      <c r="K143" s="69"/>
      <c r="L143" s="69"/>
      <c r="M143" s="86"/>
      <c r="N143" s="71"/>
      <c r="O143" s="36"/>
    </row>
    <row r="144" spans="1:15">
      <c r="A144" s="69"/>
      <c r="B144" s="69"/>
      <c r="C144" s="69"/>
      <c r="D144" s="56"/>
      <c r="E144" s="86"/>
      <c r="F144" s="86"/>
      <c r="G144" s="86"/>
      <c r="H144" s="69"/>
      <c r="I144" s="69"/>
      <c r="J144" s="69"/>
      <c r="K144" s="69"/>
      <c r="L144" s="69"/>
      <c r="M144" s="86"/>
      <c r="N144" s="71"/>
      <c r="O144" s="36"/>
    </row>
    <row r="145" spans="1:15">
      <c r="A145" s="69"/>
      <c r="B145" s="69"/>
      <c r="C145" s="55"/>
      <c r="D145" s="56"/>
      <c r="E145" s="86"/>
      <c r="F145" s="86"/>
      <c r="G145" s="86"/>
      <c r="H145" s="69"/>
      <c r="I145" s="69"/>
      <c r="J145" s="69"/>
      <c r="K145" s="69"/>
      <c r="L145" s="69"/>
      <c r="M145" s="86"/>
      <c r="N145" s="71"/>
      <c r="O145" s="36"/>
    </row>
    <row r="146" spans="1:15">
      <c r="A146" s="69"/>
      <c r="B146" s="69"/>
      <c r="C146" s="55"/>
      <c r="D146" s="56"/>
      <c r="E146" s="86"/>
      <c r="F146" s="86"/>
      <c r="G146" s="86"/>
      <c r="H146" s="69"/>
      <c r="I146" s="69"/>
      <c r="J146" s="69"/>
      <c r="K146" s="69"/>
      <c r="L146" s="69"/>
      <c r="M146" s="86"/>
      <c r="N146" s="71"/>
      <c r="O146" s="36"/>
    </row>
    <row r="147" spans="1:15">
      <c r="A147" s="69"/>
      <c r="B147" s="69"/>
      <c r="C147" s="55"/>
      <c r="D147" s="56"/>
      <c r="E147" s="86"/>
      <c r="F147" s="86"/>
      <c r="G147" s="86"/>
      <c r="H147" s="69"/>
      <c r="I147" s="69"/>
      <c r="J147" s="69"/>
      <c r="K147" s="69"/>
      <c r="L147" s="69"/>
      <c r="M147" s="86"/>
      <c r="N147" s="71"/>
      <c r="O147" s="36"/>
    </row>
    <row r="148" spans="1:15">
      <c r="A148" s="69"/>
      <c r="B148" s="69"/>
      <c r="C148" s="55"/>
      <c r="D148" s="56"/>
      <c r="E148" s="86"/>
      <c r="F148" s="86"/>
      <c r="G148" s="86"/>
      <c r="H148" s="69"/>
      <c r="I148" s="69"/>
      <c r="J148" s="69"/>
      <c r="K148" s="69"/>
      <c r="L148" s="69"/>
      <c r="M148" s="86"/>
      <c r="N148" s="71"/>
      <c r="O148" s="36"/>
    </row>
    <row r="149" spans="1:15">
      <c r="A149" s="69"/>
      <c r="B149" s="69"/>
      <c r="C149" s="55"/>
      <c r="D149" s="56"/>
      <c r="E149" s="86"/>
      <c r="F149" s="86"/>
      <c r="G149" s="86"/>
      <c r="H149" s="69"/>
      <c r="I149" s="69"/>
      <c r="J149" s="69"/>
      <c r="K149" s="69"/>
      <c r="L149" s="69"/>
      <c r="M149" s="86"/>
      <c r="N149" s="71"/>
      <c r="O149" s="36"/>
    </row>
    <row r="150" spans="1:1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</row>
    <row r="151" spans="1:1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</row>
    <row r="152" spans="1:1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</row>
    <row r="153" spans="1:15" ht="1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</row>
    <row r="154" spans="1:15" ht="1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</row>
    <row r="155" spans="1:15" ht="1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</row>
    <row r="156" spans="1:15" ht="1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</row>
    <row r="157" spans="1:15" ht="1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</row>
    <row r="158" spans="1:15" ht="15" customHeight="1">
      <c r="A158" s="75" t="s">
        <v>82</v>
      </c>
      <c r="B158" s="55"/>
      <c r="C158" s="64"/>
      <c r="D158" s="64"/>
      <c r="E158" s="205">
        <f>SUM(E120:E157)</f>
        <v>176584</v>
      </c>
      <c r="F158" s="205">
        <f t="shared" ref="F158:G158" si="1">SUM(F120:F157)</f>
        <v>176584</v>
      </c>
      <c r="G158" s="205">
        <f t="shared" si="1"/>
        <v>0</v>
      </c>
      <c r="H158" s="205"/>
      <c r="I158" s="205"/>
      <c r="J158" s="205"/>
      <c r="K158" s="205"/>
      <c r="L158" s="205"/>
      <c r="M158" s="205"/>
      <c r="N158" s="69"/>
      <c r="O158" s="69"/>
    </row>
    <row r="159" spans="1:15" ht="15" customHeight="1"/>
    <row r="161" spans="1:15">
      <c r="C161" s="54" t="s">
        <v>110</v>
      </c>
      <c r="G161" s="208">
        <f>E158</f>
        <v>176584</v>
      </c>
      <c r="H161" s="54" t="s">
        <v>111</v>
      </c>
      <c r="L161" s="207" t="s">
        <v>95</v>
      </c>
    </row>
    <row r="162" spans="1:1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1:15" ht="15">
      <c r="A163" s="618" t="s">
        <v>80</v>
      </c>
      <c r="B163" s="618"/>
      <c r="C163" s="618"/>
      <c r="D163" s="618"/>
      <c r="E163" s="618"/>
      <c r="F163" s="618"/>
      <c r="G163" s="618"/>
      <c r="H163" s="618"/>
      <c r="I163" s="618"/>
      <c r="J163" s="618"/>
      <c r="K163" s="618"/>
      <c r="L163" s="618"/>
      <c r="M163" s="618"/>
      <c r="N163" s="618"/>
      <c r="O163" s="618"/>
    </row>
    <row r="164" spans="1:15" ht="1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617"/>
      <c r="O164" s="617"/>
    </row>
    <row r="165" spans="1:15" ht="15">
      <c r="A165" s="616" t="s">
        <v>502</v>
      </c>
      <c r="B165" s="616"/>
      <c r="C165" s="616"/>
      <c r="D165" s="616"/>
      <c r="E165" s="616"/>
      <c r="F165" s="616"/>
      <c r="G165" s="616"/>
      <c r="H165" s="616"/>
      <c r="I165" s="616"/>
      <c r="J165" s="616"/>
      <c r="K165" s="616"/>
      <c r="L165" s="616"/>
      <c r="M165" s="616"/>
      <c r="N165" s="616"/>
      <c r="O165" s="616"/>
    </row>
    <row r="166" spans="1:15" ht="15">
      <c r="A166" s="616" t="s">
        <v>501</v>
      </c>
      <c r="B166" s="616"/>
      <c r="C166" s="616"/>
      <c r="D166" s="616"/>
      <c r="E166" s="616"/>
      <c r="F166" s="616"/>
      <c r="G166" s="616"/>
      <c r="H166" s="616"/>
      <c r="I166" s="616"/>
      <c r="J166" s="616"/>
      <c r="K166" s="616"/>
      <c r="L166" s="616"/>
      <c r="M166" s="616"/>
      <c r="N166" s="616"/>
      <c r="O166" s="616"/>
    </row>
    <row r="167" spans="1:15" ht="15" customHeight="1">
      <c r="A167" s="79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</row>
    <row r="168" spans="1:1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</row>
    <row r="169" spans="1:15" ht="15">
      <c r="A169" s="74" t="s">
        <v>383</v>
      </c>
      <c r="B169" s="72"/>
      <c r="C169" s="72"/>
      <c r="D169" s="87"/>
      <c r="E169" s="87"/>
      <c r="F169" s="87"/>
      <c r="G169" s="72"/>
      <c r="H169" s="72"/>
      <c r="I169" s="72"/>
      <c r="J169" s="72"/>
      <c r="K169" s="72"/>
      <c r="L169" s="72"/>
      <c r="M169" s="72"/>
    </row>
    <row r="170" spans="1:15" ht="15">
      <c r="A170" s="604" t="s">
        <v>360</v>
      </c>
      <c r="B170" s="52"/>
      <c r="C170" s="613" t="s">
        <v>66</v>
      </c>
      <c r="D170" s="614"/>
      <c r="E170" s="614"/>
      <c r="F170" s="614"/>
      <c r="G170" s="615"/>
      <c r="H170" s="613" t="s">
        <v>67</v>
      </c>
      <c r="I170" s="614"/>
      <c r="J170" s="614"/>
      <c r="K170" s="614"/>
      <c r="L170" s="615"/>
      <c r="M170" s="604" t="s">
        <v>361</v>
      </c>
      <c r="N170" s="607" t="s">
        <v>363</v>
      </c>
      <c r="O170" s="607" t="s">
        <v>362</v>
      </c>
    </row>
    <row r="171" spans="1:15" ht="15">
      <c r="A171" s="605"/>
      <c r="B171" s="52"/>
      <c r="C171" s="608" t="s">
        <v>68</v>
      </c>
      <c r="D171" s="610" t="s">
        <v>69</v>
      </c>
      <c r="E171" s="612" t="s">
        <v>70</v>
      </c>
      <c r="F171" s="503"/>
      <c r="G171" s="533"/>
      <c r="H171" s="608" t="s">
        <v>68</v>
      </c>
      <c r="I171" s="610" t="s">
        <v>69</v>
      </c>
      <c r="J171" s="612" t="s">
        <v>70</v>
      </c>
      <c r="K171" s="503"/>
      <c r="L171" s="533"/>
      <c r="M171" s="605"/>
      <c r="N171" s="605"/>
      <c r="O171" s="605"/>
    </row>
    <row r="172" spans="1:15" ht="30">
      <c r="A172" s="606"/>
      <c r="B172" s="52"/>
      <c r="C172" s="609"/>
      <c r="D172" s="611"/>
      <c r="E172" s="201" t="s">
        <v>377</v>
      </c>
      <c r="F172" s="202" t="s">
        <v>378</v>
      </c>
      <c r="G172" s="203" t="s">
        <v>376</v>
      </c>
      <c r="H172" s="609"/>
      <c r="I172" s="611"/>
      <c r="J172" s="201" t="s">
        <v>377</v>
      </c>
      <c r="K172" s="202" t="s">
        <v>378</v>
      </c>
      <c r="L172" s="203" t="s">
        <v>376</v>
      </c>
      <c r="M172" s="606"/>
      <c r="N172" s="606"/>
      <c r="O172" s="606"/>
    </row>
    <row r="173" spans="1:15" ht="63.75">
      <c r="A173" s="209" t="s">
        <v>71</v>
      </c>
      <c r="B173" s="209"/>
      <c r="C173" s="210" t="s">
        <v>503</v>
      </c>
      <c r="D173" s="211">
        <v>1</v>
      </c>
      <c r="E173" s="212">
        <v>144000</v>
      </c>
      <c r="F173" s="212">
        <v>144000</v>
      </c>
      <c r="G173" s="325"/>
      <c r="H173" s="209"/>
      <c r="I173" s="209"/>
      <c r="J173" s="209"/>
      <c r="K173" s="209"/>
      <c r="L173" s="209"/>
      <c r="M173" s="213"/>
      <c r="N173" s="214" t="s">
        <v>76</v>
      </c>
      <c r="O173" s="215" t="s">
        <v>504</v>
      </c>
    </row>
    <row r="174" spans="1:15" ht="63.75">
      <c r="A174" s="209" t="s">
        <v>71</v>
      </c>
      <c r="B174" s="209"/>
      <c r="C174" s="210" t="s">
        <v>503</v>
      </c>
      <c r="D174" s="211">
        <v>1</v>
      </c>
      <c r="E174" s="212">
        <v>102200</v>
      </c>
      <c r="F174" s="212">
        <v>102200</v>
      </c>
      <c r="G174" s="325"/>
      <c r="H174" s="209"/>
      <c r="I174" s="209"/>
      <c r="J174" s="209"/>
      <c r="K174" s="209"/>
      <c r="L174" s="209"/>
      <c r="M174" s="213"/>
      <c r="N174" s="214" t="s">
        <v>76</v>
      </c>
      <c r="O174" s="215"/>
    </row>
    <row r="175" spans="1:15" ht="63.75">
      <c r="A175" s="55" t="s">
        <v>71</v>
      </c>
      <c r="B175" s="69"/>
      <c r="C175" s="210" t="s">
        <v>503</v>
      </c>
      <c r="D175" s="70">
        <v>1</v>
      </c>
      <c r="E175" s="206">
        <v>144000</v>
      </c>
      <c r="F175" s="206">
        <v>144000</v>
      </c>
      <c r="G175" s="86"/>
      <c r="H175" s="69"/>
      <c r="I175" s="69"/>
      <c r="J175" s="69"/>
      <c r="K175" s="69"/>
      <c r="L175" s="69"/>
      <c r="M175" s="86"/>
      <c r="N175" s="71" t="s">
        <v>76</v>
      </c>
      <c r="O175" s="344" t="s">
        <v>505</v>
      </c>
    </row>
    <row r="176" spans="1:15" ht="63.75">
      <c r="A176" s="55" t="s">
        <v>71</v>
      </c>
      <c r="B176" s="69"/>
      <c r="C176" s="210" t="s">
        <v>503</v>
      </c>
      <c r="D176" s="70">
        <v>1</v>
      </c>
      <c r="E176" s="206">
        <v>144000</v>
      </c>
      <c r="F176" s="206">
        <v>144000</v>
      </c>
      <c r="G176" s="86"/>
      <c r="H176" s="69"/>
      <c r="I176" s="69"/>
      <c r="J176" s="69"/>
      <c r="K176" s="69"/>
      <c r="L176" s="69"/>
      <c r="M176" s="86"/>
      <c r="N176" s="69" t="s">
        <v>76</v>
      </c>
      <c r="O176" s="344" t="s">
        <v>506</v>
      </c>
    </row>
    <row r="177" spans="1:15">
      <c r="A177" s="69"/>
      <c r="B177" s="69"/>
      <c r="C177" s="69"/>
      <c r="D177" s="70"/>
      <c r="E177" s="70"/>
      <c r="F177" s="70"/>
      <c r="G177" s="86"/>
      <c r="H177" s="69"/>
      <c r="I177" s="69"/>
      <c r="J177" s="69"/>
      <c r="K177" s="69"/>
      <c r="L177" s="69"/>
      <c r="M177" s="86"/>
      <c r="N177" s="69"/>
      <c r="O177" s="36"/>
    </row>
    <row r="178" spans="1:15">
      <c r="A178" s="69"/>
      <c r="B178" s="69"/>
      <c r="C178" s="69"/>
      <c r="D178" s="70"/>
      <c r="E178" s="70"/>
      <c r="F178" s="70"/>
      <c r="G178" s="86"/>
      <c r="H178" s="69"/>
      <c r="I178" s="69"/>
      <c r="J178" s="69"/>
      <c r="K178" s="69"/>
      <c r="L178" s="69"/>
      <c r="M178" s="86"/>
      <c r="N178" s="69"/>
      <c r="O178" s="36"/>
    </row>
    <row r="179" spans="1:15">
      <c r="A179" s="69"/>
      <c r="B179" s="69"/>
      <c r="C179" s="69"/>
      <c r="D179" s="70"/>
      <c r="E179" s="70"/>
      <c r="F179" s="70"/>
      <c r="G179" s="86"/>
      <c r="H179" s="69"/>
      <c r="I179" s="69"/>
      <c r="J179" s="69"/>
      <c r="K179" s="69"/>
      <c r="L179" s="69"/>
      <c r="M179" s="86"/>
      <c r="N179" s="69"/>
      <c r="O179" s="36"/>
    </row>
    <row r="180" spans="1:15">
      <c r="A180" s="69"/>
      <c r="B180" s="69"/>
      <c r="C180" s="69"/>
      <c r="D180" s="70"/>
      <c r="E180" s="70"/>
      <c r="F180" s="70"/>
      <c r="G180" s="86"/>
      <c r="H180" s="69"/>
      <c r="I180" s="69"/>
      <c r="J180" s="69"/>
      <c r="K180" s="69"/>
      <c r="L180" s="69"/>
      <c r="M180" s="86"/>
      <c r="N180" s="69"/>
      <c r="O180" s="36"/>
    </row>
    <row r="181" spans="1:15">
      <c r="A181" s="69"/>
      <c r="B181" s="69"/>
      <c r="C181" s="69"/>
      <c r="D181" s="70"/>
      <c r="E181" s="70"/>
      <c r="F181" s="70"/>
      <c r="G181" s="86"/>
      <c r="H181" s="69"/>
      <c r="I181" s="69"/>
      <c r="J181" s="69"/>
      <c r="K181" s="69"/>
      <c r="L181" s="69"/>
      <c r="M181" s="86"/>
      <c r="N181" s="69"/>
      <c r="O181" s="36"/>
    </row>
    <row r="182" spans="1:15">
      <c r="A182" s="69"/>
      <c r="B182" s="69"/>
      <c r="C182" s="69"/>
      <c r="D182" s="70"/>
      <c r="E182" s="70"/>
      <c r="F182" s="70"/>
      <c r="G182" s="86"/>
      <c r="H182" s="69"/>
      <c r="I182" s="69"/>
      <c r="J182" s="69"/>
      <c r="K182" s="69"/>
      <c r="L182" s="69"/>
      <c r="M182" s="86"/>
      <c r="N182" s="69"/>
      <c r="O182" s="36"/>
    </row>
    <row r="183" spans="1:15">
      <c r="A183" s="69"/>
      <c r="B183" s="69"/>
      <c r="C183" s="69"/>
      <c r="D183" s="70"/>
      <c r="E183" s="70"/>
      <c r="F183" s="70"/>
      <c r="G183" s="86"/>
      <c r="H183" s="69"/>
      <c r="I183" s="69"/>
      <c r="J183" s="69"/>
      <c r="K183" s="69"/>
      <c r="L183" s="69"/>
      <c r="M183" s="86"/>
      <c r="N183" s="69"/>
      <c r="O183" s="36"/>
    </row>
    <row r="184" spans="1:15">
      <c r="A184" s="69"/>
      <c r="B184" s="69"/>
      <c r="C184" s="69"/>
      <c r="D184" s="70"/>
      <c r="E184" s="70"/>
      <c r="F184" s="70"/>
      <c r="G184" s="86"/>
      <c r="H184" s="69"/>
      <c r="I184" s="69"/>
      <c r="J184" s="69"/>
      <c r="K184" s="69"/>
      <c r="L184" s="69"/>
      <c r="M184" s="86"/>
      <c r="N184" s="69"/>
      <c r="O184" s="36"/>
    </row>
    <row r="185" spans="1:15">
      <c r="A185" s="69"/>
      <c r="B185" s="69"/>
      <c r="C185" s="69"/>
      <c r="D185" s="70"/>
      <c r="E185" s="70"/>
      <c r="F185" s="70"/>
      <c r="G185" s="86"/>
      <c r="H185" s="69"/>
      <c r="I185" s="69"/>
      <c r="J185" s="69"/>
      <c r="K185" s="69"/>
      <c r="L185" s="69"/>
      <c r="M185" s="86"/>
      <c r="N185" s="69"/>
      <c r="O185" s="36"/>
    </row>
    <row r="186" spans="1:15">
      <c r="A186" s="69"/>
      <c r="B186" s="69"/>
      <c r="C186" s="69"/>
      <c r="D186" s="70"/>
      <c r="E186" s="70"/>
      <c r="F186" s="70"/>
      <c r="G186" s="86"/>
      <c r="H186" s="69"/>
      <c r="I186" s="69"/>
      <c r="J186" s="69"/>
      <c r="K186" s="69"/>
      <c r="L186" s="69"/>
      <c r="M186" s="86"/>
      <c r="N186" s="69"/>
      <c r="O186" s="36"/>
    </row>
    <row r="187" spans="1:15">
      <c r="A187" s="69"/>
      <c r="B187" s="69"/>
      <c r="C187" s="69"/>
      <c r="D187" s="70"/>
      <c r="E187" s="70"/>
      <c r="F187" s="70"/>
      <c r="G187" s="86"/>
      <c r="H187" s="69"/>
      <c r="I187" s="69"/>
      <c r="J187" s="69"/>
      <c r="K187" s="69"/>
      <c r="L187" s="69"/>
      <c r="M187" s="86"/>
      <c r="N187" s="69"/>
      <c r="O187" s="36"/>
    </row>
    <row r="188" spans="1:15">
      <c r="A188" s="69"/>
      <c r="B188" s="69"/>
      <c r="C188" s="69"/>
      <c r="D188" s="70"/>
      <c r="E188" s="70"/>
      <c r="F188" s="70"/>
      <c r="G188" s="86"/>
      <c r="H188" s="69"/>
      <c r="I188" s="69"/>
      <c r="J188" s="69"/>
      <c r="K188" s="69"/>
      <c r="L188" s="69"/>
      <c r="M188" s="86"/>
      <c r="N188" s="69"/>
      <c r="O188" s="36"/>
    </row>
    <row r="189" spans="1:15">
      <c r="A189" s="69"/>
      <c r="B189" s="69"/>
      <c r="C189" s="69"/>
      <c r="D189" s="70"/>
      <c r="E189" s="70"/>
      <c r="F189" s="70"/>
      <c r="G189" s="86"/>
      <c r="H189" s="69"/>
      <c r="I189" s="69"/>
      <c r="J189" s="69"/>
      <c r="K189" s="69"/>
      <c r="L189" s="69"/>
      <c r="M189" s="86"/>
      <c r="N189" s="69"/>
      <c r="O189" s="36"/>
    </row>
    <row r="190" spans="1:15">
      <c r="A190" s="69"/>
      <c r="B190" s="69"/>
      <c r="C190" s="69"/>
      <c r="D190" s="70"/>
      <c r="E190" s="70"/>
      <c r="F190" s="70"/>
      <c r="G190" s="86"/>
      <c r="H190" s="69"/>
      <c r="I190" s="69"/>
      <c r="J190" s="69"/>
      <c r="K190" s="69"/>
      <c r="L190" s="69"/>
      <c r="M190" s="86"/>
      <c r="N190" s="69"/>
      <c r="O190" s="36"/>
    </row>
    <row r="191" spans="1:15">
      <c r="A191" s="69"/>
      <c r="B191" s="69"/>
      <c r="C191" s="69"/>
      <c r="D191" s="70"/>
      <c r="E191" s="70"/>
      <c r="F191" s="70"/>
      <c r="G191" s="86"/>
      <c r="H191" s="69"/>
      <c r="I191" s="69"/>
      <c r="J191" s="69"/>
      <c r="K191" s="69"/>
      <c r="L191" s="69"/>
      <c r="M191" s="86"/>
      <c r="N191" s="69"/>
      <c r="O191" s="36"/>
    </row>
    <row r="192" spans="1:15">
      <c r="A192" s="69"/>
      <c r="B192" s="69"/>
      <c r="C192" s="69"/>
      <c r="D192" s="70"/>
      <c r="E192" s="70"/>
      <c r="F192" s="70"/>
      <c r="G192" s="86"/>
      <c r="H192" s="69"/>
      <c r="I192" s="69"/>
      <c r="J192" s="69"/>
      <c r="K192" s="69"/>
      <c r="L192" s="69"/>
      <c r="M192" s="86"/>
      <c r="N192" s="69"/>
      <c r="O192" s="36"/>
    </row>
    <row r="193" spans="1:15" ht="12.75" customHeight="1">
      <c r="A193" s="69"/>
      <c r="B193" s="69"/>
      <c r="C193" s="69"/>
      <c r="D193" s="70"/>
      <c r="E193" s="70"/>
      <c r="F193" s="70"/>
      <c r="G193" s="86"/>
      <c r="H193" s="69"/>
      <c r="I193" s="69"/>
      <c r="J193" s="69"/>
      <c r="K193" s="69"/>
      <c r="L193" s="69"/>
      <c r="M193" s="86"/>
      <c r="N193" s="69"/>
      <c r="O193" s="36"/>
    </row>
    <row r="194" spans="1:15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</row>
    <row r="195" spans="1:15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</row>
    <row r="196" spans="1:15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</row>
    <row r="197" spans="1:15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</row>
    <row r="198" spans="1:15">
      <c r="A198" s="64" t="s">
        <v>84</v>
      </c>
      <c r="B198" s="69"/>
      <c r="C198" s="64"/>
      <c r="D198" s="216"/>
      <c r="E198" s="218">
        <f>SUM(E173:E197)</f>
        <v>534200</v>
      </c>
      <c r="F198" s="218"/>
      <c r="G198" s="218"/>
      <c r="H198" s="64"/>
      <c r="I198" s="64"/>
      <c r="J198" s="64"/>
      <c r="K198" s="64"/>
      <c r="L198" s="64"/>
      <c r="M198" s="217"/>
      <c r="N198" s="69"/>
      <c r="O198" s="69"/>
    </row>
    <row r="201" spans="1:15">
      <c r="C201" s="54" t="s">
        <v>355</v>
      </c>
      <c r="G201" s="208">
        <f>E198</f>
        <v>534200</v>
      </c>
      <c r="H201" s="54" t="s">
        <v>356</v>
      </c>
      <c r="L201" s="207" t="s">
        <v>95</v>
      </c>
    </row>
    <row r="204" spans="1:15" ht="15">
      <c r="A204" s="618" t="s">
        <v>83</v>
      </c>
      <c r="B204" s="618"/>
      <c r="C204" s="618"/>
      <c r="D204" s="618"/>
      <c r="E204" s="618"/>
      <c r="F204" s="618"/>
      <c r="G204" s="618"/>
      <c r="H204" s="618"/>
      <c r="I204" s="618"/>
      <c r="J204" s="618"/>
      <c r="K204" s="618"/>
      <c r="L204" s="618"/>
      <c r="M204" s="618"/>
      <c r="N204" s="618"/>
      <c r="O204" s="618"/>
    </row>
    <row r="205" spans="1:15" ht="1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617"/>
      <c r="O205" s="617"/>
    </row>
    <row r="206" spans="1:15" ht="15">
      <c r="A206" s="616" t="s">
        <v>502</v>
      </c>
      <c r="B206" s="616"/>
      <c r="C206" s="616"/>
      <c r="D206" s="616"/>
      <c r="E206" s="616"/>
      <c r="F206" s="616"/>
      <c r="G206" s="616"/>
      <c r="H206" s="616"/>
      <c r="I206" s="616"/>
      <c r="J206" s="616"/>
      <c r="K206" s="616"/>
      <c r="L206" s="616"/>
      <c r="M206" s="616"/>
      <c r="N206" s="616"/>
      <c r="O206" s="616"/>
    </row>
    <row r="207" spans="1:15" ht="15">
      <c r="A207" s="616" t="s">
        <v>501</v>
      </c>
      <c r="B207" s="616"/>
      <c r="C207" s="616"/>
      <c r="D207" s="616"/>
      <c r="E207" s="616"/>
      <c r="F207" s="616"/>
      <c r="G207" s="616"/>
      <c r="H207" s="616"/>
      <c r="I207" s="616"/>
      <c r="J207" s="616"/>
      <c r="K207" s="616"/>
      <c r="L207" s="616"/>
      <c r="M207" s="616"/>
      <c r="N207" s="616"/>
      <c r="O207" s="616"/>
    </row>
    <row r="208" spans="1:15" ht="1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</row>
    <row r="210" spans="1:15" ht="15">
      <c r="A210" s="74" t="s">
        <v>357</v>
      </c>
      <c r="D210" s="88"/>
      <c r="E210" s="88"/>
      <c r="F210" s="88"/>
    </row>
    <row r="211" spans="1:15" ht="15" customHeight="1">
      <c r="A211" s="604" t="s">
        <v>360</v>
      </c>
      <c r="B211" s="52"/>
      <c r="C211" s="613" t="s">
        <v>66</v>
      </c>
      <c r="D211" s="614"/>
      <c r="E211" s="614"/>
      <c r="F211" s="614"/>
      <c r="G211" s="615"/>
      <c r="H211" s="613" t="s">
        <v>67</v>
      </c>
      <c r="I211" s="614"/>
      <c r="J211" s="614"/>
      <c r="K211" s="614"/>
      <c r="L211" s="615"/>
      <c r="M211" s="604" t="s">
        <v>361</v>
      </c>
      <c r="N211" s="607" t="s">
        <v>363</v>
      </c>
      <c r="O211" s="607" t="s">
        <v>362</v>
      </c>
    </row>
    <row r="212" spans="1:15" ht="15">
      <c r="A212" s="605"/>
      <c r="B212" s="52"/>
      <c r="C212" s="608" t="s">
        <v>68</v>
      </c>
      <c r="D212" s="610" t="s">
        <v>69</v>
      </c>
      <c r="E212" s="612" t="s">
        <v>70</v>
      </c>
      <c r="F212" s="503"/>
      <c r="G212" s="533"/>
      <c r="H212" s="608" t="s">
        <v>68</v>
      </c>
      <c r="I212" s="610" t="s">
        <v>69</v>
      </c>
      <c r="J212" s="612" t="s">
        <v>70</v>
      </c>
      <c r="K212" s="503"/>
      <c r="L212" s="533"/>
      <c r="M212" s="605"/>
      <c r="N212" s="605"/>
      <c r="O212" s="605"/>
    </row>
    <row r="213" spans="1:15" ht="30">
      <c r="A213" s="606"/>
      <c r="B213" s="52"/>
      <c r="C213" s="609"/>
      <c r="D213" s="611"/>
      <c r="E213" s="201" t="s">
        <v>377</v>
      </c>
      <c r="F213" s="202" t="s">
        <v>378</v>
      </c>
      <c r="G213" s="203" t="s">
        <v>376</v>
      </c>
      <c r="H213" s="609"/>
      <c r="I213" s="611"/>
      <c r="J213" s="201" t="s">
        <v>377</v>
      </c>
      <c r="K213" s="202" t="s">
        <v>378</v>
      </c>
      <c r="L213" s="203" t="s">
        <v>376</v>
      </c>
      <c r="M213" s="606"/>
      <c r="N213" s="606"/>
      <c r="O213" s="606"/>
    </row>
    <row r="214" spans="1:15">
      <c r="A214" s="55"/>
      <c r="B214" s="69"/>
      <c r="C214" s="55"/>
      <c r="D214" s="70"/>
      <c r="E214" s="206"/>
      <c r="F214" s="206"/>
      <c r="G214" s="206"/>
      <c r="H214" s="69"/>
      <c r="I214" s="69"/>
      <c r="J214" s="69"/>
      <c r="K214" s="69"/>
      <c r="L214" s="69"/>
      <c r="M214" s="69"/>
      <c r="N214" s="71"/>
      <c r="O214" s="57"/>
    </row>
    <row r="215" spans="1:15">
      <c r="A215" s="55"/>
      <c r="B215" s="69"/>
      <c r="C215" s="55"/>
      <c r="D215" s="70"/>
      <c r="E215" s="206"/>
      <c r="F215" s="206"/>
      <c r="G215" s="206"/>
      <c r="H215" s="69"/>
      <c r="I215" s="69"/>
      <c r="J215" s="69"/>
      <c r="K215" s="69"/>
      <c r="L215" s="69"/>
      <c r="M215" s="69"/>
      <c r="N215" s="71"/>
      <c r="O215" s="57"/>
    </row>
    <row r="216" spans="1:15">
      <c r="A216" s="55"/>
      <c r="B216" s="69"/>
      <c r="C216" s="55"/>
      <c r="D216" s="70"/>
      <c r="E216" s="206"/>
      <c r="F216" s="206"/>
      <c r="G216" s="206"/>
      <c r="H216" s="69"/>
      <c r="I216" s="69"/>
      <c r="J216" s="69"/>
      <c r="K216" s="69"/>
      <c r="L216" s="69"/>
      <c r="M216" s="69"/>
      <c r="N216" s="71"/>
      <c r="O216" s="57"/>
    </row>
    <row r="217" spans="1:15">
      <c r="A217" s="55"/>
      <c r="B217" s="69"/>
      <c r="C217" s="55"/>
      <c r="D217" s="70"/>
      <c r="E217" s="206"/>
      <c r="F217" s="206"/>
      <c r="G217" s="86"/>
      <c r="H217" s="69"/>
      <c r="I217" s="69"/>
      <c r="J217" s="69"/>
      <c r="K217" s="69"/>
      <c r="L217" s="69"/>
      <c r="M217" s="86"/>
      <c r="N217" s="71"/>
      <c r="O217" s="36"/>
    </row>
    <row r="218" spans="1:15">
      <c r="A218" s="55"/>
      <c r="B218" s="69"/>
      <c r="C218" s="55"/>
      <c r="D218" s="70"/>
      <c r="E218" s="206"/>
      <c r="F218" s="206"/>
      <c r="G218" s="86"/>
      <c r="H218" s="69"/>
      <c r="I218" s="69"/>
      <c r="J218" s="69"/>
      <c r="K218" s="69"/>
      <c r="L218" s="69"/>
      <c r="M218" s="86"/>
      <c r="N218" s="71"/>
      <c r="O218" s="36"/>
    </row>
    <row r="219" spans="1:15">
      <c r="A219" s="55"/>
      <c r="B219" s="69"/>
      <c r="C219" s="55"/>
      <c r="D219" s="70"/>
      <c r="E219" s="206"/>
      <c r="F219" s="206"/>
      <c r="G219" s="86"/>
      <c r="H219" s="69"/>
      <c r="I219" s="69"/>
      <c r="J219" s="69"/>
      <c r="K219" s="69"/>
      <c r="L219" s="69"/>
      <c r="M219" s="86"/>
      <c r="N219" s="71"/>
      <c r="O219" s="57"/>
    </row>
    <row r="220" spans="1:15">
      <c r="A220" s="55"/>
      <c r="B220" s="69"/>
      <c r="C220" s="55"/>
      <c r="D220" s="70"/>
      <c r="E220" s="206"/>
      <c r="F220" s="206"/>
      <c r="G220" s="206"/>
      <c r="H220" s="69"/>
      <c r="I220" s="69"/>
      <c r="J220" s="69"/>
      <c r="K220" s="69"/>
      <c r="L220" s="69"/>
      <c r="M220" s="69"/>
      <c r="N220" s="71"/>
      <c r="O220" s="57"/>
    </row>
    <row r="221" spans="1:15">
      <c r="A221" s="55"/>
      <c r="B221" s="69"/>
      <c r="C221" s="55"/>
      <c r="D221" s="70"/>
      <c r="E221" s="206"/>
      <c r="F221" s="206"/>
      <c r="G221" s="206"/>
      <c r="H221" s="69"/>
      <c r="I221" s="69"/>
      <c r="J221" s="69"/>
      <c r="K221" s="69"/>
      <c r="L221" s="69"/>
      <c r="M221" s="69"/>
      <c r="N221" s="71"/>
      <c r="O221" s="57"/>
    </row>
    <row r="222" spans="1:15">
      <c r="A222" s="55"/>
      <c r="B222" s="69"/>
      <c r="C222" s="55"/>
      <c r="D222" s="70"/>
      <c r="E222" s="206"/>
      <c r="F222" s="206"/>
      <c r="G222" s="206"/>
      <c r="H222" s="69"/>
      <c r="I222" s="69"/>
      <c r="J222" s="69"/>
      <c r="K222" s="69"/>
      <c r="L222" s="69"/>
      <c r="M222" s="69"/>
      <c r="N222" s="71"/>
      <c r="O222" s="57"/>
    </row>
    <row r="223" spans="1:15">
      <c r="A223" s="69"/>
      <c r="B223" s="69"/>
      <c r="C223" s="70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</row>
    <row r="224" spans="1:15">
      <c r="A224" s="69"/>
      <c r="B224" s="69"/>
      <c r="C224" s="70"/>
      <c r="D224" s="70"/>
      <c r="E224" s="70"/>
      <c r="F224" s="70"/>
      <c r="G224" s="69"/>
      <c r="H224" s="69"/>
      <c r="I224" s="69"/>
      <c r="J224" s="69"/>
      <c r="K224" s="69"/>
      <c r="L224" s="69"/>
      <c r="M224" s="69"/>
      <c r="N224" s="69"/>
      <c r="O224" s="69"/>
    </row>
    <row r="225" spans="1:15">
      <c r="A225" s="69"/>
      <c r="B225" s="69"/>
      <c r="C225" s="70"/>
      <c r="D225" s="70"/>
      <c r="E225" s="70"/>
      <c r="F225" s="70"/>
      <c r="G225" s="69"/>
      <c r="H225" s="69"/>
      <c r="I225" s="69"/>
      <c r="J225" s="69"/>
      <c r="K225" s="69"/>
      <c r="L225" s="69"/>
      <c r="M225" s="69"/>
      <c r="N225" s="69"/>
      <c r="O225" s="69"/>
    </row>
    <row r="226" spans="1:15">
      <c r="A226" s="69"/>
      <c r="B226" s="69"/>
      <c r="C226" s="70"/>
      <c r="D226" s="70"/>
      <c r="E226" s="70"/>
      <c r="F226" s="70"/>
      <c r="G226" s="69"/>
      <c r="H226" s="69"/>
      <c r="I226" s="69"/>
      <c r="J226" s="69"/>
      <c r="K226" s="69"/>
      <c r="L226" s="69"/>
      <c r="M226" s="69"/>
      <c r="N226" s="69"/>
      <c r="O226" s="69"/>
    </row>
    <row r="227" spans="1:15">
      <c r="A227" s="69"/>
      <c r="B227" s="69"/>
      <c r="C227" s="70"/>
      <c r="D227" s="70"/>
      <c r="E227" s="70"/>
      <c r="F227" s="70"/>
      <c r="G227" s="69"/>
      <c r="H227" s="69"/>
      <c r="I227" s="69"/>
      <c r="J227" s="69"/>
      <c r="K227" s="69"/>
      <c r="L227" s="69"/>
      <c r="M227" s="69"/>
      <c r="N227" s="69"/>
      <c r="O227" s="69"/>
    </row>
    <row r="228" spans="1:15">
      <c r="A228" s="69"/>
      <c r="B228" s="69"/>
      <c r="C228" s="70"/>
      <c r="D228" s="70"/>
      <c r="E228" s="70"/>
      <c r="F228" s="70"/>
      <c r="G228" s="69"/>
      <c r="H228" s="69"/>
      <c r="I228" s="69"/>
      <c r="J228" s="69"/>
      <c r="K228" s="69"/>
      <c r="L228" s="69"/>
      <c r="M228" s="69"/>
      <c r="N228" s="69"/>
      <c r="O228" s="69"/>
    </row>
    <row r="229" spans="1:15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</row>
    <row r="230" spans="1:15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</row>
    <row r="231" spans="1:15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</row>
    <row r="232" spans="1:15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</row>
    <row r="233" spans="1:15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</row>
    <row r="234" spans="1:15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</row>
    <row r="235" spans="1:15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</row>
    <row r="236" spans="1:15">
      <c r="A236" s="69"/>
      <c r="B236" s="69"/>
      <c r="C236" s="69"/>
      <c r="D236" s="69"/>
      <c r="E236" s="71"/>
      <c r="F236" s="71"/>
      <c r="G236" s="71"/>
      <c r="H236" s="71"/>
      <c r="I236" s="71"/>
      <c r="J236" s="71"/>
      <c r="K236" s="71"/>
      <c r="L236" s="71"/>
      <c r="M236" s="71"/>
      <c r="N236" s="69"/>
      <c r="O236" s="69"/>
    </row>
    <row r="237" spans="1:15">
      <c r="A237" s="64" t="s">
        <v>85</v>
      </c>
      <c r="B237" s="64"/>
      <c r="C237" s="64"/>
      <c r="D237" s="64"/>
      <c r="E237" s="205">
        <f>SUM(E214:E236)</f>
        <v>0</v>
      </c>
      <c r="F237" s="205"/>
      <c r="G237" s="205"/>
      <c r="H237" s="205"/>
      <c r="I237" s="205"/>
      <c r="J237" s="205"/>
      <c r="K237" s="205"/>
      <c r="L237" s="205"/>
      <c r="M237" s="205"/>
      <c r="N237" s="64"/>
      <c r="O237" s="64"/>
    </row>
    <row r="238" spans="1:15" ht="1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2"/>
      <c r="O238" s="72"/>
    </row>
    <row r="239" spans="1:15">
      <c r="A239" s="54"/>
      <c r="G239" s="89"/>
      <c r="H239" s="54"/>
      <c r="M239" s="90"/>
    </row>
    <row r="240" spans="1:15">
      <c r="C240" s="54" t="s">
        <v>358</v>
      </c>
      <c r="G240" s="208">
        <f>E237</f>
        <v>0</v>
      </c>
      <c r="H240" s="54" t="s">
        <v>359</v>
      </c>
      <c r="L240" s="207" t="s">
        <v>95</v>
      </c>
    </row>
    <row r="243" spans="1:13" ht="15">
      <c r="A243" s="76" t="s">
        <v>86</v>
      </c>
      <c r="B243" s="76"/>
      <c r="C243" s="76"/>
      <c r="D243" s="76"/>
      <c r="E243" s="219">
        <f>SUM(,E198,E158,E31,E237,)</f>
        <v>815784</v>
      </c>
      <c r="F243" s="219"/>
      <c r="G243" s="219"/>
      <c r="H243" s="76" t="s">
        <v>87</v>
      </c>
      <c r="I243" s="76"/>
      <c r="J243" s="76"/>
      <c r="K243" s="219">
        <f>J108+J158</f>
        <v>0</v>
      </c>
      <c r="L243" s="219"/>
      <c r="M243" s="219"/>
    </row>
    <row r="247" spans="1:13" ht="15">
      <c r="A247" s="74" t="s">
        <v>88</v>
      </c>
    </row>
    <row r="250" spans="1:13" ht="15">
      <c r="A250" s="74" t="s">
        <v>89</v>
      </c>
    </row>
    <row r="258" spans="1:15">
      <c r="A258" s="220"/>
      <c r="B258" s="220"/>
      <c r="C258" s="220"/>
      <c r="D258" s="220"/>
      <c r="E258" s="220"/>
      <c r="F258" s="220"/>
      <c r="G258" s="220"/>
      <c r="H258" s="220"/>
      <c r="I258" s="220"/>
      <c r="J258" s="220"/>
      <c r="K258" s="220"/>
      <c r="L258" s="220"/>
      <c r="M258" s="220"/>
      <c r="N258" s="220"/>
      <c r="O258" s="220"/>
    </row>
    <row r="259" spans="1:15">
      <c r="A259" s="220"/>
      <c r="B259" s="220"/>
      <c r="C259" s="220"/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</row>
    <row r="260" spans="1:15">
      <c r="A260" s="220"/>
      <c r="B260" s="220"/>
      <c r="C260" s="220"/>
      <c r="D260" s="220"/>
      <c r="E260" s="220"/>
      <c r="F260" s="220"/>
      <c r="G260" s="220"/>
      <c r="H260" s="220"/>
      <c r="I260" s="220"/>
      <c r="J260" s="220"/>
      <c r="K260" s="220"/>
      <c r="L260" s="220"/>
      <c r="M260" s="220"/>
      <c r="N260" s="220"/>
      <c r="O260" s="220"/>
    </row>
    <row r="261" spans="1:15" ht="15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</row>
    <row r="262" spans="1:15" ht="15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68"/>
      <c r="O262" s="68"/>
    </row>
    <row r="263" spans="1:15" ht="1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</row>
    <row r="264" spans="1:15" ht="15" customHeight="1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</row>
    <row r="265" spans="1:15" ht="1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</row>
    <row r="266" spans="1:15">
      <c r="A266" s="220"/>
      <c r="B266" s="220"/>
      <c r="C266" s="220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</row>
    <row r="267" spans="1:15" ht="15">
      <c r="A267" s="221"/>
      <c r="B267" s="220"/>
      <c r="C267" s="220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</row>
    <row r="268" spans="1:15" ht="15">
      <c r="A268" s="73"/>
      <c r="B268" s="222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223"/>
      <c r="O268" s="223"/>
    </row>
    <row r="269" spans="1:15" ht="15">
      <c r="A269" s="73"/>
      <c r="B269" s="222"/>
      <c r="C269" s="73"/>
      <c r="D269" s="224"/>
      <c r="E269" s="224"/>
      <c r="F269" s="224"/>
      <c r="G269" s="73"/>
      <c r="H269" s="73"/>
      <c r="I269" s="73"/>
      <c r="J269" s="73"/>
      <c r="K269" s="73"/>
      <c r="L269" s="224"/>
      <c r="M269" s="73"/>
      <c r="N269" s="223"/>
      <c r="O269" s="223"/>
    </row>
    <row r="270" spans="1:15">
      <c r="A270" s="220"/>
      <c r="B270" s="220"/>
      <c r="C270" s="225"/>
      <c r="D270" s="226"/>
      <c r="E270" s="226"/>
      <c r="F270" s="226"/>
      <c r="G270" s="227"/>
      <c r="H270" s="220"/>
      <c r="I270" s="220"/>
      <c r="J270" s="220"/>
      <c r="K270" s="220"/>
      <c r="L270" s="220"/>
      <c r="M270" s="220"/>
      <c r="N270" s="228"/>
      <c r="O270" s="68"/>
    </row>
    <row r="271" spans="1:15">
      <c r="A271" s="220"/>
      <c r="B271" s="220"/>
      <c r="C271" s="225"/>
      <c r="D271" s="226"/>
      <c r="E271" s="226"/>
      <c r="F271" s="226"/>
      <c r="G271" s="227"/>
      <c r="H271" s="220"/>
      <c r="I271" s="220"/>
      <c r="J271" s="220"/>
      <c r="K271" s="220"/>
      <c r="L271" s="220"/>
      <c r="M271" s="220"/>
      <c r="N271" s="228"/>
      <c r="O271" s="68"/>
    </row>
    <row r="272" spans="1:15">
      <c r="A272" s="220"/>
      <c r="B272" s="220"/>
      <c r="C272" s="225"/>
      <c r="D272" s="226"/>
      <c r="E272" s="226"/>
      <c r="F272" s="226"/>
      <c r="G272" s="227"/>
      <c r="H272" s="220"/>
      <c r="I272" s="220"/>
      <c r="J272" s="220"/>
      <c r="K272" s="220"/>
      <c r="L272" s="220"/>
      <c r="M272" s="220"/>
      <c r="N272" s="228"/>
      <c r="O272" s="229"/>
    </row>
    <row r="273" spans="1:15">
      <c r="A273" s="220"/>
      <c r="B273" s="220"/>
      <c r="C273" s="225"/>
      <c r="D273" s="226"/>
      <c r="E273" s="226"/>
      <c r="F273" s="226"/>
      <c r="G273" s="227"/>
      <c r="H273" s="220"/>
      <c r="I273" s="220"/>
      <c r="J273" s="220"/>
      <c r="K273" s="220"/>
      <c r="L273" s="220"/>
      <c r="M273" s="220"/>
      <c r="N273" s="228"/>
      <c r="O273" s="229"/>
    </row>
    <row r="274" spans="1:15">
      <c r="A274" s="220"/>
      <c r="B274" s="220"/>
      <c r="C274" s="225"/>
      <c r="D274" s="226"/>
      <c r="E274" s="226"/>
      <c r="F274" s="226"/>
      <c r="G274" s="227"/>
      <c r="H274" s="220"/>
      <c r="I274" s="220"/>
      <c r="J274" s="220"/>
      <c r="K274" s="220"/>
      <c r="L274" s="220"/>
      <c r="M274" s="220"/>
      <c r="N274" s="228"/>
      <c r="O274" s="229"/>
    </row>
    <row r="275" spans="1:15">
      <c r="A275" s="220"/>
      <c r="B275" s="220"/>
      <c r="C275" s="225"/>
      <c r="D275" s="226"/>
      <c r="E275" s="226"/>
      <c r="F275" s="226"/>
      <c r="G275" s="227"/>
      <c r="H275" s="220"/>
      <c r="I275" s="220"/>
      <c r="J275" s="220"/>
      <c r="K275" s="220"/>
      <c r="L275" s="220"/>
      <c r="M275" s="220"/>
      <c r="N275" s="228"/>
      <c r="O275" s="229"/>
    </row>
    <row r="276" spans="1:15">
      <c r="A276" s="220"/>
      <c r="B276" s="220"/>
      <c r="C276" s="220"/>
      <c r="D276" s="220"/>
      <c r="E276" s="220"/>
      <c r="F276" s="220"/>
      <c r="G276" s="220"/>
      <c r="H276" s="220"/>
      <c r="I276" s="220"/>
      <c r="J276" s="220"/>
      <c r="K276" s="220"/>
      <c r="L276" s="220"/>
      <c r="M276" s="220"/>
      <c r="N276" s="220"/>
      <c r="O276" s="220"/>
    </row>
    <row r="277" spans="1:15">
      <c r="A277" s="220"/>
      <c r="B277" s="220"/>
      <c r="C277" s="220"/>
      <c r="D277" s="220"/>
      <c r="E277" s="220"/>
      <c r="F277" s="220"/>
      <c r="G277" s="220"/>
      <c r="H277" s="220"/>
      <c r="I277" s="220"/>
      <c r="J277" s="220"/>
      <c r="K277" s="220"/>
      <c r="L277" s="220"/>
      <c r="M277" s="220"/>
      <c r="N277" s="220"/>
      <c r="O277" s="220"/>
    </row>
    <row r="278" spans="1:15">
      <c r="A278" s="220"/>
      <c r="B278" s="220"/>
      <c r="C278" s="220"/>
      <c r="D278" s="220"/>
      <c r="E278" s="220"/>
      <c r="F278" s="220"/>
      <c r="G278" s="220"/>
      <c r="H278" s="220"/>
      <c r="I278" s="220"/>
      <c r="J278" s="220"/>
      <c r="K278" s="220"/>
      <c r="L278" s="220"/>
      <c r="M278" s="220"/>
      <c r="N278" s="220"/>
      <c r="O278" s="220"/>
    </row>
    <row r="279" spans="1:15">
      <c r="A279" s="220"/>
      <c r="B279" s="220"/>
      <c r="C279" s="226"/>
      <c r="D279" s="220"/>
      <c r="E279" s="220"/>
      <c r="F279" s="220"/>
      <c r="G279" s="220"/>
      <c r="H279" s="220"/>
      <c r="I279" s="220"/>
      <c r="J279" s="220"/>
      <c r="K279" s="220"/>
      <c r="L279" s="220"/>
      <c r="M279" s="220"/>
      <c r="N279" s="220"/>
      <c r="O279" s="220"/>
    </row>
    <row r="280" spans="1:15">
      <c r="A280" s="220"/>
      <c r="B280" s="220"/>
      <c r="C280" s="226"/>
      <c r="D280" s="226"/>
      <c r="E280" s="226"/>
      <c r="F280" s="226"/>
      <c r="G280" s="220"/>
      <c r="H280" s="220"/>
      <c r="I280" s="220"/>
      <c r="J280" s="220"/>
      <c r="K280" s="220"/>
      <c r="L280" s="220"/>
      <c r="M280" s="220"/>
      <c r="N280" s="220"/>
      <c r="O280" s="220"/>
    </row>
    <row r="281" spans="1:15">
      <c r="A281" s="220"/>
      <c r="B281" s="220"/>
      <c r="C281" s="226"/>
      <c r="D281" s="226"/>
      <c r="E281" s="226"/>
      <c r="F281" s="226"/>
      <c r="G281" s="220"/>
      <c r="H281" s="220"/>
      <c r="I281" s="220"/>
      <c r="J281" s="220"/>
      <c r="K281" s="220"/>
      <c r="L281" s="220"/>
      <c r="M281" s="220"/>
      <c r="N281" s="220"/>
      <c r="O281" s="220"/>
    </row>
    <row r="282" spans="1:15">
      <c r="A282" s="220"/>
      <c r="B282" s="220"/>
      <c r="C282" s="226"/>
      <c r="D282" s="226"/>
      <c r="E282" s="226"/>
      <c r="F282" s="226"/>
      <c r="G282" s="220"/>
      <c r="H282" s="220"/>
      <c r="I282" s="220"/>
      <c r="J282" s="220"/>
      <c r="K282" s="220"/>
      <c r="L282" s="220"/>
      <c r="M282" s="220"/>
      <c r="N282" s="220"/>
      <c r="O282" s="220"/>
    </row>
    <row r="283" spans="1:15">
      <c r="A283" s="220"/>
      <c r="B283" s="220"/>
      <c r="C283" s="226"/>
      <c r="D283" s="226"/>
      <c r="E283" s="226"/>
      <c r="F283" s="226"/>
      <c r="G283" s="220"/>
      <c r="H283" s="220"/>
      <c r="I283" s="220"/>
      <c r="J283" s="220"/>
      <c r="K283" s="220"/>
      <c r="L283" s="220"/>
      <c r="M283" s="220"/>
      <c r="N283" s="220"/>
      <c r="O283" s="220"/>
    </row>
    <row r="284" spans="1:15">
      <c r="A284" s="220"/>
      <c r="B284" s="220"/>
      <c r="C284" s="226"/>
      <c r="D284" s="226"/>
      <c r="E284" s="226"/>
      <c r="F284" s="226"/>
      <c r="G284" s="220"/>
      <c r="H284" s="220"/>
      <c r="I284" s="220"/>
      <c r="J284" s="220"/>
      <c r="K284" s="220"/>
      <c r="L284" s="220"/>
      <c r="M284" s="220"/>
      <c r="N284" s="220"/>
      <c r="O284" s="220"/>
    </row>
    <row r="285" spans="1:15">
      <c r="A285" s="220"/>
      <c r="B285" s="220"/>
      <c r="C285" s="220"/>
      <c r="D285" s="220"/>
      <c r="E285" s="220"/>
      <c r="F285" s="220"/>
      <c r="G285" s="220"/>
      <c r="H285" s="220"/>
      <c r="I285" s="220"/>
      <c r="J285" s="220"/>
      <c r="K285" s="220"/>
      <c r="L285" s="220"/>
      <c r="M285" s="220"/>
      <c r="N285" s="220"/>
      <c r="O285" s="220"/>
    </row>
    <row r="286" spans="1:15">
      <c r="A286" s="220"/>
      <c r="B286" s="220"/>
      <c r="C286" s="220"/>
      <c r="D286" s="220"/>
      <c r="E286" s="220"/>
      <c r="F286" s="220"/>
      <c r="G286" s="220"/>
      <c r="H286" s="220"/>
      <c r="I286" s="220"/>
      <c r="J286" s="220"/>
      <c r="K286" s="220"/>
      <c r="L286" s="220"/>
      <c r="M286" s="220"/>
      <c r="N286" s="220"/>
      <c r="O286" s="220"/>
    </row>
    <row r="287" spans="1:15">
      <c r="A287" s="220"/>
      <c r="B287" s="220"/>
      <c r="C287" s="220"/>
      <c r="D287" s="220"/>
      <c r="E287" s="220"/>
      <c r="F287" s="220"/>
      <c r="G287" s="220"/>
      <c r="H287" s="220"/>
      <c r="I287" s="220"/>
      <c r="J287" s="220"/>
      <c r="K287" s="220"/>
      <c r="L287" s="220"/>
      <c r="M287" s="220"/>
      <c r="N287" s="220"/>
      <c r="O287" s="220"/>
    </row>
    <row r="288" spans="1:15">
      <c r="A288" s="230"/>
      <c r="B288" s="230"/>
      <c r="C288" s="230"/>
      <c r="D288" s="230"/>
      <c r="E288" s="230"/>
      <c r="F288" s="230"/>
      <c r="G288" s="230"/>
      <c r="H288" s="230"/>
      <c r="I288" s="230"/>
      <c r="J288" s="230"/>
      <c r="K288" s="230"/>
      <c r="L288" s="230"/>
      <c r="M288" s="230"/>
      <c r="N288" s="231"/>
      <c r="O288" s="231"/>
    </row>
    <row r="289" spans="1:15">
      <c r="A289" s="230"/>
      <c r="B289" s="230"/>
      <c r="C289" s="230"/>
      <c r="D289" s="230"/>
      <c r="E289" s="230"/>
      <c r="F289" s="230"/>
      <c r="G289" s="230"/>
      <c r="H289" s="230"/>
      <c r="I289" s="230"/>
      <c r="J289" s="230"/>
      <c r="K289" s="230"/>
      <c r="L289" s="230"/>
      <c r="M289" s="230"/>
      <c r="N289" s="231"/>
      <c r="O289" s="231"/>
    </row>
    <row r="290" spans="1:15" ht="15">
      <c r="A290" s="224"/>
      <c r="B290" s="224"/>
      <c r="C290" s="224"/>
      <c r="D290" s="224"/>
      <c r="E290" s="224"/>
      <c r="F290" s="224"/>
      <c r="G290" s="82"/>
      <c r="H290" s="224"/>
      <c r="I290" s="224"/>
      <c r="J290" s="224"/>
      <c r="K290" s="224"/>
      <c r="L290" s="224"/>
      <c r="M290" s="204"/>
      <c r="N290" s="232"/>
      <c r="O290" s="232"/>
    </row>
    <row r="291" spans="1:15">
      <c r="A291" s="220"/>
      <c r="B291" s="220"/>
      <c r="C291" s="220"/>
      <c r="D291" s="220"/>
      <c r="E291" s="220"/>
      <c r="F291" s="220"/>
      <c r="G291" s="220"/>
      <c r="H291" s="220"/>
      <c r="I291" s="220"/>
      <c r="J291" s="220"/>
      <c r="K291" s="220"/>
      <c r="L291" s="220"/>
      <c r="M291" s="220"/>
      <c r="N291" s="220"/>
      <c r="O291" s="220"/>
    </row>
    <row r="292" spans="1:15" ht="15">
      <c r="A292" s="221"/>
      <c r="B292" s="220"/>
      <c r="C292" s="220"/>
      <c r="D292" s="220"/>
      <c r="E292" s="220"/>
      <c r="F292" s="220"/>
      <c r="G292" s="220"/>
      <c r="H292" s="220"/>
      <c r="I292" s="220"/>
      <c r="J292" s="220"/>
      <c r="K292" s="220"/>
      <c r="L292" s="220"/>
      <c r="M292" s="220"/>
      <c r="N292" s="220"/>
      <c r="O292" s="220"/>
    </row>
    <row r="293" spans="1:15">
      <c r="A293" s="220"/>
      <c r="B293" s="220"/>
      <c r="C293" s="220"/>
      <c r="D293" s="220"/>
      <c r="E293" s="220"/>
      <c r="F293" s="220"/>
      <c r="G293" s="220"/>
      <c r="H293" s="220"/>
      <c r="I293" s="220"/>
      <c r="J293" s="220"/>
      <c r="K293" s="220"/>
      <c r="L293" s="220"/>
      <c r="M293" s="220"/>
      <c r="N293" s="220"/>
      <c r="O293" s="220"/>
    </row>
    <row r="294" spans="1:15" ht="15">
      <c r="A294" s="221"/>
      <c r="B294" s="220"/>
      <c r="C294" s="220"/>
      <c r="D294" s="220"/>
      <c r="E294" s="220"/>
      <c r="F294" s="220"/>
      <c r="G294" s="220"/>
      <c r="H294" s="220"/>
      <c r="I294" s="220"/>
      <c r="J294" s="220"/>
      <c r="K294" s="220"/>
      <c r="L294" s="220"/>
      <c r="M294" s="220"/>
      <c r="N294" s="220"/>
      <c r="O294" s="220"/>
    </row>
    <row r="295" spans="1:15">
      <c r="A295" s="220"/>
      <c r="B295" s="220"/>
      <c r="C295" s="220"/>
      <c r="D295" s="220"/>
      <c r="E295" s="220"/>
      <c r="F295" s="220"/>
      <c r="G295" s="220"/>
      <c r="H295" s="220"/>
      <c r="I295" s="220"/>
      <c r="J295" s="220"/>
      <c r="K295" s="220"/>
      <c r="L295" s="220"/>
      <c r="M295" s="220"/>
      <c r="N295" s="220"/>
      <c r="O295" s="220"/>
    </row>
    <row r="296" spans="1:15">
      <c r="A296" s="220"/>
      <c r="B296" s="220"/>
      <c r="C296" s="220"/>
      <c r="D296" s="220"/>
      <c r="E296" s="220"/>
      <c r="F296" s="220"/>
      <c r="G296" s="220"/>
      <c r="H296" s="220"/>
      <c r="I296" s="220"/>
      <c r="J296" s="220"/>
      <c r="K296" s="220"/>
      <c r="L296" s="220"/>
      <c r="M296" s="220"/>
      <c r="N296" s="220"/>
      <c r="O296" s="220"/>
    </row>
  </sheetData>
  <mergeCells count="79">
    <mergeCell ref="D212:D213"/>
    <mergeCell ref="E212:G212"/>
    <mergeCell ref="H212:H213"/>
    <mergeCell ref="I212:I213"/>
    <mergeCell ref="N170:N172"/>
    <mergeCell ref="A204:O204"/>
    <mergeCell ref="J212:L212"/>
    <mergeCell ref="A211:A213"/>
    <mergeCell ref="M211:M213"/>
    <mergeCell ref="N211:N213"/>
    <mergeCell ref="O211:O213"/>
    <mergeCell ref="C212:C213"/>
    <mergeCell ref="A207:O207"/>
    <mergeCell ref="N1:O1"/>
    <mergeCell ref="N112:O112"/>
    <mergeCell ref="N164:O164"/>
    <mergeCell ref="A57:O57"/>
    <mergeCell ref="H63:L63"/>
    <mergeCell ref="C9:C10"/>
    <mergeCell ref="D9:D10"/>
    <mergeCell ref="A3:O3"/>
    <mergeCell ref="A2:O2"/>
    <mergeCell ref="E9:G9"/>
    <mergeCell ref="H9:H10"/>
    <mergeCell ref="I9:I10"/>
    <mergeCell ref="J9:L9"/>
    <mergeCell ref="M8:M10"/>
    <mergeCell ref="H8:L8"/>
    <mergeCell ref="A63:A65"/>
    <mergeCell ref="C8:G8"/>
    <mergeCell ref="A8:A10"/>
    <mergeCell ref="M63:M65"/>
    <mergeCell ref="C211:G211"/>
    <mergeCell ref="H211:L211"/>
    <mergeCell ref="A165:O165"/>
    <mergeCell ref="A58:O58"/>
    <mergeCell ref="A113:O113"/>
    <mergeCell ref="N8:N10"/>
    <mergeCell ref="O8:O10"/>
    <mergeCell ref="N56:O56"/>
    <mergeCell ref="A170:A172"/>
    <mergeCell ref="M170:M172"/>
    <mergeCell ref="A163:O163"/>
    <mergeCell ref="H117:L117"/>
    <mergeCell ref="A206:O206"/>
    <mergeCell ref="A166:O166"/>
    <mergeCell ref="N205:O205"/>
    <mergeCell ref="H170:L170"/>
    <mergeCell ref="C170:G170"/>
    <mergeCell ref="E118:G118"/>
    <mergeCell ref="O170:O172"/>
    <mergeCell ref="C171:C172"/>
    <mergeCell ref="D171:D172"/>
    <mergeCell ref="E171:G171"/>
    <mergeCell ref="H171:H172"/>
    <mergeCell ref="I171:I172"/>
    <mergeCell ref="J171:L171"/>
    <mergeCell ref="O63:O65"/>
    <mergeCell ref="C64:C65"/>
    <mergeCell ref="D64:D65"/>
    <mergeCell ref="E64:G64"/>
    <mergeCell ref="H64:H65"/>
    <mergeCell ref="I64:I65"/>
    <mergeCell ref="A55:O55"/>
    <mergeCell ref="A117:A119"/>
    <mergeCell ref="M117:M119"/>
    <mergeCell ref="N117:N119"/>
    <mergeCell ref="O117:O119"/>
    <mergeCell ref="C118:C119"/>
    <mergeCell ref="D118:D119"/>
    <mergeCell ref="J64:L64"/>
    <mergeCell ref="C63:G63"/>
    <mergeCell ref="N63:N65"/>
    <mergeCell ref="H118:H119"/>
    <mergeCell ref="C117:G117"/>
    <mergeCell ref="J118:L118"/>
    <mergeCell ref="A114:O114"/>
    <mergeCell ref="A111:O111"/>
    <mergeCell ref="I118:I119"/>
  </mergeCells>
  <phoneticPr fontId="7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5" orientation="landscape" horizontalDpi="4294967293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2060"/>
  </sheetPr>
  <dimension ref="A1:E45"/>
  <sheetViews>
    <sheetView view="pageBreakPreview" zoomScale="60" zoomScaleNormal="100" workbookViewId="0">
      <selection activeCell="A4" sqref="A4:E4"/>
    </sheetView>
  </sheetViews>
  <sheetFormatPr defaultRowHeight="12.75"/>
  <cols>
    <col min="1" max="1" width="7.7109375" customWidth="1"/>
    <col min="2" max="2" width="56.140625" customWidth="1"/>
    <col min="3" max="5" width="11.7109375" customWidth="1"/>
  </cols>
  <sheetData>
    <row r="1" spans="1:5">
      <c r="A1" s="575"/>
      <c r="B1" s="575"/>
      <c r="C1" s="575"/>
      <c r="D1" s="575"/>
      <c r="E1" s="575"/>
    </row>
    <row r="3" spans="1:5">
      <c r="A3" s="460" t="s">
        <v>772</v>
      </c>
      <c r="B3" s="460"/>
      <c r="C3" s="460"/>
      <c r="D3" s="460"/>
      <c r="E3" s="460"/>
    </row>
    <row r="4" spans="1:5">
      <c r="A4" s="460" t="s">
        <v>347</v>
      </c>
      <c r="B4" s="460"/>
      <c r="C4" s="460"/>
      <c r="D4" s="461"/>
      <c r="E4" s="461"/>
    </row>
    <row r="6" spans="1:5">
      <c r="C6" s="44"/>
      <c r="E6" s="44" t="s">
        <v>394</v>
      </c>
    </row>
    <row r="7" spans="1:5" ht="25.5" customHeight="1">
      <c r="A7" s="487" t="s">
        <v>353</v>
      </c>
      <c r="B7" s="533"/>
      <c r="C7" s="188" t="s">
        <v>377</v>
      </c>
      <c r="D7" s="188" t="s">
        <v>378</v>
      </c>
      <c r="E7" s="175" t="s">
        <v>376</v>
      </c>
    </row>
    <row r="8" spans="1:5">
      <c r="A8" s="1"/>
      <c r="B8" s="181" t="s">
        <v>380</v>
      </c>
      <c r="C8" s="170">
        <v>848</v>
      </c>
      <c r="D8" s="170">
        <v>848</v>
      </c>
      <c r="E8" s="170">
        <v>733</v>
      </c>
    </row>
    <row r="9" spans="1:5">
      <c r="A9" s="1"/>
      <c r="B9" s="29"/>
      <c r="C9" s="21"/>
      <c r="D9" s="21"/>
      <c r="E9" s="21"/>
    </row>
    <row r="10" spans="1:5">
      <c r="A10" s="1"/>
      <c r="B10" s="29"/>
      <c r="C10" s="21"/>
      <c r="D10" s="21"/>
      <c r="E10" s="21"/>
    </row>
    <row r="11" spans="1:5">
      <c r="A11" s="1"/>
      <c r="B11" s="29"/>
      <c r="C11" s="21"/>
      <c r="D11" s="21"/>
      <c r="E11" s="21"/>
    </row>
    <row r="12" spans="1:5">
      <c r="A12" s="1"/>
      <c r="B12" s="29"/>
      <c r="C12" s="21"/>
      <c r="D12" s="21"/>
      <c r="E12" s="21"/>
    </row>
    <row r="13" spans="1:5">
      <c r="A13" s="1"/>
      <c r="B13" s="29"/>
      <c r="C13" s="21"/>
      <c r="D13" s="21"/>
      <c r="E13" s="21"/>
    </row>
    <row r="14" spans="1:5">
      <c r="A14" s="1"/>
      <c r="B14" s="29"/>
      <c r="C14" s="21"/>
      <c r="D14" s="21"/>
      <c r="E14" s="21"/>
    </row>
    <row r="15" spans="1:5">
      <c r="A15" s="1"/>
      <c r="B15" s="29"/>
      <c r="C15" s="21"/>
      <c r="D15" s="21"/>
      <c r="E15" s="21"/>
    </row>
    <row r="16" spans="1:5">
      <c r="A16" s="1"/>
      <c r="B16" s="29"/>
      <c r="C16" s="21"/>
      <c r="D16" s="21"/>
      <c r="E16" s="21"/>
    </row>
    <row r="17" spans="1:5">
      <c r="A17" s="1"/>
      <c r="B17" s="29"/>
      <c r="C17" s="21"/>
      <c r="D17" s="21"/>
      <c r="E17" s="21"/>
    </row>
    <row r="18" spans="1:5">
      <c r="A18" s="1"/>
      <c r="B18" s="29"/>
      <c r="C18" s="21"/>
      <c r="D18" s="21"/>
      <c r="E18" s="21"/>
    </row>
    <row r="19" spans="1:5">
      <c r="A19" s="1"/>
      <c r="B19" s="29"/>
      <c r="C19" s="21"/>
      <c r="D19" s="21"/>
      <c r="E19" s="21"/>
    </row>
    <row r="20" spans="1:5">
      <c r="A20" s="1"/>
      <c r="B20" s="29"/>
      <c r="C20" s="21"/>
      <c r="D20" s="21"/>
      <c r="E20" s="21"/>
    </row>
    <row r="21" spans="1:5">
      <c r="A21" s="1"/>
      <c r="B21" s="29"/>
      <c r="C21" s="21"/>
      <c r="D21" s="21"/>
      <c r="E21" s="21"/>
    </row>
    <row r="22" spans="1:5">
      <c r="A22" s="1"/>
      <c r="B22" s="29"/>
      <c r="C22" s="21"/>
      <c r="D22" s="21"/>
      <c r="E22" s="21"/>
    </row>
    <row r="23" spans="1:5">
      <c r="A23" s="1"/>
      <c r="B23" s="29"/>
      <c r="C23" s="21"/>
      <c r="D23" s="21"/>
      <c r="E23" s="21"/>
    </row>
    <row r="24" spans="1:5">
      <c r="A24" s="1"/>
      <c r="B24" s="29"/>
      <c r="C24" s="21"/>
      <c r="D24" s="21"/>
      <c r="E24" s="21"/>
    </row>
    <row r="25" spans="1:5">
      <c r="A25" s="1"/>
      <c r="B25" s="29"/>
      <c r="C25" s="21"/>
      <c r="D25" s="21"/>
      <c r="E25" s="21"/>
    </row>
    <row r="26" spans="1:5">
      <c r="A26" s="1"/>
      <c r="B26" s="29"/>
      <c r="C26" s="21"/>
      <c r="D26" s="21"/>
      <c r="E26" s="21"/>
    </row>
    <row r="27" spans="1:5">
      <c r="A27" s="1"/>
      <c r="B27" s="29"/>
      <c r="C27" s="21"/>
      <c r="D27" s="21"/>
      <c r="E27" s="21"/>
    </row>
    <row r="28" spans="1:5">
      <c r="A28" s="1"/>
      <c r="B28" s="29"/>
      <c r="C28" s="21"/>
      <c r="D28" s="21"/>
      <c r="E28" s="21"/>
    </row>
    <row r="29" spans="1:5">
      <c r="A29" s="1"/>
      <c r="B29" s="29"/>
      <c r="C29" s="21"/>
      <c r="D29" s="21"/>
      <c r="E29" s="21"/>
    </row>
    <row r="30" spans="1:5">
      <c r="A30" s="1"/>
      <c r="B30" s="29"/>
      <c r="C30" s="21"/>
      <c r="D30" s="21"/>
      <c r="E30" s="21"/>
    </row>
    <row r="31" spans="1:5">
      <c r="A31" s="1"/>
      <c r="B31" s="29"/>
      <c r="C31" s="21"/>
      <c r="D31" s="21"/>
      <c r="E31" s="21"/>
    </row>
    <row r="32" spans="1:5">
      <c r="A32" s="1"/>
      <c r="B32" s="29"/>
      <c r="C32" s="21"/>
      <c r="D32" s="21"/>
      <c r="E32" s="21"/>
    </row>
    <row r="33" spans="1:5">
      <c r="A33" s="1"/>
      <c r="B33" s="29"/>
      <c r="C33" s="21"/>
      <c r="D33" s="21"/>
      <c r="E33" s="21"/>
    </row>
    <row r="34" spans="1:5">
      <c r="A34" s="1"/>
      <c r="B34" s="29"/>
      <c r="C34" s="21"/>
      <c r="D34" s="21"/>
      <c r="E34" s="21"/>
    </row>
    <row r="35" spans="1:5">
      <c r="A35" s="1"/>
      <c r="B35" s="29"/>
      <c r="C35" s="21"/>
      <c r="D35" s="21"/>
      <c r="E35" s="21"/>
    </row>
    <row r="36" spans="1:5">
      <c r="A36" s="1"/>
      <c r="B36" s="29"/>
      <c r="C36" s="21"/>
      <c r="D36" s="21"/>
      <c r="E36" s="21"/>
    </row>
    <row r="37" spans="1:5">
      <c r="A37" s="1"/>
      <c r="B37" s="29"/>
      <c r="C37" s="21"/>
      <c r="D37" s="21"/>
      <c r="E37" s="21"/>
    </row>
    <row r="38" spans="1:5">
      <c r="A38" s="1"/>
      <c r="B38" s="29"/>
      <c r="C38" s="21"/>
      <c r="D38" s="21"/>
      <c r="E38" s="21"/>
    </row>
    <row r="39" spans="1:5">
      <c r="A39" s="1"/>
      <c r="B39" s="29"/>
      <c r="C39" s="21"/>
      <c r="D39" s="21"/>
      <c r="E39" s="21"/>
    </row>
    <row r="40" spans="1:5">
      <c r="A40" s="1"/>
      <c r="B40" s="29"/>
      <c r="C40" s="21"/>
      <c r="D40" s="21"/>
      <c r="E40" s="21"/>
    </row>
    <row r="41" spans="1:5">
      <c r="A41" s="1"/>
      <c r="B41" s="29"/>
      <c r="C41" s="21"/>
      <c r="D41" s="21"/>
      <c r="E41" s="21"/>
    </row>
    <row r="42" spans="1:5">
      <c r="A42" s="1"/>
      <c r="B42" s="29"/>
      <c r="C42" s="21"/>
      <c r="D42" s="21"/>
      <c r="E42" s="21"/>
    </row>
    <row r="43" spans="1:5">
      <c r="A43" s="1"/>
      <c r="B43" s="29"/>
      <c r="C43" s="21"/>
      <c r="D43" s="21"/>
      <c r="E43" s="21"/>
    </row>
    <row r="44" spans="1:5">
      <c r="A44" s="1"/>
      <c r="B44" s="29"/>
      <c r="C44" s="21"/>
      <c r="D44" s="21"/>
      <c r="E44" s="21"/>
    </row>
    <row r="45" spans="1:5">
      <c r="A45" s="1"/>
      <c r="B45" s="29"/>
      <c r="C45" s="21"/>
      <c r="D45" s="21"/>
      <c r="E45" s="21"/>
    </row>
  </sheetData>
  <mergeCells count="4">
    <mergeCell ref="A7:B7"/>
    <mergeCell ref="A4:E4"/>
    <mergeCell ref="A1:E1"/>
    <mergeCell ref="A3:E3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2060"/>
  </sheetPr>
  <dimension ref="A1:M69"/>
  <sheetViews>
    <sheetView view="pageBreakPreview" zoomScale="60" zoomScaleNormal="100" workbookViewId="0">
      <selection activeCell="A3" sqref="A3:M3"/>
    </sheetView>
  </sheetViews>
  <sheetFormatPr defaultRowHeight="12.75"/>
  <cols>
    <col min="1" max="1" width="44.28515625" customWidth="1"/>
    <col min="2" max="4" width="10.5703125" customWidth="1"/>
    <col min="5" max="5" width="5" customWidth="1"/>
    <col min="10" max="10" width="9.5703125" customWidth="1"/>
    <col min="11" max="13" width="10.5703125" customWidth="1"/>
  </cols>
  <sheetData>
    <row r="1" spans="1:13">
      <c r="M1" s="83"/>
    </row>
    <row r="2" spans="1:13">
      <c r="A2" s="460" t="s">
        <v>773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  <c r="M2" s="461"/>
    </row>
    <row r="3" spans="1:13">
      <c r="A3" s="460" t="s">
        <v>348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1"/>
      <c r="M3" s="461"/>
    </row>
    <row r="4" spans="1:13" ht="14.25">
      <c r="A4" s="460" t="s">
        <v>568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1"/>
      <c r="M4" s="461"/>
    </row>
    <row r="5" spans="1:13" ht="18" customHeight="1">
      <c r="A5" s="462"/>
      <c r="B5" s="462"/>
      <c r="C5" s="462"/>
      <c r="D5" s="462"/>
      <c r="E5" s="462"/>
      <c r="F5" s="462"/>
      <c r="G5" s="462"/>
      <c r="H5" s="462"/>
      <c r="I5" s="462"/>
      <c r="J5" s="462"/>
      <c r="K5" s="462"/>
    </row>
    <row r="6" spans="1:13" ht="18.75">
      <c r="A6" s="627" t="s">
        <v>55</v>
      </c>
      <c r="B6" s="628"/>
      <c r="C6" s="629"/>
      <c r="D6" s="630"/>
      <c r="E6" s="129"/>
      <c r="F6" s="631" t="s">
        <v>56</v>
      </c>
      <c r="G6" s="632"/>
      <c r="H6" s="632"/>
      <c r="I6" s="632"/>
      <c r="J6" s="632"/>
      <c r="K6" s="632"/>
      <c r="L6" s="470"/>
      <c r="M6" s="471"/>
    </row>
    <row r="7" spans="1:13" ht="25.5">
      <c r="A7" s="130" t="s">
        <v>309</v>
      </c>
      <c r="B7" s="169" t="s">
        <v>377</v>
      </c>
      <c r="C7" s="169" t="s">
        <v>378</v>
      </c>
      <c r="D7" s="170" t="s">
        <v>376</v>
      </c>
      <c r="E7" s="111"/>
      <c r="F7" s="624" t="s">
        <v>309</v>
      </c>
      <c r="G7" s="625"/>
      <c r="H7" s="625"/>
      <c r="I7" s="625"/>
      <c r="J7" s="626"/>
      <c r="K7" s="169" t="s">
        <v>377</v>
      </c>
      <c r="L7" s="169" t="s">
        <v>378</v>
      </c>
      <c r="M7" s="170" t="s">
        <v>376</v>
      </c>
    </row>
    <row r="8" spans="1:13" ht="18.75">
      <c r="A8" s="131" t="s">
        <v>310</v>
      </c>
      <c r="B8" s="235"/>
      <c r="C8" s="235"/>
      <c r="D8" s="235"/>
      <c r="E8" s="112"/>
      <c r="F8" s="138" t="s">
        <v>350</v>
      </c>
      <c r="G8" s="139"/>
      <c r="H8" s="41"/>
      <c r="I8" s="2"/>
      <c r="J8" s="29"/>
      <c r="K8" s="165"/>
      <c r="L8" s="21"/>
      <c r="M8" s="21"/>
    </row>
    <row r="9" spans="1:13" ht="16.5">
      <c r="A9" s="132" t="s">
        <v>311</v>
      </c>
      <c r="B9" s="236">
        <f>SUM(B10,B22,B31)</f>
        <v>544471</v>
      </c>
      <c r="C9" s="236">
        <f>SUM(C10,C22,C31)</f>
        <v>619266</v>
      </c>
      <c r="D9" s="236">
        <f>SUM(D10,D22,D31)</f>
        <v>621721</v>
      </c>
      <c r="E9" s="113"/>
      <c r="F9" s="140" t="s">
        <v>312</v>
      </c>
      <c r="G9" s="141"/>
      <c r="H9" s="41"/>
      <c r="I9" s="2"/>
      <c r="J9" s="29"/>
      <c r="K9" s="246">
        <f>SUM(K10,K22)</f>
        <v>567329</v>
      </c>
      <c r="L9" s="246">
        <f>SUM(L10,L22)</f>
        <v>653967</v>
      </c>
      <c r="M9" s="246">
        <f>SUM(M10,M22)</f>
        <v>622824</v>
      </c>
    </row>
    <row r="10" spans="1:13" ht="15.75">
      <c r="A10" s="133" t="s">
        <v>255</v>
      </c>
      <c r="B10" s="236">
        <f>SUM(B11:B16)</f>
        <v>506799</v>
      </c>
      <c r="C10" s="236">
        <f>SUM(C11:C16)</f>
        <v>544453</v>
      </c>
      <c r="D10" s="236">
        <f>SUM(D11:D16)</f>
        <v>547345</v>
      </c>
      <c r="E10" s="114"/>
      <c r="F10" s="142" t="s">
        <v>255</v>
      </c>
      <c r="G10" s="143"/>
      <c r="H10" s="41"/>
      <c r="I10" s="2"/>
      <c r="J10" s="29"/>
      <c r="K10" s="246">
        <f>SUM(K11:K21)</f>
        <v>535933</v>
      </c>
      <c r="L10" s="246">
        <f>SUM(L11:L21)</f>
        <v>570835</v>
      </c>
      <c r="M10" s="246">
        <f>SUM(M11:M21)</f>
        <v>548868</v>
      </c>
    </row>
    <row r="11" spans="1:13" ht="15.75" customHeight="1">
      <c r="A11" s="135" t="s">
        <v>17</v>
      </c>
      <c r="B11" s="238">
        <v>266756</v>
      </c>
      <c r="C11" s="237">
        <f>253426+39537</f>
        <v>292963</v>
      </c>
      <c r="D11" s="237">
        <f>253426+29583-2245</f>
        <v>280764</v>
      </c>
      <c r="E11" s="115"/>
      <c r="F11" s="144" t="s">
        <v>289</v>
      </c>
      <c r="G11" s="145"/>
      <c r="H11" s="41"/>
      <c r="I11" s="2"/>
      <c r="J11" s="29"/>
      <c r="K11" s="247">
        <v>116576</v>
      </c>
      <c r="L11" s="247">
        <v>131025</v>
      </c>
      <c r="M11" s="247">
        <v>127675</v>
      </c>
    </row>
    <row r="12" spans="1:13" ht="15.75">
      <c r="A12" s="135" t="s">
        <v>42</v>
      </c>
      <c r="B12" s="238">
        <v>212115</v>
      </c>
      <c r="C12" s="238">
        <v>213227</v>
      </c>
      <c r="D12" s="238">
        <v>228192</v>
      </c>
      <c r="E12" s="117"/>
      <c r="F12" s="144" t="s">
        <v>41</v>
      </c>
      <c r="G12" s="145"/>
      <c r="H12" s="41"/>
      <c r="I12" s="2"/>
      <c r="J12" s="29"/>
      <c r="K12" s="247">
        <v>31053</v>
      </c>
      <c r="L12" s="247">
        <v>34333</v>
      </c>
      <c r="M12" s="247">
        <v>34113</v>
      </c>
    </row>
    <row r="13" spans="1:13" ht="15.75">
      <c r="A13" s="134" t="s">
        <v>43</v>
      </c>
      <c r="B13" s="237">
        <v>25578</v>
      </c>
      <c r="C13" s="238">
        <v>35713</v>
      </c>
      <c r="D13" s="238">
        <v>35944</v>
      </c>
      <c r="E13" s="117"/>
      <c r="F13" s="144" t="s">
        <v>403</v>
      </c>
      <c r="G13" s="145"/>
      <c r="H13" s="41"/>
      <c r="I13" s="2"/>
      <c r="J13" s="29"/>
      <c r="K13" s="247">
        <v>164994</v>
      </c>
      <c r="L13" s="247">
        <v>180069</v>
      </c>
      <c r="M13" s="247">
        <v>168230</v>
      </c>
    </row>
    <row r="14" spans="1:13" ht="15.75">
      <c r="A14" s="134" t="s">
        <v>44</v>
      </c>
      <c r="B14" s="237">
        <v>2350</v>
      </c>
      <c r="C14" s="237">
        <v>2550</v>
      </c>
      <c r="D14" s="237">
        <v>2445</v>
      </c>
      <c r="E14" s="115"/>
      <c r="F14" s="144" t="s">
        <v>313</v>
      </c>
      <c r="G14" s="145"/>
      <c r="H14" s="41"/>
      <c r="I14" s="2"/>
      <c r="J14" s="29"/>
      <c r="K14" s="247"/>
      <c r="L14" s="247"/>
      <c r="M14" s="247"/>
    </row>
    <row r="15" spans="1:13" ht="15.75">
      <c r="A15" s="134"/>
      <c r="B15" s="237"/>
      <c r="C15" s="237"/>
      <c r="D15" s="237"/>
      <c r="E15" s="115"/>
      <c r="F15" s="144" t="s">
        <v>314</v>
      </c>
      <c r="G15" s="145"/>
      <c r="H15" s="41"/>
      <c r="I15" s="2"/>
      <c r="J15" s="29"/>
      <c r="K15" s="247">
        <v>31457</v>
      </c>
      <c r="L15" s="247"/>
      <c r="M15" s="247"/>
    </row>
    <row r="16" spans="1:13" ht="15.75" customHeight="1">
      <c r="A16" s="135"/>
      <c r="B16" s="238"/>
      <c r="C16" s="238"/>
      <c r="D16" s="238"/>
      <c r="E16" s="117"/>
      <c r="F16" s="144" t="s">
        <v>297</v>
      </c>
      <c r="G16" s="145"/>
      <c r="H16" s="41"/>
      <c r="I16" s="2"/>
      <c r="J16" s="29"/>
      <c r="K16" s="247"/>
      <c r="L16" s="247">
        <v>23255</v>
      </c>
      <c r="M16" s="247">
        <v>18389</v>
      </c>
    </row>
    <row r="17" spans="1:13" ht="15.75" customHeight="1">
      <c r="A17" s="134"/>
      <c r="B17" s="237"/>
      <c r="C17" s="237"/>
      <c r="D17" s="237"/>
      <c r="E17" s="115"/>
      <c r="F17" s="144" t="s">
        <v>315</v>
      </c>
      <c r="G17" s="145"/>
      <c r="H17" s="41"/>
      <c r="I17" s="2"/>
      <c r="J17" s="29"/>
      <c r="K17" s="247"/>
      <c r="L17" s="247"/>
      <c r="M17" s="247"/>
    </row>
    <row r="18" spans="1:13" ht="15.75">
      <c r="A18" s="134"/>
      <c r="B18" s="237"/>
      <c r="C18" s="237"/>
      <c r="D18" s="237"/>
      <c r="E18" s="115"/>
      <c r="F18" s="144" t="s">
        <v>316</v>
      </c>
      <c r="G18" s="145"/>
      <c r="H18" s="41"/>
      <c r="I18" s="2"/>
      <c r="J18" s="29"/>
      <c r="K18" s="247">
        <v>104228</v>
      </c>
      <c r="L18" s="247">
        <f>223451-L19-L31</f>
        <v>117088</v>
      </c>
      <c r="M18" s="247">
        <f>89154+22646</f>
        <v>111800</v>
      </c>
    </row>
    <row r="19" spans="1:13" ht="15.75">
      <c r="A19" s="134"/>
      <c r="B19" s="237"/>
      <c r="C19" s="237"/>
      <c r="D19" s="237"/>
      <c r="E19" s="115"/>
      <c r="F19" s="144" t="s">
        <v>317</v>
      </c>
      <c r="G19" s="145"/>
      <c r="H19" s="41"/>
      <c r="I19" s="2"/>
      <c r="J19" s="29"/>
      <c r="K19" s="247">
        <v>87625</v>
      </c>
      <c r="L19" s="247">
        <f>85065</f>
        <v>85065</v>
      </c>
      <c r="M19" s="247">
        <v>88661</v>
      </c>
    </row>
    <row r="20" spans="1:13" ht="15.75">
      <c r="A20" s="134"/>
      <c r="B20" s="237"/>
      <c r="C20" s="237"/>
      <c r="D20" s="237"/>
      <c r="E20" s="115"/>
      <c r="F20" s="144" t="s">
        <v>318</v>
      </c>
      <c r="G20" s="145"/>
      <c r="H20" s="41"/>
      <c r="I20" s="2"/>
      <c r="J20" s="29"/>
      <c r="K20" s="247"/>
      <c r="L20" s="247"/>
      <c r="M20" s="247"/>
    </row>
    <row r="21" spans="1:13" ht="15.75">
      <c r="A21" s="159"/>
      <c r="B21" s="239"/>
      <c r="C21" s="239"/>
      <c r="D21" s="239"/>
      <c r="E21" s="114"/>
      <c r="F21" s="134" t="s">
        <v>371</v>
      </c>
      <c r="G21" s="145"/>
      <c r="H21" s="41"/>
      <c r="I21" s="2"/>
      <c r="J21" s="29"/>
      <c r="K21" s="247"/>
      <c r="L21" s="247"/>
      <c r="M21" s="247"/>
    </row>
    <row r="22" spans="1:13" ht="15.75">
      <c r="A22" s="133" t="s">
        <v>256</v>
      </c>
      <c r="B22" s="236">
        <f>SUM(B23,B27:B29)</f>
        <v>37672</v>
      </c>
      <c r="C22" s="236">
        <f>SUM(C23,C27:C29)</f>
        <v>74813</v>
      </c>
      <c r="D22" s="236">
        <f>SUM(D23,D27:D29)</f>
        <v>74376</v>
      </c>
      <c r="E22" s="115"/>
      <c r="F22" s="142" t="s">
        <v>256</v>
      </c>
      <c r="G22" s="143"/>
      <c r="H22" s="41"/>
      <c r="I22" s="2"/>
      <c r="J22" s="29"/>
      <c r="K22" s="246">
        <f>SUM(K23:K28)</f>
        <v>31396</v>
      </c>
      <c r="L22" s="246">
        <f>SUM(L23:L28)</f>
        <v>83132</v>
      </c>
      <c r="M22" s="246">
        <f>SUM(M23:M28)</f>
        <v>73956</v>
      </c>
    </row>
    <row r="23" spans="1:13" ht="15.75">
      <c r="A23" s="134" t="s">
        <v>45</v>
      </c>
      <c r="B23" s="237">
        <f>SUM(B24:B26)</f>
        <v>7000</v>
      </c>
      <c r="C23" s="237"/>
      <c r="D23" s="237"/>
      <c r="E23" s="115"/>
      <c r="F23" s="144" t="s">
        <v>354</v>
      </c>
      <c r="G23" s="145"/>
      <c r="H23" s="41"/>
      <c r="I23" s="2"/>
      <c r="J23" s="29"/>
      <c r="K23" s="247">
        <v>30796</v>
      </c>
      <c r="L23" s="247">
        <v>82532</v>
      </c>
      <c r="M23" s="247">
        <v>73956</v>
      </c>
    </row>
    <row r="24" spans="1:13" ht="15.75">
      <c r="A24" s="310" t="s">
        <v>46</v>
      </c>
      <c r="B24" s="311"/>
      <c r="C24" s="311"/>
      <c r="D24" s="311"/>
      <c r="E24" s="115"/>
      <c r="F24" s="144" t="s">
        <v>286</v>
      </c>
      <c r="G24" s="145"/>
      <c r="H24" s="41"/>
      <c r="I24" s="2"/>
      <c r="J24" s="29"/>
      <c r="K24" s="247"/>
      <c r="L24" s="247"/>
      <c r="M24" s="247"/>
    </row>
    <row r="25" spans="1:13" ht="15.75">
      <c r="A25" s="310" t="s">
        <v>254</v>
      </c>
      <c r="B25" s="311"/>
      <c r="C25" s="311"/>
      <c r="D25" s="311"/>
      <c r="E25" s="115"/>
      <c r="F25" s="144" t="s">
        <v>320</v>
      </c>
      <c r="G25" s="145"/>
      <c r="H25" s="41"/>
      <c r="I25" s="2"/>
      <c r="J25" s="29"/>
      <c r="K25" s="247"/>
      <c r="L25" s="247"/>
      <c r="M25" s="247"/>
    </row>
    <row r="26" spans="1:13" ht="15.75">
      <c r="A26" s="310" t="s">
        <v>139</v>
      </c>
      <c r="B26" s="311">
        <v>7000</v>
      </c>
      <c r="C26" s="311"/>
      <c r="D26" s="311"/>
      <c r="E26" s="115"/>
      <c r="F26" s="144" t="s">
        <v>321</v>
      </c>
      <c r="G26" s="145"/>
      <c r="H26" s="41"/>
      <c r="I26" s="2"/>
      <c r="J26" s="29"/>
      <c r="K26" s="247"/>
      <c r="L26" s="247"/>
      <c r="M26" s="247"/>
    </row>
    <row r="27" spans="1:13" ht="15.75">
      <c r="A27" s="134" t="s">
        <v>18</v>
      </c>
      <c r="B27" s="237">
        <v>29995</v>
      </c>
      <c r="C27" s="237">
        <f>29995+44144</f>
        <v>74139</v>
      </c>
      <c r="D27" s="237">
        <v>73794</v>
      </c>
      <c r="E27" s="115"/>
      <c r="F27" s="144" t="s">
        <v>322</v>
      </c>
      <c r="G27" s="145"/>
      <c r="H27" s="41"/>
      <c r="I27" s="2"/>
      <c r="J27" s="29"/>
      <c r="K27" s="247">
        <v>600</v>
      </c>
      <c r="L27" s="247">
        <v>600</v>
      </c>
      <c r="M27" s="247">
        <v>0</v>
      </c>
    </row>
    <row r="28" spans="1:13" ht="15.75">
      <c r="A28" s="312" t="s">
        <v>47</v>
      </c>
      <c r="B28" s="313">
        <v>677</v>
      </c>
      <c r="C28" s="313">
        <v>674</v>
      </c>
      <c r="D28" s="313">
        <v>582</v>
      </c>
      <c r="E28" s="115"/>
      <c r="F28" s="144" t="s">
        <v>323</v>
      </c>
      <c r="G28" s="145"/>
      <c r="H28" s="41"/>
      <c r="I28" s="2"/>
      <c r="J28" s="29"/>
      <c r="K28" s="247"/>
      <c r="L28" s="247"/>
      <c r="M28" s="247"/>
    </row>
    <row r="29" spans="1:13" ht="15.75" customHeight="1">
      <c r="A29" s="312"/>
      <c r="B29" s="313"/>
      <c r="C29" s="313"/>
      <c r="D29" s="313"/>
      <c r="E29" s="115"/>
      <c r="F29" s="140" t="s">
        <v>324</v>
      </c>
      <c r="G29" s="141"/>
      <c r="H29" s="41"/>
      <c r="I29" s="2"/>
      <c r="J29" s="29"/>
      <c r="K29" s="246">
        <f>SUM(K30,K33,K38)</f>
        <v>33000</v>
      </c>
      <c r="L29" s="246">
        <f>SUM(L30,L33,L38)</f>
        <v>28852</v>
      </c>
      <c r="M29" s="246">
        <f>SUM(M30,M33,M38)</f>
        <v>7554</v>
      </c>
    </row>
    <row r="30" spans="1:13" ht="15.75">
      <c r="A30" s="160"/>
      <c r="B30" s="240"/>
      <c r="C30" s="240"/>
      <c r="D30" s="240"/>
      <c r="E30" s="115"/>
      <c r="F30" s="142" t="s">
        <v>325</v>
      </c>
      <c r="G30" s="143"/>
      <c r="H30" s="41"/>
      <c r="I30" s="2"/>
      <c r="J30" s="29"/>
      <c r="K30" s="246">
        <f>SUM(K31:K32)</f>
        <v>33000</v>
      </c>
      <c r="L30" s="246">
        <f>SUM(L31:L32)</f>
        <v>21298</v>
      </c>
      <c r="M30" s="246">
        <f>SUM(M31:M32)</f>
        <v>0</v>
      </c>
    </row>
    <row r="31" spans="1:13" ht="15.75">
      <c r="A31" s="315"/>
      <c r="B31" s="236"/>
      <c r="C31" s="313"/>
      <c r="D31" s="313"/>
      <c r="E31" s="115"/>
      <c r="F31" s="144" t="s">
        <v>53</v>
      </c>
      <c r="G31" s="145"/>
      <c r="H31" s="41"/>
      <c r="I31" s="2"/>
      <c r="J31" s="29"/>
      <c r="K31" s="247">
        <v>33000</v>
      </c>
      <c r="L31" s="247">
        <v>21298</v>
      </c>
      <c r="M31" s="247">
        <v>0</v>
      </c>
    </row>
    <row r="32" spans="1:13" ht="15.75">
      <c r="A32" s="312"/>
      <c r="B32" s="313"/>
      <c r="C32" s="313"/>
      <c r="D32" s="313"/>
      <c r="E32" s="115"/>
      <c r="F32" s="164" t="s">
        <v>352</v>
      </c>
      <c r="G32" s="145"/>
      <c r="H32" s="41"/>
      <c r="I32" s="2"/>
      <c r="J32" s="29"/>
      <c r="K32" s="247"/>
      <c r="L32" s="247"/>
      <c r="M32" s="247"/>
    </row>
    <row r="33" spans="1:13" ht="15.75">
      <c r="A33" s="317"/>
      <c r="B33" s="318"/>
      <c r="C33" s="318"/>
      <c r="D33" s="318"/>
      <c r="E33" s="115"/>
      <c r="F33" s="142" t="s">
        <v>326</v>
      </c>
      <c r="G33" s="143"/>
      <c r="H33" s="41"/>
      <c r="I33" s="2"/>
      <c r="J33" s="29"/>
      <c r="K33" s="246">
        <f>K34</f>
        <v>0</v>
      </c>
      <c r="L33" s="246"/>
      <c r="M33" s="246"/>
    </row>
    <row r="34" spans="1:13" ht="15.75">
      <c r="A34" s="317"/>
      <c r="B34" s="319"/>
      <c r="C34" s="319"/>
      <c r="D34" s="319"/>
      <c r="E34" s="115"/>
      <c r="F34" s="144" t="s">
        <v>327</v>
      </c>
      <c r="G34" s="145"/>
      <c r="H34" s="41"/>
      <c r="I34" s="2"/>
      <c r="J34" s="29"/>
      <c r="K34" s="247"/>
      <c r="L34" s="247"/>
      <c r="M34" s="247"/>
    </row>
    <row r="35" spans="1:13" ht="15.75">
      <c r="A35" s="316"/>
      <c r="B35" s="320"/>
      <c r="C35" s="320"/>
      <c r="D35" s="320"/>
      <c r="E35" s="115"/>
      <c r="F35" s="146" t="s">
        <v>328</v>
      </c>
      <c r="G35" s="147"/>
      <c r="H35" s="148"/>
      <c r="I35" s="149"/>
      <c r="J35" s="29"/>
      <c r="K35" s="246">
        <f>SUM(K36:K37)</f>
        <v>-55858</v>
      </c>
      <c r="L35" s="246">
        <f>SUM(L36:L37)</f>
        <v>-63553</v>
      </c>
      <c r="M35" s="246">
        <f>SUM(M36:M37)</f>
        <v>-63553</v>
      </c>
    </row>
    <row r="36" spans="1:13" ht="15.75">
      <c r="A36" s="317"/>
      <c r="B36" s="319"/>
      <c r="C36" s="319"/>
      <c r="D36" s="319"/>
      <c r="E36" s="115"/>
      <c r="F36" s="144" t="s">
        <v>329</v>
      </c>
      <c r="G36" s="145"/>
      <c r="H36" s="41"/>
      <c r="I36" s="2"/>
      <c r="J36" s="29"/>
      <c r="K36" s="247">
        <v>-55858</v>
      </c>
      <c r="L36" s="247">
        <v>-63553</v>
      </c>
      <c r="M36" s="247">
        <v>-63553</v>
      </c>
    </row>
    <row r="37" spans="1:13" ht="15.75">
      <c r="A37" s="317"/>
      <c r="B37" s="319"/>
      <c r="C37" s="319"/>
      <c r="D37" s="319"/>
      <c r="E37" s="115"/>
      <c r="F37" s="144" t="s">
        <v>330</v>
      </c>
      <c r="G37" s="145"/>
      <c r="H37" s="41"/>
      <c r="I37" s="2"/>
      <c r="J37" s="29"/>
      <c r="K37" s="247">
        <v>0</v>
      </c>
      <c r="L37" s="247"/>
      <c r="M37" s="247"/>
    </row>
    <row r="38" spans="1:13" ht="18.75">
      <c r="A38" s="314"/>
      <c r="B38" s="235"/>
      <c r="C38" s="235"/>
      <c r="D38" s="235"/>
      <c r="E38" s="115"/>
      <c r="F38" s="146" t="s">
        <v>331</v>
      </c>
      <c r="G38" s="139"/>
      <c r="H38" s="98"/>
      <c r="I38" s="97"/>
      <c r="J38" s="33"/>
      <c r="K38" s="246">
        <f>SUM(K39:K40)</f>
        <v>0</v>
      </c>
      <c r="L38" s="246">
        <f>SUM(L39:L40)</f>
        <v>7554</v>
      </c>
      <c r="M38" s="246">
        <f>SUM(M39:M40)</f>
        <v>7554</v>
      </c>
    </row>
    <row r="39" spans="1:13" ht="15.75">
      <c r="A39" s="312"/>
      <c r="B39" s="313"/>
      <c r="C39" s="313"/>
      <c r="D39" s="313"/>
      <c r="E39" s="115"/>
      <c r="F39" s="621" t="s">
        <v>154</v>
      </c>
      <c r="G39" s="622"/>
      <c r="H39" s="622"/>
      <c r="I39" s="622"/>
      <c r="J39" s="623"/>
      <c r="K39" s="247"/>
      <c r="L39" s="247">
        <v>7554</v>
      </c>
      <c r="M39" s="247">
        <v>7554</v>
      </c>
    </row>
    <row r="40" spans="1:13" ht="18.75">
      <c r="A40" s="162"/>
      <c r="B40" s="242"/>
      <c r="C40" s="242"/>
      <c r="D40" s="242"/>
      <c r="E40" s="112"/>
      <c r="F40" s="621" t="s">
        <v>155</v>
      </c>
      <c r="G40" s="622"/>
      <c r="H40" s="622"/>
      <c r="I40" s="622"/>
      <c r="J40" s="623"/>
      <c r="K40" s="247"/>
      <c r="L40" s="247"/>
      <c r="M40" s="247"/>
    </row>
    <row r="41" spans="1:13" ht="30">
      <c r="A41" s="151" t="s">
        <v>351</v>
      </c>
      <c r="B41" s="251">
        <f>SUM(B10,B22,B31)</f>
        <v>544471</v>
      </c>
      <c r="C41" s="251">
        <f>SUM(C10,C22,C31)</f>
        <v>619266</v>
      </c>
      <c r="D41" s="251">
        <f>SUM(D10,D22,D31)</f>
        <v>621721</v>
      </c>
      <c r="E41" s="112"/>
      <c r="F41" s="150" t="s">
        <v>332</v>
      </c>
      <c r="G41" s="139"/>
      <c r="H41" s="41"/>
      <c r="I41" s="2"/>
      <c r="J41" s="29"/>
      <c r="K41" s="252">
        <f>SUM(K9,K29)</f>
        <v>600329</v>
      </c>
      <c r="L41" s="252">
        <f>SUM(L9,L29)</f>
        <v>682819</v>
      </c>
      <c r="M41" s="252">
        <f>SUM(M9,M29)</f>
        <v>630378</v>
      </c>
    </row>
    <row r="42" spans="1:13" ht="18.75">
      <c r="A42" s="163"/>
      <c r="B42" s="243"/>
      <c r="C42" s="243"/>
      <c r="D42" s="243"/>
      <c r="E42" s="115"/>
      <c r="F42" s="146" t="s">
        <v>333</v>
      </c>
      <c r="G42" s="139"/>
      <c r="H42" s="41"/>
      <c r="I42" s="2"/>
      <c r="J42" s="29"/>
      <c r="K42" s="246">
        <f>SUM(K43:K44)</f>
        <v>55858</v>
      </c>
      <c r="L42" s="246">
        <f>SUM(L43:L44)</f>
        <v>63553</v>
      </c>
      <c r="M42" s="246">
        <f>SUM(M43:M44)</f>
        <v>63553</v>
      </c>
    </row>
    <row r="43" spans="1:13" ht="15.75">
      <c r="A43" s="161"/>
      <c r="B43" s="241"/>
      <c r="C43" s="241"/>
      <c r="D43" s="241"/>
      <c r="E43" s="115"/>
      <c r="F43" s="144" t="s">
        <v>329</v>
      </c>
      <c r="G43" s="145"/>
      <c r="H43" s="41"/>
      <c r="I43" s="2"/>
      <c r="J43" s="29"/>
      <c r="K43" s="247">
        <v>55858</v>
      </c>
      <c r="L43" s="247">
        <v>63553</v>
      </c>
      <c r="M43" s="247">
        <v>63553</v>
      </c>
    </row>
    <row r="44" spans="1:13" ht="18.75">
      <c r="A44" s="162"/>
      <c r="B44" s="242"/>
      <c r="C44" s="242"/>
      <c r="D44" s="242"/>
      <c r="E44" s="112"/>
      <c r="F44" s="144" t="s">
        <v>330</v>
      </c>
      <c r="G44" s="145"/>
      <c r="H44" s="41"/>
      <c r="I44" s="2"/>
      <c r="J44" s="29"/>
      <c r="K44" s="247"/>
      <c r="L44" s="247"/>
      <c r="M44" s="247"/>
    </row>
    <row r="45" spans="1:13" ht="18.75">
      <c r="A45" s="146" t="s">
        <v>334</v>
      </c>
      <c r="B45" s="235"/>
      <c r="C45" s="235"/>
      <c r="D45" s="235"/>
      <c r="E45" s="112"/>
      <c r="F45" s="153"/>
      <c r="G45" s="154"/>
      <c r="H45" s="124"/>
      <c r="I45" s="4"/>
      <c r="J45" s="4"/>
      <c r="K45" s="248"/>
      <c r="L45" s="248"/>
      <c r="M45" s="248"/>
    </row>
    <row r="46" spans="1:13" ht="16.5">
      <c r="A46" s="142" t="s">
        <v>335</v>
      </c>
      <c r="B46" s="236">
        <f>SUM(B47:B48)</f>
        <v>55858</v>
      </c>
      <c r="C46" s="236">
        <f>SUM(C47:C48)</f>
        <v>63553</v>
      </c>
      <c r="D46" s="236">
        <f>SUM(D47:D49)</f>
        <v>71791</v>
      </c>
      <c r="E46" s="118"/>
      <c r="F46" s="155"/>
      <c r="G46" s="119"/>
      <c r="H46" s="13"/>
      <c r="I46" s="7"/>
      <c r="J46" s="7"/>
      <c r="K46" s="249"/>
      <c r="L46" s="249"/>
      <c r="M46" s="249"/>
    </row>
    <row r="47" spans="1:13" ht="15.75">
      <c r="A47" s="152" t="s">
        <v>336</v>
      </c>
      <c r="B47" s="244">
        <v>55858</v>
      </c>
      <c r="C47" s="244">
        <v>63553</v>
      </c>
      <c r="D47" s="244">
        <v>63553</v>
      </c>
      <c r="E47" s="115"/>
      <c r="F47" s="156"/>
      <c r="G47" s="120"/>
      <c r="H47" s="13"/>
      <c r="I47" s="7"/>
      <c r="J47" s="7"/>
      <c r="K47" s="249"/>
      <c r="L47" s="249"/>
      <c r="M47" s="249"/>
    </row>
    <row r="48" spans="1:13" ht="15.75">
      <c r="A48" s="152" t="s">
        <v>337</v>
      </c>
      <c r="B48" s="244">
        <v>0</v>
      </c>
      <c r="C48" s="244"/>
      <c r="D48" s="244"/>
      <c r="E48" s="114"/>
      <c r="F48" s="156"/>
      <c r="G48" s="120"/>
      <c r="H48" s="136"/>
      <c r="I48" s="137"/>
      <c r="J48" s="137"/>
      <c r="K48" s="249"/>
      <c r="L48" s="249"/>
      <c r="M48" s="249"/>
    </row>
    <row r="49" spans="1:13" ht="15.75">
      <c r="A49" s="134" t="s">
        <v>589</v>
      </c>
      <c r="B49" s="237"/>
      <c r="C49" s="237"/>
      <c r="D49" s="237">
        <v>8238</v>
      </c>
      <c r="E49" s="114"/>
      <c r="F49" s="156"/>
      <c r="G49" s="120"/>
      <c r="H49" s="136"/>
      <c r="I49" s="137"/>
      <c r="J49" s="137"/>
      <c r="K49" s="249"/>
      <c r="L49" s="249"/>
      <c r="M49" s="249"/>
    </row>
    <row r="50" spans="1:13" ht="15.75">
      <c r="A50" s="142" t="s">
        <v>338</v>
      </c>
      <c r="B50" s="236"/>
      <c r="C50" s="236"/>
      <c r="D50" s="236"/>
      <c r="E50" s="115"/>
      <c r="F50" s="155"/>
      <c r="G50" s="119"/>
      <c r="H50" s="13"/>
      <c r="I50" s="7"/>
      <c r="J50" s="7"/>
      <c r="K50" s="249"/>
      <c r="L50" s="249"/>
      <c r="M50" s="249"/>
    </row>
    <row r="51" spans="1:13" ht="15.75">
      <c r="A51" s="152" t="s">
        <v>339</v>
      </c>
      <c r="B51" s="244"/>
      <c r="C51" s="244"/>
      <c r="D51" s="244"/>
      <c r="E51" s="115"/>
      <c r="F51" s="156"/>
      <c r="G51" s="120"/>
      <c r="H51" s="13"/>
      <c r="I51" s="7"/>
      <c r="J51" s="7"/>
      <c r="K51" s="249"/>
      <c r="L51" s="249"/>
      <c r="M51" s="249"/>
    </row>
    <row r="52" spans="1:13" ht="15.75" customHeight="1">
      <c r="A52" s="152" t="s">
        <v>340</v>
      </c>
      <c r="B52" s="244"/>
      <c r="C52" s="244"/>
      <c r="D52" s="244"/>
      <c r="E52" s="112"/>
      <c r="F52" s="157"/>
      <c r="G52" s="158"/>
      <c r="H52" s="125"/>
      <c r="I52" s="15"/>
      <c r="J52" s="15"/>
      <c r="K52" s="250"/>
      <c r="L52" s="250"/>
      <c r="M52" s="250"/>
    </row>
    <row r="53" spans="1:13" ht="18.75">
      <c r="A53" s="138" t="s">
        <v>341</v>
      </c>
      <c r="B53" s="245">
        <f>SUM(B41,B46)</f>
        <v>600329</v>
      </c>
      <c r="C53" s="245">
        <f>SUM(C41,C46)</f>
        <v>682819</v>
      </c>
      <c r="D53" s="245">
        <f>SUM(D41,D46)</f>
        <v>693512</v>
      </c>
      <c r="E53" s="112"/>
      <c r="F53" s="138" t="s">
        <v>342</v>
      </c>
      <c r="G53" s="139"/>
      <c r="H53" s="41"/>
      <c r="I53" s="2"/>
      <c r="J53" s="2"/>
      <c r="K53" s="246">
        <f>SUM(K54:K55)</f>
        <v>600329</v>
      </c>
      <c r="L53" s="246">
        <f>SUM(L54:L55)</f>
        <v>682819</v>
      </c>
      <c r="M53" s="246">
        <f>SUM(M54:M55)</f>
        <v>630378</v>
      </c>
    </row>
    <row r="54" spans="1:13" ht="15.75">
      <c r="A54" s="152" t="s">
        <v>343</v>
      </c>
      <c r="B54" s="244">
        <f>SUM(B10,B47,B49)</f>
        <v>562657</v>
      </c>
      <c r="C54" s="244">
        <f>SUM(C10,C47,C49)</f>
        <v>608006</v>
      </c>
      <c r="D54" s="244">
        <f>SUM(D10,D47,D49)</f>
        <v>619136</v>
      </c>
      <c r="E54" s="116"/>
      <c r="F54" s="144" t="s">
        <v>344</v>
      </c>
      <c r="G54" s="145"/>
      <c r="H54" s="41"/>
      <c r="I54" s="2"/>
      <c r="J54" s="2"/>
      <c r="K54" s="247">
        <f>SUM(K10,K30,K39)</f>
        <v>568933</v>
      </c>
      <c r="L54" s="247">
        <f t="shared" ref="L54:M54" si="0">SUM(L10,L30,L39)</f>
        <v>599687</v>
      </c>
      <c r="M54" s="247">
        <f t="shared" si="0"/>
        <v>556422</v>
      </c>
    </row>
    <row r="55" spans="1:13" ht="15.75">
      <c r="A55" s="152" t="s">
        <v>345</v>
      </c>
      <c r="B55" s="244">
        <f>SUM(B22)</f>
        <v>37672</v>
      </c>
      <c r="C55" s="244">
        <f>SUM(C22)</f>
        <v>74813</v>
      </c>
      <c r="D55" s="244">
        <f>SUM(D22)</f>
        <v>74376</v>
      </c>
      <c r="E55" s="116"/>
      <c r="F55" s="144" t="s">
        <v>346</v>
      </c>
      <c r="G55" s="145"/>
      <c r="H55" s="41"/>
      <c r="I55" s="2"/>
      <c r="J55" s="2"/>
      <c r="K55" s="247">
        <f>SUM(K22,K33,K40)</f>
        <v>31396</v>
      </c>
      <c r="L55" s="247">
        <f t="shared" ref="L55:M55" si="1">SUM(L22,L33,L40)</f>
        <v>83132</v>
      </c>
      <c r="M55" s="247">
        <f t="shared" si="1"/>
        <v>73956</v>
      </c>
    </row>
    <row r="56" spans="1:13">
      <c r="A56" s="121"/>
      <c r="B56" s="121"/>
      <c r="C56" s="121"/>
      <c r="D56" s="121"/>
      <c r="E56" s="122"/>
      <c r="F56" s="123"/>
      <c r="G56" s="122"/>
      <c r="H56" s="10"/>
    </row>
    <row r="57" spans="1:13" ht="12.75" customHeight="1"/>
    <row r="58" spans="1:13" ht="12.75" customHeight="1">
      <c r="A58" s="508"/>
      <c r="B58" s="508"/>
      <c r="C58" s="508"/>
      <c r="D58" s="508"/>
      <c r="E58" s="508"/>
      <c r="F58" s="508"/>
      <c r="G58" s="508"/>
      <c r="H58" s="508"/>
      <c r="I58" s="508"/>
      <c r="J58" s="508"/>
      <c r="K58" s="508"/>
      <c r="L58" s="508"/>
      <c r="M58" s="508"/>
    </row>
    <row r="59" spans="1:13" ht="12.75" customHeight="1"/>
    <row r="60" spans="1:13" ht="12.75" customHeight="1"/>
    <row r="61" spans="1:13" ht="12.75" customHeight="1"/>
    <row r="69" ht="12.75" customHeight="1"/>
  </sheetData>
  <mergeCells count="10">
    <mergeCell ref="A58:M58"/>
    <mergeCell ref="F39:J39"/>
    <mergeCell ref="F40:J40"/>
    <mergeCell ref="A2:M2"/>
    <mergeCell ref="A3:M3"/>
    <mergeCell ref="A4:M4"/>
    <mergeCell ref="F7:J7"/>
    <mergeCell ref="A5:K5"/>
    <mergeCell ref="A6:D6"/>
    <mergeCell ref="F6:M6"/>
  </mergeCells>
  <phoneticPr fontId="2" type="noConversion"/>
  <pageMargins left="0.39370078740157483" right="0.39370078740157483" top="0.39370078740157483" bottom="0.39370078740157483" header="0" footer="0"/>
  <pageSetup paperSize="9" scale="60" orientation="portrait" r:id="rId1"/>
  <headerFooter alignWithMargins="0"/>
  <ignoredErrors>
    <ignoredError sqref="K30 B22:B23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H99"/>
  <sheetViews>
    <sheetView view="pageBreakPreview" zoomScale="60" zoomScaleNormal="100" workbookViewId="0">
      <selection activeCell="A5" sqref="A5:H5"/>
    </sheetView>
  </sheetViews>
  <sheetFormatPr defaultRowHeight="12.75"/>
  <cols>
    <col min="1" max="1" width="5.85546875" customWidth="1"/>
    <col min="2" max="2" width="24.85546875" customWidth="1"/>
    <col min="4" max="4" width="17.85546875" customWidth="1"/>
    <col min="5" max="8" width="10.5703125" customWidth="1"/>
    <col min="12" max="12" width="10" bestFit="1" customWidth="1"/>
  </cols>
  <sheetData>
    <row r="1" spans="1:8">
      <c r="G1" s="575"/>
      <c r="H1" s="636"/>
    </row>
    <row r="4" spans="1:8">
      <c r="A4" s="460" t="s">
        <v>774</v>
      </c>
      <c r="B4" s="460"/>
      <c r="C4" s="460"/>
      <c r="D4" s="460"/>
      <c r="E4" s="460"/>
      <c r="F4" s="460"/>
      <c r="G4" s="460"/>
      <c r="H4" s="460"/>
    </row>
    <row r="5" spans="1:8">
      <c r="A5" s="460" t="s">
        <v>63</v>
      </c>
      <c r="B5" s="460"/>
      <c r="C5" s="460"/>
      <c r="D5" s="460"/>
      <c r="E5" s="460"/>
      <c r="F5" s="460"/>
      <c r="G5" s="460"/>
      <c r="H5" s="460"/>
    </row>
    <row r="6" spans="1:8">
      <c r="A6" s="460" t="s">
        <v>590</v>
      </c>
      <c r="B6" s="460"/>
      <c r="C6" s="460"/>
      <c r="D6" s="460"/>
      <c r="E6" s="460"/>
      <c r="F6" s="460"/>
      <c r="G6" s="460"/>
      <c r="H6" s="460"/>
    </row>
    <row r="7" spans="1:8">
      <c r="D7" s="17"/>
      <c r="E7" s="17"/>
      <c r="F7" s="17"/>
      <c r="G7" s="17"/>
    </row>
    <row r="8" spans="1:8">
      <c r="D8" s="17"/>
      <c r="E8" s="17"/>
      <c r="F8" s="17"/>
      <c r="G8" s="17"/>
    </row>
    <row r="9" spans="1:8">
      <c r="D9" s="17"/>
      <c r="E9" s="17"/>
      <c r="F9" s="17"/>
      <c r="G9" s="17"/>
    </row>
    <row r="10" spans="1:8">
      <c r="F10" s="17"/>
      <c r="G10" s="17"/>
    </row>
    <row r="11" spans="1:8">
      <c r="B11" s="17"/>
      <c r="C11" s="17"/>
      <c r="D11" s="17"/>
      <c r="E11" s="17"/>
      <c r="F11" s="17"/>
      <c r="G11" s="17"/>
      <c r="H11" s="83" t="s">
        <v>393</v>
      </c>
    </row>
    <row r="12" spans="1:8" ht="25.5">
      <c r="A12" s="188" t="s">
        <v>374</v>
      </c>
      <c r="B12" s="487" t="s">
        <v>375</v>
      </c>
      <c r="C12" s="503"/>
      <c r="D12" s="533"/>
      <c r="E12" s="169" t="s">
        <v>377</v>
      </c>
      <c r="F12" s="169" t="s">
        <v>378</v>
      </c>
      <c r="G12" s="170" t="s">
        <v>376</v>
      </c>
      <c r="H12" s="169" t="s">
        <v>379</v>
      </c>
    </row>
    <row r="13" spans="1:8" s="10" customFormat="1" hidden="1">
      <c r="A13" s="23"/>
      <c r="B13" s="41"/>
      <c r="C13" s="41"/>
      <c r="D13" s="30"/>
      <c r="E13" s="32"/>
      <c r="F13" s="23"/>
      <c r="G13" s="23"/>
      <c r="H13" s="23"/>
    </row>
    <row r="14" spans="1:8" s="10" customFormat="1" hidden="1">
      <c r="A14" s="23" t="s">
        <v>395</v>
      </c>
      <c r="B14" s="41"/>
      <c r="C14" s="41"/>
      <c r="D14" s="30"/>
      <c r="E14" s="32"/>
      <c r="F14" s="23"/>
      <c r="G14" s="23"/>
      <c r="H14" s="20"/>
    </row>
    <row r="15" spans="1:8" hidden="1">
      <c r="A15" s="20"/>
      <c r="B15" s="27"/>
      <c r="C15" s="27"/>
      <c r="D15" s="28"/>
      <c r="E15" s="5"/>
      <c r="F15" s="20"/>
      <c r="G15" s="20"/>
      <c r="H15" s="20"/>
    </row>
    <row r="16" spans="1:8" s="10" customFormat="1" hidden="1">
      <c r="A16" s="23"/>
      <c r="B16" s="41"/>
      <c r="C16" s="41"/>
      <c r="D16" s="30"/>
      <c r="E16" s="32"/>
      <c r="F16" s="23"/>
      <c r="G16" s="23"/>
      <c r="H16" s="20"/>
    </row>
    <row r="17" spans="1:8" s="10" customFormat="1">
      <c r="A17" s="23"/>
      <c r="B17" s="41"/>
      <c r="C17" s="41"/>
      <c r="D17" s="30"/>
      <c r="E17" s="32"/>
      <c r="F17" s="23"/>
      <c r="G17" s="23"/>
      <c r="H17" s="20"/>
    </row>
    <row r="18" spans="1:8">
      <c r="A18" s="25"/>
      <c r="B18" s="27" t="s">
        <v>537</v>
      </c>
      <c r="C18" s="27"/>
      <c r="D18" s="28"/>
      <c r="E18" s="1"/>
      <c r="F18" s="21"/>
      <c r="G18" s="21"/>
      <c r="H18" s="21"/>
    </row>
    <row r="19" spans="1:8">
      <c r="A19" s="25"/>
      <c r="B19" s="350" t="s">
        <v>535</v>
      </c>
      <c r="C19" s="27"/>
      <c r="D19" s="28"/>
      <c r="E19" s="1"/>
      <c r="F19" s="85"/>
      <c r="G19" s="85"/>
      <c r="H19" s="20"/>
    </row>
    <row r="20" spans="1:8">
      <c r="A20" s="25">
        <v>1</v>
      </c>
      <c r="B20" s="347" t="s">
        <v>499</v>
      </c>
      <c r="C20" s="348"/>
      <c r="D20" s="349"/>
      <c r="E20" s="106">
        <v>170</v>
      </c>
      <c r="F20" s="85">
        <v>134</v>
      </c>
      <c r="G20" s="85">
        <v>0</v>
      </c>
      <c r="H20" s="167">
        <f>G20/F20*100</f>
        <v>0</v>
      </c>
    </row>
    <row r="21" spans="1:8">
      <c r="A21" s="25">
        <v>2</v>
      </c>
      <c r="B21" s="347" t="s">
        <v>546</v>
      </c>
      <c r="C21" s="348"/>
      <c r="D21" s="349"/>
      <c r="E21" s="106"/>
      <c r="F21" s="189">
        <f>231+243+124+102+141+50+154+547</f>
        <v>1592</v>
      </c>
      <c r="G21" s="85">
        <f>13425+225+4614-16533-681</f>
        <v>1050</v>
      </c>
      <c r="H21" s="167">
        <f t="shared" ref="H21:H58" si="0">G21/F21*100</f>
        <v>65.954773869346738</v>
      </c>
    </row>
    <row r="22" spans="1:8">
      <c r="A22" s="25">
        <v>3</v>
      </c>
      <c r="B22" s="347" t="s">
        <v>550</v>
      </c>
      <c r="C22" s="348"/>
      <c r="D22" s="349"/>
      <c r="E22" s="106"/>
      <c r="F22" s="189">
        <v>10292</v>
      </c>
      <c r="G22" s="85">
        <v>10288</v>
      </c>
      <c r="H22" s="167">
        <f t="shared" si="0"/>
        <v>99.961134862028757</v>
      </c>
    </row>
    <row r="23" spans="1:8">
      <c r="A23" s="25">
        <v>4</v>
      </c>
      <c r="B23" s="347" t="s">
        <v>551</v>
      </c>
      <c r="C23" s="348"/>
      <c r="D23" s="349"/>
      <c r="E23" s="106"/>
      <c r="F23" s="189">
        <v>3212</v>
      </c>
      <c r="G23" s="85">
        <v>0</v>
      </c>
      <c r="H23" s="167">
        <f t="shared" si="0"/>
        <v>0</v>
      </c>
    </row>
    <row r="24" spans="1:8">
      <c r="A24" s="25">
        <v>5</v>
      </c>
      <c r="B24" s="549" t="s">
        <v>497</v>
      </c>
      <c r="C24" s="550"/>
      <c r="D24" s="551"/>
      <c r="E24" s="106">
        <v>7620</v>
      </c>
      <c r="F24" s="189"/>
      <c r="G24" s="85"/>
      <c r="H24" s="167"/>
    </row>
    <row r="25" spans="1:8">
      <c r="A25" s="25">
        <v>6</v>
      </c>
      <c r="B25" s="633" t="s">
        <v>538</v>
      </c>
      <c r="C25" s="634"/>
      <c r="D25" s="635"/>
      <c r="E25" s="106">
        <v>3000</v>
      </c>
      <c r="F25" s="189">
        <v>1436</v>
      </c>
      <c r="G25" s="85">
        <v>0</v>
      </c>
      <c r="H25" s="167">
        <f t="shared" si="0"/>
        <v>0</v>
      </c>
    </row>
    <row r="26" spans="1:8">
      <c r="A26" s="25">
        <v>7</v>
      </c>
      <c r="B26" s="633" t="s">
        <v>539</v>
      </c>
      <c r="C26" s="634"/>
      <c r="D26" s="635"/>
      <c r="E26" s="106">
        <v>3000</v>
      </c>
      <c r="F26" s="189"/>
      <c r="G26" s="85"/>
      <c r="H26" s="167"/>
    </row>
    <row r="27" spans="1:8">
      <c r="A27" s="25">
        <v>8</v>
      </c>
      <c r="B27" s="633" t="s">
        <v>524</v>
      </c>
      <c r="C27" s="634"/>
      <c r="D27" s="635"/>
      <c r="E27" s="106">
        <v>300</v>
      </c>
      <c r="F27" s="189">
        <f>283</f>
        <v>283</v>
      </c>
      <c r="G27" s="85">
        <v>0</v>
      </c>
      <c r="H27" s="167">
        <f t="shared" si="0"/>
        <v>0</v>
      </c>
    </row>
    <row r="28" spans="1:8">
      <c r="A28" s="365">
        <v>9</v>
      </c>
      <c r="B28" s="370" t="s">
        <v>556</v>
      </c>
      <c r="C28" s="370"/>
      <c r="D28" s="371"/>
      <c r="E28" s="106"/>
      <c r="F28" s="395">
        <v>15430</v>
      </c>
      <c r="G28" s="105">
        <v>16533</v>
      </c>
      <c r="H28" s="167">
        <f t="shared" si="0"/>
        <v>107.14841218405704</v>
      </c>
    </row>
    <row r="29" spans="1:8">
      <c r="A29" s="365">
        <v>10</v>
      </c>
      <c r="B29" s="370" t="s">
        <v>557</v>
      </c>
      <c r="C29" s="370"/>
      <c r="D29" s="371"/>
      <c r="E29" s="106"/>
      <c r="F29" s="393">
        <v>34</v>
      </c>
      <c r="G29" s="105">
        <v>34</v>
      </c>
      <c r="H29" s="167">
        <f t="shared" si="0"/>
        <v>100</v>
      </c>
    </row>
    <row r="30" spans="1:8">
      <c r="A30" s="25"/>
      <c r="B30" s="27" t="s">
        <v>392</v>
      </c>
      <c r="C30" s="39"/>
      <c r="D30" s="29"/>
      <c r="E30" s="187">
        <f>SUM(E20:E27)</f>
        <v>14090</v>
      </c>
      <c r="F30" s="396">
        <f>SUM(F20:F29)</f>
        <v>32413</v>
      </c>
      <c r="G30" s="187">
        <f>SUM(G20:G29)</f>
        <v>27905</v>
      </c>
      <c r="H30" s="167">
        <f t="shared" si="0"/>
        <v>86.092000123407274</v>
      </c>
    </row>
    <row r="31" spans="1:8">
      <c r="A31" s="25"/>
      <c r="B31" s="27"/>
      <c r="C31" s="39"/>
      <c r="D31" s="29"/>
      <c r="E31" s="187"/>
      <c r="F31" s="189"/>
      <c r="G31" s="85"/>
      <c r="H31" s="167"/>
    </row>
    <row r="32" spans="1:8">
      <c r="A32" s="25"/>
      <c r="B32" s="27" t="s">
        <v>540</v>
      </c>
      <c r="C32" s="39"/>
      <c r="D32" s="29"/>
      <c r="E32" s="187"/>
      <c r="F32" s="189"/>
      <c r="G32" s="85"/>
      <c r="H32" s="167"/>
    </row>
    <row r="33" spans="1:8">
      <c r="A33" s="253" t="s">
        <v>395</v>
      </c>
      <c r="B33" s="637" t="s">
        <v>498</v>
      </c>
      <c r="C33" s="595"/>
      <c r="D33" s="638"/>
      <c r="E33" s="106">
        <v>6000</v>
      </c>
      <c r="F33" s="189"/>
      <c r="G33" s="85"/>
      <c r="H33" s="167"/>
    </row>
    <row r="34" spans="1:8">
      <c r="A34" s="253" t="s">
        <v>396</v>
      </c>
      <c r="B34" s="637" t="s">
        <v>495</v>
      </c>
      <c r="C34" s="595"/>
      <c r="D34" s="638"/>
      <c r="E34" s="106">
        <v>8466</v>
      </c>
      <c r="F34" s="189">
        <v>8166</v>
      </c>
      <c r="G34" s="85">
        <f>5935*1.27</f>
        <v>7537.45</v>
      </c>
      <c r="H34" s="167">
        <f t="shared" si="0"/>
        <v>92.302841048248823</v>
      </c>
    </row>
    <row r="35" spans="1:8">
      <c r="A35" s="253" t="s">
        <v>397</v>
      </c>
      <c r="B35" s="351" t="s">
        <v>552</v>
      </c>
      <c r="C35" s="352"/>
      <c r="D35" s="353"/>
      <c r="E35" s="106"/>
      <c r="F35" s="189">
        <f>23951</f>
        <v>23951</v>
      </c>
      <c r="G35" s="85">
        <v>23125</v>
      </c>
      <c r="H35" s="167">
        <f t="shared" si="0"/>
        <v>96.551292221619136</v>
      </c>
    </row>
    <row r="36" spans="1:8">
      <c r="A36" s="253" t="s">
        <v>398</v>
      </c>
      <c r="B36" s="633" t="s">
        <v>539</v>
      </c>
      <c r="C36" s="634"/>
      <c r="D36" s="635"/>
      <c r="E36" s="106"/>
      <c r="F36" s="189">
        <v>3000</v>
      </c>
      <c r="G36" s="85">
        <v>369</v>
      </c>
      <c r="H36" s="167">
        <f t="shared" si="0"/>
        <v>12.3</v>
      </c>
    </row>
    <row r="37" spans="1:8">
      <c r="A37" s="253" t="s">
        <v>61</v>
      </c>
      <c r="B37" s="495" t="s">
        <v>496</v>
      </c>
      <c r="C37" s="592"/>
      <c r="D37" s="593"/>
      <c r="E37" s="106">
        <v>2540</v>
      </c>
      <c r="F37" s="189"/>
      <c r="G37" s="85"/>
      <c r="H37" s="167"/>
    </row>
    <row r="38" spans="1:8" s="372" customFormat="1">
      <c r="A38" s="394" t="s">
        <v>62</v>
      </c>
      <c r="B38" s="368" t="s">
        <v>558</v>
      </c>
      <c r="C38" s="368"/>
      <c r="D38" s="369"/>
      <c r="E38" s="395"/>
      <c r="F38" s="393">
        <v>290</v>
      </c>
      <c r="G38" s="393">
        <f>290*1.27</f>
        <v>368.3</v>
      </c>
      <c r="H38" s="167">
        <f t="shared" si="0"/>
        <v>127</v>
      </c>
    </row>
    <row r="39" spans="1:8" s="372" customFormat="1">
      <c r="A39" s="394" t="s">
        <v>49</v>
      </c>
      <c r="B39" s="368" t="s">
        <v>591</v>
      </c>
      <c r="C39" s="368"/>
      <c r="D39" s="369"/>
      <c r="E39" s="395"/>
      <c r="F39" s="393">
        <v>13970</v>
      </c>
      <c r="G39" s="393">
        <v>13970</v>
      </c>
      <c r="H39" s="167">
        <f t="shared" si="0"/>
        <v>100</v>
      </c>
    </row>
    <row r="40" spans="1:8">
      <c r="A40" s="25"/>
      <c r="B40" s="27" t="s">
        <v>392</v>
      </c>
      <c r="C40" s="39"/>
      <c r="D40" s="29"/>
      <c r="E40" s="187">
        <f>SUM(E33:E37)</f>
        <v>17006</v>
      </c>
      <c r="F40" s="396">
        <f>SUM(F33:F39)</f>
        <v>49377</v>
      </c>
      <c r="G40" s="187">
        <f>SUM(G33:G39)</f>
        <v>45369.75</v>
      </c>
      <c r="H40" s="167">
        <f t="shared" si="0"/>
        <v>91.884379366911716</v>
      </c>
    </row>
    <row r="41" spans="1:8">
      <c r="A41" s="25"/>
      <c r="B41" s="27"/>
      <c r="C41" s="39"/>
      <c r="D41" s="29"/>
      <c r="E41" s="187"/>
      <c r="F41" s="85"/>
      <c r="G41" s="85"/>
      <c r="H41" s="167"/>
    </row>
    <row r="42" spans="1:8">
      <c r="A42" s="25"/>
      <c r="B42" s="39"/>
      <c r="C42" s="39"/>
      <c r="D42" s="29"/>
      <c r="E42" s="106"/>
      <c r="F42" s="85"/>
      <c r="G42" s="85"/>
      <c r="H42" s="167"/>
    </row>
    <row r="43" spans="1:8">
      <c r="A43" s="25"/>
      <c r="B43" s="27" t="s">
        <v>48</v>
      </c>
      <c r="C43" s="27"/>
      <c r="D43" s="28"/>
      <c r="E43" s="265">
        <f>SUM(E44:E44)</f>
        <v>600</v>
      </c>
      <c r="F43" s="265">
        <f>SUM(F44:F44)</f>
        <v>600</v>
      </c>
      <c r="G43" s="265">
        <f>SUM(G44:G44)</f>
        <v>0</v>
      </c>
      <c r="H43" s="167">
        <f t="shared" si="0"/>
        <v>0</v>
      </c>
    </row>
    <row r="44" spans="1:8">
      <c r="A44" s="253" t="s">
        <v>395</v>
      </c>
      <c r="B44" s="264" t="s">
        <v>373</v>
      </c>
      <c r="C44" s="39"/>
      <c r="D44" s="29"/>
      <c r="E44" s="186">
        <v>600</v>
      </c>
      <c r="F44" s="85">
        <v>600</v>
      </c>
      <c r="G44" s="184">
        <v>0</v>
      </c>
      <c r="H44" s="167">
        <f t="shared" si="0"/>
        <v>0</v>
      </c>
    </row>
    <row r="45" spans="1:8">
      <c r="A45" s="25"/>
      <c r="B45" s="2"/>
      <c r="C45" s="2"/>
      <c r="D45" s="29"/>
      <c r="E45" s="187"/>
      <c r="F45" s="167"/>
      <c r="G45" s="167"/>
      <c r="H45" s="167"/>
    </row>
    <row r="46" spans="1:8">
      <c r="A46" s="23"/>
      <c r="B46" s="519" t="s">
        <v>29</v>
      </c>
      <c r="C46" s="520"/>
      <c r="D46" s="521"/>
      <c r="E46" s="32"/>
      <c r="F46" s="85"/>
      <c r="G46" s="85"/>
      <c r="H46" s="167"/>
    </row>
    <row r="47" spans="1:8">
      <c r="A47" s="23"/>
      <c r="B47" s="639" t="s">
        <v>536</v>
      </c>
      <c r="C47" s="640"/>
      <c r="D47" s="641"/>
      <c r="E47" s="32"/>
      <c r="F47" s="187"/>
      <c r="G47" s="187"/>
      <c r="H47" s="167"/>
    </row>
    <row r="48" spans="1:8">
      <c r="A48" s="253" t="s">
        <v>395</v>
      </c>
      <c r="B48" s="264" t="s">
        <v>546</v>
      </c>
      <c r="C48" s="41"/>
      <c r="D48" s="30"/>
      <c r="E48" s="355"/>
      <c r="F48" s="85">
        <v>61</v>
      </c>
      <c r="G48" s="189">
        <v>0</v>
      </c>
      <c r="H48" s="167">
        <f t="shared" si="0"/>
        <v>0</v>
      </c>
    </row>
    <row r="49" spans="1:8">
      <c r="A49" s="253" t="s">
        <v>396</v>
      </c>
      <c r="B49" s="41"/>
      <c r="C49" s="41"/>
      <c r="D49" s="30"/>
      <c r="E49" s="355"/>
      <c r="F49" s="85"/>
      <c r="G49" s="189"/>
      <c r="H49" s="167"/>
    </row>
    <row r="50" spans="1:8">
      <c r="A50" s="253"/>
      <c r="B50" s="27" t="s">
        <v>392</v>
      </c>
      <c r="C50" s="41"/>
      <c r="D50" s="30"/>
      <c r="E50" s="5">
        <f>SUM(E48:E49)</f>
        <v>0</v>
      </c>
      <c r="F50" s="5">
        <f>SUM(F48:F49)</f>
        <v>61</v>
      </c>
      <c r="G50" s="5">
        <f>SUM(G48:G49)</f>
        <v>0</v>
      </c>
      <c r="H50" s="167">
        <f t="shared" si="0"/>
        <v>0</v>
      </c>
    </row>
    <row r="51" spans="1:8">
      <c r="A51" s="253"/>
      <c r="B51" s="27"/>
      <c r="C51" s="41"/>
      <c r="D51" s="30"/>
      <c r="E51" s="5"/>
      <c r="F51" s="85"/>
      <c r="G51" s="85"/>
      <c r="H51" s="167"/>
    </row>
    <row r="52" spans="1:8">
      <c r="A52" s="253"/>
      <c r="B52" s="27" t="s">
        <v>541</v>
      </c>
      <c r="C52" s="41"/>
      <c r="D52" s="30"/>
      <c r="E52" s="5"/>
      <c r="F52" s="85"/>
      <c r="G52" s="85"/>
      <c r="H52" s="167"/>
    </row>
    <row r="53" spans="1:8">
      <c r="A53" s="253"/>
      <c r="B53" s="639" t="s">
        <v>536</v>
      </c>
      <c r="C53" s="640"/>
      <c r="D53" s="641"/>
      <c r="E53" s="5"/>
      <c r="F53" s="85"/>
      <c r="G53" s="85"/>
      <c r="H53" s="167"/>
    </row>
    <row r="54" spans="1:8">
      <c r="A54" s="253" t="s">
        <v>395</v>
      </c>
      <c r="B54" s="264" t="s">
        <v>546</v>
      </c>
      <c r="C54" s="2"/>
      <c r="D54" s="29"/>
      <c r="E54" s="168"/>
      <c r="F54" s="354">
        <v>681</v>
      </c>
      <c r="G54" s="354">
        <v>681</v>
      </c>
      <c r="H54" s="167">
        <f t="shared" si="0"/>
        <v>100</v>
      </c>
    </row>
    <row r="55" spans="1:8">
      <c r="A55" s="253" t="s">
        <v>396</v>
      </c>
      <c r="B55" s="2"/>
      <c r="C55" s="2"/>
      <c r="D55" s="29"/>
      <c r="E55" s="106"/>
      <c r="F55" s="85"/>
      <c r="G55" s="85"/>
      <c r="H55" s="167"/>
    </row>
    <row r="56" spans="1:8">
      <c r="A56" s="25"/>
      <c r="B56" s="5" t="s">
        <v>392</v>
      </c>
      <c r="C56" s="2"/>
      <c r="D56" s="29"/>
      <c r="E56" s="187">
        <f>SUM(E54:E55)</f>
        <v>0</v>
      </c>
      <c r="F56" s="187">
        <f>SUM(F54:F55)</f>
        <v>681</v>
      </c>
      <c r="G56" s="187">
        <f>SUM(G54:G55)</f>
        <v>681</v>
      </c>
      <c r="H56" s="167">
        <f t="shared" si="0"/>
        <v>100</v>
      </c>
    </row>
    <row r="57" spans="1:8">
      <c r="A57" s="253"/>
      <c r="B57" s="1"/>
      <c r="C57" s="2"/>
      <c r="D57" s="29"/>
      <c r="E57" s="105"/>
      <c r="F57" s="85"/>
      <c r="G57" s="85"/>
      <c r="H57" s="167"/>
    </row>
    <row r="58" spans="1:8">
      <c r="A58" s="25"/>
      <c r="B58" s="5" t="s">
        <v>542</v>
      </c>
      <c r="C58" s="2"/>
      <c r="D58" s="29"/>
      <c r="E58" s="187">
        <f>E30+E40+E43+E50+E56</f>
        <v>31696</v>
      </c>
      <c r="F58" s="187">
        <f>F30+F40+F43+F50+F56</f>
        <v>83132</v>
      </c>
      <c r="G58" s="187">
        <f>G30+G40+G43+G50+G56</f>
        <v>73955.75</v>
      </c>
      <c r="H58" s="167">
        <f t="shared" si="0"/>
        <v>88.961831785593986</v>
      </c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523"/>
      <c r="B61" s="523"/>
      <c r="C61" s="523"/>
      <c r="D61" s="523"/>
      <c r="E61" s="523"/>
      <c r="F61" s="523"/>
      <c r="G61" s="523"/>
      <c r="H61" s="523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  <row r="82" spans="1:8">
      <c r="A82" s="7"/>
      <c r="B82" s="7"/>
      <c r="C82" s="7"/>
      <c r="D82" s="7"/>
      <c r="E82" s="7"/>
      <c r="F82" s="7"/>
      <c r="G82" s="7"/>
      <c r="H82" s="7"/>
    </row>
    <row r="83" spans="1:8">
      <c r="A83" s="7"/>
      <c r="B83" s="7"/>
      <c r="C83" s="7"/>
      <c r="D83" s="7"/>
      <c r="E83" s="7"/>
      <c r="F83" s="7"/>
      <c r="G83" s="7"/>
      <c r="H83" s="7"/>
    </row>
    <row r="84" spans="1:8">
      <c r="A84" s="7"/>
      <c r="B84" s="7"/>
      <c r="C84" s="7"/>
      <c r="D84" s="7"/>
      <c r="E84" s="7"/>
      <c r="F84" s="7"/>
      <c r="G84" s="7"/>
      <c r="H84" s="7"/>
    </row>
    <row r="85" spans="1:8">
      <c r="A85" s="7"/>
      <c r="B85" s="7"/>
      <c r="C85" s="7"/>
      <c r="D85" s="7"/>
      <c r="E85" s="7"/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/>
      <c r="F87" s="7"/>
      <c r="G87" s="7"/>
      <c r="H87" s="7"/>
    </row>
    <row r="88" spans="1:8">
      <c r="A88" s="7"/>
      <c r="B88" s="7"/>
      <c r="C88" s="7"/>
      <c r="D88" s="7"/>
      <c r="E88" s="7"/>
      <c r="F88" s="7"/>
      <c r="G88" s="7"/>
      <c r="H88" s="7"/>
    </row>
    <row r="89" spans="1:8">
      <c r="A89" s="7"/>
      <c r="B89" s="7"/>
      <c r="C89" s="7"/>
      <c r="D89" s="7"/>
      <c r="E89" s="7"/>
      <c r="F89" s="7"/>
      <c r="G89" s="7"/>
      <c r="H89" s="7"/>
    </row>
    <row r="90" spans="1:8">
      <c r="G90" s="7"/>
      <c r="H90" s="7"/>
    </row>
    <row r="91" spans="1:8">
      <c r="G91" s="7"/>
      <c r="H91" s="7"/>
    </row>
    <row r="92" spans="1:8">
      <c r="G92" s="7"/>
      <c r="H92" s="7"/>
    </row>
    <row r="93" spans="1:8">
      <c r="G93" s="7"/>
      <c r="H93" s="7"/>
    </row>
    <row r="94" spans="1:8">
      <c r="G94" s="7"/>
      <c r="H94" s="7"/>
    </row>
    <row r="95" spans="1:8">
      <c r="G95" s="7"/>
      <c r="H95" s="7"/>
    </row>
    <row r="96" spans="1:8">
      <c r="G96" s="7"/>
      <c r="H96" s="7"/>
    </row>
    <row r="97" spans="7:8">
      <c r="G97" s="7"/>
      <c r="H97" s="7"/>
    </row>
    <row r="98" spans="7:8">
      <c r="G98" s="7"/>
      <c r="H98" s="7"/>
    </row>
    <row r="99" spans="7:8">
      <c r="G99" s="7"/>
      <c r="H99" s="7"/>
    </row>
  </sheetData>
  <mergeCells count="17">
    <mergeCell ref="A61:H61"/>
    <mergeCell ref="B33:D33"/>
    <mergeCell ref="B34:D34"/>
    <mergeCell ref="B37:D37"/>
    <mergeCell ref="B46:D46"/>
    <mergeCell ref="B47:D47"/>
    <mergeCell ref="B53:D53"/>
    <mergeCell ref="B36:D36"/>
    <mergeCell ref="B27:D27"/>
    <mergeCell ref="B12:D12"/>
    <mergeCell ref="G1:H1"/>
    <mergeCell ref="A4:H4"/>
    <mergeCell ref="A5:H5"/>
    <mergeCell ref="A6:H6"/>
    <mergeCell ref="B24:D24"/>
    <mergeCell ref="B25:D25"/>
    <mergeCell ref="B26:D26"/>
  </mergeCells>
  <phoneticPr fontId="2" type="noConversion"/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3:D21"/>
  <sheetViews>
    <sheetView view="pageBreakPreview" zoomScale="60" zoomScaleNormal="100" workbookViewId="0">
      <selection activeCell="A4" sqref="A4:D4"/>
    </sheetView>
  </sheetViews>
  <sheetFormatPr defaultRowHeight="12.75"/>
  <cols>
    <col min="1" max="1" width="31.42578125" customWidth="1"/>
    <col min="2" max="2" width="18.85546875" customWidth="1"/>
    <col min="3" max="3" width="18.42578125" customWidth="1"/>
    <col min="4" max="4" width="14.7109375" customWidth="1"/>
  </cols>
  <sheetData>
    <row r="3" spans="1:4">
      <c r="A3" s="460" t="s">
        <v>748</v>
      </c>
      <c r="B3" s="460"/>
      <c r="C3" s="460"/>
      <c r="D3" s="460"/>
    </row>
    <row r="4" spans="1:4">
      <c r="A4" s="460" t="s">
        <v>130</v>
      </c>
      <c r="B4" s="460"/>
      <c r="C4" s="460"/>
      <c r="D4" s="460"/>
    </row>
    <row r="5" spans="1:4">
      <c r="A5" s="460" t="s">
        <v>131</v>
      </c>
      <c r="B5" s="460"/>
      <c r="C5" s="460"/>
      <c r="D5" s="460"/>
    </row>
    <row r="6" spans="1:4">
      <c r="A6" s="460" t="s">
        <v>132</v>
      </c>
      <c r="B6" s="460"/>
      <c r="C6" s="460"/>
      <c r="D6" s="460"/>
    </row>
    <row r="7" spans="1:4">
      <c r="A7" s="17"/>
      <c r="B7" s="17"/>
      <c r="C7" s="17"/>
      <c r="D7" s="17"/>
    </row>
    <row r="8" spans="1:4">
      <c r="A8" s="9"/>
      <c r="B8" s="9"/>
      <c r="C8" s="9"/>
    </row>
    <row r="9" spans="1:4">
      <c r="A9" s="9"/>
      <c r="B9" s="9"/>
      <c r="C9" s="9"/>
    </row>
    <row r="10" spans="1:4">
      <c r="A10" s="21"/>
      <c r="B10" s="25" t="s">
        <v>90</v>
      </c>
      <c r="C10" s="25" t="s">
        <v>91</v>
      </c>
      <c r="D10" s="25" t="s">
        <v>57</v>
      </c>
    </row>
    <row r="11" spans="1:4">
      <c r="A11" s="20" t="s">
        <v>92</v>
      </c>
      <c r="B11" s="45"/>
      <c r="C11" s="45"/>
      <c r="D11" s="21"/>
    </row>
    <row r="12" spans="1:4">
      <c r="A12" s="21"/>
      <c r="B12" s="45"/>
      <c r="C12" s="45"/>
      <c r="D12" s="21"/>
    </row>
    <row r="13" spans="1:4">
      <c r="A13" s="21" t="s">
        <v>133</v>
      </c>
      <c r="B13" s="45"/>
      <c r="C13" s="45"/>
      <c r="D13" s="21"/>
    </row>
    <row r="14" spans="1:4">
      <c r="A14" s="21" t="s">
        <v>135</v>
      </c>
      <c r="B14" s="45"/>
      <c r="C14" s="45"/>
      <c r="D14" s="21"/>
    </row>
    <row r="15" spans="1:4">
      <c r="A15" s="21"/>
      <c r="B15" s="21"/>
      <c r="C15" s="21"/>
      <c r="D15" s="21"/>
    </row>
    <row r="16" spans="1:4">
      <c r="A16" s="20" t="s">
        <v>93</v>
      </c>
      <c r="B16" s="21"/>
      <c r="C16" s="21"/>
      <c r="D16" s="21"/>
    </row>
    <row r="17" spans="1:4">
      <c r="A17" s="21"/>
      <c r="B17" s="21"/>
      <c r="C17" s="21"/>
      <c r="D17" s="21"/>
    </row>
    <row r="18" spans="1:4">
      <c r="A18" s="21" t="s">
        <v>134</v>
      </c>
      <c r="B18" s="21"/>
      <c r="C18" s="21"/>
      <c r="D18" s="21"/>
    </row>
    <row r="19" spans="1:4">
      <c r="A19" s="21" t="s">
        <v>136</v>
      </c>
      <c r="B19" s="21"/>
      <c r="C19" s="21"/>
      <c r="D19" s="21"/>
    </row>
    <row r="20" spans="1:4">
      <c r="A20" s="21"/>
      <c r="B20" s="45"/>
      <c r="C20" s="45"/>
      <c r="D20" s="21"/>
    </row>
    <row r="21" spans="1:4">
      <c r="A21" s="14"/>
      <c r="B21" s="15"/>
      <c r="C21" s="96" t="s">
        <v>392</v>
      </c>
      <c r="D21" s="20">
        <f>D11-D20</f>
        <v>0</v>
      </c>
    </row>
  </sheetData>
  <mergeCells count="4">
    <mergeCell ref="A4:D4"/>
    <mergeCell ref="A5:D5"/>
    <mergeCell ref="A6:D6"/>
    <mergeCell ref="A3:D3"/>
  </mergeCells>
  <phoneticPr fontId="2" type="noConversion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27"/>
  <sheetViews>
    <sheetView zoomScaleNormal="100" workbookViewId="0">
      <selection activeCell="A4" sqref="A4:H4"/>
    </sheetView>
  </sheetViews>
  <sheetFormatPr defaultRowHeight="12.75"/>
  <cols>
    <col min="1" max="4" width="9.140625" style="406"/>
    <col min="5" max="5" width="14.140625" style="406" customWidth="1"/>
    <col min="6" max="260" width="9.140625" style="406"/>
    <col min="261" max="261" width="14.140625" style="406" customWidth="1"/>
    <col min="262" max="516" width="9.140625" style="406"/>
    <col min="517" max="517" width="14.140625" style="406" customWidth="1"/>
    <col min="518" max="772" width="9.140625" style="406"/>
    <col min="773" max="773" width="14.140625" style="406" customWidth="1"/>
    <col min="774" max="1028" width="9.140625" style="406"/>
    <col min="1029" max="1029" width="14.140625" style="406" customWidth="1"/>
    <col min="1030" max="1284" width="9.140625" style="406"/>
    <col min="1285" max="1285" width="14.140625" style="406" customWidth="1"/>
    <col min="1286" max="1540" width="9.140625" style="406"/>
    <col min="1541" max="1541" width="14.140625" style="406" customWidth="1"/>
    <col min="1542" max="1796" width="9.140625" style="406"/>
    <col min="1797" max="1797" width="14.140625" style="406" customWidth="1"/>
    <col min="1798" max="2052" width="9.140625" style="406"/>
    <col min="2053" max="2053" width="14.140625" style="406" customWidth="1"/>
    <col min="2054" max="2308" width="9.140625" style="406"/>
    <col min="2309" max="2309" width="14.140625" style="406" customWidth="1"/>
    <col min="2310" max="2564" width="9.140625" style="406"/>
    <col min="2565" max="2565" width="14.140625" style="406" customWidth="1"/>
    <col min="2566" max="2820" width="9.140625" style="406"/>
    <col min="2821" max="2821" width="14.140625" style="406" customWidth="1"/>
    <col min="2822" max="3076" width="9.140625" style="406"/>
    <col min="3077" max="3077" width="14.140625" style="406" customWidth="1"/>
    <col min="3078" max="3332" width="9.140625" style="406"/>
    <col min="3333" max="3333" width="14.140625" style="406" customWidth="1"/>
    <col min="3334" max="3588" width="9.140625" style="406"/>
    <col min="3589" max="3589" width="14.140625" style="406" customWidth="1"/>
    <col min="3590" max="3844" width="9.140625" style="406"/>
    <col min="3845" max="3845" width="14.140625" style="406" customWidth="1"/>
    <col min="3846" max="4100" width="9.140625" style="406"/>
    <col min="4101" max="4101" width="14.140625" style="406" customWidth="1"/>
    <col min="4102" max="4356" width="9.140625" style="406"/>
    <col min="4357" max="4357" width="14.140625" style="406" customWidth="1"/>
    <col min="4358" max="4612" width="9.140625" style="406"/>
    <col min="4613" max="4613" width="14.140625" style="406" customWidth="1"/>
    <col min="4614" max="4868" width="9.140625" style="406"/>
    <col min="4869" max="4869" width="14.140625" style="406" customWidth="1"/>
    <col min="4870" max="5124" width="9.140625" style="406"/>
    <col min="5125" max="5125" width="14.140625" style="406" customWidth="1"/>
    <col min="5126" max="5380" width="9.140625" style="406"/>
    <col min="5381" max="5381" width="14.140625" style="406" customWidth="1"/>
    <col min="5382" max="5636" width="9.140625" style="406"/>
    <col min="5637" max="5637" width="14.140625" style="406" customWidth="1"/>
    <col min="5638" max="5892" width="9.140625" style="406"/>
    <col min="5893" max="5893" width="14.140625" style="406" customWidth="1"/>
    <col min="5894" max="6148" width="9.140625" style="406"/>
    <col min="6149" max="6149" width="14.140625" style="406" customWidth="1"/>
    <col min="6150" max="6404" width="9.140625" style="406"/>
    <col min="6405" max="6405" width="14.140625" style="406" customWidth="1"/>
    <col min="6406" max="6660" width="9.140625" style="406"/>
    <col min="6661" max="6661" width="14.140625" style="406" customWidth="1"/>
    <col min="6662" max="6916" width="9.140625" style="406"/>
    <col min="6917" max="6917" width="14.140625" style="406" customWidth="1"/>
    <col min="6918" max="7172" width="9.140625" style="406"/>
    <col min="7173" max="7173" width="14.140625" style="406" customWidth="1"/>
    <col min="7174" max="7428" width="9.140625" style="406"/>
    <col min="7429" max="7429" width="14.140625" style="406" customWidth="1"/>
    <col min="7430" max="7684" width="9.140625" style="406"/>
    <col min="7685" max="7685" width="14.140625" style="406" customWidth="1"/>
    <col min="7686" max="7940" width="9.140625" style="406"/>
    <col min="7941" max="7941" width="14.140625" style="406" customWidth="1"/>
    <col min="7942" max="8196" width="9.140625" style="406"/>
    <col min="8197" max="8197" width="14.140625" style="406" customWidth="1"/>
    <col min="8198" max="8452" width="9.140625" style="406"/>
    <col min="8453" max="8453" width="14.140625" style="406" customWidth="1"/>
    <col min="8454" max="8708" width="9.140625" style="406"/>
    <col min="8709" max="8709" width="14.140625" style="406" customWidth="1"/>
    <col min="8710" max="8964" width="9.140625" style="406"/>
    <col min="8965" max="8965" width="14.140625" style="406" customWidth="1"/>
    <col min="8966" max="9220" width="9.140625" style="406"/>
    <col min="9221" max="9221" width="14.140625" style="406" customWidth="1"/>
    <col min="9222" max="9476" width="9.140625" style="406"/>
    <col min="9477" max="9477" width="14.140625" style="406" customWidth="1"/>
    <col min="9478" max="9732" width="9.140625" style="406"/>
    <col min="9733" max="9733" width="14.140625" style="406" customWidth="1"/>
    <col min="9734" max="9988" width="9.140625" style="406"/>
    <col min="9989" max="9989" width="14.140625" style="406" customWidth="1"/>
    <col min="9990" max="10244" width="9.140625" style="406"/>
    <col min="10245" max="10245" width="14.140625" style="406" customWidth="1"/>
    <col min="10246" max="10500" width="9.140625" style="406"/>
    <col min="10501" max="10501" width="14.140625" style="406" customWidth="1"/>
    <col min="10502" max="10756" width="9.140625" style="406"/>
    <col min="10757" max="10757" width="14.140625" style="406" customWidth="1"/>
    <col min="10758" max="11012" width="9.140625" style="406"/>
    <col min="11013" max="11013" width="14.140625" style="406" customWidth="1"/>
    <col min="11014" max="11268" width="9.140625" style="406"/>
    <col min="11269" max="11269" width="14.140625" style="406" customWidth="1"/>
    <col min="11270" max="11524" width="9.140625" style="406"/>
    <col min="11525" max="11525" width="14.140625" style="406" customWidth="1"/>
    <col min="11526" max="11780" width="9.140625" style="406"/>
    <col min="11781" max="11781" width="14.140625" style="406" customWidth="1"/>
    <col min="11782" max="12036" width="9.140625" style="406"/>
    <col min="12037" max="12037" width="14.140625" style="406" customWidth="1"/>
    <col min="12038" max="12292" width="9.140625" style="406"/>
    <col min="12293" max="12293" width="14.140625" style="406" customWidth="1"/>
    <col min="12294" max="12548" width="9.140625" style="406"/>
    <col min="12549" max="12549" width="14.140625" style="406" customWidth="1"/>
    <col min="12550" max="12804" width="9.140625" style="406"/>
    <col min="12805" max="12805" width="14.140625" style="406" customWidth="1"/>
    <col min="12806" max="13060" width="9.140625" style="406"/>
    <col min="13061" max="13061" width="14.140625" style="406" customWidth="1"/>
    <col min="13062" max="13316" width="9.140625" style="406"/>
    <col min="13317" max="13317" width="14.140625" style="406" customWidth="1"/>
    <col min="13318" max="13572" width="9.140625" style="406"/>
    <col min="13573" max="13573" width="14.140625" style="406" customWidth="1"/>
    <col min="13574" max="13828" width="9.140625" style="406"/>
    <col min="13829" max="13829" width="14.140625" style="406" customWidth="1"/>
    <col min="13830" max="14084" width="9.140625" style="406"/>
    <col min="14085" max="14085" width="14.140625" style="406" customWidth="1"/>
    <col min="14086" max="14340" width="9.140625" style="406"/>
    <col min="14341" max="14341" width="14.140625" style="406" customWidth="1"/>
    <col min="14342" max="14596" width="9.140625" style="406"/>
    <col min="14597" max="14597" width="14.140625" style="406" customWidth="1"/>
    <col min="14598" max="14852" width="9.140625" style="406"/>
    <col min="14853" max="14853" width="14.140625" style="406" customWidth="1"/>
    <col min="14854" max="15108" width="9.140625" style="406"/>
    <col min="15109" max="15109" width="14.140625" style="406" customWidth="1"/>
    <col min="15110" max="15364" width="9.140625" style="406"/>
    <col min="15365" max="15365" width="14.140625" style="406" customWidth="1"/>
    <col min="15366" max="15620" width="9.140625" style="406"/>
    <col min="15621" max="15621" width="14.140625" style="406" customWidth="1"/>
    <col min="15622" max="15876" width="9.140625" style="406"/>
    <col min="15877" max="15877" width="14.140625" style="406" customWidth="1"/>
    <col min="15878" max="16132" width="9.140625" style="406"/>
    <col min="16133" max="16133" width="14.140625" style="406" customWidth="1"/>
    <col min="16134" max="16384" width="9.140625" style="406"/>
  </cols>
  <sheetData>
    <row r="1" spans="1:10">
      <c r="H1" s="645"/>
      <c r="I1" s="645"/>
    </row>
    <row r="3" spans="1:10">
      <c r="A3" s="460" t="s">
        <v>775</v>
      </c>
      <c r="B3" s="460"/>
      <c r="C3" s="460"/>
      <c r="D3" s="460"/>
      <c r="E3" s="460"/>
      <c r="F3" s="460"/>
      <c r="G3" s="460"/>
      <c r="H3" s="460"/>
      <c r="I3" s="407"/>
      <c r="J3" s="407"/>
    </row>
    <row r="4" spans="1:10">
      <c r="A4" s="646" t="s">
        <v>606</v>
      </c>
      <c r="B4" s="646"/>
      <c r="C4" s="646"/>
      <c r="D4" s="646"/>
      <c r="E4" s="646"/>
      <c r="F4" s="646"/>
      <c r="G4" s="646"/>
      <c r="H4" s="646"/>
      <c r="I4" s="407"/>
    </row>
    <row r="5" spans="1:10">
      <c r="A5" s="646" t="s">
        <v>745</v>
      </c>
      <c r="B5" s="646"/>
      <c r="C5" s="646"/>
      <c r="D5" s="646"/>
      <c r="E5" s="646"/>
      <c r="F5" s="646"/>
      <c r="G5" s="646"/>
      <c r="H5" s="646"/>
      <c r="I5" s="407"/>
    </row>
    <row r="7" spans="1:10">
      <c r="H7" s="408" t="s">
        <v>394</v>
      </c>
    </row>
    <row r="8" spans="1:10">
      <c r="A8" s="647" t="s">
        <v>607</v>
      </c>
      <c r="B8" s="643"/>
      <c r="C8" s="643"/>
      <c r="D8" s="644"/>
      <c r="E8" s="409">
        <v>42005</v>
      </c>
      <c r="F8" s="648"/>
      <c r="G8" s="643"/>
      <c r="H8" s="644"/>
    </row>
    <row r="9" spans="1:10">
      <c r="A9" s="648"/>
      <c r="B9" s="643"/>
      <c r="C9" s="643"/>
      <c r="D9" s="643"/>
      <c r="E9" s="643"/>
      <c r="F9" s="643"/>
      <c r="G9" s="643"/>
      <c r="H9" s="644"/>
    </row>
    <row r="10" spans="1:10">
      <c r="A10" s="410"/>
      <c r="B10" s="649" t="s">
        <v>29</v>
      </c>
      <c r="C10" s="649"/>
      <c r="D10" s="649"/>
      <c r="E10" s="649"/>
      <c r="F10" s="649"/>
      <c r="G10" s="649"/>
      <c r="H10" s="411">
        <v>828</v>
      </c>
    </row>
    <row r="11" spans="1:10">
      <c r="A11" s="410"/>
      <c r="B11" s="648" t="s">
        <v>261</v>
      </c>
      <c r="C11" s="643"/>
      <c r="D11" s="643"/>
      <c r="E11" s="643"/>
      <c r="F11" s="643"/>
      <c r="G11" s="644"/>
      <c r="H11" s="417">
        <v>585</v>
      </c>
    </row>
    <row r="12" spans="1:10">
      <c r="A12" s="410"/>
      <c r="B12" s="648" t="s">
        <v>281</v>
      </c>
      <c r="C12" s="643"/>
      <c r="D12" s="643"/>
      <c r="E12" s="643"/>
      <c r="F12" s="643"/>
      <c r="G12" s="644"/>
      <c r="H12" s="411">
        <v>55863</v>
      </c>
    </row>
    <row r="13" spans="1:10">
      <c r="A13" s="410"/>
      <c r="B13" s="648"/>
      <c r="C13" s="643"/>
      <c r="D13" s="643"/>
      <c r="E13" s="643"/>
      <c r="F13" s="643"/>
      <c r="G13" s="644"/>
      <c r="H13" s="411"/>
    </row>
    <row r="14" spans="1:10">
      <c r="A14" s="410"/>
      <c r="B14" s="642" t="s">
        <v>392</v>
      </c>
      <c r="C14" s="643"/>
      <c r="D14" s="643"/>
      <c r="E14" s="643"/>
      <c r="F14" s="643"/>
      <c r="G14" s="644"/>
      <c r="H14" s="412">
        <f>SUM(H10:H12)</f>
        <v>57276</v>
      </c>
    </row>
    <row r="15" spans="1:10">
      <c r="A15" s="648"/>
      <c r="B15" s="643"/>
      <c r="C15" s="643"/>
      <c r="D15" s="643"/>
      <c r="E15" s="643"/>
      <c r="F15" s="643"/>
      <c r="G15" s="643"/>
      <c r="H15" s="644"/>
    </row>
    <row r="16" spans="1:10">
      <c r="A16" s="413" t="s">
        <v>365</v>
      </c>
      <c r="B16" s="414"/>
      <c r="C16" s="414"/>
      <c r="D16" s="414"/>
      <c r="E16" s="414"/>
      <c r="F16" s="414"/>
      <c r="G16" s="415"/>
      <c r="H16" s="416">
        <v>693512</v>
      </c>
      <c r="J16" s="444">
        <f>H18-H16</f>
        <v>-63134</v>
      </c>
    </row>
    <row r="17" spans="1:10">
      <c r="A17" s="648"/>
      <c r="B17" s="643"/>
      <c r="C17" s="643"/>
      <c r="D17" s="643"/>
      <c r="E17" s="643"/>
      <c r="F17" s="643"/>
      <c r="G17" s="643"/>
      <c r="H17" s="644"/>
      <c r="J17" s="406">
        <v>63553</v>
      </c>
    </row>
    <row r="18" spans="1:10">
      <c r="A18" s="413" t="s">
        <v>366</v>
      </c>
      <c r="B18" s="414"/>
      <c r="C18" s="414"/>
      <c r="D18" s="414"/>
      <c r="E18" s="414"/>
      <c r="F18" s="414"/>
      <c r="G18" s="415"/>
      <c r="H18" s="411">
        <v>630378</v>
      </c>
    </row>
    <row r="19" spans="1:10">
      <c r="A19" s="648"/>
      <c r="B19" s="643"/>
      <c r="C19" s="643"/>
      <c r="D19" s="643"/>
      <c r="E19" s="643"/>
      <c r="F19" s="643"/>
      <c r="G19" s="643"/>
      <c r="H19" s="644"/>
    </row>
    <row r="20" spans="1:10">
      <c r="A20" s="647" t="s">
        <v>608</v>
      </c>
      <c r="B20" s="643"/>
      <c r="C20" s="643"/>
      <c r="D20" s="644"/>
      <c r="E20" s="409">
        <v>42369</v>
      </c>
      <c r="F20" s="648"/>
      <c r="G20" s="643"/>
      <c r="H20" s="644"/>
    </row>
    <row r="21" spans="1:10">
      <c r="A21" s="648"/>
      <c r="B21" s="643"/>
      <c r="C21" s="643"/>
      <c r="D21" s="643"/>
      <c r="E21" s="643"/>
      <c r="F21" s="643"/>
      <c r="G21" s="643"/>
      <c r="H21" s="644"/>
    </row>
    <row r="22" spans="1:10">
      <c r="A22" s="410"/>
      <c r="B22" s="649" t="s">
        <v>29</v>
      </c>
      <c r="C22" s="649"/>
      <c r="D22" s="649"/>
      <c r="E22" s="649"/>
      <c r="F22" s="649"/>
      <c r="G22" s="649"/>
      <c r="H22" s="411">
        <v>449</v>
      </c>
    </row>
    <row r="23" spans="1:10">
      <c r="A23" s="410"/>
      <c r="B23" s="648" t="s">
        <v>261</v>
      </c>
      <c r="C23" s="643"/>
      <c r="D23" s="643"/>
      <c r="E23" s="643"/>
      <c r="F23" s="643"/>
      <c r="G23" s="644"/>
      <c r="H23" s="417">
        <v>1198</v>
      </c>
    </row>
    <row r="24" spans="1:10">
      <c r="A24" s="410"/>
      <c r="B24" s="648" t="s">
        <v>281</v>
      </c>
      <c r="C24" s="643"/>
      <c r="D24" s="643"/>
      <c r="E24" s="643"/>
      <c r="F24" s="643"/>
      <c r="G24" s="644"/>
      <c r="H24" s="411">
        <v>63656</v>
      </c>
    </row>
    <row r="25" spans="1:10">
      <c r="A25" s="410"/>
      <c r="B25" s="648"/>
      <c r="C25" s="643"/>
      <c r="D25" s="643"/>
      <c r="E25" s="643"/>
      <c r="F25" s="643"/>
      <c r="G25" s="644"/>
      <c r="H25" s="411"/>
    </row>
    <row r="26" spans="1:10">
      <c r="A26" s="410"/>
      <c r="B26" s="642" t="s">
        <v>392</v>
      </c>
      <c r="C26" s="643"/>
      <c r="D26" s="643"/>
      <c r="E26" s="643"/>
      <c r="F26" s="643"/>
      <c r="G26" s="644"/>
      <c r="H26" s="412">
        <f>SUM(H22:H24)</f>
        <v>65303</v>
      </c>
    </row>
    <row r="27" spans="1:10">
      <c r="A27" s="648"/>
      <c r="B27" s="643"/>
      <c r="C27" s="643"/>
      <c r="D27" s="643"/>
      <c r="E27" s="643"/>
      <c r="F27" s="643"/>
      <c r="G27" s="643"/>
      <c r="H27" s="644"/>
    </row>
  </sheetData>
  <mergeCells count="24">
    <mergeCell ref="A27:H27"/>
    <mergeCell ref="A15:H15"/>
    <mergeCell ref="A17:H17"/>
    <mergeCell ref="A19:H19"/>
    <mergeCell ref="A20:D20"/>
    <mergeCell ref="F20:H20"/>
    <mergeCell ref="A21:H21"/>
    <mergeCell ref="B22:G22"/>
    <mergeCell ref="B23:G23"/>
    <mergeCell ref="B24:G24"/>
    <mergeCell ref="B25:G25"/>
    <mergeCell ref="B26:G26"/>
    <mergeCell ref="B14:G14"/>
    <mergeCell ref="H1:I1"/>
    <mergeCell ref="A3:H3"/>
    <mergeCell ref="A4:H4"/>
    <mergeCell ref="A5:H5"/>
    <mergeCell ref="A8:D8"/>
    <mergeCell ref="F8:H8"/>
    <mergeCell ref="A9:H9"/>
    <mergeCell ref="B10:G10"/>
    <mergeCell ref="B11:G11"/>
    <mergeCell ref="B12:G12"/>
    <mergeCell ref="B13:G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A4" sqref="A4:E4"/>
    </sheetView>
  </sheetViews>
  <sheetFormatPr defaultRowHeight="12.75"/>
  <cols>
    <col min="1" max="1" width="28.28515625" style="406" customWidth="1"/>
    <col min="2" max="2" width="11.5703125" style="406" customWidth="1"/>
    <col min="3" max="3" width="15" style="406" customWidth="1"/>
    <col min="4" max="4" width="13.85546875" style="406" customWidth="1"/>
    <col min="5" max="256" width="9.140625" style="406"/>
    <col min="257" max="257" width="28.28515625" style="406" customWidth="1"/>
    <col min="258" max="258" width="11.5703125" style="406" customWidth="1"/>
    <col min="259" max="259" width="15" style="406" customWidth="1"/>
    <col min="260" max="260" width="13.85546875" style="406" customWidth="1"/>
    <col min="261" max="512" width="9.140625" style="406"/>
    <col min="513" max="513" width="28.28515625" style="406" customWidth="1"/>
    <col min="514" max="514" width="11.5703125" style="406" customWidth="1"/>
    <col min="515" max="515" width="15" style="406" customWidth="1"/>
    <col min="516" max="516" width="13.85546875" style="406" customWidth="1"/>
    <col min="517" max="768" width="9.140625" style="406"/>
    <col min="769" max="769" width="28.28515625" style="406" customWidth="1"/>
    <col min="770" max="770" width="11.5703125" style="406" customWidth="1"/>
    <col min="771" max="771" width="15" style="406" customWidth="1"/>
    <col min="772" max="772" width="13.85546875" style="406" customWidth="1"/>
    <col min="773" max="1024" width="9.140625" style="406"/>
    <col min="1025" max="1025" width="28.28515625" style="406" customWidth="1"/>
    <col min="1026" max="1026" width="11.5703125" style="406" customWidth="1"/>
    <col min="1027" max="1027" width="15" style="406" customWidth="1"/>
    <col min="1028" max="1028" width="13.85546875" style="406" customWidth="1"/>
    <col min="1029" max="1280" width="9.140625" style="406"/>
    <col min="1281" max="1281" width="28.28515625" style="406" customWidth="1"/>
    <col min="1282" max="1282" width="11.5703125" style="406" customWidth="1"/>
    <col min="1283" max="1283" width="15" style="406" customWidth="1"/>
    <col min="1284" max="1284" width="13.85546875" style="406" customWidth="1"/>
    <col min="1285" max="1536" width="9.140625" style="406"/>
    <col min="1537" max="1537" width="28.28515625" style="406" customWidth="1"/>
    <col min="1538" max="1538" width="11.5703125" style="406" customWidth="1"/>
    <col min="1539" max="1539" width="15" style="406" customWidth="1"/>
    <col min="1540" max="1540" width="13.85546875" style="406" customWidth="1"/>
    <col min="1541" max="1792" width="9.140625" style="406"/>
    <col min="1793" max="1793" width="28.28515625" style="406" customWidth="1"/>
    <col min="1794" max="1794" width="11.5703125" style="406" customWidth="1"/>
    <col min="1795" max="1795" width="15" style="406" customWidth="1"/>
    <col min="1796" max="1796" width="13.85546875" style="406" customWidth="1"/>
    <col min="1797" max="2048" width="9.140625" style="406"/>
    <col min="2049" max="2049" width="28.28515625" style="406" customWidth="1"/>
    <col min="2050" max="2050" width="11.5703125" style="406" customWidth="1"/>
    <col min="2051" max="2051" width="15" style="406" customWidth="1"/>
    <col min="2052" max="2052" width="13.85546875" style="406" customWidth="1"/>
    <col min="2053" max="2304" width="9.140625" style="406"/>
    <col min="2305" max="2305" width="28.28515625" style="406" customWidth="1"/>
    <col min="2306" max="2306" width="11.5703125" style="406" customWidth="1"/>
    <col min="2307" max="2307" width="15" style="406" customWidth="1"/>
    <col min="2308" max="2308" width="13.85546875" style="406" customWidth="1"/>
    <col min="2309" max="2560" width="9.140625" style="406"/>
    <col min="2561" max="2561" width="28.28515625" style="406" customWidth="1"/>
    <col min="2562" max="2562" width="11.5703125" style="406" customWidth="1"/>
    <col min="2563" max="2563" width="15" style="406" customWidth="1"/>
    <col min="2564" max="2564" width="13.85546875" style="406" customWidth="1"/>
    <col min="2565" max="2816" width="9.140625" style="406"/>
    <col min="2817" max="2817" width="28.28515625" style="406" customWidth="1"/>
    <col min="2818" max="2818" width="11.5703125" style="406" customWidth="1"/>
    <col min="2819" max="2819" width="15" style="406" customWidth="1"/>
    <col min="2820" max="2820" width="13.85546875" style="406" customWidth="1"/>
    <col min="2821" max="3072" width="9.140625" style="406"/>
    <col min="3073" max="3073" width="28.28515625" style="406" customWidth="1"/>
    <col min="3074" max="3074" width="11.5703125" style="406" customWidth="1"/>
    <col min="3075" max="3075" width="15" style="406" customWidth="1"/>
    <col min="3076" max="3076" width="13.85546875" style="406" customWidth="1"/>
    <col min="3077" max="3328" width="9.140625" style="406"/>
    <col min="3329" max="3329" width="28.28515625" style="406" customWidth="1"/>
    <col min="3330" max="3330" width="11.5703125" style="406" customWidth="1"/>
    <col min="3331" max="3331" width="15" style="406" customWidth="1"/>
    <col min="3332" max="3332" width="13.85546875" style="406" customWidth="1"/>
    <col min="3333" max="3584" width="9.140625" style="406"/>
    <col min="3585" max="3585" width="28.28515625" style="406" customWidth="1"/>
    <col min="3586" max="3586" width="11.5703125" style="406" customWidth="1"/>
    <col min="3587" max="3587" width="15" style="406" customWidth="1"/>
    <col min="3588" max="3588" width="13.85546875" style="406" customWidth="1"/>
    <col min="3589" max="3840" width="9.140625" style="406"/>
    <col min="3841" max="3841" width="28.28515625" style="406" customWidth="1"/>
    <col min="3842" max="3842" width="11.5703125" style="406" customWidth="1"/>
    <col min="3843" max="3843" width="15" style="406" customWidth="1"/>
    <col min="3844" max="3844" width="13.85546875" style="406" customWidth="1"/>
    <col min="3845" max="4096" width="9.140625" style="406"/>
    <col min="4097" max="4097" width="28.28515625" style="406" customWidth="1"/>
    <col min="4098" max="4098" width="11.5703125" style="406" customWidth="1"/>
    <col min="4099" max="4099" width="15" style="406" customWidth="1"/>
    <col min="4100" max="4100" width="13.85546875" style="406" customWidth="1"/>
    <col min="4101" max="4352" width="9.140625" style="406"/>
    <col min="4353" max="4353" width="28.28515625" style="406" customWidth="1"/>
    <col min="4354" max="4354" width="11.5703125" style="406" customWidth="1"/>
    <col min="4355" max="4355" width="15" style="406" customWidth="1"/>
    <col min="4356" max="4356" width="13.85546875" style="406" customWidth="1"/>
    <col min="4357" max="4608" width="9.140625" style="406"/>
    <col min="4609" max="4609" width="28.28515625" style="406" customWidth="1"/>
    <col min="4610" max="4610" width="11.5703125" style="406" customWidth="1"/>
    <col min="4611" max="4611" width="15" style="406" customWidth="1"/>
    <col min="4612" max="4612" width="13.85546875" style="406" customWidth="1"/>
    <col min="4613" max="4864" width="9.140625" style="406"/>
    <col min="4865" max="4865" width="28.28515625" style="406" customWidth="1"/>
    <col min="4866" max="4866" width="11.5703125" style="406" customWidth="1"/>
    <col min="4867" max="4867" width="15" style="406" customWidth="1"/>
    <col min="4868" max="4868" width="13.85546875" style="406" customWidth="1"/>
    <col min="4869" max="5120" width="9.140625" style="406"/>
    <col min="5121" max="5121" width="28.28515625" style="406" customWidth="1"/>
    <col min="5122" max="5122" width="11.5703125" style="406" customWidth="1"/>
    <col min="5123" max="5123" width="15" style="406" customWidth="1"/>
    <col min="5124" max="5124" width="13.85546875" style="406" customWidth="1"/>
    <col min="5125" max="5376" width="9.140625" style="406"/>
    <col min="5377" max="5377" width="28.28515625" style="406" customWidth="1"/>
    <col min="5378" max="5378" width="11.5703125" style="406" customWidth="1"/>
    <col min="5379" max="5379" width="15" style="406" customWidth="1"/>
    <col min="5380" max="5380" width="13.85546875" style="406" customWidth="1"/>
    <col min="5381" max="5632" width="9.140625" style="406"/>
    <col min="5633" max="5633" width="28.28515625" style="406" customWidth="1"/>
    <col min="5634" max="5634" width="11.5703125" style="406" customWidth="1"/>
    <col min="5635" max="5635" width="15" style="406" customWidth="1"/>
    <col min="5636" max="5636" width="13.85546875" style="406" customWidth="1"/>
    <col min="5637" max="5888" width="9.140625" style="406"/>
    <col min="5889" max="5889" width="28.28515625" style="406" customWidth="1"/>
    <col min="5890" max="5890" width="11.5703125" style="406" customWidth="1"/>
    <col min="5891" max="5891" width="15" style="406" customWidth="1"/>
    <col min="5892" max="5892" width="13.85546875" style="406" customWidth="1"/>
    <col min="5893" max="6144" width="9.140625" style="406"/>
    <col min="6145" max="6145" width="28.28515625" style="406" customWidth="1"/>
    <col min="6146" max="6146" width="11.5703125" style="406" customWidth="1"/>
    <col min="6147" max="6147" width="15" style="406" customWidth="1"/>
    <col min="6148" max="6148" width="13.85546875" style="406" customWidth="1"/>
    <col min="6149" max="6400" width="9.140625" style="406"/>
    <col min="6401" max="6401" width="28.28515625" style="406" customWidth="1"/>
    <col min="6402" max="6402" width="11.5703125" style="406" customWidth="1"/>
    <col min="6403" max="6403" width="15" style="406" customWidth="1"/>
    <col min="6404" max="6404" width="13.85546875" style="406" customWidth="1"/>
    <col min="6405" max="6656" width="9.140625" style="406"/>
    <col min="6657" max="6657" width="28.28515625" style="406" customWidth="1"/>
    <col min="6658" max="6658" width="11.5703125" style="406" customWidth="1"/>
    <col min="6659" max="6659" width="15" style="406" customWidth="1"/>
    <col min="6660" max="6660" width="13.85546875" style="406" customWidth="1"/>
    <col min="6661" max="6912" width="9.140625" style="406"/>
    <col min="6913" max="6913" width="28.28515625" style="406" customWidth="1"/>
    <col min="6914" max="6914" width="11.5703125" style="406" customWidth="1"/>
    <col min="6915" max="6915" width="15" style="406" customWidth="1"/>
    <col min="6916" max="6916" width="13.85546875" style="406" customWidth="1"/>
    <col min="6917" max="7168" width="9.140625" style="406"/>
    <col min="7169" max="7169" width="28.28515625" style="406" customWidth="1"/>
    <col min="7170" max="7170" width="11.5703125" style="406" customWidth="1"/>
    <col min="7171" max="7171" width="15" style="406" customWidth="1"/>
    <col min="7172" max="7172" width="13.85546875" style="406" customWidth="1"/>
    <col min="7173" max="7424" width="9.140625" style="406"/>
    <col min="7425" max="7425" width="28.28515625" style="406" customWidth="1"/>
    <col min="7426" max="7426" width="11.5703125" style="406" customWidth="1"/>
    <col min="7427" max="7427" width="15" style="406" customWidth="1"/>
    <col min="7428" max="7428" width="13.85546875" style="406" customWidth="1"/>
    <col min="7429" max="7680" width="9.140625" style="406"/>
    <col min="7681" max="7681" width="28.28515625" style="406" customWidth="1"/>
    <col min="7682" max="7682" width="11.5703125" style="406" customWidth="1"/>
    <col min="7683" max="7683" width="15" style="406" customWidth="1"/>
    <col min="7684" max="7684" width="13.85546875" style="406" customWidth="1"/>
    <col min="7685" max="7936" width="9.140625" style="406"/>
    <col min="7937" max="7937" width="28.28515625" style="406" customWidth="1"/>
    <col min="7938" max="7938" width="11.5703125" style="406" customWidth="1"/>
    <col min="7939" max="7939" width="15" style="406" customWidth="1"/>
    <col min="7940" max="7940" width="13.85546875" style="406" customWidth="1"/>
    <col min="7941" max="8192" width="9.140625" style="406"/>
    <col min="8193" max="8193" width="28.28515625" style="406" customWidth="1"/>
    <col min="8194" max="8194" width="11.5703125" style="406" customWidth="1"/>
    <col min="8195" max="8195" width="15" style="406" customWidth="1"/>
    <col min="8196" max="8196" width="13.85546875" style="406" customWidth="1"/>
    <col min="8197" max="8448" width="9.140625" style="406"/>
    <col min="8449" max="8449" width="28.28515625" style="406" customWidth="1"/>
    <col min="8450" max="8450" width="11.5703125" style="406" customWidth="1"/>
    <col min="8451" max="8451" width="15" style="406" customWidth="1"/>
    <col min="8452" max="8452" width="13.85546875" style="406" customWidth="1"/>
    <col min="8453" max="8704" width="9.140625" style="406"/>
    <col min="8705" max="8705" width="28.28515625" style="406" customWidth="1"/>
    <col min="8706" max="8706" width="11.5703125" style="406" customWidth="1"/>
    <col min="8707" max="8707" width="15" style="406" customWidth="1"/>
    <col min="8708" max="8708" width="13.85546875" style="406" customWidth="1"/>
    <col min="8709" max="8960" width="9.140625" style="406"/>
    <col min="8961" max="8961" width="28.28515625" style="406" customWidth="1"/>
    <col min="8962" max="8962" width="11.5703125" style="406" customWidth="1"/>
    <col min="8963" max="8963" width="15" style="406" customWidth="1"/>
    <col min="8964" max="8964" width="13.85546875" style="406" customWidth="1"/>
    <col min="8965" max="9216" width="9.140625" style="406"/>
    <col min="9217" max="9217" width="28.28515625" style="406" customWidth="1"/>
    <col min="9218" max="9218" width="11.5703125" style="406" customWidth="1"/>
    <col min="9219" max="9219" width="15" style="406" customWidth="1"/>
    <col min="9220" max="9220" width="13.85546875" style="406" customWidth="1"/>
    <col min="9221" max="9472" width="9.140625" style="406"/>
    <col min="9473" max="9473" width="28.28515625" style="406" customWidth="1"/>
    <col min="9474" max="9474" width="11.5703125" style="406" customWidth="1"/>
    <col min="9475" max="9475" width="15" style="406" customWidth="1"/>
    <col min="9476" max="9476" width="13.85546875" style="406" customWidth="1"/>
    <col min="9477" max="9728" width="9.140625" style="406"/>
    <col min="9729" max="9729" width="28.28515625" style="406" customWidth="1"/>
    <col min="9730" max="9730" width="11.5703125" style="406" customWidth="1"/>
    <col min="9731" max="9731" width="15" style="406" customWidth="1"/>
    <col min="9732" max="9732" width="13.85546875" style="406" customWidth="1"/>
    <col min="9733" max="9984" width="9.140625" style="406"/>
    <col min="9985" max="9985" width="28.28515625" style="406" customWidth="1"/>
    <col min="9986" max="9986" width="11.5703125" style="406" customWidth="1"/>
    <col min="9987" max="9987" width="15" style="406" customWidth="1"/>
    <col min="9988" max="9988" width="13.85546875" style="406" customWidth="1"/>
    <col min="9989" max="10240" width="9.140625" style="406"/>
    <col min="10241" max="10241" width="28.28515625" style="406" customWidth="1"/>
    <col min="10242" max="10242" width="11.5703125" style="406" customWidth="1"/>
    <col min="10243" max="10243" width="15" style="406" customWidth="1"/>
    <col min="10244" max="10244" width="13.85546875" style="406" customWidth="1"/>
    <col min="10245" max="10496" width="9.140625" style="406"/>
    <col min="10497" max="10497" width="28.28515625" style="406" customWidth="1"/>
    <col min="10498" max="10498" width="11.5703125" style="406" customWidth="1"/>
    <col min="10499" max="10499" width="15" style="406" customWidth="1"/>
    <col min="10500" max="10500" width="13.85546875" style="406" customWidth="1"/>
    <col min="10501" max="10752" width="9.140625" style="406"/>
    <col min="10753" max="10753" width="28.28515625" style="406" customWidth="1"/>
    <col min="10754" max="10754" width="11.5703125" style="406" customWidth="1"/>
    <col min="10755" max="10755" width="15" style="406" customWidth="1"/>
    <col min="10756" max="10756" width="13.85546875" style="406" customWidth="1"/>
    <col min="10757" max="11008" width="9.140625" style="406"/>
    <col min="11009" max="11009" width="28.28515625" style="406" customWidth="1"/>
    <col min="11010" max="11010" width="11.5703125" style="406" customWidth="1"/>
    <col min="11011" max="11011" width="15" style="406" customWidth="1"/>
    <col min="11012" max="11012" width="13.85546875" style="406" customWidth="1"/>
    <col min="11013" max="11264" width="9.140625" style="406"/>
    <col min="11265" max="11265" width="28.28515625" style="406" customWidth="1"/>
    <col min="11266" max="11266" width="11.5703125" style="406" customWidth="1"/>
    <col min="11267" max="11267" width="15" style="406" customWidth="1"/>
    <col min="11268" max="11268" width="13.85546875" style="406" customWidth="1"/>
    <col min="11269" max="11520" width="9.140625" style="406"/>
    <col min="11521" max="11521" width="28.28515625" style="406" customWidth="1"/>
    <col min="11522" max="11522" width="11.5703125" style="406" customWidth="1"/>
    <col min="11523" max="11523" width="15" style="406" customWidth="1"/>
    <col min="11524" max="11524" width="13.85546875" style="406" customWidth="1"/>
    <col min="11525" max="11776" width="9.140625" style="406"/>
    <col min="11777" max="11777" width="28.28515625" style="406" customWidth="1"/>
    <col min="11778" max="11778" width="11.5703125" style="406" customWidth="1"/>
    <col min="11779" max="11779" width="15" style="406" customWidth="1"/>
    <col min="11780" max="11780" width="13.85546875" style="406" customWidth="1"/>
    <col min="11781" max="12032" width="9.140625" style="406"/>
    <col min="12033" max="12033" width="28.28515625" style="406" customWidth="1"/>
    <col min="12034" max="12034" width="11.5703125" style="406" customWidth="1"/>
    <col min="12035" max="12035" width="15" style="406" customWidth="1"/>
    <col min="12036" max="12036" width="13.85546875" style="406" customWidth="1"/>
    <col min="12037" max="12288" width="9.140625" style="406"/>
    <col min="12289" max="12289" width="28.28515625" style="406" customWidth="1"/>
    <col min="12290" max="12290" width="11.5703125" style="406" customWidth="1"/>
    <col min="12291" max="12291" width="15" style="406" customWidth="1"/>
    <col min="12292" max="12292" width="13.85546875" style="406" customWidth="1"/>
    <col min="12293" max="12544" width="9.140625" style="406"/>
    <col min="12545" max="12545" width="28.28515625" style="406" customWidth="1"/>
    <col min="12546" max="12546" width="11.5703125" style="406" customWidth="1"/>
    <col min="12547" max="12547" width="15" style="406" customWidth="1"/>
    <col min="12548" max="12548" width="13.85546875" style="406" customWidth="1"/>
    <col min="12549" max="12800" width="9.140625" style="406"/>
    <col min="12801" max="12801" width="28.28515625" style="406" customWidth="1"/>
    <col min="12802" max="12802" width="11.5703125" style="406" customWidth="1"/>
    <col min="12803" max="12803" width="15" style="406" customWidth="1"/>
    <col min="12804" max="12804" width="13.85546875" style="406" customWidth="1"/>
    <col min="12805" max="13056" width="9.140625" style="406"/>
    <col min="13057" max="13057" width="28.28515625" style="406" customWidth="1"/>
    <col min="13058" max="13058" width="11.5703125" style="406" customWidth="1"/>
    <col min="13059" max="13059" width="15" style="406" customWidth="1"/>
    <col min="13060" max="13060" width="13.85546875" style="406" customWidth="1"/>
    <col min="13061" max="13312" width="9.140625" style="406"/>
    <col min="13313" max="13313" width="28.28515625" style="406" customWidth="1"/>
    <col min="13314" max="13314" width="11.5703125" style="406" customWidth="1"/>
    <col min="13315" max="13315" width="15" style="406" customWidth="1"/>
    <col min="13316" max="13316" width="13.85546875" style="406" customWidth="1"/>
    <col min="13317" max="13568" width="9.140625" style="406"/>
    <col min="13569" max="13569" width="28.28515625" style="406" customWidth="1"/>
    <col min="13570" max="13570" width="11.5703125" style="406" customWidth="1"/>
    <col min="13571" max="13571" width="15" style="406" customWidth="1"/>
    <col min="13572" max="13572" width="13.85546875" style="406" customWidth="1"/>
    <col min="13573" max="13824" width="9.140625" style="406"/>
    <col min="13825" max="13825" width="28.28515625" style="406" customWidth="1"/>
    <col min="13826" max="13826" width="11.5703125" style="406" customWidth="1"/>
    <col min="13827" max="13827" width="15" style="406" customWidth="1"/>
    <col min="13828" max="13828" width="13.85546875" style="406" customWidth="1"/>
    <col min="13829" max="14080" width="9.140625" style="406"/>
    <col min="14081" max="14081" width="28.28515625" style="406" customWidth="1"/>
    <col min="14082" max="14082" width="11.5703125" style="406" customWidth="1"/>
    <col min="14083" max="14083" width="15" style="406" customWidth="1"/>
    <col min="14084" max="14084" width="13.85546875" style="406" customWidth="1"/>
    <col min="14085" max="14336" width="9.140625" style="406"/>
    <col min="14337" max="14337" width="28.28515625" style="406" customWidth="1"/>
    <col min="14338" max="14338" width="11.5703125" style="406" customWidth="1"/>
    <col min="14339" max="14339" width="15" style="406" customWidth="1"/>
    <col min="14340" max="14340" width="13.85546875" style="406" customWidth="1"/>
    <col min="14341" max="14592" width="9.140625" style="406"/>
    <col min="14593" max="14593" width="28.28515625" style="406" customWidth="1"/>
    <col min="14594" max="14594" width="11.5703125" style="406" customWidth="1"/>
    <col min="14595" max="14595" width="15" style="406" customWidth="1"/>
    <col min="14596" max="14596" width="13.85546875" style="406" customWidth="1"/>
    <col min="14597" max="14848" width="9.140625" style="406"/>
    <col min="14849" max="14849" width="28.28515625" style="406" customWidth="1"/>
    <col min="14850" max="14850" width="11.5703125" style="406" customWidth="1"/>
    <col min="14851" max="14851" width="15" style="406" customWidth="1"/>
    <col min="14852" max="14852" width="13.85546875" style="406" customWidth="1"/>
    <col min="14853" max="15104" width="9.140625" style="406"/>
    <col min="15105" max="15105" width="28.28515625" style="406" customWidth="1"/>
    <col min="15106" max="15106" width="11.5703125" style="406" customWidth="1"/>
    <col min="15107" max="15107" width="15" style="406" customWidth="1"/>
    <col min="15108" max="15108" width="13.85546875" style="406" customWidth="1"/>
    <col min="15109" max="15360" width="9.140625" style="406"/>
    <col min="15361" max="15361" width="28.28515625" style="406" customWidth="1"/>
    <col min="15362" max="15362" width="11.5703125" style="406" customWidth="1"/>
    <col min="15363" max="15363" width="15" style="406" customWidth="1"/>
    <col min="15364" max="15364" width="13.85546875" style="406" customWidth="1"/>
    <col min="15365" max="15616" width="9.140625" style="406"/>
    <col min="15617" max="15617" width="28.28515625" style="406" customWidth="1"/>
    <col min="15618" max="15618" width="11.5703125" style="406" customWidth="1"/>
    <col min="15619" max="15619" width="15" style="406" customWidth="1"/>
    <col min="15620" max="15620" width="13.85546875" style="406" customWidth="1"/>
    <col min="15621" max="15872" width="9.140625" style="406"/>
    <col min="15873" max="15873" width="28.28515625" style="406" customWidth="1"/>
    <col min="15874" max="15874" width="11.5703125" style="406" customWidth="1"/>
    <col min="15875" max="15875" width="15" style="406" customWidth="1"/>
    <col min="15876" max="15876" width="13.85546875" style="406" customWidth="1"/>
    <col min="15877" max="16128" width="9.140625" style="406"/>
    <col min="16129" max="16129" width="28.28515625" style="406" customWidth="1"/>
    <col min="16130" max="16130" width="11.5703125" style="406" customWidth="1"/>
    <col min="16131" max="16131" width="15" style="406" customWidth="1"/>
    <col min="16132" max="16132" width="13.85546875" style="406" customWidth="1"/>
    <col min="16133" max="16384" width="9.140625" style="406"/>
  </cols>
  <sheetData>
    <row r="1" spans="1:9">
      <c r="D1" s="650"/>
      <c r="E1" s="650"/>
    </row>
    <row r="3" spans="1:9">
      <c r="A3" s="460" t="s">
        <v>776</v>
      </c>
      <c r="B3" s="460"/>
      <c r="C3" s="460"/>
      <c r="D3" s="460"/>
      <c r="E3" s="460"/>
      <c r="F3" s="19"/>
      <c r="G3" s="19"/>
      <c r="H3" s="19"/>
      <c r="I3" s="407"/>
    </row>
    <row r="4" spans="1:9">
      <c r="A4" s="646" t="s">
        <v>606</v>
      </c>
      <c r="B4" s="646"/>
      <c r="C4" s="646"/>
      <c r="D4" s="646"/>
      <c r="E4" s="646"/>
    </row>
    <row r="5" spans="1:9">
      <c r="A5" s="646" t="s">
        <v>701</v>
      </c>
      <c r="B5" s="646"/>
      <c r="C5" s="646"/>
      <c r="D5" s="646"/>
      <c r="E5" s="646"/>
    </row>
    <row r="7" spans="1:9">
      <c r="E7" s="408" t="s">
        <v>394</v>
      </c>
    </row>
    <row r="8" spans="1:9" ht="12.75" customHeight="1">
      <c r="A8" s="651" t="s">
        <v>309</v>
      </c>
      <c r="B8" s="653" t="s">
        <v>609</v>
      </c>
      <c r="C8" s="653" t="s">
        <v>610</v>
      </c>
      <c r="D8" s="653" t="s">
        <v>611</v>
      </c>
      <c r="E8" s="653" t="s">
        <v>108</v>
      </c>
    </row>
    <row r="9" spans="1:9" ht="33.75" customHeight="1">
      <c r="A9" s="652"/>
      <c r="B9" s="654"/>
      <c r="C9" s="654"/>
      <c r="D9" s="654"/>
      <c r="E9" s="654"/>
    </row>
    <row r="10" spans="1:9" ht="25.5">
      <c r="A10" s="418" t="s">
        <v>612</v>
      </c>
      <c r="B10" s="411">
        <v>10902</v>
      </c>
      <c r="C10" s="411">
        <v>0</v>
      </c>
      <c r="D10" s="411">
        <v>610819</v>
      </c>
      <c r="E10" s="411">
        <f>SUM(B10:D10)</f>
        <v>621721</v>
      </c>
    </row>
    <row r="11" spans="1:9" ht="25.5">
      <c r="A11" s="418" t="s">
        <v>613</v>
      </c>
      <c r="B11" s="411">
        <v>38810</v>
      </c>
      <c r="C11" s="411">
        <v>92367</v>
      </c>
      <c r="D11" s="411">
        <f>617088-7554</f>
        <v>609534</v>
      </c>
      <c r="E11" s="411">
        <f t="shared" ref="E11:E27" si="0">SUM(B11:D11)</f>
        <v>740711</v>
      </c>
      <c r="H11" s="419"/>
    </row>
    <row r="12" spans="1:9" ht="25.5">
      <c r="A12" s="420" t="s">
        <v>614</v>
      </c>
      <c r="B12" s="412">
        <f>B10-B11</f>
        <v>-27908</v>
      </c>
      <c r="C12" s="412">
        <f t="shared" ref="C12:D12" si="1">C10-C11</f>
        <v>-92367</v>
      </c>
      <c r="D12" s="412">
        <f t="shared" si="1"/>
        <v>1285</v>
      </c>
      <c r="E12" s="411">
        <f t="shared" si="0"/>
        <v>-118990</v>
      </c>
      <c r="H12" s="419"/>
    </row>
    <row r="13" spans="1:9" ht="25.5">
      <c r="A13" s="421" t="s">
        <v>615</v>
      </c>
      <c r="B13" s="411">
        <v>28303</v>
      </c>
      <c r="C13" s="411">
        <v>89609</v>
      </c>
      <c r="D13" s="411">
        <v>8238</v>
      </c>
      <c r="E13" s="411">
        <f t="shared" si="0"/>
        <v>126150</v>
      </c>
    </row>
    <row r="14" spans="1:9" s="442" customFormat="1" ht="25.5">
      <c r="A14" s="422" t="s">
        <v>616</v>
      </c>
      <c r="B14" s="445"/>
      <c r="C14" s="445"/>
      <c r="D14" s="445">
        <v>7554</v>
      </c>
      <c r="E14" s="445">
        <f t="shared" si="0"/>
        <v>7554</v>
      </c>
    </row>
    <row r="15" spans="1:9" ht="25.5">
      <c r="A15" s="424" t="s">
        <v>617</v>
      </c>
      <c r="B15" s="412">
        <f>B13-B14</f>
        <v>28303</v>
      </c>
      <c r="C15" s="412">
        <f t="shared" ref="C15:D15" si="2">C13-C14</f>
        <v>89609</v>
      </c>
      <c r="D15" s="412">
        <f t="shared" si="2"/>
        <v>684</v>
      </c>
      <c r="E15" s="411">
        <f t="shared" si="0"/>
        <v>118596</v>
      </c>
    </row>
    <row r="16" spans="1:9" ht="25.5">
      <c r="A16" s="421" t="s">
        <v>702</v>
      </c>
      <c r="B16" s="411">
        <v>93</v>
      </c>
      <c r="C16" s="411">
        <v>3207</v>
      </c>
      <c r="D16" s="411">
        <v>60228</v>
      </c>
      <c r="E16" s="411">
        <f>SUM(B16:D16)</f>
        <v>63528</v>
      </c>
      <c r="G16" s="444"/>
    </row>
    <row r="17" spans="1:5" ht="25.5">
      <c r="A17" s="424" t="s">
        <v>618</v>
      </c>
      <c r="B17" s="412">
        <f>B12+B15+B16</f>
        <v>488</v>
      </c>
      <c r="C17" s="412">
        <f t="shared" ref="C17:D17" si="3">C12+C15+C16</f>
        <v>449</v>
      </c>
      <c r="D17" s="412">
        <f t="shared" si="3"/>
        <v>62197</v>
      </c>
      <c r="E17" s="411">
        <f t="shared" si="0"/>
        <v>63134</v>
      </c>
    </row>
    <row r="18" spans="1:5" ht="39.75" customHeight="1">
      <c r="A18" s="421" t="s">
        <v>619</v>
      </c>
      <c r="B18" s="423"/>
      <c r="C18" s="423"/>
      <c r="D18" s="423"/>
      <c r="E18" s="411"/>
    </row>
    <row r="19" spans="1:5" ht="27" customHeight="1">
      <c r="A19" s="421" t="s">
        <v>620</v>
      </c>
      <c r="B19" s="423"/>
      <c r="C19" s="423"/>
      <c r="D19" s="423"/>
      <c r="E19" s="411"/>
    </row>
    <row r="20" spans="1:5" ht="32.25" customHeight="1">
      <c r="A20" s="424" t="s">
        <v>621</v>
      </c>
      <c r="B20" s="423"/>
      <c r="C20" s="423"/>
      <c r="D20" s="423"/>
      <c r="E20" s="411"/>
    </row>
    <row r="21" spans="1:5" ht="25.5">
      <c r="A21" s="421" t="s">
        <v>622</v>
      </c>
      <c r="B21" s="411"/>
      <c r="C21" s="411"/>
      <c r="D21" s="411"/>
      <c r="E21" s="411"/>
    </row>
    <row r="22" spans="1:5" ht="25.5">
      <c r="A22" s="421" t="s">
        <v>623</v>
      </c>
      <c r="B22" s="412"/>
      <c r="C22" s="412"/>
      <c r="D22" s="412"/>
      <c r="E22" s="411"/>
    </row>
    <row r="23" spans="1:5" ht="25.5">
      <c r="A23" s="425" t="s">
        <v>624</v>
      </c>
      <c r="B23" s="411"/>
      <c r="C23" s="411"/>
      <c r="D23" s="411"/>
      <c r="E23" s="411"/>
    </row>
    <row r="24" spans="1:5" s="426" customFormat="1" ht="25.5">
      <c r="A24" s="424" t="s">
        <v>625</v>
      </c>
      <c r="B24" s="412"/>
      <c r="C24" s="412"/>
      <c r="D24" s="412"/>
      <c r="E24" s="411"/>
    </row>
    <row r="25" spans="1:5" s="426" customFormat="1">
      <c r="A25" s="427" t="s">
        <v>626</v>
      </c>
      <c r="B25" s="412">
        <f>B17+B24</f>
        <v>488</v>
      </c>
      <c r="C25" s="412">
        <f t="shared" ref="C25:D25" si="4">C17+C24</f>
        <v>449</v>
      </c>
      <c r="D25" s="412">
        <f t="shared" si="4"/>
        <v>62197</v>
      </c>
      <c r="E25" s="411">
        <f t="shared" si="0"/>
        <v>63134</v>
      </c>
    </row>
    <row r="26" spans="1:5" ht="38.25">
      <c r="A26" s="420" t="s">
        <v>627</v>
      </c>
      <c r="B26" s="412"/>
      <c r="C26" s="412"/>
      <c r="D26" s="412"/>
      <c r="E26" s="411"/>
    </row>
    <row r="27" spans="1:5" ht="25.5">
      <c r="A27" s="421" t="s">
        <v>628</v>
      </c>
      <c r="B27" s="411">
        <f>B25-B26</f>
        <v>488</v>
      </c>
      <c r="C27" s="411">
        <f t="shared" ref="C27:D27" si="5">C25-C26</f>
        <v>449</v>
      </c>
      <c r="D27" s="411">
        <f t="shared" si="5"/>
        <v>62197</v>
      </c>
      <c r="E27" s="411">
        <f t="shared" si="0"/>
        <v>63134</v>
      </c>
    </row>
    <row r="28" spans="1:5" ht="25.5">
      <c r="A28" s="418" t="s">
        <v>629</v>
      </c>
      <c r="B28" s="411"/>
      <c r="C28" s="411"/>
      <c r="D28" s="411"/>
      <c r="E28" s="411"/>
    </row>
    <row r="29" spans="1:5" ht="25.5">
      <c r="A29" s="418" t="s">
        <v>630</v>
      </c>
      <c r="B29" s="410"/>
      <c r="C29" s="410"/>
      <c r="D29" s="410"/>
      <c r="E29" s="411"/>
    </row>
  </sheetData>
  <mergeCells count="9">
    <mergeCell ref="D1:E1"/>
    <mergeCell ref="A3:E3"/>
    <mergeCell ref="A4:E4"/>
    <mergeCell ref="A5:E5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T61"/>
  <sheetViews>
    <sheetView zoomScaleNormal="100" workbookViewId="0">
      <selection activeCell="A4" sqref="A4"/>
    </sheetView>
  </sheetViews>
  <sheetFormatPr defaultRowHeight="12.75"/>
  <cols>
    <col min="1" max="1" width="43.85546875" style="406" customWidth="1"/>
    <col min="2" max="2" width="9.140625" style="406"/>
    <col min="3" max="3" width="10.28515625" style="406" customWidth="1"/>
    <col min="4" max="4" width="9.140625" style="406"/>
    <col min="5" max="5" width="9.7109375" style="406" bestFit="1" customWidth="1"/>
    <col min="6" max="6" width="9.140625" style="406"/>
    <col min="7" max="7" width="12.42578125" style="406" customWidth="1"/>
    <col min="8" max="8" width="14.140625" style="406" customWidth="1"/>
    <col min="9" max="9" width="8.85546875" style="406" customWidth="1"/>
    <col min="10" max="11" width="9.140625" style="406"/>
    <col min="12" max="12" width="10.42578125" style="406" customWidth="1"/>
    <col min="13" max="13" width="12.28515625" style="406" customWidth="1"/>
    <col min="14" max="14" width="11.28515625" style="406" customWidth="1"/>
    <col min="15" max="15" width="9.140625" style="406"/>
    <col min="16" max="16" width="12.42578125" style="406" customWidth="1"/>
    <col min="17" max="17" width="11.42578125" style="406" customWidth="1"/>
    <col min="18" max="18" width="14.28515625" style="406" customWidth="1"/>
    <col min="19" max="19" width="12.85546875" style="406" customWidth="1"/>
    <col min="20" max="20" width="12.5703125" style="406" customWidth="1"/>
    <col min="21" max="21" width="3.5703125" style="406" customWidth="1"/>
    <col min="22" max="260" width="9.140625" style="406"/>
    <col min="261" max="261" width="43.85546875" style="406" customWidth="1"/>
    <col min="262" max="264" width="9.140625" style="406"/>
    <col min="265" max="265" width="9.7109375" style="406" bestFit="1" customWidth="1"/>
    <col min="266" max="266" width="9.140625" style="406"/>
    <col min="267" max="267" width="12.42578125" style="406" customWidth="1"/>
    <col min="268" max="268" width="14.140625" style="406" customWidth="1"/>
    <col min="269" max="516" width="9.140625" style="406"/>
    <col min="517" max="517" width="43.85546875" style="406" customWidth="1"/>
    <col min="518" max="520" width="9.140625" style="406"/>
    <col min="521" max="521" width="9.7109375" style="406" bestFit="1" customWidth="1"/>
    <col min="522" max="522" width="9.140625" style="406"/>
    <col min="523" max="523" width="12.42578125" style="406" customWidth="1"/>
    <col min="524" max="524" width="14.140625" style="406" customWidth="1"/>
    <col min="525" max="772" width="9.140625" style="406"/>
    <col min="773" max="773" width="43.85546875" style="406" customWidth="1"/>
    <col min="774" max="776" width="9.140625" style="406"/>
    <col min="777" max="777" width="9.7109375" style="406" bestFit="1" customWidth="1"/>
    <col min="778" max="778" width="9.140625" style="406"/>
    <col min="779" max="779" width="12.42578125" style="406" customWidth="1"/>
    <col min="780" max="780" width="14.140625" style="406" customWidth="1"/>
    <col min="781" max="1028" width="9.140625" style="406"/>
    <col min="1029" max="1029" width="43.85546875" style="406" customWidth="1"/>
    <col min="1030" max="1032" width="9.140625" style="406"/>
    <col min="1033" max="1033" width="9.7109375" style="406" bestFit="1" customWidth="1"/>
    <col min="1034" max="1034" width="9.140625" style="406"/>
    <col min="1035" max="1035" width="12.42578125" style="406" customWidth="1"/>
    <col min="1036" max="1036" width="14.140625" style="406" customWidth="1"/>
    <col min="1037" max="1284" width="9.140625" style="406"/>
    <col min="1285" max="1285" width="43.85546875" style="406" customWidth="1"/>
    <col min="1286" max="1288" width="9.140625" style="406"/>
    <col min="1289" max="1289" width="9.7109375" style="406" bestFit="1" customWidth="1"/>
    <col min="1290" max="1290" width="9.140625" style="406"/>
    <col min="1291" max="1291" width="12.42578125" style="406" customWidth="1"/>
    <col min="1292" max="1292" width="14.140625" style="406" customWidth="1"/>
    <col min="1293" max="1540" width="9.140625" style="406"/>
    <col min="1541" max="1541" width="43.85546875" style="406" customWidth="1"/>
    <col min="1542" max="1544" width="9.140625" style="406"/>
    <col min="1545" max="1545" width="9.7109375" style="406" bestFit="1" customWidth="1"/>
    <col min="1546" max="1546" width="9.140625" style="406"/>
    <col min="1547" max="1547" width="12.42578125" style="406" customWidth="1"/>
    <col min="1548" max="1548" width="14.140625" style="406" customWidth="1"/>
    <col min="1549" max="1796" width="9.140625" style="406"/>
    <col min="1797" max="1797" width="43.85546875" style="406" customWidth="1"/>
    <col min="1798" max="1800" width="9.140625" style="406"/>
    <col min="1801" max="1801" width="9.7109375" style="406" bestFit="1" customWidth="1"/>
    <col min="1802" max="1802" width="9.140625" style="406"/>
    <col min="1803" max="1803" width="12.42578125" style="406" customWidth="1"/>
    <col min="1804" max="1804" width="14.140625" style="406" customWidth="1"/>
    <col min="1805" max="2052" width="9.140625" style="406"/>
    <col min="2053" max="2053" width="43.85546875" style="406" customWidth="1"/>
    <col min="2054" max="2056" width="9.140625" style="406"/>
    <col min="2057" max="2057" width="9.7109375" style="406" bestFit="1" customWidth="1"/>
    <col min="2058" max="2058" width="9.140625" style="406"/>
    <col min="2059" max="2059" width="12.42578125" style="406" customWidth="1"/>
    <col min="2060" max="2060" width="14.140625" style="406" customWidth="1"/>
    <col min="2061" max="2308" width="9.140625" style="406"/>
    <col min="2309" max="2309" width="43.85546875" style="406" customWidth="1"/>
    <col min="2310" max="2312" width="9.140625" style="406"/>
    <col min="2313" max="2313" width="9.7109375" style="406" bestFit="1" customWidth="1"/>
    <col min="2314" max="2314" width="9.140625" style="406"/>
    <col min="2315" max="2315" width="12.42578125" style="406" customWidth="1"/>
    <col min="2316" max="2316" width="14.140625" style="406" customWidth="1"/>
    <col min="2317" max="2564" width="9.140625" style="406"/>
    <col min="2565" max="2565" width="43.85546875" style="406" customWidth="1"/>
    <col min="2566" max="2568" width="9.140625" style="406"/>
    <col min="2569" max="2569" width="9.7109375" style="406" bestFit="1" customWidth="1"/>
    <col min="2570" max="2570" width="9.140625" style="406"/>
    <col min="2571" max="2571" width="12.42578125" style="406" customWidth="1"/>
    <col min="2572" max="2572" width="14.140625" style="406" customWidth="1"/>
    <col min="2573" max="2820" width="9.140625" style="406"/>
    <col min="2821" max="2821" width="43.85546875" style="406" customWidth="1"/>
    <col min="2822" max="2824" width="9.140625" style="406"/>
    <col min="2825" max="2825" width="9.7109375" style="406" bestFit="1" customWidth="1"/>
    <col min="2826" max="2826" width="9.140625" style="406"/>
    <col min="2827" max="2827" width="12.42578125" style="406" customWidth="1"/>
    <col min="2828" max="2828" width="14.140625" style="406" customWidth="1"/>
    <col min="2829" max="3076" width="9.140625" style="406"/>
    <col min="3077" max="3077" width="43.85546875" style="406" customWidth="1"/>
    <col min="3078" max="3080" width="9.140625" style="406"/>
    <col min="3081" max="3081" width="9.7109375" style="406" bestFit="1" customWidth="1"/>
    <col min="3082" max="3082" width="9.140625" style="406"/>
    <col min="3083" max="3083" width="12.42578125" style="406" customWidth="1"/>
    <col min="3084" max="3084" width="14.140625" style="406" customWidth="1"/>
    <col min="3085" max="3332" width="9.140625" style="406"/>
    <col min="3333" max="3333" width="43.85546875" style="406" customWidth="1"/>
    <col min="3334" max="3336" width="9.140625" style="406"/>
    <col min="3337" max="3337" width="9.7109375" style="406" bestFit="1" customWidth="1"/>
    <col min="3338" max="3338" width="9.140625" style="406"/>
    <col min="3339" max="3339" width="12.42578125" style="406" customWidth="1"/>
    <col min="3340" max="3340" width="14.140625" style="406" customWidth="1"/>
    <col min="3341" max="3588" width="9.140625" style="406"/>
    <col min="3589" max="3589" width="43.85546875" style="406" customWidth="1"/>
    <col min="3590" max="3592" width="9.140625" style="406"/>
    <col min="3593" max="3593" width="9.7109375" style="406" bestFit="1" customWidth="1"/>
    <col min="3594" max="3594" width="9.140625" style="406"/>
    <col min="3595" max="3595" width="12.42578125" style="406" customWidth="1"/>
    <col min="3596" max="3596" width="14.140625" style="406" customWidth="1"/>
    <col min="3597" max="3844" width="9.140625" style="406"/>
    <col min="3845" max="3845" width="43.85546875" style="406" customWidth="1"/>
    <col min="3846" max="3848" width="9.140625" style="406"/>
    <col min="3849" max="3849" width="9.7109375" style="406" bestFit="1" customWidth="1"/>
    <col min="3850" max="3850" width="9.140625" style="406"/>
    <col min="3851" max="3851" width="12.42578125" style="406" customWidth="1"/>
    <col min="3852" max="3852" width="14.140625" style="406" customWidth="1"/>
    <col min="3853" max="4100" width="9.140625" style="406"/>
    <col min="4101" max="4101" width="43.85546875" style="406" customWidth="1"/>
    <col min="4102" max="4104" width="9.140625" style="406"/>
    <col min="4105" max="4105" width="9.7109375" style="406" bestFit="1" customWidth="1"/>
    <col min="4106" max="4106" width="9.140625" style="406"/>
    <col min="4107" max="4107" width="12.42578125" style="406" customWidth="1"/>
    <col min="4108" max="4108" width="14.140625" style="406" customWidth="1"/>
    <col min="4109" max="4356" width="9.140625" style="406"/>
    <col min="4357" max="4357" width="43.85546875" style="406" customWidth="1"/>
    <col min="4358" max="4360" width="9.140625" style="406"/>
    <col min="4361" max="4361" width="9.7109375" style="406" bestFit="1" customWidth="1"/>
    <col min="4362" max="4362" width="9.140625" style="406"/>
    <col min="4363" max="4363" width="12.42578125" style="406" customWidth="1"/>
    <col min="4364" max="4364" width="14.140625" style="406" customWidth="1"/>
    <col min="4365" max="4612" width="9.140625" style="406"/>
    <col min="4613" max="4613" width="43.85546875" style="406" customWidth="1"/>
    <col min="4614" max="4616" width="9.140625" style="406"/>
    <col min="4617" max="4617" width="9.7109375" style="406" bestFit="1" customWidth="1"/>
    <col min="4618" max="4618" width="9.140625" style="406"/>
    <col min="4619" max="4619" width="12.42578125" style="406" customWidth="1"/>
    <col min="4620" max="4620" width="14.140625" style="406" customWidth="1"/>
    <col min="4621" max="4868" width="9.140625" style="406"/>
    <col min="4869" max="4869" width="43.85546875" style="406" customWidth="1"/>
    <col min="4870" max="4872" width="9.140625" style="406"/>
    <col min="4873" max="4873" width="9.7109375" style="406" bestFit="1" customWidth="1"/>
    <col min="4874" max="4874" width="9.140625" style="406"/>
    <col min="4875" max="4875" width="12.42578125" style="406" customWidth="1"/>
    <col min="4876" max="4876" width="14.140625" style="406" customWidth="1"/>
    <col min="4877" max="5124" width="9.140625" style="406"/>
    <col min="5125" max="5125" width="43.85546875" style="406" customWidth="1"/>
    <col min="5126" max="5128" width="9.140625" style="406"/>
    <col min="5129" max="5129" width="9.7109375" style="406" bestFit="1" customWidth="1"/>
    <col min="5130" max="5130" width="9.140625" style="406"/>
    <col min="5131" max="5131" width="12.42578125" style="406" customWidth="1"/>
    <col min="5132" max="5132" width="14.140625" style="406" customWidth="1"/>
    <col min="5133" max="5380" width="9.140625" style="406"/>
    <col min="5381" max="5381" width="43.85546875" style="406" customWidth="1"/>
    <col min="5382" max="5384" width="9.140625" style="406"/>
    <col min="5385" max="5385" width="9.7109375" style="406" bestFit="1" customWidth="1"/>
    <col min="5386" max="5386" width="9.140625" style="406"/>
    <col min="5387" max="5387" width="12.42578125" style="406" customWidth="1"/>
    <col min="5388" max="5388" width="14.140625" style="406" customWidth="1"/>
    <col min="5389" max="5636" width="9.140625" style="406"/>
    <col min="5637" max="5637" width="43.85546875" style="406" customWidth="1"/>
    <col min="5638" max="5640" width="9.140625" style="406"/>
    <col min="5641" max="5641" width="9.7109375" style="406" bestFit="1" customWidth="1"/>
    <col min="5642" max="5642" width="9.140625" style="406"/>
    <col min="5643" max="5643" width="12.42578125" style="406" customWidth="1"/>
    <col min="5644" max="5644" width="14.140625" style="406" customWidth="1"/>
    <col min="5645" max="5892" width="9.140625" style="406"/>
    <col min="5893" max="5893" width="43.85546875" style="406" customWidth="1"/>
    <col min="5894" max="5896" width="9.140625" style="406"/>
    <col min="5897" max="5897" width="9.7109375" style="406" bestFit="1" customWidth="1"/>
    <col min="5898" max="5898" width="9.140625" style="406"/>
    <col min="5899" max="5899" width="12.42578125" style="406" customWidth="1"/>
    <col min="5900" max="5900" width="14.140625" style="406" customWidth="1"/>
    <col min="5901" max="6148" width="9.140625" style="406"/>
    <col min="6149" max="6149" width="43.85546875" style="406" customWidth="1"/>
    <col min="6150" max="6152" width="9.140625" style="406"/>
    <col min="6153" max="6153" width="9.7109375" style="406" bestFit="1" customWidth="1"/>
    <col min="6154" max="6154" width="9.140625" style="406"/>
    <col min="6155" max="6155" width="12.42578125" style="406" customWidth="1"/>
    <col min="6156" max="6156" width="14.140625" style="406" customWidth="1"/>
    <col min="6157" max="6404" width="9.140625" style="406"/>
    <col min="6405" max="6405" width="43.85546875" style="406" customWidth="1"/>
    <col min="6406" max="6408" width="9.140625" style="406"/>
    <col min="6409" max="6409" width="9.7109375" style="406" bestFit="1" customWidth="1"/>
    <col min="6410" max="6410" width="9.140625" style="406"/>
    <col min="6411" max="6411" width="12.42578125" style="406" customWidth="1"/>
    <col min="6412" max="6412" width="14.140625" style="406" customWidth="1"/>
    <col min="6413" max="6660" width="9.140625" style="406"/>
    <col min="6661" max="6661" width="43.85546875" style="406" customWidth="1"/>
    <col min="6662" max="6664" width="9.140625" style="406"/>
    <col min="6665" max="6665" width="9.7109375" style="406" bestFit="1" customWidth="1"/>
    <col min="6666" max="6666" width="9.140625" style="406"/>
    <col min="6667" max="6667" width="12.42578125" style="406" customWidth="1"/>
    <col min="6668" max="6668" width="14.140625" style="406" customWidth="1"/>
    <col min="6669" max="6916" width="9.140625" style="406"/>
    <col min="6917" max="6917" width="43.85546875" style="406" customWidth="1"/>
    <col min="6918" max="6920" width="9.140625" style="406"/>
    <col min="6921" max="6921" width="9.7109375" style="406" bestFit="1" customWidth="1"/>
    <col min="6922" max="6922" width="9.140625" style="406"/>
    <col min="6923" max="6923" width="12.42578125" style="406" customWidth="1"/>
    <col min="6924" max="6924" width="14.140625" style="406" customWidth="1"/>
    <col min="6925" max="7172" width="9.140625" style="406"/>
    <col min="7173" max="7173" width="43.85546875" style="406" customWidth="1"/>
    <col min="7174" max="7176" width="9.140625" style="406"/>
    <col min="7177" max="7177" width="9.7109375" style="406" bestFit="1" customWidth="1"/>
    <col min="7178" max="7178" width="9.140625" style="406"/>
    <col min="7179" max="7179" width="12.42578125" style="406" customWidth="1"/>
    <col min="7180" max="7180" width="14.140625" style="406" customWidth="1"/>
    <col min="7181" max="7428" width="9.140625" style="406"/>
    <col min="7429" max="7429" width="43.85546875" style="406" customWidth="1"/>
    <col min="7430" max="7432" width="9.140625" style="406"/>
    <col min="7433" max="7433" width="9.7109375" style="406" bestFit="1" customWidth="1"/>
    <col min="7434" max="7434" width="9.140625" style="406"/>
    <col min="7435" max="7435" width="12.42578125" style="406" customWidth="1"/>
    <col min="7436" max="7436" width="14.140625" style="406" customWidth="1"/>
    <col min="7437" max="7684" width="9.140625" style="406"/>
    <col min="7685" max="7685" width="43.85546875" style="406" customWidth="1"/>
    <col min="7686" max="7688" width="9.140625" style="406"/>
    <col min="7689" max="7689" width="9.7109375" style="406" bestFit="1" customWidth="1"/>
    <col min="7690" max="7690" width="9.140625" style="406"/>
    <col min="7691" max="7691" width="12.42578125" style="406" customWidth="1"/>
    <col min="7692" max="7692" width="14.140625" style="406" customWidth="1"/>
    <col min="7693" max="7940" width="9.140625" style="406"/>
    <col min="7941" max="7941" width="43.85546875" style="406" customWidth="1"/>
    <col min="7942" max="7944" width="9.140625" style="406"/>
    <col min="7945" max="7945" width="9.7109375" style="406" bestFit="1" customWidth="1"/>
    <col min="7946" max="7946" width="9.140625" style="406"/>
    <col min="7947" max="7947" width="12.42578125" style="406" customWidth="1"/>
    <col min="7948" max="7948" width="14.140625" style="406" customWidth="1"/>
    <col min="7949" max="8196" width="9.140625" style="406"/>
    <col min="8197" max="8197" width="43.85546875" style="406" customWidth="1"/>
    <col min="8198" max="8200" width="9.140625" style="406"/>
    <col min="8201" max="8201" width="9.7109375" style="406" bestFit="1" customWidth="1"/>
    <col min="8202" max="8202" width="9.140625" style="406"/>
    <col min="8203" max="8203" width="12.42578125" style="406" customWidth="1"/>
    <col min="8204" max="8204" width="14.140625" style="406" customWidth="1"/>
    <col min="8205" max="8452" width="9.140625" style="406"/>
    <col min="8453" max="8453" width="43.85546875" style="406" customWidth="1"/>
    <col min="8454" max="8456" width="9.140625" style="406"/>
    <col min="8457" max="8457" width="9.7109375" style="406" bestFit="1" customWidth="1"/>
    <col min="8458" max="8458" width="9.140625" style="406"/>
    <col min="8459" max="8459" width="12.42578125" style="406" customWidth="1"/>
    <col min="8460" max="8460" width="14.140625" style="406" customWidth="1"/>
    <col min="8461" max="8708" width="9.140625" style="406"/>
    <col min="8709" max="8709" width="43.85546875" style="406" customWidth="1"/>
    <col min="8710" max="8712" width="9.140625" style="406"/>
    <col min="8713" max="8713" width="9.7109375" style="406" bestFit="1" customWidth="1"/>
    <col min="8714" max="8714" width="9.140625" style="406"/>
    <col min="8715" max="8715" width="12.42578125" style="406" customWidth="1"/>
    <col min="8716" max="8716" width="14.140625" style="406" customWidth="1"/>
    <col min="8717" max="8964" width="9.140625" style="406"/>
    <col min="8965" max="8965" width="43.85546875" style="406" customWidth="1"/>
    <col min="8966" max="8968" width="9.140625" style="406"/>
    <col min="8969" max="8969" width="9.7109375" style="406" bestFit="1" customWidth="1"/>
    <col min="8970" max="8970" width="9.140625" style="406"/>
    <col min="8971" max="8971" width="12.42578125" style="406" customWidth="1"/>
    <col min="8972" max="8972" width="14.140625" style="406" customWidth="1"/>
    <col min="8973" max="9220" width="9.140625" style="406"/>
    <col min="9221" max="9221" width="43.85546875" style="406" customWidth="1"/>
    <col min="9222" max="9224" width="9.140625" style="406"/>
    <col min="9225" max="9225" width="9.7109375" style="406" bestFit="1" customWidth="1"/>
    <col min="9226" max="9226" width="9.140625" style="406"/>
    <col min="9227" max="9227" width="12.42578125" style="406" customWidth="1"/>
    <col min="9228" max="9228" width="14.140625" style="406" customWidth="1"/>
    <col min="9229" max="9476" width="9.140625" style="406"/>
    <col min="9477" max="9477" width="43.85546875" style="406" customWidth="1"/>
    <col min="9478" max="9480" width="9.140625" style="406"/>
    <col min="9481" max="9481" width="9.7109375" style="406" bestFit="1" customWidth="1"/>
    <col min="9482" max="9482" width="9.140625" style="406"/>
    <col min="9483" max="9483" width="12.42578125" style="406" customWidth="1"/>
    <col min="9484" max="9484" width="14.140625" style="406" customWidth="1"/>
    <col min="9485" max="9732" width="9.140625" style="406"/>
    <col min="9733" max="9733" width="43.85546875" style="406" customWidth="1"/>
    <col min="9734" max="9736" width="9.140625" style="406"/>
    <col min="9737" max="9737" width="9.7109375" style="406" bestFit="1" customWidth="1"/>
    <col min="9738" max="9738" width="9.140625" style="406"/>
    <col min="9739" max="9739" width="12.42578125" style="406" customWidth="1"/>
    <col min="9740" max="9740" width="14.140625" style="406" customWidth="1"/>
    <col min="9741" max="9988" width="9.140625" style="406"/>
    <col min="9989" max="9989" width="43.85546875" style="406" customWidth="1"/>
    <col min="9990" max="9992" width="9.140625" style="406"/>
    <col min="9993" max="9993" width="9.7109375" style="406" bestFit="1" customWidth="1"/>
    <col min="9994" max="9994" width="9.140625" style="406"/>
    <col min="9995" max="9995" width="12.42578125" style="406" customWidth="1"/>
    <col min="9996" max="9996" width="14.140625" style="406" customWidth="1"/>
    <col min="9997" max="10244" width="9.140625" style="406"/>
    <col min="10245" max="10245" width="43.85546875" style="406" customWidth="1"/>
    <col min="10246" max="10248" width="9.140625" style="406"/>
    <col min="10249" max="10249" width="9.7109375" style="406" bestFit="1" customWidth="1"/>
    <col min="10250" max="10250" width="9.140625" style="406"/>
    <col min="10251" max="10251" width="12.42578125" style="406" customWidth="1"/>
    <col min="10252" max="10252" width="14.140625" style="406" customWidth="1"/>
    <col min="10253" max="10500" width="9.140625" style="406"/>
    <col min="10501" max="10501" width="43.85546875" style="406" customWidth="1"/>
    <col min="10502" max="10504" width="9.140625" style="406"/>
    <col min="10505" max="10505" width="9.7109375" style="406" bestFit="1" customWidth="1"/>
    <col min="10506" max="10506" width="9.140625" style="406"/>
    <col min="10507" max="10507" width="12.42578125" style="406" customWidth="1"/>
    <col min="10508" max="10508" width="14.140625" style="406" customWidth="1"/>
    <col min="10509" max="10756" width="9.140625" style="406"/>
    <col min="10757" max="10757" width="43.85546875" style="406" customWidth="1"/>
    <col min="10758" max="10760" width="9.140625" style="406"/>
    <col min="10761" max="10761" width="9.7109375" style="406" bestFit="1" customWidth="1"/>
    <col min="10762" max="10762" width="9.140625" style="406"/>
    <col min="10763" max="10763" width="12.42578125" style="406" customWidth="1"/>
    <col min="10764" max="10764" width="14.140625" style="406" customWidth="1"/>
    <col min="10765" max="11012" width="9.140625" style="406"/>
    <col min="11013" max="11013" width="43.85546875" style="406" customWidth="1"/>
    <col min="11014" max="11016" width="9.140625" style="406"/>
    <col min="11017" max="11017" width="9.7109375" style="406" bestFit="1" customWidth="1"/>
    <col min="11018" max="11018" width="9.140625" style="406"/>
    <col min="11019" max="11019" width="12.42578125" style="406" customWidth="1"/>
    <col min="11020" max="11020" width="14.140625" style="406" customWidth="1"/>
    <col min="11021" max="11268" width="9.140625" style="406"/>
    <col min="11269" max="11269" width="43.85546875" style="406" customWidth="1"/>
    <col min="11270" max="11272" width="9.140625" style="406"/>
    <col min="11273" max="11273" width="9.7109375" style="406" bestFit="1" customWidth="1"/>
    <col min="11274" max="11274" width="9.140625" style="406"/>
    <col min="11275" max="11275" width="12.42578125" style="406" customWidth="1"/>
    <col min="11276" max="11276" width="14.140625" style="406" customWidth="1"/>
    <col min="11277" max="11524" width="9.140625" style="406"/>
    <col min="11525" max="11525" width="43.85546875" style="406" customWidth="1"/>
    <col min="11526" max="11528" width="9.140625" style="406"/>
    <col min="11529" max="11529" width="9.7109375" style="406" bestFit="1" customWidth="1"/>
    <col min="11530" max="11530" width="9.140625" style="406"/>
    <col min="11531" max="11531" width="12.42578125" style="406" customWidth="1"/>
    <col min="11532" max="11532" width="14.140625" style="406" customWidth="1"/>
    <col min="11533" max="11780" width="9.140625" style="406"/>
    <col min="11781" max="11781" width="43.85546875" style="406" customWidth="1"/>
    <col min="11782" max="11784" width="9.140625" style="406"/>
    <col min="11785" max="11785" width="9.7109375" style="406" bestFit="1" customWidth="1"/>
    <col min="11786" max="11786" width="9.140625" style="406"/>
    <col min="11787" max="11787" width="12.42578125" style="406" customWidth="1"/>
    <col min="11788" max="11788" width="14.140625" style="406" customWidth="1"/>
    <col min="11789" max="12036" width="9.140625" style="406"/>
    <col min="12037" max="12037" width="43.85546875" style="406" customWidth="1"/>
    <col min="12038" max="12040" width="9.140625" style="406"/>
    <col min="12041" max="12041" width="9.7109375" style="406" bestFit="1" customWidth="1"/>
    <col min="12042" max="12042" width="9.140625" style="406"/>
    <col min="12043" max="12043" width="12.42578125" style="406" customWidth="1"/>
    <col min="12044" max="12044" width="14.140625" style="406" customWidth="1"/>
    <col min="12045" max="12292" width="9.140625" style="406"/>
    <col min="12293" max="12293" width="43.85546875" style="406" customWidth="1"/>
    <col min="12294" max="12296" width="9.140625" style="406"/>
    <col min="12297" max="12297" width="9.7109375" style="406" bestFit="1" customWidth="1"/>
    <col min="12298" max="12298" width="9.140625" style="406"/>
    <col min="12299" max="12299" width="12.42578125" style="406" customWidth="1"/>
    <col min="12300" max="12300" width="14.140625" style="406" customWidth="1"/>
    <col min="12301" max="12548" width="9.140625" style="406"/>
    <col min="12549" max="12549" width="43.85546875" style="406" customWidth="1"/>
    <col min="12550" max="12552" width="9.140625" style="406"/>
    <col min="12553" max="12553" width="9.7109375" style="406" bestFit="1" customWidth="1"/>
    <col min="12554" max="12554" width="9.140625" style="406"/>
    <col min="12555" max="12555" width="12.42578125" style="406" customWidth="1"/>
    <col min="12556" max="12556" width="14.140625" style="406" customWidth="1"/>
    <col min="12557" max="12804" width="9.140625" style="406"/>
    <col min="12805" max="12805" width="43.85546875" style="406" customWidth="1"/>
    <col min="12806" max="12808" width="9.140625" style="406"/>
    <col min="12809" max="12809" width="9.7109375" style="406" bestFit="1" customWidth="1"/>
    <col min="12810" max="12810" width="9.140625" style="406"/>
    <col min="12811" max="12811" width="12.42578125" style="406" customWidth="1"/>
    <col min="12812" max="12812" width="14.140625" style="406" customWidth="1"/>
    <col min="12813" max="13060" width="9.140625" style="406"/>
    <col min="13061" max="13061" width="43.85546875" style="406" customWidth="1"/>
    <col min="13062" max="13064" width="9.140625" style="406"/>
    <col min="13065" max="13065" width="9.7109375" style="406" bestFit="1" customWidth="1"/>
    <col min="13066" max="13066" width="9.140625" style="406"/>
    <col min="13067" max="13067" width="12.42578125" style="406" customWidth="1"/>
    <col min="13068" max="13068" width="14.140625" style="406" customWidth="1"/>
    <col min="13069" max="13316" width="9.140625" style="406"/>
    <col min="13317" max="13317" width="43.85546875" style="406" customWidth="1"/>
    <col min="13318" max="13320" width="9.140625" style="406"/>
    <col min="13321" max="13321" width="9.7109375" style="406" bestFit="1" customWidth="1"/>
    <col min="13322" max="13322" width="9.140625" style="406"/>
    <col min="13323" max="13323" width="12.42578125" style="406" customWidth="1"/>
    <col min="13324" max="13324" width="14.140625" style="406" customWidth="1"/>
    <col min="13325" max="13572" width="9.140625" style="406"/>
    <col min="13573" max="13573" width="43.85546875" style="406" customWidth="1"/>
    <col min="13574" max="13576" width="9.140625" style="406"/>
    <col min="13577" max="13577" width="9.7109375" style="406" bestFit="1" customWidth="1"/>
    <col min="13578" max="13578" width="9.140625" style="406"/>
    <col min="13579" max="13579" width="12.42578125" style="406" customWidth="1"/>
    <col min="13580" max="13580" width="14.140625" style="406" customWidth="1"/>
    <col min="13581" max="13828" width="9.140625" style="406"/>
    <col min="13829" max="13829" width="43.85546875" style="406" customWidth="1"/>
    <col min="13830" max="13832" width="9.140625" style="406"/>
    <col min="13833" max="13833" width="9.7109375" style="406" bestFit="1" customWidth="1"/>
    <col min="13834" max="13834" width="9.140625" style="406"/>
    <col min="13835" max="13835" width="12.42578125" style="406" customWidth="1"/>
    <col min="13836" max="13836" width="14.140625" style="406" customWidth="1"/>
    <col min="13837" max="14084" width="9.140625" style="406"/>
    <col min="14085" max="14085" width="43.85546875" style="406" customWidth="1"/>
    <col min="14086" max="14088" width="9.140625" style="406"/>
    <col min="14089" max="14089" width="9.7109375" style="406" bestFit="1" customWidth="1"/>
    <col min="14090" max="14090" width="9.140625" style="406"/>
    <col min="14091" max="14091" width="12.42578125" style="406" customWidth="1"/>
    <col min="14092" max="14092" width="14.140625" style="406" customWidth="1"/>
    <col min="14093" max="14340" width="9.140625" style="406"/>
    <col min="14341" max="14341" width="43.85546875" style="406" customWidth="1"/>
    <col min="14342" max="14344" width="9.140625" style="406"/>
    <col min="14345" max="14345" width="9.7109375" style="406" bestFit="1" customWidth="1"/>
    <col min="14346" max="14346" width="9.140625" style="406"/>
    <col min="14347" max="14347" width="12.42578125" style="406" customWidth="1"/>
    <col min="14348" max="14348" width="14.140625" style="406" customWidth="1"/>
    <col min="14349" max="14596" width="9.140625" style="406"/>
    <col min="14597" max="14597" width="43.85546875" style="406" customWidth="1"/>
    <col min="14598" max="14600" width="9.140625" style="406"/>
    <col min="14601" max="14601" width="9.7109375" style="406" bestFit="1" customWidth="1"/>
    <col min="14602" max="14602" width="9.140625" style="406"/>
    <col min="14603" max="14603" width="12.42578125" style="406" customWidth="1"/>
    <col min="14604" max="14604" width="14.140625" style="406" customWidth="1"/>
    <col min="14605" max="14852" width="9.140625" style="406"/>
    <col min="14853" max="14853" width="43.85546875" style="406" customWidth="1"/>
    <col min="14854" max="14856" width="9.140625" style="406"/>
    <col min="14857" max="14857" width="9.7109375" style="406" bestFit="1" customWidth="1"/>
    <col min="14858" max="14858" width="9.140625" style="406"/>
    <col min="14859" max="14859" width="12.42578125" style="406" customWidth="1"/>
    <col min="14860" max="14860" width="14.140625" style="406" customWidth="1"/>
    <col min="14861" max="15108" width="9.140625" style="406"/>
    <col min="15109" max="15109" width="43.85546875" style="406" customWidth="1"/>
    <col min="15110" max="15112" width="9.140625" style="406"/>
    <col min="15113" max="15113" width="9.7109375" style="406" bestFit="1" customWidth="1"/>
    <col min="15114" max="15114" width="9.140625" style="406"/>
    <col min="15115" max="15115" width="12.42578125" style="406" customWidth="1"/>
    <col min="15116" max="15116" width="14.140625" style="406" customWidth="1"/>
    <col min="15117" max="15364" width="9.140625" style="406"/>
    <col min="15365" max="15365" width="43.85546875" style="406" customWidth="1"/>
    <col min="15366" max="15368" width="9.140625" style="406"/>
    <col min="15369" max="15369" width="9.7109375" style="406" bestFit="1" customWidth="1"/>
    <col min="15370" max="15370" width="9.140625" style="406"/>
    <col min="15371" max="15371" width="12.42578125" style="406" customWidth="1"/>
    <col min="15372" max="15372" width="14.140625" style="406" customWidth="1"/>
    <col min="15373" max="15620" width="9.140625" style="406"/>
    <col min="15621" max="15621" width="43.85546875" style="406" customWidth="1"/>
    <col min="15622" max="15624" width="9.140625" style="406"/>
    <col min="15625" max="15625" width="9.7109375" style="406" bestFit="1" customWidth="1"/>
    <col min="15626" max="15626" width="9.140625" style="406"/>
    <col min="15627" max="15627" width="12.42578125" style="406" customWidth="1"/>
    <col min="15628" max="15628" width="14.140625" style="406" customWidth="1"/>
    <col min="15629" max="15876" width="9.140625" style="406"/>
    <col min="15877" max="15877" width="43.85546875" style="406" customWidth="1"/>
    <col min="15878" max="15880" width="9.140625" style="406"/>
    <col min="15881" max="15881" width="9.7109375" style="406" bestFit="1" customWidth="1"/>
    <col min="15882" max="15882" width="9.140625" style="406"/>
    <col min="15883" max="15883" width="12.42578125" style="406" customWidth="1"/>
    <col min="15884" max="15884" width="14.140625" style="406" customWidth="1"/>
    <col min="15885" max="16132" width="9.140625" style="406"/>
    <col min="16133" max="16133" width="43.85546875" style="406" customWidth="1"/>
    <col min="16134" max="16136" width="9.140625" style="406"/>
    <col min="16137" max="16137" width="9.7109375" style="406" bestFit="1" customWidth="1"/>
    <col min="16138" max="16138" width="9.140625" style="406"/>
    <col min="16139" max="16139" width="12.42578125" style="406" customWidth="1"/>
    <col min="16140" max="16140" width="14.140625" style="406" customWidth="1"/>
    <col min="16141" max="16384" width="9.140625" style="406"/>
  </cols>
  <sheetData>
    <row r="1" spans="1:20">
      <c r="H1" s="650"/>
      <c r="I1" s="650"/>
      <c r="J1" s="650"/>
    </row>
    <row r="3" spans="1:20">
      <c r="A3" s="646" t="s">
        <v>777</v>
      </c>
      <c r="B3" s="646"/>
      <c r="C3" s="646"/>
      <c r="D3" s="646"/>
      <c r="E3" s="646"/>
      <c r="F3" s="646"/>
      <c r="G3" s="646"/>
      <c r="H3" s="646"/>
      <c r="I3" s="646"/>
      <c r="J3" s="646"/>
    </row>
    <row r="4" spans="1:20">
      <c r="A4" s="428"/>
      <c r="B4" s="428"/>
      <c r="C4" s="428"/>
      <c r="D4" s="428"/>
      <c r="E4" s="428"/>
      <c r="F4" s="428"/>
      <c r="G4" s="428"/>
      <c r="H4" s="428"/>
      <c r="I4" s="448"/>
      <c r="J4" s="428"/>
    </row>
    <row r="5" spans="1:20">
      <c r="A5" s="646" t="s">
        <v>631</v>
      </c>
      <c r="B5" s="646"/>
      <c r="C5" s="646"/>
      <c r="D5" s="646"/>
      <c r="E5" s="646"/>
      <c r="F5" s="646"/>
      <c r="G5" s="646"/>
      <c r="H5" s="646"/>
      <c r="I5" s="646"/>
      <c r="J5" s="646"/>
    </row>
    <row r="6" spans="1:20">
      <c r="A6" s="646" t="s">
        <v>703</v>
      </c>
      <c r="B6" s="646"/>
      <c r="C6" s="646"/>
      <c r="D6" s="646"/>
      <c r="E6" s="646"/>
      <c r="F6" s="646"/>
      <c r="G6" s="646"/>
      <c r="H6" s="646"/>
      <c r="I6" s="646"/>
      <c r="J6" s="646"/>
    </row>
    <row r="8" spans="1:20">
      <c r="J8" s="429" t="s">
        <v>394</v>
      </c>
    </row>
    <row r="9" spans="1:20">
      <c r="A9" s="656" t="s">
        <v>309</v>
      </c>
      <c r="B9" s="656" t="s">
        <v>57</v>
      </c>
      <c r="C9" s="658"/>
      <c r="D9" s="658"/>
      <c r="E9" s="658"/>
      <c r="F9" s="659" t="s">
        <v>632</v>
      </c>
      <c r="G9" s="658"/>
      <c r="H9" s="658"/>
      <c r="I9" s="660" t="s">
        <v>735</v>
      </c>
      <c r="J9" s="660" t="s">
        <v>633</v>
      </c>
      <c r="L9" s="655" t="s">
        <v>713</v>
      </c>
      <c r="M9" s="655"/>
      <c r="N9" s="655"/>
      <c r="O9" s="655" t="s">
        <v>714</v>
      </c>
      <c r="P9" s="655"/>
      <c r="Q9" s="655"/>
      <c r="R9" s="655" t="s">
        <v>712</v>
      </c>
      <c r="S9" s="655"/>
      <c r="T9" s="655"/>
    </row>
    <row r="10" spans="1:20" ht="30.75" customHeight="1">
      <c r="A10" s="657"/>
      <c r="B10" s="657"/>
      <c r="C10" s="430" t="s">
        <v>634</v>
      </c>
      <c r="D10" s="430" t="s">
        <v>635</v>
      </c>
      <c r="E10" s="430" t="s">
        <v>636</v>
      </c>
      <c r="F10" s="431" t="s">
        <v>637</v>
      </c>
      <c r="G10" s="431" t="s">
        <v>638</v>
      </c>
      <c r="H10" s="443" t="s">
        <v>639</v>
      </c>
      <c r="I10" s="660"/>
      <c r="J10" s="660"/>
      <c r="L10" s="446" t="s">
        <v>637</v>
      </c>
      <c r="M10" s="446" t="s">
        <v>638</v>
      </c>
      <c r="N10" s="447" t="s">
        <v>639</v>
      </c>
      <c r="O10" s="446" t="s">
        <v>637</v>
      </c>
      <c r="P10" s="446" t="s">
        <v>638</v>
      </c>
      <c r="Q10" s="447" t="s">
        <v>639</v>
      </c>
      <c r="R10" s="446" t="s">
        <v>637</v>
      </c>
      <c r="S10" s="446" t="s">
        <v>638</v>
      </c>
      <c r="T10" s="447" t="s">
        <v>639</v>
      </c>
    </row>
    <row r="11" spans="1:20" s="426" customFormat="1">
      <c r="A11" s="427" t="s">
        <v>640</v>
      </c>
      <c r="B11" s="432">
        <f>SUM(C11:E11)</f>
        <v>1150</v>
      </c>
      <c r="C11" s="432">
        <v>0</v>
      </c>
      <c r="D11" s="432">
        <v>0</v>
      </c>
      <c r="E11" s="432">
        <v>1150</v>
      </c>
      <c r="F11" s="432">
        <v>0</v>
      </c>
      <c r="G11" s="432">
        <v>1150</v>
      </c>
      <c r="H11" s="432">
        <v>0</v>
      </c>
      <c r="I11" s="432">
        <v>0</v>
      </c>
      <c r="J11" s="432">
        <f>36222+224</f>
        <v>36446</v>
      </c>
      <c r="R11" s="449"/>
      <c r="S11" s="449">
        <f>1075992+74301</f>
        <v>1150293</v>
      </c>
      <c r="T11" s="449"/>
    </row>
    <row r="12" spans="1:20" s="426" customFormat="1">
      <c r="A12" s="427" t="s">
        <v>641</v>
      </c>
      <c r="B12" s="432">
        <f>SUM(B13:B17)</f>
        <v>3145990</v>
      </c>
      <c r="C12" s="432">
        <f>SUM(C13:C14)</f>
        <v>26493</v>
      </c>
      <c r="D12" s="432">
        <f t="shared" ref="D12:J12" si="0">SUM(D13:D17)</f>
        <v>90</v>
      </c>
      <c r="E12" s="432">
        <f>SUM(E13:E17)</f>
        <v>3119407</v>
      </c>
      <c r="F12" s="432">
        <f t="shared" si="0"/>
        <v>1925553</v>
      </c>
      <c r="G12" s="432">
        <f t="shared" si="0"/>
        <v>940911</v>
      </c>
      <c r="H12" s="432">
        <f t="shared" si="0"/>
        <v>279506</v>
      </c>
      <c r="I12" s="432">
        <f t="shared" si="0"/>
        <v>660</v>
      </c>
      <c r="J12" s="432">
        <f t="shared" si="0"/>
        <v>64394</v>
      </c>
      <c r="R12" s="449"/>
      <c r="S12" s="449"/>
      <c r="T12" s="449"/>
    </row>
    <row r="13" spans="1:20">
      <c r="A13" s="433" t="s">
        <v>642</v>
      </c>
      <c r="B13" s="434">
        <f t="shared" ref="B13:B18" si="1">SUM(C13:E13)</f>
        <v>3128998</v>
      </c>
      <c r="C13" s="434">
        <v>25331</v>
      </c>
      <c r="D13" s="435">
        <v>0</v>
      </c>
      <c r="E13" s="435">
        <v>3103667</v>
      </c>
      <c r="F13" s="435">
        <f>1925553</f>
        <v>1925553</v>
      </c>
      <c r="G13" s="435">
        <f>911149+25331</f>
        <v>936480</v>
      </c>
      <c r="H13" s="435">
        <f>266965</f>
        <v>266965</v>
      </c>
      <c r="I13" s="435"/>
      <c r="J13" s="435"/>
      <c r="R13" s="444">
        <f>995229200+13430000+850051254+49799725+10083921+242000+1442574+5274845</f>
        <v>1925553519</v>
      </c>
      <c r="S13" s="444">
        <f>404435147+12908000+37934900+158244677+137413392+49455582+110757220</f>
        <v>911148918</v>
      </c>
      <c r="T13" s="444">
        <f>211296600+13393000+25186000+7348635+3788438+1883488+23000+4045400</f>
        <v>266964561</v>
      </c>
    </row>
    <row r="14" spans="1:20">
      <c r="A14" s="433" t="s">
        <v>643</v>
      </c>
      <c r="B14" s="434">
        <f t="shared" si="1"/>
        <v>16972</v>
      </c>
      <c r="C14" s="435">
        <v>1162</v>
      </c>
      <c r="D14" s="435">
        <v>90</v>
      </c>
      <c r="E14" s="435">
        <v>15720</v>
      </c>
      <c r="F14" s="435"/>
      <c r="G14" s="435">
        <f>4431</f>
        <v>4431</v>
      </c>
      <c r="H14" s="435">
        <f>11289+1162+90</f>
        <v>12541</v>
      </c>
      <c r="I14" s="435">
        <f>566+94</f>
        <v>660</v>
      </c>
      <c r="J14" s="435">
        <f>57523+7531-I14</f>
        <v>64394</v>
      </c>
      <c r="N14" s="444">
        <f>874138+288000</f>
        <v>1162138</v>
      </c>
      <c r="O14" s="444"/>
      <c r="Q14" s="444">
        <v>89680</v>
      </c>
      <c r="R14" s="444"/>
      <c r="S14" s="444">
        <f>1883203+24836+2522781</f>
        <v>4430820</v>
      </c>
      <c r="T14" s="444">
        <f>95680+10075829+603000+514918</f>
        <v>11289427</v>
      </c>
    </row>
    <row r="15" spans="1:20">
      <c r="A15" s="433" t="s">
        <v>644</v>
      </c>
      <c r="B15" s="434">
        <f t="shared" si="1"/>
        <v>0</v>
      </c>
      <c r="C15" s="435">
        <v>0</v>
      </c>
      <c r="D15" s="435">
        <v>0</v>
      </c>
      <c r="E15" s="435">
        <v>0</v>
      </c>
      <c r="F15" s="435"/>
      <c r="G15" s="435"/>
      <c r="H15" s="435"/>
      <c r="I15" s="435"/>
      <c r="J15" s="435">
        <v>0</v>
      </c>
      <c r="R15" s="444"/>
      <c r="S15" s="444"/>
      <c r="T15" s="444"/>
    </row>
    <row r="16" spans="1:20">
      <c r="A16" s="433" t="s">
        <v>645</v>
      </c>
      <c r="B16" s="434">
        <f t="shared" si="1"/>
        <v>20</v>
      </c>
      <c r="C16" s="435">
        <v>0</v>
      </c>
      <c r="D16" s="435">
        <v>0</v>
      </c>
      <c r="E16" s="435">
        <v>20</v>
      </c>
      <c r="F16" s="435"/>
      <c r="G16" s="435"/>
      <c r="H16" s="435"/>
      <c r="I16" s="435"/>
      <c r="J16" s="435"/>
      <c r="R16" s="444"/>
      <c r="S16" s="444"/>
      <c r="T16" s="444"/>
    </row>
    <row r="17" spans="1:20">
      <c r="A17" s="433" t="s">
        <v>646</v>
      </c>
      <c r="B17" s="434">
        <f t="shared" si="1"/>
        <v>0</v>
      </c>
      <c r="C17" s="435">
        <v>0</v>
      </c>
      <c r="D17" s="435">
        <v>0</v>
      </c>
      <c r="E17" s="435">
        <v>0</v>
      </c>
      <c r="F17" s="435"/>
      <c r="G17" s="435"/>
      <c r="H17" s="435"/>
      <c r="I17" s="435"/>
      <c r="J17" s="435"/>
      <c r="R17" s="444"/>
      <c r="S17" s="444"/>
      <c r="T17" s="444"/>
    </row>
    <row r="18" spans="1:20" s="426" customFormat="1">
      <c r="A18" s="427" t="s">
        <v>647</v>
      </c>
      <c r="B18" s="432">
        <f t="shared" si="1"/>
        <v>3044</v>
      </c>
      <c r="C18" s="432">
        <f>SUM(C19:C21)</f>
        <v>0</v>
      </c>
      <c r="D18" s="432">
        <f>SUM(D19:D21)</f>
        <v>0</v>
      </c>
      <c r="E18" s="432">
        <v>3044</v>
      </c>
      <c r="F18" s="432"/>
      <c r="G18" s="432"/>
      <c r="H18" s="432"/>
      <c r="I18" s="432"/>
      <c r="J18" s="432"/>
      <c r="R18" s="449"/>
      <c r="S18" s="449"/>
      <c r="T18" s="449"/>
    </row>
    <row r="19" spans="1:20">
      <c r="A19" s="433" t="s">
        <v>648</v>
      </c>
      <c r="B19" s="435">
        <v>3044</v>
      </c>
      <c r="C19" s="435">
        <v>0</v>
      </c>
      <c r="D19" s="435">
        <v>0</v>
      </c>
      <c r="E19" s="435">
        <v>3044</v>
      </c>
      <c r="F19" s="435"/>
      <c r="G19" s="435"/>
      <c r="H19" s="435"/>
      <c r="I19" s="435"/>
      <c r="J19" s="435"/>
      <c r="R19" s="444"/>
      <c r="S19" s="444"/>
      <c r="T19" s="444"/>
    </row>
    <row r="20" spans="1:20">
      <c r="A20" s="433" t="s">
        <v>649</v>
      </c>
      <c r="B20" s="435">
        <v>0</v>
      </c>
      <c r="C20" s="435">
        <v>0</v>
      </c>
      <c r="D20" s="435">
        <v>0</v>
      </c>
      <c r="E20" s="435">
        <v>0</v>
      </c>
      <c r="F20" s="435"/>
      <c r="G20" s="435"/>
      <c r="H20" s="435"/>
      <c r="I20" s="435"/>
      <c r="J20" s="435"/>
      <c r="R20" s="444"/>
      <c r="S20" s="444"/>
      <c r="T20" s="444"/>
    </row>
    <row r="21" spans="1:20">
      <c r="A21" s="433" t="s">
        <v>650</v>
      </c>
      <c r="B21" s="435">
        <v>0</v>
      </c>
      <c r="C21" s="435">
        <v>0</v>
      </c>
      <c r="D21" s="435">
        <v>0</v>
      </c>
      <c r="E21" s="435">
        <v>0</v>
      </c>
      <c r="F21" s="435"/>
      <c r="G21" s="435"/>
      <c r="H21" s="435"/>
      <c r="I21" s="435"/>
      <c r="J21" s="435"/>
      <c r="R21" s="444"/>
      <c r="S21" s="444"/>
      <c r="T21" s="444"/>
    </row>
    <row r="22" spans="1:20" s="426" customFormat="1" ht="25.5" customHeight="1">
      <c r="A22" s="420"/>
      <c r="B22" s="436"/>
      <c r="C22" s="436"/>
      <c r="D22" s="436"/>
      <c r="E22" s="436"/>
      <c r="F22" s="436"/>
      <c r="G22" s="436"/>
      <c r="H22" s="436"/>
      <c r="I22" s="436"/>
      <c r="J22" s="436"/>
      <c r="R22" s="449"/>
      <c r="S22" s="449"/>
      <c r="T22" s="449"/>
    </row>
    <row r="23" spans="1:20" s="426" customFormat="1">
      <c r="A23" s="427" t="s">
        <v>651</v>
      </c>
      <c r="B23" s="432">
        <f>SUM(B11,B12,B18,B22,)</f>
        <v>3150184</v>
      </c>
      <c r="C23" s="432">
        <f>SUM(C12,C18,C22,)</f>
        <v>26493</v>
      </c>
      <c r="D23" s="432">
        <f>SUM(D12,D18,D22,)</f>
        <v>90</v>
      </c>
      <c r="E23" s="432">
        <f>SUM(E12,E18,E22,E11)</f>
        <v>3123601</v>
      </c>
      <c r="F23" s="432">
        <f>SUM(F11,F12,F18,F22,)</f>
        <v>1925553</v>
      </c>
      <c r="G23" s="432">
        <f>SUM(G11,G12,G18,G22,)</f>
        <v>942061</v>
      </c>
      <c r="H23" s="432">
        <f>SUM(H11,H12,H18,H22,)</f>
        <v>279506</v>
      </c>
      <c r="I23" s="432">
        <f>SUM(I11,I12,I18,I22,)</f>
        <v>660</v>
      </c>
      <c r="J23" s="432">
        <f>SUM(J11,J12,J18,J22,)</f>
        <v>100840</v>
      </c>
    </row>
    <row r="24" spans="1:20">
      <c r="A24" s="433" t="s">
        <v>652</v>
      </c>
      <c r="B24" s="435">
        <f t="shared" ref="B24:B29" si="2">SUM(C24:E24)</f>
        <v>0</v>
      </c>
      <c r="C24" s="435">
        <v>0</v>
      </c>
      <c r="D24" s="435">
        <v>0</v>
      </c>
      <c r="E24" s="435">
        <v>0</v>
      </c>
      <c r="F24" s="435"/>
      <c r="G24" s="435"/>
      <c r="H24" s="435"/>
      <c r="I24" s="435"/>
      <c r="J24" s="435"/>
    </row>
    <row r="25" spans="1:20">
      <c r="A25" s="433" t="s">
        <v>653</v>
      </c>
      <c r="B25" s="435">
        <f t="shared" si="2"/>
        <v>0</v>
      </c>
      <c r="C25" s="435">
        <v>0</v>
      </c>
      <c r="D25" s="435">
        <v>0</v>
      </c>
      <c r="E25" s="435">
        <v>0</v>
      </c>
      <c r="F25" s="435"/>
      <c r="G25" s="435"/>
      <c r="H25" s="435"/>
      <c r="I25" s="435"/>
      <c r="J25" s="435"/>
    </row>
    <row r="26" spans="1:20" s="426" customFormat="1">
      <c r="A26" s="427" t="s">
        <v>654</v>
      </c>
      <c r="B26" s="432">
        <f t="shared" si="2"/>
        <v>0</v>
      </c>
      <c r="C26" s="432"/>
      <c r="D26" s="432"/>
      <c r="E26" s="432">
        <f>SUM(E24:E25)</f>
        <v>0</v>
      </c>
      <c r="F26" s="432"/>
      <c r="G26" s="432"/>
      <c r="H26" s="432"/>
      <c r="I26" s="432"/>
      <c r="J26" s="432"/>
    </row>
    <row r="27" spans="1:20">
      <c r="A27" s="433" t="s">
        <v>655</v>
      </c>
      <c r="B27" s="432">
        <f t="shared" si="2"/>
        <v>65305</v>
      </c>
      <c r="C27" s="432">
        <v>1198</v>
      </c>
      <c r="D27" s="432">
        <v>450</v>
      </c>
      <c r="E27" s="432">
        <v>63657</v>
      </c>
      <c r="F27" s="435"/>
      <c r="G27" s="435"/>
      <c r="H27" s="435"/>
      <c r="I27" s="435"/>
      <c r="J27" s="435"/>
      <c r="L27" s="406" t="s">
        <v>708</v>
      </c>
    </row>
    <row r="28" spans="1:20">
      <c r="A28" s="433" t="s">
        <v>656</v>
      </c>
      <c r="B28" s="432">
        <f t="shared" si="2"/>
        <v>27292</v>
      </c>
      <c r="C28" s="432">
        <v>183</v>
      </c>
      <c r="D28" s="432">
        <v>670</v>
      </c>
      <c r="E28" s="432">
        <v>26439</v>
      </c>
      <c r="F28" s="435"/>
      <c r="G28" s="435"/>
      <c r="H28" s="435"/>
      <c r="I28" s="435"/>
      <c r="J28" s="435"/>
      <c r="L28" s="406" t="s">
        <v>706</v>
      </c>
    </row>
    <row r="29" spans="1:20">
      <c r="A29" s="433" t="s">
        <v>657</v>
      </c>
      <c r="B29" s="432">
        <f t="shared" si="2"/>
        <v>0</v>
      </c>
      <c r="C29" s="432">
        <v>0</v>
      </c>
      <c r="D29" s="432">
        <v>0</v>
      </c>
      <c r="E29" s="432">
        <v>0</v>
      </c>
      <c r="F29" s="435"/>
      <c r="G29" s="435"/>
      <c r="H29" s="435"/>
      <c r="I29" s="435"/>
      <c r="J29" s="435"/>
      <c r="L29" s="406" t="s">
        <v>707</v>
      </c>
    </row>
    <row r="30" spans="1:20">
      <c r="A30" s="433" t="s">
        <v>658</v>
      </c>
      <c r="B30" s="435"/>
      <c r="C30" s="435"/>
      <c r="D30" s="435"/>
      <c r="E30" s="435"/>
      <c r="F30" s="435"/>
      <c r="G30" s="435"/>
      <c r="H30" s="435"/>
      <c r="I30" s="435"/>
      <c r="J30" s="435"/>
    </row>
    <row r="31" spans="1:20">
      <c r="A31" s="427" t="s">
        <v>659</v>
      </c>
      <c r="B31" s="432">
        <f>SUM(B23,B26,B27:B29)</f>
        <v>3242781</v>
      </c>
      <c r="C31" s="432">
        <f>SUM(C23,C26,C27,C28,C29,C30,)</f>
        <v>27874</v>
      </c>
      <c r="D31" s="432">
        <f t="shared" ref="D31:J31" si="3">SUM(D23,D26,D27,D28,D29,D30,)</f>
        <v>1210</v>
      </c>
      <c r="E31" s="432">
        <f t="shared" si="3"/>
        <v>3213697</v>
      </c>
      <c r="F31" s="432">
        <f t="shared" si="3"/>
        <v>1925553</v>
      </c>
      <c r="G31" s="432">
        <f t="shared" si="3"/>
        <v>942061</v>
      </c>
      <c r="H31" s="432">
        <f t="shared" si="3"/>
        <v>279506</v>
      </c>
      <c r="I31" s="432">
        <f t="shared" si="3"/>
        <v>660</v>
      </c>
      <c r="J31" s="432">
        <f t="shared" si="3"/>
        <v>100840</v>
      </c>
    </row>
    <row r="32" spans="1:20">
      <c r="A32" s="427"/>
      <c r="B32" s="432"/>
      <c r="C32" s="432"/>
      <c r="D32" s="432"/>
      <c r="E32" s="432"/>
      <c r="F32" s="432"/>
      <c r="G32" s="432"/>
      <c r="H32" s="432"/>
      <c r="I32" s="432"/>
      <c r="J32" s="432"/>
    </row>
    <row r="33" spans="1:12">
      <c r="A33" s="433" t="s">
        <v>660</v>
      </c>
      <c r="B33" s="434">
        <f>SUM(C33:E33)</f>
        <v>3658128</v>
      </c>
      <c r="C33" s="434">
        <v>44085</v>
      </c>
      <c r="D33" s="410">
        <v>717</v>
      </c>
      <c r="E33" s="434">
        <v>3613326</v>
      </c>
      <c r="F33" s="434"/>
      <c r="G33" s="434"/>
      <c r="H33" s="434"/>
      <c r="I33" s="434"/>
      <c r="J33" s="434"/>
      <c r="L33" s="406" t="s">
        <v>705</v>
      </c>
    </row>
    <row r="34" spans="1:12">
      <c r="A34" s="433" t="s">
        <v>661</v>
      </c>
      <c r="B34" s="434">
        <f t="shared" ref="B34:B44" si="4">SUM(C34:E34)</f>
        <v>97282</v>
      </c>
      <c r="C34" s="435">
        <v>-44</v>
      </c>
      <c r="D34" s="410">
        <v>0</v>
      </c>
      <c r="E34" s="435">
        <v>97326</v>
      </c>
      <c r="F34" s="435"/>
      <c r="G34" s="435"/>
      <c r="H34" s="435"/>
      <c r="I34" s="435"/>
      <c r="J34" s="435"/>
    </row>
    <row r="35" spans="1:12">
      <c r="A35" s="433" t="s">
        <v>662</v>
      </c>
      <c r="B35" s="434">
        <f t="shared" si="4"/>
        <v>103981</v>
      </c>
      <c r="C35" s="435">
        <v>866</v>
      </c>
      <c r="D35" s="433">
        <v>692</v>
      </c>
      <c r="E35" s="435">
        <v>102423</v>
      </c>
      <c r="F35" s="435"/>
      <c r="G35" s="435"/>
      <c r="H35" s="435"/>
      <c r="I35" s="435"/>
      <c r="J35" s="435"/>
    </row>
    <row r="36" spans="1:12">
      <c r="A36" s="433" t="s">
        <v>663</v>
      </c>
      <c r="B36" s="434">
        <f t="shared" si="4"/>
        <v>-653962</v>
      </c>
      <c r="C36" s="435">
        <v>-17104</v>
      </c>
      <c r="D36" s="410">
        <v>2454</v>
      </c>
      <c r="E36" s="435">
        <v>-639312</v>
      </c>
      <c r="F36" s="435"/>
      <c r="G36" s="435"/>
      <c r="H36" s="435"/>
      <c r="I36" s="435"/>
      <c r="J36" s="435"/>
    </row>
    <row r="37" spans="1:12">
      <c r="A37" s="433" t="s">
        <v>664</v>
      </c>
      <c r="B37" s="434">
        <f t="shared" si="4"/>
        <v>0</v>
      </c>
      <c r="C37" s="435"/>
      <c r="D37" s="410">
        <v>0</v>
      </c>
      <c r="E37" s="435">
        <v>0</v>
      </c>
      <c r="F37" s="435"/>
      <c r="G37" s="435"/>
      <c r="H37" s="435"/>
      <c r="I37" s="435"/>
      <c r="J37" s="435"/>
    </row>
    <row r="38" spans="1:12">
      <c r="A38" s="433" t="s">
        <v>665</v>
      </c>
      <c r="B38" s="434">
        <f t="shared" si="4"/>
        <v>4268</v>
      </c>
      <c r="C38" s="435">
        <v>-809</v>
      </c>
      <c r="D38" s="410">
        <v>-9417</v>
      </c>
      <c r="E38" s="435">
        <v>14494</v>
      </c>
      <c r="F38" s="435"/>
      <c r="G38" s="435"/>
      <c r="H38" s="435"/>
      <c r="I38" s="435"/>
      <c r="J38" s="435"/>
    </row>
    <row r="39" spans="1:12" s="426" customFormat="1">
      <c r="A39" s="427" t="s">
        <v>666</v>
      </c>
      <c r="B39" s="434">
        <f t="shared" si="4"/>
        <v>3209697</v>
      </c>
      <c r="C39" s="432">
        <f>SUM(C33:C38)</f>
        <v>26994</v>
      </c>
      <c r="D39" s="432">
        <f>SUM(D33:D38)</f>
        <v>-5554</v>
      </c>
      <c r="E39" s="432">
        <f>SUM(E33:E38)</f>
        <v>3188257</v>
      </c>
      <c r="F39" s="432"/>
      <c r="G39" s="432"/>
      <c r="H39" s="432"/>
      <c r="I39" s="432"/>
      <c r="J39" s="432"/>
    </row>
    <row r="40" spans="1:12">
      <c r="A40" s="427" t="s">
        <v>667</v>
      </c>
      <c r="B40" s="434">
        <f t="shared" si="4"/>
        <v>10958</v>
      </c>
      <c r="C40" s="432">
        <v>0</v>
      </c>
      <c r="D40" s="432">
        <v>0</v>
      </c>
      <c r="E40" s="432">
        <v>10958</v>
      </c>
      <c r="F40" s="437"/>
      <c r="G40" s="437"/>
      <c r="H40" s="437"/>
      <c r="I40" s="437"/>
      <c r="J40" s="437"/>
      <c r="L40" s="406" t="s">
        <v>709</v>
      </c>
    </row>
    <row r="41" spans="1:12">
      <c r="A41" s="427" t="s">
        <v>668</v>
      </c>
      <c r="B41" s="434"/>
      <c r="C41" s="434"/>
      <c r="D41" s="435"/>
      <c r="E41" s="435"/>
      <c r="F41" s="435"/>
      <c r="G41" s="435"/>
      <c r="H41" s="435"/>
      <c r="I41" s="435"/>
      <c r="J41" s="435"/>
    </row>
    <row r="42" spans="1:12" ht="25.5">
      <c r="A42" s="420" t="s">
        <v>669</v>
      </c>
      <c r="B42" s="434"/>
      <c r="C42" s="435"/>
      <c r="D42" s="435"/>
      <c r="E42" s="435"/>
      <c r="F42" s="435"/>
      <c r="G42" s="435"/>
      <c r="H42" s="435"/>
      <c r="I42" s="435"/>
      <c r="J42" s="435"/>
    </row>
    <row r="43" spans="1:12">
      <c r="A43" s="427" t="s">
        <v>670</v>
      </c>
      <c r="B43" s="434"/>
      <c r="C43" s="435">
        <v>880</v>
      </c>
      <c r="D43" s="435">
        <v>6764</v>
      </c>
      <c r="E43" s="435">
        <v>14482</v>
      </c>
      <c r="F43" s="435"/>
      <c r="G43" s="435"/>
      <c r="H43" s="435"/>
      <c r="I43" s="435"/>
      <c r="J43" s="435"/>
      <c r="L43" s="406" t="s">
        <v>710</v>
      </c>
    </row>
    <row r="44" spans="1:12">
      <c r="A44" s="427" t="s">
        <v>671</v>
      </c>
      <c r="B44" s="434">
        <f t="shared" si="4"/>
        <v>3242781</v>
      </c>
      <c r="C44" s="432">
        <f>SUM(,C39,C40,C41,C42,C43,)</f>
        <v>27874</v>
      </c>
      <c r="D44" s="432">
        <f>SUM(,D39,D40,D41,D42,D43,)</f>
        <v>1210</v>
      </c>
      <c r="E44" s="432">
        <f>SUM(E39,E40,E45,E41,E42,E43,)</f>
        <v>3213697</v>
      </c>
      <c r="F44" s="432"/>
      <c r="G44" s="432"/>
      <c r="H44" s="432"/>
      <c r="I44" s="432"/>
      <c r="J44" s="432"/>
      <c r="L44" s="406" t="s">
        <v>711</v>
      </c>
    </row>
    <row r="46" spans="1:12" ht="36.75" customHeight="1">
      <c r="A46" s="421" t="s">
        <v>672</v>
      </c>
      <c r="B46" s="430" t="s">
        <v>673</v>
      </c>
    </row>
    <row r="47" spans="1:12">
      <c r="A47" s="414"/>
      <c r="B47" s="414"/>
    </row>
    <row r="48" spans="1:12">
      <c r="A48" s="433" t="s">
        <v>674</v>
      </c>
      <c r="B48" s="430" t="s">
        <v>675</v>
      </c>
    </row>
    <row r="49" spans="1:10">
      <c r="A49" s="453"/>
      <c r="B49" s="454"/>
    </row>
    <row r="50" spans="1:10">
      <c r="A50" s="453"/>
      <c r="B50" s="454"/>
    </row>
    <row r="51" spans="1:10">
      <c r="J51" s="429" t="s">
        <v>394</v>
      </c>
    </row>
    <row r="52" spans="1:10">
      <c r="A52" s="656" t="s">
        <v>309</v>
      </c>
      <c r="B52" s="656" t="s">
        <v>57</v>
      </c>
      <c r="C52" s="658"/>
      <c r="D52" s="658"/>
      <c r="E52" s="658"/>
      <c r="F52" s="659" t="s">
        <v>632</v>
      </c>
      <c r="G52" s="658"/>
      <c r="H52" s="658"/>
      <c r="I52" s="660" t="s">
        <v>735</v>
      </c>
      <c r="J52" s="660" t="s">
        <v>633</v>
      </c>
    </row>
    <row r="53" spans="1:10" ht="33.75" customHeight="1">
      <c r="A53" s="657"/>
      <c r="B53" s="657"/>
      <c r="C53" s="451" t="s">
        <v>634</v>
      </c>
      <c r="D53" s="451" t="s">
        <v>635</v>
      </c>
      <c r="E53" s="451" t="s">
        <v>636</v>
      </c>
      <c r="F53" s="431" t="s">
        <v>637</v>
      </c>
      <c r="G53" s="431" t="s">
        <v>638</v>
      </c>
      <c r="H53" s="451" t="s">
        <v>639</v>
      </c>
      <c r="I53" s="660"/>
      <c r="J53" s="660"/>
    </row>
    <row r="54" spans="1:10" ht="31.5" customHeight="1">
      <c r="A54" s="455" t="s">
        <v>742</v>
      </c>
      <c r="B54" s="196">
        <f>SUM(C54:E54)</f>
        <v>124905</v>
      </c>
      <c r="C54" s="196">
        <v>0</v>
      </c>
      <c r="D54" s="196">
        <v>0</v>
      </c>
      <c r="E54" s="196">
        <v>124905</v>
      </c>
      <c r="F54" s="196">
        <v>0</v>
      </c>
      <c r="G54" s="196">
        <v>124905</v>
      </c>
      <c r="H54" s="196">
        <v>0</v>
      </c>
      <c r="I54" s="196">
        <v>0</v>
      </c>
      <c r="J54" s="436">
        <v>360</v>
      </c>
    </row>
    <row r="55" spans="1:10">
      <c r="A55" s="453"/>
      <c r="B55" s="454"/>
    </row>
    <row r="57" spans="1:10">
      <c r="A57" s="452" t="s">
        <v>309</v>
      </c>
      <c r="B57" s="452" t="s">
        <v>740</v>
      </c>
      <c r="C57" s="452" t="s">
        <v>741</v>
      </c>
    </row>
    <row r="58" spans="1:10">
      <c r="A58" s="427" t="s">
        <v>736</v>
      </c>
      <c r="B58" s="410">
        <v>0</v>
      </c>
      <c r="C58" s="410">
        <v>0</v>
      </c>
    </row>
    <row r="59" spans="1:10">
      <c r="A59" s="427" t="s">
        <v>739</v>
      </c>
      <c r="B59" s="410">
        <v>0</v>
      </c>
      <c r="C59" s="410">
        <v>0</v>
      </c>
    </row>
    <row r="60" spans="1:10">
      <c r="A60" s="427" t="s">
        <v>738</v>
      </c>
      <c r="B60" s="410">
        <v>0</v>
      </c>
      <c r="C60" s="410">
        <v>0</v>
      </c>
    </row>
    <row r="61" spans="1:10">
      <c r="A61" s="427" t="s">
        <v>737</v>
      </c>
      <c r="B61" s="410">
        <v>0</v>
      </c>
      <c r="C61" s="410">
        <v>0</v>
      </c>
    </row>
  </sheetData>
  <mergeCells count="19">
    <mergeCell ref="H1:J1"/>
    <mergeCell ref="A3:J3"/>
    <mergeCell ref="A5:J5"/>
    <mergeCell ref="A6:J6"/>
    <mergeCell ref="A9:A10"/>
    <mergeCell ref="B9:B10"/>
    <mergeCell ref="C9:E9"/>
    <mergeCell ref="F9:H9"/>
    <mergeCell ref="J9:J10"/>
    <mergeCell ref="I9:I10"/>
    <mergeCell ref="R9:T9"/>
    <mergeCell ref="L9:N9"/>
    <mergeCell ref="O9:Q9"/>
    <mergeCell ref="A52:A53"/>
    <mergeCell ref="B52:B53"/>
    <mergeCell ref="C52:E52"/>
    <mergeCell ref="F52:H52"/>
    <mergeCell ref="I52:I53"/>
    <mergeCell ref="J52:J53"/>
  </mergeCells>
  <pageMargins left="0.7" right="0.7" top="0.75" bottom="0.75" header="0.3" footer="0.3"/>
  <pageSetup paperSize="9" scale="6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I34"/>
  <sheetViews>
    <sheetView zoomScaleNormal="100" workbookViewId="0">
      <selection activeCell="A4" sqref="A4:E4"/>
    </sheetView>
  </sheetViews>
  <sheetFormatPr defaultRowHeight="12.75"/>
  <cols>
    <col min="1" max="1" width="31.5703125" style="406" customWidth="1"/>
    <col min="2" max="2" width="14.42578125" style="406" customWidth="1"/>
    <col min="3" max="3" width="15.28515625" style="406" customWidth="1"/>
    <col min="4" max="4" width="18.5703125" style="406" customWidth="1"/>
    <col min="5" max="256" width="9.140625" style="406"/>
    <col min="257" max="257" width="31.5703125" style="406" customWidth="1"/>
    <col min="258" max="258" width="14.42578125" style="406" customWidth="1"/>
    <col min="259" max="259" width="15.28515625" style="406" customWidth="1"/>
    <col min="260" max="260" width="18.5703125" style="406" customWidth="1"/>
    <col min="261" max="512" width="9.140625" style="406"/>
    <col min="513" max="513" width="31.5703125" style="406" customWidth="1"/>
    <col min="514" max="514" width="14.42578125" style="406" customWidth="1"/>
    <col min="515" max="515" width="15.28515625" style="406" customWidth="1"/>
    <col min="516" max="516" width="18.5703125" style="406" customWidth="1"/>
    <col min="517" max="768" width="9.140625" style="406"/>
    <col min="769" max="769" width="31.5703125" style="406" customWidth="1"/>
    <col min="770" max="770" width="14.42578125" style="406" customWidth="1"/>
    <col min="771" max="771" width="15.28515625" style="406" customWidth="1"/>
    <col min="772" max="772" width="18.5703125" style="406" customWidth="1"/>
    <col min="773" max="1024" width="9.140625" style="406"/>
    <col min="1025" max="1025" width="31.5703125" style="406" customWidth="1"/>
    <col min="1026" max="1026" width="14.42578125" style="406" customWidth="1"/>
    <col min="1027" max="1027" width="15.28515625" style="406" customWidth="1"/>
    <col min="1028" max="1028" width="18.5703125" style="406" customWidth="1"/>
    <col min="1029" max="1280" width="9.140625" style="406"/>
    <col min="1281" max="1281" width="31.5703125" style="406" customWidth="1"/>
    <col min="1282" max="1282" width="14.42578125" style="406" customWidth="1"/>
    <col min="1283" max="1283" width="15.28515625" style="406" customWidth="1"/>
    <col min="1284" max="1284" width="18.5703125" style="406" customWidth="1"/>
    <col min="1285" max="1536" width="9.140625" style="406"/>
    <col min="1537" max="1537" width="31.5703125" style="406" customWidth="1"/>
    <col min="1538" max="1538" width="14.42578125" style="406" customWidth="1"/>
    <col min="1539" max="1539" width="15.28515625" style="406" customWidth="1"/>
    <col min="1540" max="1540" width="18.5703125" style="406" customWidth="1"/>
    <col min="1541" max="1792" width="9.140625" style="406"/>
    <col min="1793" max="1793" width="31.5703125" style="406" customWidth="1"/>
    <col min="1794" max="1794" width="14.42578125" style="406" customWidth="1"/>
    <col min="1795" max="1795" width="15.28515625" style="406" customWidth="1"/>
    <col min="1796" max="1796" width="18.5703125" style="406" customWidth="1"/>
    <col min="1797" max="2048" width="9.140625" style="406"/>
    <col min="2049" max="2049" width="31.5703125" style="406" customWidth="1"/>
    <col min="2050" max="2050" width="14.42578125" style="406" customWidth="1"/>
    <col min="2051" max="2051" width="15.28515625" style="406" customWidth="1"/>
    <col min="2052" max="2052" width="18.5703125" style="406" customWidth="1"/>
    <col min="2053" max="2304" width="9.140625" style="406"/>
    <col min="2305" max="2305" width="31.5703125" style="406" customWidth="1"/>
    <col min="2306" max="2306" width="14.42578125" style="406" customWidth="1"/>
    <col min="2307" max="2307" width="15.28515625" style="406" customWidth="1"/>
    <col min="2308" max="2308" width="18.5703125" style="406" customWidth="1"/>
    <col min="2309" max="2560" width="9.140625" style="406"/>
    <col min="2561" max="2561" width="31.5703125" style="406" customWidth="1"/>
    <col min="2562" max="2562" width="14.42578125" style="406" customWidth="1"/>
    <col min="2563" max="2563" width="15.28515625" style="406" customWidth="1"/>
    <col min="2564" max="2564" width="18.5703125" style="406" customWidth="1"/>
    <col min="2565" max="2816" width="9.140625" style="406"/>
    <col min="2817" max="2817" width="31.5703125" style="406" customWidth="1"/>
    <col min="2818" max="2818" width="14.42578125" style="406" customWidth="1"/>
    <col min="2819" max="2819" width="15.28515625" style="406" customWidth="1"/>
    <col min="2820" max="2820" width="18.5703125" style="406" customWidth="1"/>
    <col min="2821" max="3072" width="9.140625" style="406"/>
    <col min="3073" max="3073" width="31.5703125" style="406" customWidth="1"/>
    <col min="3074" max="3074" width="14.42578125" style="406" customWidth="1"/>
    <col min="3075" max="3075" width="15.28515625" style="406" customWidth="1"/>
    <col min="3076" max="3076" width="18.5703125" style="406" customWidth="1"/>
    <col min="3077" max="3328" width="9.140625" style="406"/>
    <col min="3329" max="3329" width="31.5703125" style="406" customWidth="1"/>
    <col min="3330" max="3330" width="14.42578125" style="406" customWidth="1"/>
    <col min="3331" max="3331" width="15.28515625" style="406" customWidth="1"/>
    <col min="3332" max="3332" width="18.5703125" style="406" customWidth="1"/>
    <col min="3333" max="3584" width="9.140625" style="406"/>
    <col min="3585" max="3585" width="31.5703125" style="406" customWidth="1"/>
    <col min="3586" max="3586" width="14.42578125" style="406" customWidth="1"/>
    <col min="3587" max="3587" width="15.28515625" style="406" customWidth="1"/>
    <col min="3588" max="3588" width="18.5703125" style="406" customWidth="1"/>
    <col min="3589" max="3840" width="9.140625" style="406"/>
    <col min="3841" max="3841" width="31.5703125" style="406" customWidth="1"/>
    <col min="3842" max="3842" width="14.42578125" style="406" customWidth="1"/>
    <col min="3843" max="3843" width="15.28515625" style="406" customWidth="1"/>
    <col min="3844" max="3844" width="18.5703125" style="406" customWidth="1"/>
    <col min="3845" max="4096" width="9.140625" style="406"/>
    <col min="4097" max="4097" width="31.5703125" style="406" customWidth="1"/>
    <col min="4098" max="4098" width="14.42578125" style="406" customWidth="1"/>
    <col min="4099" max="4099" width="15.28515625" style="406" customWidth="1"/>
    <col min="4100" max="4100" width="18.5703125" style="406" customWidth="1"/>
    <col min="4101" max="4352" width="9.140625" style="406"/>
    <col min="4353" max="4353" width="31.5703125" style="406" customWidth="1"/>
    <col min="4354" max="4354" width="14.42578125" style="406" customWidth="1"/>
    <col min="4355" max="4355" width="15.28515625" style="406" customWidth="1"/>
    <col min="4356" max="4356" width="18.5703125" style="406" customWidth="1"/>
    <col min="4357" max="4608" width="9.140625" style="406"/>
    <col min="4609" max="4609" width="31.5703125" style="406" customWidth="1"/>
    <col min="4610" max="4610" width="14.42578125" style="406" customWidth="1"/>
    <col min="4611" max="4611" width="15.28515625" style="406" customWidth="1"/>
    <col min="4612" max="4612" width="18.5703125" style="406" customWidth="1"/>
    <col min="4613" max="4864" width="9.140625" style="406"/>
    <col min="4865" max="4865" width="31.5703125" style="406" customWidth="1"/>
    <col min="4866" max="4866" width="14.42578125" style="406" customWidth="1"/>
    <col min="4867" max="4867" width="15.28515625" style="406" customWidth="1"/>
    <col min="4868" max="4868" width="18.5703125" style="406" customWidth="1"/>
    <col min="4869" max="5120" width="9.140625" style="406"/>
    <col min="5121" max="5121" width="31.5703125" style="406" customWidth="1"/>
    <col min="5122" max="5122" width="14.42578125" style="406" customWidth="1"/>
    <col min="5123" max="5123" width="15.28515625" style="406" customWidth="1"/>
    <col min="5124" max="5124" width="18.5703125" style="406" customWidth="1"/>
    <col min="5125" max="5376" width="9.140625" style="406"/>
    <col min="5377" max="5377" width="31.5703125" style="406" customWidth="1"/>
    <col min="5378" max="5378" width="14.42578125" style="406" customWidth="1"/>
    <col min="5379" max="5379" width="15.28515625" style="406" customWidth="1"/>
    <col min="5380" max="5380" width="18.5703125" style="406" customWidth="1"/>
    <col min="5381" max="5632" width="9.140625" style="406"/>
    <col min="5633" max="5633" width="31.5703125" style="406" customWidth="1"/>
    <col min="5634" max="5634" width="14.42578125" style="406" customWidth="1"/>
    <col min="5635" max="5635" width="15.28515625" style="406" customWidth="1"/>
    <col min="5636" max="5636" width="18.5703125" style="406" customWidth="1"/>
    <col min="5637" max="5888" width="9.140625" style="406"/>
    <col min="5889" max="5889" width="31.5703125" style="406" customWidth="1"/>
    <col min="5890" max="5890" width="14.42578125" style="406" customWidth="1"/>
    <col min="5891" max="5891" width="15.28515625" style="406" customWidth="1"/>
    <col min="5892" max="5892" width="18.5703125" style="406" customWidth="1"/>
    <col min="5893" max="6144" width="9.140625" style="406"/>
    <col min="6145" max="6145" width="31.5703125" style="406" customWidth="1"/>
    <col min="6146" max="6146" width="14.42578125" style="406" customWidth="1"/>
    <col min="6147" max="6147" width="15.28515625" style="406" customWidth="1"/>
    <col min="6148" max="6148" width="18.5703125" style="406" customWidth="1"/>
    <col min="6149" max="6400" width="9.140625" style="406"/>
    <col min="6401" max="6401" width="31.5703125" style="406" customWidth="1"/>
    <col min="6402" max="6402" width="14.42578125" style="406" customWidth="1"/>
    <col min="6403" max="6403" width="15.28515625" style="406" customWidth="1"/>
    <col min="6404" max="6404" width="18.5703125" style="406" customWidth="1"/>
    <col min="6405" max="6656" width="9.140625" style="406"/>
    <col min="6657" max="6657" width="31.5703125" style="406" customWidth="1"/>
    <col min="6658" max="6658" width="14.42578125" style="406" customWidth="1"/>
    <col min="6659" max="6659" width="15.28515625" style="406" customWidth="1"/>
    <col min="6660" max="6660" width="18.5703125" style="406" customWidth="1"/>
    <col min="6661" max="6912" width="9.140625" style="406"/>
    <col min="6913" max="6913" width="31.5703125" style="406" customWidth="1"/>
    <col min="6914" max="6914" width="14.42578125" style="406" customWidth="1"/>
    <col min="6915" max="6915" width="15.28515625" style="406" customWidth="1"/>
    <col min="6916" max="6916" width="18.5703125" style="406" customWidth="1"/>
    <col min="6917" max="7168" width="9.140625" style="406"/>
    <col min="7169" max="7169" width="31.5703125" style="406" customWidth="1"/>
    <col min="7170" max="7170" width="14.42578125" style="406" customWidth="1"/>
    <col min="7171" max="7171" width="15.28515625" style="406" customWidth="1"/>
    <col min="7172" max="7172" width="18.5703125" style="406" customWidth="1"/>
    <col min="7173" max="7424" width="9.140625" style="406"/>
    <col min="7425" max="7425" width="31.5703125" style="406" customWidth="1"/>
    <col min="7426" max="7426" width="14.42578125" style="406" customWidth="1"/>
    <col min="7427" max="7427" width="15.28515625" style="406" customWidth="1"/>
    <col min="7428" max="7428" width="18.5703125" style="406" customWidth="1"/>
    <col min="7429" max="7680" width="9.140625" style="406"/>
    <col min="7681" max="7681" width="31.5703125" style="406" customWidth="1"/>
    <col min="7682" max="7682" width="14.42578125" style="406" customWidth="1"/>
    <col min="7683" max="7683" width="15.28515625" style="406" customWidth="1"/>
    <col min="7684" max="7684" width="18.5703125" style="406" customWidth="1"/>
    <col min="7685" max="7936" width="9.140625" style="406"/>
    <col min="7937" max="7937" width="31.5703125" style="406" customWidth="1"/>
    <col min="7938" max="7938" width="14.42578125" style="406" customWidth="1"/>
    <col min="7939" max="7939" width="15.28515625" style="406" customWidth="1"/>
    <col min="7940" max="7940" width="18.5703125" style="406" customWidth="1"/>
    <col min="7941" max="8192" width="9.140625" style="406"/>
    <col min="8193" max="8193" width="31.5703125" style="406" customWidth="1"/>
    <col min="8194" max="8194" width="14.42578125" style="406" customWidth="1"/>
    <col min="8195" max="8195" width="15.28515625" style="406" customWidth="1"/>
    <col min="8196" max="8196" width="18.5703125" style="406" customWidth="1"/>
    <col min="8197" max="8448" width="9.140625" style="406"/>
    <col min="8449" max="8449" width="31.5703125" style="406" customWidth="1"/>
    <col min="8450" max="8450" width="14.42578125" style="406" customWidth="1"/>
    <col min="8451" max="8451" width="15.28515625" style="406" customWidth="1"/>
    <col min="8452" max="8452" width="18.5703125" style="406" customWidth="1"/>
    <col min="8453" max="8704" width="9.140625" style="406"/>
    <col min="8705" max="8705" width="31.5703125" style="406" customWidth="1"/>
    <col min="8706" max="8706" width="14.42578125" style="406" customWidth="1"/>
    <col min="8707" max="8707" width="15.28515625" style="406" customWidth="1"/>
    <col min="8708" max="8708" width="18.5703125" style="406" customWidth="1"/>
    <col min="8709" max="8960" width="9.140625" style="406"/>
    <col min="8961" max="8961" width="31.5703125" style="406" customWidth="1"/>
    <col min="8962" max="8962" width="14.42578125" style="406" customWidth="1"/>
    <col min="8963" max="8963" width="15.28515625" style="406" customWidth="1"/>
    <col min="8964" max="8964" width="18.5703125" style="406" customWidth="1"/>
    <col min="8965" max="9216" width="9.140625" style="406"/>
    <col min="9217" max="9217" width="31.5703125" style="406" customWidth="1"/>
    <col min="9218" max="9218" width="14.42578125" style="406" customWidth="1"/>
    <col min="9219" max="9219" width="15.28515625" style="406" customWidth="1"/>
    <col min="9220" max="9220" width="18.5703125" style="406" customWidth="1"/>
    <col min="9221" max="9472" width="9.140625" style="406"/>
    <col min="9473" max="9473" width="31.5703125" style="406" customWidth="1"/>
    <col min="9474" max="9474" width="14.42578125" style="406" customWidth="1"/>
    <col min="9475" max="9475" width="15.28515625" style="406" customWidth="1"/>
    <col min="9476" max="9476" width="18.5703125" style="406" customWidth="1"/>
    <col min="9477" max="9728" width="9.140625" style="406"/>
    <col min="9729" max="9729" width="31.5703125" style="406" customWidth="1"/>
    <col min="9730" max="9730" width="14.42578125" style="406" customWidth="1"/>
    <col min="9731" max="9731" width="15.28515625" style="406" customWidth="1"/>
    <col min="9732" max="9732" width="18.5703125" style="406" customWidth="1"/>
    <col min="9733" max="9984" width="9.140625" style="406"/>
    <col min="9985" max="9985" width="31.5703125" style="406" customWidth="1"/>
    <col min="9986" max="9986" width="14.42578125" style="406" customWidth="1"/>
    <col min="9987" max="9987" width="15.28515625" style="406" customWidth="1"/>
    <col min="9988" max="9988" width="18.5703125" style="406" customWidth="1"/>
    <col min="9989" max="10240" width="9.140625" style="406"/>
    <col min="10241" max="10241" width="31.5703125" style="406" customWidth="1"/>
    <col min="10242" max="10242" width="14.42578125" style="406" customWidth="1"/>
    <col min="10243" max="10243" width="15.28515625" style="406" customWidth="1"/>
    <col min="10244" max="10244" width="18.5703125" style="406" customWidth="1"/>
    <col min="10245" max="10496" width="9.140625" style="406"/>
    <col min="10497" max="10497" width="31.5703125" style="406" customWidth="1"/>
    <col min="10498" max="10498" width="14.42578125" style="406" customWidth="1"/>
    <col min="10499" max="10499" width="15.28515625" style="406" customWidth="1"/>
    <col min="10500" max="10500" width="18.5703125" style="406" customWidth="1"/>
    <col min="10501" max="10752" width="9.140625" style="406"/>
    <col min="10753" max="10753" width="31.5703125" style="406" customWidth="1"/>
    <col min="10754" max="10754" width="14.42578125" style="406" customWidth="1"/>
    <col min="10755" max="10755" width="15.28515625" style="406" customWidth="1"/>
    <col min="10756" max="10756" width="18.5703125" style="406" customWidth="1"/>
    <col min="10757" max="11008" width="9.140625" style="406"/>
    <col min="11009" max="11009" width="31.5703125" style="406" customWidth="1"/>
    <col min="11010" max="11010" width="14.42578125" style="406" customWidth="1"/>
    <col min="11011" max="11011" width="15.28515625" style="406" customWidth="1"/>
    <col min="11012" max="11012" width="18.5703125" style="406" customWidth="1"/>
    <col min="11013" max="11264" width="9.140625" style="406"/>
    <col min="11265" max="11265" width="31.5703125" style="406" customWidth="1"/>
    <col min="11266" max="11266" width="14.42578125" style="406" customWidth="1"/>
    <col min="11267" max="11267" width="15.28515625" style="406" customWidth="1"/>
    <col min="11268" max="11268" width="18.5703125" style="406" customWidth="1"/>
    <col min="11269" max="11520" width="9.140625" style="406"/>
    <col min="11521" max="11521" width="31.5703125" style="406" customWidth="1"/>
    <col min="11522" max="11522" width="14.42578125" style="406" customWidth="1"/>
    <col min="11523" max="11523" width="15.28515625" style="406" customWidth="1"/>
    <col min="11524" max="11524" width="18.5703125" style="406" customWidth="1"/>
    <col min="11525" max="11776" width="9.140625" style="406"/>
    <col min="11777" max="11777" width="31.5703125" style="406" customWidth="1"/>
    <col min="11778" max="11778" width="14.42578125" style="406" customWidth="1"/>
    <col min="11779" max="11779" width="15.28515625" style="406" customWidth="1"/>
    <col min="11780" max="11780" width="18.5703125" style="406" customWidth="1"/>
    <col min="11781" max="12032" width="9.140625" style="406"/>
    <col min="12033" max="12033" width="31.5703125" style="406" customWidth="1"/>
    <col min="12034" max="12034" width="14.42578125" style="406" customWidth="1"/>
    <col min="12035" max="12035" width="15.28515625" style="406" customWidth="1"/>
    <col min="12036" max="12036" width="18.5703125" style="406" customWidth="1"/>
    <col min="12037" max="12288" width="9.140625" style="406"/>
    <col min="12289" max="12289" width="31.5703125" style="406" customWidth="1"/>
    <col min="12290" max="12290" width="14.42578125" style="406" customWidth="1"/>
    <col min="12291" max="12291" width="15.28515625" style="406" customWidth="1"/>
    <col min="12292" max="12292" width="18.5703125" style="406" customWidth="1"/>
    <col min="12293" max="12544" width="9.140625" style="406"/>
    <col min="12545" max="12545" width="31.5703125" style="406" customWidth="1"/>
    <col min="12546" max="12546" width="14.42578125" style="406" customWidth="1"/>
    <col min="12547" max="12547" width="15.28515625" style="406" customWidth="1"/>
    <col min="12548" max="12548" width="18.5703125" style="406" customWidth="1"/>
    <col min="12549" max="12800" width="9.140625" style="406"/>
    <col min="12801" max="12801" width="31.5703125" style="406" customWidth="1"/>
    <col min="12802" max="12802" width="14.42578125" style="406" customWidth="1"/>
    <col min="12803" max="12803" width="15.28515625" style="406" customWidth="1"/>
    <col min="12804" max="12804" width="18.5703125" style="406" customWidth="1"/>
    <col min="12805" max="13056" width="9.140625" style="406"/>
    <col min="13057" max="13057" width="31.5703125" style="406" customWidth="1"/>
    <col min="13058" max="13058" width="14.42578125" style="406" customWidth="1"/>
    <col min="13059" max="13059" width="15.28515625" style="406" customWidth="1"/>
    <col min="13060" max="13060" width="18.5703125" style="406" customWidth="1"/>
    <col min="13061" max="13312" width="9.140625" style="406"/>
    <col min="13313" max="13313" width="31.5703125" style="406" customWidth="1"/>
    <col min="13314" max="13314" width="14.42578125" style="406" customWidth="1"/>
    <col min="13315" max="13315" width="15.28515625" style="406" customWidth="1"/>
    <col min="13316" max="13316" width="18.5703125" style="406" customWidth="1"/>
    <col min="13317" max="13568" width="9.140625" style="406"/>
    <col min="13569" max="13569" width="31.5703125" style="406" customWidth="1"/>
    <col min="13570" max="13570" width="14.42578125" style="406" customWidth="1"/>
    <col min="13571" max="13571" width="15.28515625" style="406" customWidth="1"/>
    <col min="13572" max="13572" width="18.5703125" style="406" customWidth="1"/>
    <col min="13573" max="13824" width="9.140625" style="406"/>
    <col min="13825" max="13825" width="31.5703125" style="406" customWidth="1"/>
    <col min="13826" max="13826" width="14.42578125" style="406" customWidth="1"/>
    <col min="13827" max="13827" width="15.28515625" style="406" customWidth="1"/>
    <col min="13828" max="13828" width="18.5703125" style="406" customWidth="1"/>
    <col min="13829" max="14080" width="9.140625" style="406"/>
    <col min="14081" max="14081" width="31.5703125" style="406" customWidth="1"/>
    <col min="14082" max="14082" width="14.42578125" style="406" customWidth="1"/>
    <col min="14083" max="14083" width="15.28515625" style="406" customWidth="1"/>
    <col min="14084" max="14084" width="18.5703125" style="406" customWidth="1"/>
    <col min="14085" max="14336" width="9.140625" style="406"/>
    <col min="14337" max="14337" width="31.5703125" style="406" customWidth="1"/>
    <col min="14338" max="14338" width="14.42578125" style="406" customWidth="1"/>
    <col min="14339" max="14339" width="15.28515625" style="406" customWidth="1"/>
    <col min="14340" max="14340" width="18.5703125" style="406" customWidth="1"/>
    <col min="14341" max="14592" width="9.140625" style="406"/>
    <col min="14593" max="14593" width="31.5703125" style="406" customWidth="1"/>
    <col min="14594" max="14594" width="14.42578125" style="406" customWidth="1"/>
    <col min="14595" max="14595" width="15.28515625" style="406" customWidth="1"/>
    <col min="14596" max="14596" width="18.5703125" style="406" customWidth="1"/>
    <col min="14597" max="14848" width="9.140625" style="406"/>
    <col min="14849" max="14849" width="31.5703125" style="406" customWidth="1"/>
    <col min="14850" max="14850" width="14.42578125" style="406" customWidth="1"/>
    <col min="14851" max="14851" width="15.28515625" style="406" customWidth="1"/>
    <col min="14852" max="14852" width="18.5703125" style="406" customWidth="1"/>
    <col min="14853" max="15104" width="9.140625" style="406"/>
    <col min="15105" max="15105" width="31.5703125" style="406" customWidth="1"/>
    <col min="15106" max="15106" width="14.42578125" style="406" customWidth="1"/>
    <col min="15107" max="15107" width="15.28515625" style="406" customWidth="1"/>
    <col min="15108" max="15108" width="18.5703125" style="406" customWidth="1"/>
    <col min="15109" max="15360" width="9.140625" style="406"/>
    <col min="15361" max="15361" width="31.5703125" style="406" customWidth="1"/>
    <col min="15362" max="15362" width="14.42578125" style="406" customWidth="1"/>
    <col min="15363" max="15363" width="15.28515625" style="406" customWidth="1"/>
    <col min="15364" max="15364" width="18.5703125" style="406" customWidth="1"/>
    <col min="15365" max="15616" width="9.140625" style="406"/>
    <col min="15617" max="15617" width="31.5703125" style="406" customWidth="1"/>
    <col min="15618" max="15618" width="14.42578125" style="406" customWidth="1"/>
    <col min="15619" max="15619" width="15.28515625" style="406" customWidth="1"/>
    <col min="15620" max="15620" width="18.5703125" style="406" customWidth="1"/>
    <col min="15621" max="15872" width="9.140625" style="406"/>
    <col min="15873" max="15873" width="31.5703125" style="406" customWidth="1"/>
    <col min="15874" max="15874" width="14.42578125" style="406" customWidth="1"/>
    <col min="15875" max="15875" width="15.28515625" style="406" customWidth="1"/>
    <col min="15876" max="15876" width="18.5703125" style="406" customWidth="1"/>
    <col min="15877" max="16128" width="9.140625" style="406"/>
    <col min="16129" max="16129" width="31.5703125" style="406" customWidth="1"/>
    <col min="16130" max="16130" width="14.42578125" style="406" customWidth="1"/>
    <col min="16131" max="16131" width="15.28515625" style="406" customWidth="1"/>
    <col min="16132" max="16132" width="18.5703125" style="406" customWidth="1"/>
    <col min="16133" max="16384" width="9.140625" style="406"/>
  </cols>
  <sheetData>
    <row r="1" spans="1:9">
      <c r="D1" s="650"/>
      <c r="E1" s="650"/>
    </row>
    <row r="3" spans="1:9">
      <c r="A3" s="646" t="s">
        <v>778</v>
      </c>
      <c r="B3" s="646"/>
      <c r="C3" s="646"/>
      <c r="D3" s="646"/>
      <c r="E3" s="646"/>
      <c r="F3" s="407"/>
      <c r="G3" s="407"/>
      <c r="H3" s="407"/>
      <c r="I3" s="407"/>
    </row>
    <row r="4" spans="1:9">
      <c r="A4" s="646" t="s">
        <v>676</v>
      </c>
      <c r="B4" s="646"/>
      <c r="C4" s="646"/>
      <c r="D4" s="646"/>
      <c r="E4" s="668"/>
    </row>
    <row r="5" spans="1:9">
      <c r="A5" s="646" t="s">
        <v>704</v>
      </c>
      <c r="B5" s="646"/>
      <c r="C5" s="646"/>
      <c r="D5" s="646"/>
      <c r="E5" s="668"/>
    </row>
    <row r="8" spans="1:9" ht="12.75" customHeight="1">
      <c r="A8" s="438"/>
      <c r="B8" s="524" t="s">
        <v>609</v>
      </c>
      <c r="C8" s="524" t="s">
        <v>610</v>
      </c>
      <c r="D8" s="524" t="s">
        <v>611</v>
      </c>
      <c r="E8" s="670" t="s">
        <v>108</v>
      </c>
    </row>
    <row r="9" spans="1:9" ht="32.25" customHeight="1">
      <c r="A9" s="438"/>
      <c r="B9" s="525"/>
      <c r="C9" s="669"/>
      <c r="D9" s="525"/>
      <c r="E9" s="525"/>
    </row>
    <row r="10" spans="1:9">
      <c r="A10" s="661" t="s">
        <v>677</v>
      </c>
      <c r="B10" s="661"/>
      <c r="C10" s="661"/>
      <c r="D10" s="661"/>
      <c r="E10" s="661"/>
    </row>
    <row r="11" spans="1:9">
      <c r="A11" s="410"/>
      <c r="B11" s="410"/>
      <c r="C11" s="410"/>
      <c r="D11" s="410"/>
      <c r="E11" s="410"/>
    </row>
    <row r="12" spans="1:9">
      <c r="A12" s="433" t="s">
        <v>678</v>
      </c>
      <c r="B12" s="411">
        <v>0</v>
      </c>
      <c r="C12" s="411">
        <v>0</v>
      </c>
      <c r="D12" s="411">
        <v>10958</v>
      </c>
      <c r="E12" s="411">
        <f>SUM(B12:D12)</f>
        <v>10958</v>
      </c>
    </row>
    <row r="13" spans="1:9">
      <c r="A13" s="433" t="s">
        <v>679</v>
      </c>
      <c r="B13" s="411">
        <v>0</v>
      </c>
      <c r="C13" s="411">
        <v>0</v>
      </c>
      <c r="D13" s="411"/>
      <c r="E13" s="411">
        <f>SUM(B13:D13)</f>
        <v>0</v>
      </c>
    </row>
    <row r="14" spans="1:9">
      <c r="A14" s="410"/>
      <c r="B14" s="411"/>
      <c r="C14" s="411"/>
      <c r="D14" s="411"/>
      <c r="E14" s="411"/>
    </row>
    <row r="15" spans="1:9">
      <c r="A15" s="427" t="s">
        <v>392</v>
      </c>
      <c r="B15" s="412">
        <f>SUM(B12:B13)</f>
        <v>0</v>
      </c>
      <c r="C15" s="412">
        <f>SUM(C12:C13)</f>
        <v>0</v>
      </c>
      <c r="D15" s="412">
        <f>SUM(D12:D13)</f>
        <v>10958</v>
      </c>
      <c r="E15" s="412">
        <f>SUM(E12:E13)</f>
        <v>10958</v>
      </c>
    </row>
    <row r="16" spans="1:9">
      <c r="A16" s="410"/>
      <c r="B16" s="410"/>
      <c r="C16" s="410"/>
      <c r="D16" s="410"/>
      <c r="E16" s="410"/>
    </row>
    <row r="17" spans="1:5">
      <c r="A17" s="410"/>
      <c r="B17" s="410"/>
      <c r="C17" s="410"/>
      <c r="D17" s="410"/>
      <c r="E17" s="410"/>
    </row>
    <row r="18" spans="1:5">
      <c r="A18" s="662" t="s">
        <v>680</v>
      </c>
      <c r="B18" s="663"/>
      <c r="C18" s="663"/>
      <c r="D18" s="663"/>
      <c r="E18" s="664"/>
    </row>
    <row r="19" spans="1:5">
      <c r="A19" s="410"/>
      <c r="B19" s="410"/>
      <c r="C19" s="410"/>
      <c r="D19" s="410"/>
      <c r="E19" s="410"/>
    </row>
    <row r="20" spans="1:5" ht="42.75" customHeight="1">
      <c r="A20" s="439" t="s">
        <v>681</v>
      </c>
      <c r="B20" s="440">
        <v>0</v>
      </c>
      <c r="C20" s="440">
        <v>0</v>
      </c>
      <c r="D20" s="440">
        <v>0</v>
      </c>
      <c r="E20" s="440">
        <f t="shared" ref="E20:E26" si="0">SUM(B20:D20)</f>
        <v>0</v>
      </c>
    </row>
    <row r="21" spans="1:5" ht="87.75" customHeight="1">
      <c r="A21" s="439" t="s">
        <v>682</v>
      </c>
      <c r="B21" s="440">
        <v>0</v>
      </c>
      <c r="C21" s="440">
        <v>0</v>
      </c>
      <c r="D21" s="440">
        <v>0</v>
      </c>
      <c r="E21" s="440">
        <f t="shared" si="0"/>
        <v>0</v>
      </c>
    </row>
    <row r="22" spans="1:5" ht="53.25" customHeight="1">
      <c r="A22" s="439" t="s">
        <v>683</v>
      </c>
      <c r="B22" s="440">
        <v>0</v>
      </c>
      <c r="C22" s="440">
        <v>0</v>
      </c>
      <c r="D22" s="440">
        <v>0</v>
      </c>
      <c r="E22" s="440">
        <f t="shared" si="0"/>
        <v>0</v>
      </c>
    </row>
    <row r="23" spans="1:5" ht="56.25" customHeight="1">
      <c r="A23" s="439" t="s">
        <v>684</v>
      </c>
      <c r="B23" s="440">
        <v>0</v>
      </c>
      <c r="C23" s="440">
        <v>0</v>
      </c>
      <c r="D23" s="440">
        <v>0</v>
      </c>
      <c r="E23" s="440">
        <f t="shared" si="0"/>
        <v>0</v>
      </c>
    </row>
    <row r="24" spans="1:5" ht="81" customHeight="1">
      <c r="A24" s="439" t="s">
        <v>685</v>
      </c>
      <c r="B24" s="440">
        <v>0</v>
      </c>
      <c r="C24" s="440">
        <v>0</v>
      </c>
      <c r="D24" s="440">
        <v>0</v>
      </c>
      <c r="E24" s="440">
        <f t="shared" si="0"/>
        <v>0</v>
      </c>
    </row>
    <row r="25" spans="1:5" ht="44.25" customHeight="1">
      <c r="A25" s="439" t="s">
        <v>686</v>
      </c>
      <c r="B25" s="440">
        <v>0</v>
      </c>
      <c r="C25" s="440">
        <v>0</v>
      </c>
      <c r="D25" s="440">
        <v>0</v>
      </c>
      <c r="E25" s="440">
        <f t="shared" si="0"/>
        <v>0</v>
      </c>
    </row>
    <row r="26" spans="1:5" ht="61.5" customHeight="1">
      <c r="A26" s="439" t="s">
        <v>687</v>
      </c>
      <c r="B26" s="440">
        <v>0</v>
      </c>
      <c r="C26" s="440">
        <v>0</v>
      </c>
      <c r="D26" s="440">
        <v>0</v>
      </c>
      <c r="E26" s="440">
        <f t="shared" si="0"/>
        <v>0</v>
      </c>
    </row>
    <row r="27" spans="1:5">
      <c r="A27" s="410"/>
      <c r="B27" s="410"/>
      <c r="C27" s="410"/>
      <c r="D27" s="410"/>
      <c r="E27" s="410"/>
    </row>
    <row r="28" spans="1:5">
      <c r="A28" s="427" t="s">
        <v>392</v>
      </c>
      <c r="B28" s="427">
        <f>SUM(B20:B26)</f>
        <v>0</v>
      </c>
      <c r="C28" s="427">
        <f>SUM(C20:C26)</f>
        <v>0</v>
      </c>
      <c r="D28" s="427">
        <f>SUM(D20:D26)</f>
        <v>0</v>
      </c>
      <c r="E28" s="427">
        <f>SUM(E20:E26)</f>
        <v>0</v>
      </c>
    </row>
    <row r="29" spans="1:5">
      <c r="A29" s="665" t="s">
        <v>688</v>
      </c>
      <c r="B29" s="666"/>
      <c r="C29" s="666"/>
      <c r="D29" s="666"/>
      <c r="E29" s="667"/>
    </row>
    <row r="30" spans="1:5">
      <c r="A30" s="410"/>
      <c r="B30" s="410"/>
      <c r="C30" s="410"/>
      <c r="D30" s="410"/>
      <c r="E30" s="410"/>
    </row>
    <row r="31" spans="1:5">
      <c r="A31" s="441" t="s">
        <v>689</v>
      </c>
      <c r="B31" s="411">
        <v>0</v>
      </c>
      <c r="C31" s="411">
        <v>0</v>
      </c>
      <c r="D31" s="411">
        <v>0</v>
      </c>
      <c r="E31" s="411">
        <f>SUM(B31:D31)</f>
        <v>0</v>
      </c>
    </row>
    <row r="32" spans="1:5">
      <c r="A32" s="410" t="s">
        <v>690</v>
      </c>
      <c r="B32" s="411">
        <v>0</v>
      </c>
      <c r="C32" s="411">
        <v>0</v>
      </c>
      <c r="D32" s="411">
        <v>0</v>
      </c>
      <c r="E32" s="411">
        <f>SUM(B32:D32)</f>
        <v>0</v>
      </c>
    </row>
    <row r="33" spans="1:5">
      <c r="A33" s="410"/>
      <c r="B33" s="411"/>
      <c r="C33" s="411"/>
      <c r="D33" s="411"/>
      <c r="E33" s="411"/>
    </row>
    <row r="34" spans="1:5">
      <c r="A34" s="427" t="s">
        <v>392</v>
      </c>
      <c r="B34" s="412">
        <f>SUM(B31:B32)</f>
        <v>0</v>
      </c>
      <c r="C34" s="412">
        <f>SUM(C31:C32)</f>
        <v>0</v>
      </c>
      <c r="D34" s="412">
        <f>SUM(D31:D32)</f>
        <v>0</v>
      </c>
      <c r="E34" s="412">
        <f>SUM(E31:E32)</f>
        <v>0</v>
      </c>
    </row>
  </sheetData>
  <mergeCells count="11">
    <mergeCell ref="A10:E10"/>
    <mergeCell ref="A18:E18"/>
    <mergeCell ref="A29:E29"/>
    <mergeCell ref="D1:E1"/>
    <mergeCell ref="A3:E3"/>
    <mergeCell ref="A4:E4"/>
    <mergeCell ref="A5:E5"/>
    <mergeCell ref="B8:B9"/>
    <mergeCell ref="C8:C9"/>
    <mergeCell ref="D8:D9"/>
    <mergeCell ref="E8:E9"/>
  </mergeCells>
  <pageMargins left="0.7" right="0.7" top="0.75" bottom="0.75" header="0.3" footer="0.3"/>
  <pageSetup paperSize="9" scale="8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25"/>
  <sheetViews>
    <sheetView zoomScaleNormal="100" workbookViewId="0">
      <selection activeCell="A4" sqref="A4:C4"/>
    </sheetView>
  </sheetViews>
  <sheetFormatPr defaultRowHeight="12.75"/>
  <cols>
    <col min="1" max="1" width="50.140625" style="406" customWidth="1"/>
    <col min="2" max="2" width="14.85546875" style="406" customWidth="1"/>
    <col min="3" max="3" width="13.28515625" style="406" customWidth="1"/>
    <col min="4" max="256" width="9.140625" style="406"/>
    <col min="257" max="257" width="50.140625" style="406" customWidth="1"/>
    <col min="258" max="258" width="14.85546875" style="406" customWidth="1"/>
    <col min="259" max="259" width="13.28515625" style="406" customWidth="1"/>
    <col min="260" max="512" width="9.140625" style="406"/>
    <col min="513" max="513" width="50.140625" style="406" customWidth="1"/>
    <col min="514" max="514" width="14.85546875" style="406" customWidth="1"/>
    <col min="515" max="515" width="13.28515625" style="406" customWidth="1"/>
    <col min="516" max="768" width="9.140625" style="406"/>
    <col min="769" max="769" width="50.140625" style="406" customWidth="1"/>
    <col min="770" max="770" width="14.85546875" style="406" customWidth="1"/>
    <col min="771" max="771" width="13.28515625" style="406" customWidth="1"/>
    <col min="772" max="1024" width="9.140625" style="406"/>
    <col min="1025" max="1025" width="50.140625" style="406" customWidth="1"/>
    <col min="1026" max="1026" width="14.85546875" style="406" customWidth="1"/>
    <col min="1027" max="1027" width="13.28515625" style="406" customWidth="1"/>
    <col min="1028" max="1280" width="9.140625" style="406"/>
    <col min="1281" max="1281" width="50.140625" style="406" customWidth="1"/>
    <col min="1282" max="1282" width="14.85546875" style="406" customWidth="1"/>
    <col min="1283" max="1283" width="13.28515625" style="406" customWidth="1"/>
    <col min="1284" max="1536" width="9.140625" style="406"/>
    <col min="1537" max="1537" width="50.140625" style="406" customWidth="1"/>
    <col min="1538" max="1538" width="14.85546875" style="406" customWidth="1"/>
    <col min="1539" max="1539" width="13.28515625" style="406" customWidth="1"/>
    <col min="1540" max="1792" width="9.140625" style="406"/>
    <col min="1793" max="1793" width="50.140625" style="406" customWidth="1"/>
    <col min="1794" max="1794" width="14.85546875" style="406" customWidth="1"/>
    <col min="1795" max="1795" width="13.28515625" style="406" customWidth="1"/>
    <col min="1796" max="2048" width="9.140625" style="406"/>
    <col min="2049" max="2049" width="50.140625" style="406" customWidth="1"/>
    <col min="2050" max="2050" width="14.85546875" style="406" customWidth="1"/>
    <col min="2051" max="2051" width="13.28515625" style="406" customWidth="1"/>
    <col min="2052" max="2304" width="9.140625" style="406"/>
    <col min="2305" max="2305" width="50.140625" style="406" customWidth="1"/>
    <col min="2306" max="2306" width="14.85546875" style="406" customWidth="1"/>
    <col min="2307" max="2307" width="13.28515625" style="406" customWidth="1"/>
    <col min="2308" max="2560" width="9.140625" style="406"/>
    <col min="2561" max="2561" width="50.140625" style="406" customWidth="1"/>
    <col min="2562" max="2562" width="14.85546875" style="406" customWidth="1"/>
    <col min="2563" max="2563" width="13.28515625" style="406" customWidth="1"/>
    <col min="2564" max="2816" width="9.140625" style="406"/>
    <col min="2817" max="2817" width="50.140625" style="406" customWidth="1"/>
    <col min="2818" max="2818" width="14.85546875" style="406" customWidth="1"/>
    <col min="2819" max="2819" width="13.28515625" style="406" customWidth="1"/>
    <col min="2820" max="3072" width="9.140625" style="406"/>
    <col min="3073" max="3073" width="50.140625" style="406" customWidth="1"/>
    <col min="3074" max="3074" width="14.85546875" style="406" customWidth="1"/>
    <col min="3075" max="3075" width="13.28515625" style="406" customWidth="1"/>
    <col min="3076" max="3328" width="9.140625" style="406"/>
    <col min="3329" max="3329" width="50.140625" style="406" customWidth="1"/>
    <col min="3330" max="3330" width="14.85546875" style="406" customWidth="1"/>
    <col min="3331" max="3331" width="13.28515625" style="406" customWidth="1"/>
    <col min="3332" max="3584" width="9.140625" style="406"/>
    <col min="3585" max="3585" width="50.140625" style="406" customWidth="1"/>
    <col min="3586" max="3586" width="14.85546875" style="406" customWidth="1"/>
    <col min="3587" max="3587" width="13.28515625" style="406" customWidth="1"/>
    <col min="3588" max="3840" width="9.140625" style="406"/>
    <col min="3841" max="3841" width="50.140625" style="406" customWidth="1"/>
    <col min="3842" max="3842" width="14.85546875" style="406" customWidth="1"/>
    <col min="3843" max="3843" width="13.28515625" style="406" customWidth="1"/>
    <col min="3844" max="4096" width="9.140625" style="406"/>
    <col min="4097" max="4097" width="50.140625" style="406" customWidth="1"/>
    <col min="4098" max="4098" width="14.85546875" style="406" customWidth="1"/>
    <col min="4099" max="4099" width="13.28515625" style="406" customWidth="1"/>
    <col min="4100" max="4352" width="9.140625" style="406"/>
    <col min="4353" max="4353" width="50.140625" style="406" customWidth="1"/>
    <col min="4354" max="4354" width="14.85546875" style="406" customWidth="1"/>
    <col min="4355" max="4355" width="13.28515625" style="406" customWidth="1"/>
    <col min="4356" max="4608" width="9.140625" style="406"/>
    <col min="4609" max="4609" width="50.140625" style="406" customWidth="1"/>
    <col min="4610" max="4610" width="14.85546875" style="406" customWidth="1"/>
    <col min="4611" max="4611" width="13.28515625" style="406" customWidth="1"/>
    <col min="4612" max="4864" width="9.140625" style="406"/>
    <col min="4865" max="4865" width="50.140625" style="406" customWidth="1"/>
    <col min="4866" max="4866" width="14.85546875" style="406" customWidth="1"/>
    <col min="4867" max="4867" width="13.28515625" style="406" customWidth="1"/>
    <col min="4868" max="5120" width="9.140625" style="406"/>
    <col min="5121" max="5121" width="50.140625" style="406" customWidth="1"/>
    <col min="5122" max="5122" width="14.85546875" style="406" customWidth="1"/>
    <col min="5123" max="5123" width="13.28515625" style="406" customWidth="1"/>
    <col min="5124" max="5376" width="9.140625" style="406"/>
    <col min="5377" max="5377" width="50.140625" style="406" customWidth="1"/>
    <col min="5378" max="5378" width="14.85546875" style="406" customWidth="1"/>
    <col min="5379" max="5379" width="13.28515625" style="406" customWidth="1"/>
    <col min="5380" max="5632" width="9.140625" style="406"/>
    <col min="5633" max="5633" width="50.140625" style="406" customWidth="1"/>
    <col min="5634" max="5634" width="14.85546875" style="406" customWidth="1"/>
    <col min="5635" max="5635" width="13.28515625" style="406" customWidth="1"/>
    <col min="5636" max="5888" width="9.140625" style="406"/>
    <col min="5889" max="5889" width="50.140625" style="406" customWidth="1"/>
    <col min="5890" max="5890" width="14.85546875" style="406" customWidth="1"/>
    <col min="5891" max="5891" width="13.28515625" style="406" customWidth="1"/>
    <col min="5892" max="6144" width="9.140625" style="406"/>
    <col min="6145" max="6145" width="50.140625" style="406" customWidth="1"/>
    <col min="6146" max="6146" width="14.85546875" style="406" customWidth="1"/>
    <col min="6147" max="6147" width="13.28515625" style="406" customWidth="1"/>
    <col min="6148" max="6400" width="9.140625" style="406"/>
    <col min="6401" max="6401" width="50.140625" style="406" customWidth="1"/>
    <col min="6402" max="6402" width="14.85546875" style="406" customWidth="1"/>
    <col min="6403" max="6403" width="13.28515625" style="406" customWidth="1"/>
    <col min="6404" max="6656" width="9.140625" style="406"/>
    <col min="6657" max="6657" width="50.140625" style="406" customWidth="1"/>
    <col min="6658" max="6658" width="14.85546875" style="406" customWidth="1"/>
    <col min="6659" max="6659" width="13.28515625" style="406" customWidth="1"/>
    <col min="6660" max="6912" width="9.140625" style="406"/>
    <col min="6913" max="6913" width="50.140625" style="406" customWidth="1"/>
    <col min="6914" max="6914" width="14.85546875" style="406" customWidth="1"/>
    <col min="6915" max="6915" width="13.28515625" style="406" customWidth="1"/>
    <col min="6916" max="7168" width="9.140625" style="406"/>
    <col min="7169" max="7169" width="50.140625" style="406" customWidth="1"/>
    <col min="7170" max="7170" width="14.85546875" style="406" customWidth="1"/>
    <col min="7171" max="7171" width="13.28515625" style="406" customWidth="1"/>
    <col min="7172" max="7424" width="9.140625" style="406"/>
    <col min="7425" max="7425" width="50.140625" style="406" customWidth="1"/>
    <col min="7426" max="7426" width="14.85546875" style="406" customWidth="1"/>
    <col min="7427" max="7427" width="13.28515625" style="406" customWidth="1"/>
    <col min="7428" max="7680" width="9.140625" style="406"/>
    <col min="7681" max="7681" width="50.140625" style="406" customWidth="1"/>
    <col min="7682" max="7682" width="14.85546875" style="406" customWidth="1"/>
    <col min="7683" max="7683" width="13.28515625" style="406" customWidth="1"/>
    <col min="7684" max="7936" width="9.140625" style="406"/>
    <col min="7937" max="7937" width="50.140625" style="406" customWidth="1"/>
    <col min="7938" max="7938" width="14.85546875" style="406" customWidth="1"/>
    <col min="7939" max="7939" width="13.28515625" style="406" customWidth="1"/>
    <col min="7940" max="8192" width="9.140625" style="406"/>
    <col min="8193" max="8193" width="50.140625" style="406" customWidth="1"/>
    <col min="8194" max="8194" width="14.85546875" style="406" customWidth="1"/>
    <col min="8195" max="8195" width="13.28515625" style="406" customWidth="1"/>
    <col min="8196" max="8448" width="9.140625" style="406"/>
    <col min="8449" max="8449" width="50.140625" style="406" customWidth="1"/>
    <col min="8450" max="8450" width="14.85546875" style="406" customWidth="1"/>
    <col min="8451" max="8451" width="13.28515625" style="406" customWidth="1"/>
    <col min="8452" max="8704" width="9.140625" style="406"/>
    <col min="8705" max="8705" width="50.140625" style="406" customWidth="1"/>
    <col min="8706" max="8706" width="14.85546875" style="406" customWidth="1"/>
    <col min="8707" max="8707" width="13.28515625" style="406" customWidth="1"/>
    <col min="8708" max="8960" width="9.140625" style="406"/>
    <col min="8961" max="8961" width="50.140625" style="406" customWidth="1"/>
    <col min="8962" max="8962" width="14.85546875" style="406" customWidth="1"/>
    <col min="8963" max="8963" width="13.28515625" style="406" customWidth="1"/>
    <col min="8964" max="9216" width="9.140625" style="406"/>
    <col min="9217" max="9217" width="50.140625" style="406" customWidth="1"/>
    <col min="9218" max="9218" width="14.85546875" style="406" customWidth="1"/>
    <col min="9219" max="9219" width="13.28515625" style="406" customWidth="1"/>
    <col min="9220" max="9472" width="9.140625" style="406"/>
    <col min="9473" max="9473" width="50.140625" style="406" customWidth="1"/>
    <col min="9474" max="9474" width="14.85546875" style="406" customWidth="1"/>
    <col min="9475" max="9475" width="13.28515625" style="406" customWidth="1"/>
    <col min="9476" max="9728" width="9.140625" style="406"/>
    <col min="9729" max="9729" width="50.140625" style="406" customWidth="1"/>
    <col min="9730" max="9730" width="14.85546875" style="406" customWidth="1"/>
    <col min="9731" max="9731" width="13.28515625" style="406" customWidth="1"/>
    <col min="9732" max="9984" width="9.140625" style="406"/>
    <col min="9985" max="9985" width="50.140625" style="406" customWidth="1"/>
    <col min="9986" max="9986" width="14.85546875" style="406" customWidth="1"/>
    <col min="9987" max="9987" width="13.28515625" style="406" customWidth="1"/>
    <col min="9988" max="10240" width="9.140625" style="406"/>
    <col min="10241" max="10241" width="50.140625" style="406" customWidth="1"/>
    <col min="10242" max="10242" width="14.85546875" style="406" customWidth="1"/>
    <col min="10243" max="10243" width="13.28515625" style="406" customWidth="1"/>
    <col min="10244" max="10496" width="9.140625" style="406"/>
    <col min="10497" max="10497" width="50.140625" style="406" customWidth="1"/>
    <col min="10498" max="10498" width="14.85546875" style="406" customWidth="1"/>
    <col min="10499" max="10499" width="13.28515625" style="406" customWidth="1"/>
    <col min="10500" max="10752" width="9.140625" style="406"/>
    <col min="10753" max="10753" width="50.140625" style="406" customWidth="1"/>
    <col min="10754" max="10754" width="14.85546875" style="406" customWidth="1"/>
    <col min="10755" max="10755" width="13.28515625" style="406" customWidth="1"/>
    <col min="10756" max="11008" width="9.140625" style="406"/>
    <col min="11009" max="11009" width="50.140625" style="406" customWidth="1"/>
    <col min="11010" max="11010" width="14.85546875" style="406" customWidth="1"/>
    <col min="11011" max="11011" width="13.28515625" style="406" customWidth="1"/>
    <col min="11012" max="11264" width="9.140625" style="406"/>
    <col min="11265" max="11265" width="50.140625" style="406" customWidth="1"/>
    <col min="11266" max="11266" width="14.85546875" style="406" customWidth="1"/>
    <col min="11267" max="11267" width="13.28515625" style="406" customWidth="1"/>
    <col min="11268" max="11520" width="9.140625" style="406"/>
    <col min="11521" max="11521" width="50.140625" style="406" customWidth="1"/>
    <col min="11522" max="11522" width="14.85546875" style="406" customWidth="1"/>
    <col min="11523" max="11523" width="13.28515625" style="406" customWidth="1"/>
    <col min="11524" max="11776" width="9.140625" style="406"/>
    <col min="11777" max="11777" width="50.140625" style="406" customWidth="1"/>
    <col min="11778" max="11778" width="14.85546875" style="406" customWidth="1"/>
    <col min="11779" max="11779" width="13.28515625" style="406" customWidth="1"/>
    <col min="11780" max="12032" width="9.140625" style="406"/>
    <col min="12033" max="12033" width="50.140625" style="406" customWidth="1"/>
    <col min="12034" max="12034" width="14.85546875" style="406" customWidth="1"/>
    <col min="12035" max="12035" width="13.28515625" style="406" customWidth="1"/>
    <col min="12036" max="12288" width="9.140625" style="406"/>
    <col min="12289" max="12289" width="50.140625" style="406" customWidth="1"/>
    <col min="12290" max="12290" width="14.85546875" style="406" customWidth="1"/>
    <col min="12291" max="12291" width="13.28515625" style="406" customWidth="1"/>
    <col min="12292" max="12544" width="9.140625" style="406"/>
    <col min="12545" max="12545" width="50.140625" style="406" customWidth="1"/>
    <col min="12546" max="12546" width="14.85546875" style="406" customWidth="1"/>
    <col min="12547" max="12547" width="13.28515625" style="406" customWidth="1"/>
    <col min="12548" max="12800" width="9.140625" style="406"/>
    <col min="12801" max="12801" width="50.140625" style="406" customWidth="1"/>
    <col min="12802" max="12802" width="14.85546875" style="406" customWidth="1"/>
    <col min="12803" max="12803" width="13.28515625" style="406" customWidth="1"/>
    <col min="12804" max="13056" width="9.140625" style="406"/>
    <col min="13057" max="13057" width="50.140625" style="406" customWidth="1"/>
    <col min="13058" max="13058" width="14.85546875" style="406" customWidth="1"/>
    <col min="13059" max="13059" width="13.28515625" style="406" customWidth="1"/>
    <col min="13060" max="13312" width="9.140625" style="406"/>
    <col min="13313" max="13313" width="50.140625" style="406" customWidth="1"/>
    <col min="13314" max="13314" width="14.85546875" style="406" customWidth="1"/>
    <col min="13315" max="13315" width="13.28515625" style="406" customWidth="1"/>
    <col min="13316" max="13568" width="9.140625" style="406"/>
    <col min="13569" max="13569" width="50.140625" style="406" customWidth="1"/>
    <col min="13570" max="13570" width="14.85546875" style="406" customWidth="1"/>
    <col min="13571" max="13571" width="13.28515625" style="406" customWidth="1"/>
    <col min="13572" max="13824" width="9.140625" style="406"/>
    <col min="13825" max="13825" width="50.140625" style="406" customWidth="1"/>
    <col min="13826" max="13826" width="14.85546875" style="406" customWidth="1"/>
    <col min="13827" max="13827" width="13.28515625" style="406" customWidth="1"/>
    <col min="13828" max="14080" width="9.140625" style="406"/>
    <col min="14081" max="14081" width="50.140625" style="406" customWidth="1"/>
    <col min="14082" max="14082" width="14.85546875" style="406" customWidth="1"/>
    <col min="14083" max="14083" width="13.28515625" style="406" customWidth="1"/>
    <col min="14084" max="14336" width="9.140625" style="406"/>
    <col min="14337" max="14337" width="50.140625" style="406" customWidth="1"/>
    <col min="14338" max="14338" width="14.85546875" style="406" customWidth="1"/>
    <col min="14339" max="14339" width="13.28515625" style="406" customWidth="1"/>
    <col min="14340" max="14592" width="9.140625" style="406"/>
    <col min="14593" max="14593" width="50.140625" style="406" customWidth="1"/>
    <col min="14594" max="14594" width="14.85546875" style="406" customWidth="1"/>
    <col min="14595" max="14595" width="13.28515625" style="406" customWidth="1"/>
    <col min="14596" max="14848" width="9.140625" style="406"/>
    <col min="14849" max="14849" width="50.140625" style="406" customWidth="1"/>
    <col min="14850" max="14850" width="14.85546875" style="406" customWidth="1"/>
    <col min="14851" max="14851" width="13.28515625" style="406" customWidth="1"/>
    <col min="14852" max="15104" width="9.140625" style="406"/>
    <col min="15105" max="15105" width="50.140625" style="406" customWidth="1"/>
    <col min="15106" max="15106" width="14.85546875" style="406" customWidth="1"/>
    <col min="15107" max="15107" width="13.28515625" style="406" customWidth="1"/>
    <col min="15108" max="15360" width="9.140625" style="406"/>
    <col min="15361" max="15361" width="50.140625" style="406" customWidth="1"/>
    <col min="15362" max="15362" width="14.85546875" style="406" customWidth="1"/>
    <col min="15363" max="15363" width="13.28515625" style="406" customWidth="1"/>
    <col min="15364" max="15616" width="9.140625" style="406"/>
    <col min="15617" max="15617" width="50.140625" style="406" customWidth="1"/>
    <col min="15618" max="15618" width="14.85546875" style="406" customWidth="1"/>
    <col min="15619" max="15619" width="13.28515625" style="406" customWidth="1"/>
    <col min="15620" max="15872" width="9.140625" style="406"/>
    <col min="15873" max="15873" width="50.140625" style="406" customWidth="1"/>
    <col min="15874" max="15874" width="14.85546875" style="406" customWidth="1"/>
    <col min="15875" max="15875" width="13.28515625" style="406" customWidth="1"/>
    <col min="15876" max="16128" width="9.140625" style="406"/>
    <col min="16129" max="16129" width="50.140625" style="406" customWidth="1"/>
    <col min="16130" max="16130" width="14.85546875" style="406" customWidth="1"/>
    <col min="16131" max="16131" width="13.28515625" style="406" customWidth="1"/>
    <col min="16132" max="16384" width="9.140625" style="406"/>
  </cols>
  <sheetData>
    <row r="1" spans="1:10">
      <c r="D1" s="650"/>
      <c r="E1" s="650"/>
    </row>
    <row r="3" spans="1:10">
      <c r="A3" s="646" t="s">
        <v>779</v>
      </c>
      <c r="B3" s="646"/>
      <c r="C3" s="646"/>
      <c r="D3" s="407"/>
      <c r="E3" s="407"/>
      <c r="F3" s="407"/>
      <c r="G3" s="407"/>
      <c r="H3" s="407"/>
      <c r="I3" s="407"/>
      <c r="J3" s="407"/>
    </row>
    <row r="4" spans="1:10">
      <c r="A4" s="646" t="s">
        <v>676</v>
      </c>
      <c r="B4" s="646"/>
      <c r="C4" s="646"/>
      <c r="D4" s="407"/>
      <c r="E4" s="407"/>
      <c r="F4" s="442"/>
    </row>
    <row r="5" spans="1:10">
      <c r="A5" s="646" t="s">
        <v>691</v>
      </c>
      <c r="B5" s="646"/>
      <c r="C5" s="646"/>
      <c r="D5" s="407"/>
      <c r="E5" s="407"/>
      <c r="F5" s="442"/>
    </row>
    <row r="6" spans="1:10">
      <c r="A6" s="646" t="s">
        <v>703</v>
      </c>
      <c r="B6" s="646"/>
      <c r="C6" s="646"/>
      <c r="D6" s="407"/>
      <c r="E6" s="407"/>
      <c r="F6" s="442"/>
    </row>
    <row r="8" spans="1:10">
      <c r="C8" s="429" t="s">
        <v>394</v>
      </c>
    </row>
    <row r="9" spans="1:10" ht="25.5">
      <c r="A9" s="430" t="s">
        <v>309</v>
      </c>
      <c r="B9" s="430" t="s">
        <v>692</v>
      </c>
      <c r="C9" s="431" t="s">
        <v>693</v>
      </c>
    </row>
    <row r="10" spans="1:10">
      <c r="A10" s="410"/>
      <c r="B10" s="411"/>
      <c r="C10" s="411"/>
    </row>
    <row r="11" spans="1:10">
      <c r="A11" s="433" t="s">
        <v>694</v>
      </c>
      <c r="B11" s="411">
        <f>SUM(B12:B16)</f>
        <v>3044</v>
      </c>
      <c r="C11" s="411">
        <f>SUM(C12:C16)</f>
        <v>0</v>
      </c>
    </row>
    <row r="12" spans="1:10">
      <c r="A12" s="433" t="s">
        <v>695</v>
      </c>
      <c r="B12" s="411">
        <v>0</v>
      </c>
      <c r="C12" s="411">
        <v>0</v>
      </c>
    </row>
    <row r="13" spans="1:10">
      <c r="A13" s="433" t="s">
        <v>696</v>
      </c>
      <c r="B13" s="411">
        <v>0</v>
      </c>
      <c r="C13" s="411">
        <v>0</v>
      </c>
    </row>
    <row r="14" spans="1:10">
      <c r="A14" s="433" t="s">
        <v>697</v>
      </c>
      <c r="B14" s="411">
        <v>0</v>
      </c>
      <c r="C14" s="411">
        <v>0</v>
      </c>
    </row>
    <row r="15" spans="1:10">
      <c r="A15" s="433" t="s">
        <v>698</v>
      </c>
      <c r="B15" s="411">
        <v>0</v>
      </c>
      <c r="C15" s="411">
        <v>0</v>
      </c>
    </row>
    <row r="16" spans="1:10">
      <c r="A16" s="433" t="s">
        <v>699</v>
      </c>
      <c r="B16" s="411">
        <v>3044</v>
      </c>
      <c r="C16" s="411">
        <v>0</v>
      </c>
    </row>
    <row r="17" spans="1:3">
      <c r="A17" s="410"/>
      <c r="B17" s="411"/>
      <c r="C17" s="411"/>
    </row>
    <row r="18" spans="1:3">
      <c r="A18" s="433" t="s">
        <v>700</v>
      </c>
      <c r="B18" s="411">
        <f>SUM(B19:B23)</f>
        <v>0</v>
      </c>
      <c r="C18" s="411">
        <f>SUM(C19:C23)</f>
        <v>0</v>
      </c>
    </row>
    <row r="19" spans="1:3">
      <c r="A19" s="433" t="s">
        <v>695</v>
      </c>
      <c r="B19" s="411">
        <v>0</v>
      </c>
      <c r="C19" s="411">
        <v>0</v>
      </c>
    </row>
    <row r="20" spans="1:3">
      <c r="A20" s="433" t="s">
        <v>696</v>
      </c>
      <c r="B20" s="411">
        <v>0</v>
      </c>
      <c r="C20" s="411">
        <v>0</v>
      </c>
    </row>
    <row r="21" spans="1:3">
      <c r="A21" s="433" t="s">
        <v>697</v>
      </c>
      <c r="B21" s="411">
        <v>0</v>
      </c>
      <c r="C21" s="411">
        <v>0</v>
      </c>
    </row>
    <row r="22" spans="1:3">
      <c r="A22" s="433" t="s">
        <v>698</v>
      </c>
      <c r="B22" s="411">
        <v>0</v>
      </c>
      <c r="C22" s="411">
        <v>0</v>
      </c>
    </row>
    <row r="23" spans="1:3">
      <c r="A23" s="433" t="s">
        <v>699</v>
      </c>
      <c r="B23" s="411">
        <v>0</v>
      </c>
      <c r="C23" s="411">
        <v>0</v>
      </c>
    </row>
    <row r="24" spans="1:3">
      <c r="A24" s="410"/>
      <c r="B24" s="411"/>
      <c r="C24" s="411"/>
    </row>
    <row r="25" spans="1:3">
      <c r="A25" s="427" t="s">
        <v>542</v>
      </c>
      <c r="B25" s="412">
        <f>B11+B18</f>
        <v>3044</v>
      </c>
      <c r="C25" s="412">
        <f>C11+C18</f>
        <v>0</v>
      </c>
    </row>
  </sheetData>
  <mergeCells count="5">
    <mergeCell ref="D1:E1"/>
    <mergeCell ref="A3:C3"/>
    <mergeCell ref="A4:C4"/>
    <mergeCell ref="A5:C5"/>
    <mergeCell ref="A6:C6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2:L94"/>
  <sheetViews>
    <sheetView view="pageBreakPreview" zoomScale="60" zoomScaleNormal="100" workbookViewId="0">
      <selection activeCell="A3" sqref="A3:L3"/>
    </sheetView>
  </sheetViews>
  <sheetFormatPr defaultRowHeight="12.75"/>
  <cols>
    <col min="8" max="8" width="17.5703125" customWidth="1"/>
    <col min="9" max="11" width="10.5703125" customWidth="1"/>
  </cols>
  <sheetData>
    <row r="2" spans="1:12">
      <c r="A2" s="460" t="s">
        <v>749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</row>
    <row r="3" spans="1:12">
      <c r="A3" s="460" t="s">
        <v>264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</row>
    <row r="4" spans="1:12">
      <c r="A4" s="460" t="s">
        <v>570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</row>
    <row r="6" spans="1:12">
      <c r="A6" s="17"/>
      <c r="B6" s="17"/>
      <c r="C6" s="17"/>
      <c r="D6" s="17"/>
      <c r="E6" s="17"/>
      <c r="F6" s="17"/>
      <c r="G6" s="17"/>
      <c r="H6" s="17"/>
      <c r="K6" s="44" t="s">
        <v>394</v>
      </c>
    </row>
    <row r="7" spans="1:12" ht="25.5">
      <c r="A7" s="487" t="s">
        <v>309</v>
      </c>
      <c r="B7" s="488"/>
      <c r="C7" s="488"/>
      <c r="D7" s="488"/>
      <c r="E7" s="488"/>
      <c r="F7" s="488"/>
      <c r="G7" s="488"/>
      <c r="H7" s="489"/>
      <c r="I7" s="169" t="s">
        <v>377</v>
      </c>
      <c r="J7" s="169" t="s">
        <v>378</v>
      </c>
      <c r="K7" s="170" t="s">
        <v>376</v>
      </c>
      <c r="L7" s="169" t="s">
        <v>379</v>
      </c>
    </row>
    <row r="8" spans="1:12">
      <c r="A8" s="468" t="s">
        <v>230</v>
      </c>
      <c r="B8" s="468"/>
      <c r="C8" s="468"/>
      <c r="D8" s="468"/>
      <c r="E8" s="468"/>
      <c r="F8" s="468"/>
      <c r="G8" s="468"/>
      <c r="H8" s="468"/>
      <c r="I8" s="167">
        <f>I9+I23+I33+I41</f>
        <v>506799</v>
      </c>
      <c r="J8" s="167">
        <f>J9+J23+J33+J41</f>
        <v>544453</v>
      </c>
      <c r="K8" s="167">
        <f>K9+K23+K33+K41</f>
        <v>547345</v>
      </c>
      <c r="L8" s="85">
        <f>K8/J8*100</f>
        <v>100.53117532642855</v>
      </c>
    </row>
    <row r="9" spans="1:12">
      <c r="A9" s="278"/>
      <c r="B9" s="467" t="s">
        <v>431</v>
      </c>
      <c r="C9" s="467"/>
      <c r="D9" s="467"/>
      <c r="E9" s="467"/>
      <c r="F9" s="467"/>
      <c r="G9" s="467"/>
      <c r="H9" s="467"/>
      <c r="I9" s="282">
        <f>I10+I19+I20+I21+I22</f>
        <v>266756</v>
      </c>
      <c r="J9" s="282">
        <f>J10+J19+J20+J21+J22</f>
        <v>292963</v>
      </c>
      <c r="K9" s="282">
        <f>K10+K19+K20+K21+K22</f>
        <v>280764</v>
      </c>
      <c r="L9" s="85">
        <f>K9/J9*100</f>
        <v>95.835992941088122</v>
      </c>
    </row>
    <row r="10" spans="1:12">
      <c r="A10" s="128"/>
      <c r="B10" s="290"/>
      <c r="C10" s="475" t="s">
        <v>117</v>
      </c>
      <c r="D10" s="475"/>
      <c r="E10" s="475"/>
      <c r="F10" s="475"/>
      <c r="G10" s="475"/>
      <c r="H10" s="475"/>
      <c r="I10" s="282">
        <f>SUM(I11:I18)</f>
        <v>35450</v>
      </c>
      <c r="J10" s="282">
        <f>SUM(J11:J18)</f>
        <v>39537</v>
      </c>
      <c r="K10" s="282">
        <f>SUM(K11:K18)</f>
        <v>27338</v>
      </c>
      <c r="L10" s="85">
        <f t="shared" ref="L10:L72" si="0">K10/J10*100</f>
        <v>69.145357513215473</v>
      </c>
    </row>
    <row r="11" spans="1:12">
      <c r="A11" s="128"/>
      <c r="B11" s="40"/>
      <c r="C11" s="466" t="s">
        <v>231</v>
      </c>
      <c r="D11" s="466"/>
      <c r="E11" s="466"/>
      <c r="F11" s="466"/>
      <c r="G11" s="466"/>
      <c r="H11" s="466"/>
      <c r="I11" s="171"/>
      <c r="J11" s="171">
        <v>21834</v>
      </c>
      <c r="K11" s="85">
        <v>21834</v>
      </c>
      <c r="L11" s="85">
        <f t="shared" si="0"/>
        <v>100</v>
      </c>
    </row>
    <row r="12" spans="1:12">
      <c r="A12" s="128"/>
      <c r="B12" s="40"/>
      <c r="C12" s="472" t="s">
        <v>232</v>
      </c>
      <c r="D12" s="466"/>
      <c r="E12" s="466"/>
      <c r="F12" s="466"/>
      <c r="G12" s="466"/>
      <c r="H12" s="466"/>
      <c r="I12" s="85">
        <v>3615</v>
      </c>
      <c r="J12" s="85">
        <v>4204</v>
      </c>
      <c r="K12" s="85">
        <v>4204</v>
      </c>
      <c r="L12" s="85">
        <f t="shared" si="0"/>
        <v>100</v>
      </c>
    </row>
    <row r="13" spans="1:12">
      <c r="A13" s="128"/>
      <c r="B13" s="40"/>
      <c r="C13" s="466" t="s">
        <v>233</v>
      </c>
      <c r="D13" s="466"/>
      <c r="E13" s="466"/>
      <c r="F13" s="466"/>
      <c r="G13" s="466"/>
      <c r="H13" s="466"/>
      <c r="I13" s="85">
        <v>11569</v>
      </c>
      <c r="J13" s="85">
        <v>11569</v>
      </c>
      <c r="K13" s="85">
        <v>0</v>
      </c>
      <c r="L13" s="85">
        <f t="shared" si="0"/>
        <v>0</v>
      </c>
    </row>
    <row r="14" spans="1:12">
      <c r="A14" s="128"/>
      <c r="B14" s="40"/>
      <c r="C14" s="466" t="s">
        <v>234</v>
      </c>
      <c r="D14" s="466"/>
      <c r="E14" s="466"/>
      <c r="F14" s="466"/>
      <c r="G14" s="466"/>
      <c r="H14" s="466"/>
      <c r="I14" s="85"/>
      <c r="J14" s="85"/>
      <c r="K14" s="85"/>
      <c r="L14" s="85"/>
    </row>
    <row r="15" spans="1:12">
      <c r="A15" s="128"/>
      <c r="B15" s="40"/>
      <c r="C15" s="473" t="s">
        <v>15</v>
      </c>
      <c r="D15" s="474"/>
      <c r="E15" s="474"/>
      <c r="F15" s="474"/>
      <c r="G15" s="474"/>
      <c r="H15" s="474"/>
      <c r="I15" s="85">
        <v>1350</v>
      </c>
      <c r="J15" s="85">
        <v>1350</v>
      </c>
      <c r="K15" s="85">
        <v>1300</v>
      </c>
      <c r="L15" s="85">
        <f t="shared" si="0"/>
        <v>96.296296296296291</v>
      </c>
    </row>
    <row r="16" spans="1:12">
      <c r="A16" s="128"/>
      <c r="B16" s="40"/>
      <c r="C16" s="475" t="s">
        <v>19</v>
      </c>
      <c r="D16" s="466"/>
      <c r="E16" s="466"/>
      <c r="F16" s="466"/>
      <c r="G16" s="466"/>
      <c r="H16" s="466"/>
      <c r="I16" s="85"/>
      <c r="J16" s="85"/>
      <c r="K16" s="85"/>
      <c r="L16" s="85"/>
    </row>
    <row r="17" spans="1:12">
      <c r="A17" s="128"/>
      <c r="B17" s="40"/>
      <c r="C17" s="476" t="s">
        <v>20</v>
      </c>
      <c r="D17" s="477"/>
      <c r="E17" s="477"/>
      <c r="F17" s="477"/>
      <c r="G17" s="477"/>
      <c r="H17" s="478"/>
      <c r="I17" s="171">
        <v>580</v>
      </c>
      <c r="J17" s="171">
        <v>580</v>
      </c>
      <c r="K17" s="171">
        <v>0</v>
      </c>
      <c r="L17" s="85">
        <f t="shared" si="0"/>
        <v>0</v>
      </c>
    </row>
    <row r="18" spans="1:12" ht="12.75" customHeight="1">
      <c r="A18" s="128"/>
      <c r="B18" s="40"/>
      <c r="C18" s="479" t="s">
        <v>417</v>
      </c>
      <c r="D18" s="466"/>
      <c r="E18" s="466"/>
      <c r="F18" s="466"/>
      <c r="G18" s="466"/>
      <c r="H18" s="466"/>
      <c r="I18" s="171">
        <v>18336</v>
      </c>
      <c r="J18" s="171">
        <v>0</v>
      </c>
      <c r="K18" s="171">
        <v>0</v>
      </c>
      <c r="L18" s="85"/>
    </row>
    <row r="19" spans="1:12" ht="25.5" customHeight="1">
      <c r="A19" s="128"/>
      <c r="B19" s="40"/>
      <c r="C19" s="469" t="s">
        <v>0</v>
      </c>
      <c r="D19" s="470"/>
      <c r="E19" s="470"/>
      <c r="F19" s="470"/>
      <c r="G19" s="470"/>
      <c r="H19" s="471"/>
      <c r="I19" s="171"/>
      <c r="J19" s="171"/>
      <c r="K19" s="171"/>
      <c r="L19" s="85"/>
    </row>
    <row r="20" spans="1:12" ht="12.75" customHeight="1">
      <c r="A20" s="128"/>
      <c r="B20" s="40"/>
      <c r="C20" s="469" t="s">
        <v>433</v>
      </c>
      <c r="D20" s="470"/>
      <c r="E20" s="470"/>
      <c r="F20" s="470"/>
      <c r="G20" s="470"/>
      <c r="H20" s="471"/>
      <c r="I20" s="171"/>
      <c r="J20" s="171"/>
      <c r="K20" s="171"/>
      <c r="L20" s="85"/>
    </row>
    <row r="21" spans="1:12" ht="12.75" customHeight="1">
      <c r="A21" s="128"/>
      <c r="B21" s="40"/>
      <c r="C21" s="469" t="s">
        <v>434</v>
      </c>
      <c r="D21" s="470"/>
      <c r="E21" s="470"/>
      <c r="F21" s="470"/>
      <c r="G21" s="470"/>
      <c r="H21" s="471"/>
      <c r="I21" s="171"/>
      <c r="J21" s="171"/>
      <c r="K21" s="171"/>
      <c r="L21" s="85"/>
    </row>
    <row r="22" spans="1:12" ht="12.75" customHeight="1">
      <c r="A22" s="128"/>
      <c r="B22" s="16"/>
      <c r="C22" s="469" t="s">
        <v>1</v>
      </c>
      <c r="D22" s="470"/>
      <c r="E22" s="470"/>
      <c r="F22" s="470"/>
      <c r="G22" s="470"/>
      <c r="H22" s="471"/>
      <c r="I22" s="171">
        <v>231306</v>
      </c>
      <c r="J22" s="171">
        <v>253426</v>
      </c>
      <c r="K22" s="171">
        <v>253426</v>
      </c>
      <c r="L22" s="85">
        <f t="shared" si="0"/>
        <v>100</v>
      </c>
    </row>
    <row r="23" spans="1:12" ht="12.75" customHeight="1">
      <c r="A23" s="278"/>
      <c r="B23" s="467" t="s">
        <v>428</v>
      </c>
      <c r="C23" s="467"/>
      <c r="D23" s="467"/>
      <c r="E23" s="467"/>
      <c r="F23" s="467"/>
      <c r="G23" s="467"/>
      <c r="H23" s="467"/>
      <c r="I23" s="282">
        <f>SUM(I24:I32)</f>
        <v>212115</v>
      </c>
      <c r="J23" s="282">
        <f>SUM(J24:J32)</f>
        <v>213227</v>
      </c>
      <c r="K23" s="282">
        <f>SUM(K24:K32)</f>
        <v>228192</v>
      </c>
      <c r="L23" s="85">
        <f t="shared" si="0"/>
        <v>107.0183419548181</v>
      </c>
    </row>
    <row r="24" spans="1:12">
      <c r="A24" s="128"/>
      <c r="B24" s="11"/>
      <c r="C24" s="466" t="s">
        <v>30</v>
      </c>
      <c r="D24" s="466"/>
      <c r="E24" s="466"/>
      <c r="F24" s="466"/>
      <c r="G24" s="466"/>
      <c r="H24" s="466"/>
      <c r="I24" s="168">
        <v>209950</v>
      </c>
      <c r="J24" s="85"/>
      <c r="K24" s="85"/>
      <c r="L24" s="85"/>
    </row>
    <row r="25" spans="1:12">
      <c r="A25" s="128"/>
      <c r="B25" s="40"/>
      <c r="C25" s="495" t="s">
        <v>547</v>
      </c>
      <c r="D25" s="496"/>
      <c r="E25" s="496"/>
      <c r="F25" s="496"/>
      <c r="G25" s="496"/>
      <c r="H25" s="497"/>
      <c r="I25" s="168"/>
      <c r="J25" s="85">
        <v>159262</v>
      </c>
      <c r="K25" s="85">
        <v>158657</v>
      </c>
      <c r="L25" s="85">
        <f t="shared" si="0"/>
        <v>99.620122816491062</v>
      </c>
    </row>
    <row r="26" spans="1:12">
      <c r="A26" s="128"/>
      <c r="B26" s="40"/>
      <c r="C26" s="495" t="s">
        <v>548</v>
      </c>
      <c r="D26" s="496"/>
      <c r="E26" s="496"/>
      <c r="F26" s="496"/>
      <c r="G26" s="496"/>
      <c r="H26" s="497"/>
      <c r="I26" s="168"/>
      <c r="J26" s="85">
        <v>52250</v>
      </c>
      <c r="K26" s="85">
        <v>68378</v>
      </c>
      <c r="L26" s="85">
        <f t="shared" si="0"/>
        <v>130.86698564593303</v>
      </c>
    </row>
    <row r="27" spans="1:12">
      <c r="A27" s="128"/>
      <c r="B27" s="40"/>
      <c r="C27" s="483" t="s">
        <v>253</v>
      </c>
      <c r="D27" s="483"/>
      <c r="E27" s="483"/>
      <c r="F27" s="483"/>
      <c r="G27" s="483"/>
      <c r="H27" s="483"/>
      <c r="I27" s="85"/>
      <c r="J27" s="85"/>
      <c r="K27" s="85"/>
      <c r="L27" s="85"/>
    </row>
    <row r="28" spans="1:12">
      <c r="A28" s="128"/>
      <c r="B28" s="40"/>
      <c r="C28" s="466" t="s">
        <v>235</v>
      </c>
      <c r="D28" s="466"/>
      <c r="E28" s="466"/>
      <c r="F28" s="466"/>
      <c r="G28" s="466"/>
      <c r="H28" s="466"/>
      <c r="I28" s="85"/>
      <c r="J28" s="85"/>
      <c r="K28" s="85"/>
      <c r="L28" s="85"/>
    </row>
    <row r="29" spans="1:12">
      <c r="A29" s="128"/>
      <c r="B29" s="40"/>
      <c r="C29" s="475" t="s">
        <v>413</v>
      </c>
      <c r="D29" s="466"/>
      <c r="E29" s="466"/>
      <c r="F29" s="466"/>
      <c r="G29" s="466"/>
      <c r="H29" s="466"/>
      <c r="I29" s="85"/>
      <c r="J29" s="85"/>
      <c r="K29" s="85"/>
      <c r="L29" s="85"/>
    </row>
    <row r="30" spans="1:12">
      <c r="A30" s="128"/>
      <c r="B30" s="40"/>
      <c r="C30" s="466" t="s">
        <v>140</v>
      </c>
      <c r="D30" s="466"/>
      <c r="E30" s="466"/>
      <c r="F30" s="466"/>
      <c r="G30" s="466"/>
      <c r="H30" s="466"/>
      <c r="I30" s="85">
        <v>1670</v>
      </c>
      <c r="J30" s="85">
        <v>1670</v>
      </c>
      <c r="K30" s="85">
        <v>1041</v>
      </c>
      <c r="L30" s="85">
        <f t="shared" si="0"/>
        <v>62.335329341317369</v>
      </c>
    </row>
    <row r="31" spans="1:12">
      <c r="A31" s="128"/>
      <c r="B31" s="40"/>
      <c r="C31" s="466" t="s">
        <v>236</v>
      </c>
      <c r="D31" s="466"/>
      <c r="E31" s="466"/>
      <c r="F31" s="466"/>
      <c r="G31" s="466"/>
      <c r="H31" s="466"/>
      <c r="I31" s="85">
        <v>495</v>
      </c>
      <c r="J31" s="85">
        <v>45</v>
      </c>
      <c r="K31" s="85">
        <v>116</v>
      </c>
      <c r="L31" s="85">
        <f t="shared" si="0"/>
        <v>257.77777777777777</v>
      </c>
    </row>
    <row r="32" spans="1:12">
      <c r="A32" s="128"/>
      <c r="B32" s="16"/>
      <c r="C32" s="466" t="s">
        <v>237</v>
      </c>
      <c r="D32" s="466"/>
      <c r="E32" s="466"/>
      <c r="F32" s="466"/>
      <c r="G32" s="466"/>
      <c r="H32" s="466"/>
      <c r="I32" s="85"/>
      <c r="J32" s="85"/>
      <c r="K32" s="85"/>
      <c r="L32" s="85"/>
    </row>
    <row r="33" spans="1:12">
      <c r="A33" s="278"/>
      <c r="B33" s="467" t="s">
        <v>429</v>
      </c>
      <c r="C33" s="467"/>
      <c r="D33" s="467"/>
      <c r="E33" s="467"/>
      <c r="F33" s="467"/>
      <c r="G33" s="467"/>
      <c r="H33" s="467"/>
      <c r="I33" s="282">
        <f>SUM(I34:I40)</f>
        <v>25578</v>
      </c>
      <c r="J33" s="282">
        <f>SUM(J34:J40)</f>
        <v>35713</v>
      </c>
      <c r="K33" s="282">
        <f>SUM(K34:K40)</f>
        <v>35944</v>
      </c>
      <c r="L33" s="85">
        <f t="shared" si="0"/>
        <v>100.64682328563828</v>
      </c>
    </row>
    <row r="34" spans="1:12">
      <c r="A34" s="128"/>
      <c r="B34" s="11"/>
      <c r="C34" s="474" t="s">
        <v>244</v>
      </c>
      <c r="D34" s="474"/>
      <c r="E34" s="474"/>
      <c r="F34" s="474"/>
      <c r="G34" s="474"/>
      <c r="H34" s="474"/>
      <c r="I34" s="85"/>
      <c r="J34" s="85"/>
      <c r="K34" s="85"/>
      <c r="L34" s="85"/>
    </row>
    <row r="35" spans="1:12">
      <c r="A35" s="128"/>
      <c r="B35" s="40"/>
      <c r="C35" s="474" t="s">
        <v>243</v>
      </c>
      <c r="D35" s="474"/>
      <c r="E35" s="474"/>
      <c r="F35" s="474"/>
      <c r="G35" s="474"/>
      <c r="H35" s="474"/>
      <c r="I35" s="85">
        <v>13503</v>
      </c>
      <c r="J35" s="85">
        <f>4200+12964</f>
        <v>17164</v>
      </c>
      <c r="K35" s="85">
        <f>1087+11162</f>
        <v>12249</v>
      </c>
      <c r="L35" s="85">
        <f t="shared" si="0"/>
        <v>71.364483803309255</v>
      </c>
    </row>
    <row r="36" spans="1:12">
      <c r="A36" s="128"/>
      <c r="B36" s="40"/>
      <c r="C36" s="474" t="s">
        <v>242</v>
      </c>
      <c r="D36" s="474"/>
      <c r="E36" s="474"/>
      <c r="F36" s="474"/>
      <c r="G36" s="474"/>
      <c r="H36" s="474"/>
      <c r="I36" s="85">
        <v>8982</v>
      </c>
      <c r="J36" s="85">
        <f>960+564+11130+1074</f>
        <v>13728</v>
      </c>
      <c r="K36" s="85">
        <f>3269+15249+623</f>
        <v>19141</v>
      </c>
      <c r="L36" s="85">
        <f t="shared" si="0"/>
        <v>139.43036130536132</v>
      </c>
    </row>
    <row r="37" spans="1:12">
      <c r="A37" s="128"/>
      <c r="B37" s="40"/>
      <c r="C37" s="466" t="s">
        <v>241</v>
      </c>
      <c r="D37" s="466"/>
      <c r="E37" s="466"/>
      <c r="F37" s="466"/>
      <c r="G37" s="466"/>
      <c r="H37" s="466"/>
      <c r="I37" s="85">
        <v>389</v>
      </c>
      <c r="J37" s="85">
        <v>389</v>
      </c>
      <c r="K37" s="85">
        <v>0</v>
      </c>
      <c r="L37" s="85">
        <f t="shared" si="0"/>
        <v>0</v>
      </c>
    </row>
    <row r="38" spans="1:12">
      <c r="A38" s="128"/>
      <c r="B38" s="40"/>
      <c r="C38" s="466" t="s">
        <v>240</v>
      </c>
      <c r="D38" s="466"/>
      <c r="E38" s="466"/>
      <c r="F38" s="466"/>
      <c r="G38" s="466"/>
      <c r="H38" s="466"/>
      <c r="I38" s="85">
        <v>101</v>
      </c>
      <c r="J38" s="85">
        <v>80</v>
      </c>
      <c r="K38" s="85">
        <v>241</v>
      </c>
      <c r="L38" s="85">
        <f t="shared" si="0"/>
        <v>301.25</v>
      </c>
    </row>
    <row r="39" spans="1:12">
      <c r="A39" s="128"/>
      <c r="B39" s="40"/>
      <c r="C39" s="466" t="s">
        <v>239</v>
      </c>
      <c r="D39" s="466"/>
      <c r="E39" s="466"/>
      <c r="F39" s="466"/>
      <c r="G39" s="466"/>
      <c r="H39" s="466"/>
      <c r="I39" s="85">
        <v>603</v>
      </c>
      <c r="J39" s="85">
        <v>2349</v>
      </c>
      <c r="K39" s="85">
        <v>4032</v>
      </c>
      <c r="L39" s="85">
        <f t="shared" si="0"/>
        <v>171.64750957854406</v>
      </c>
    </row>
    <row r="40" spans="1:12">
      <c r="A40" s="128"/>
      <c r="B40" s="16"/>
      <c r="C40" s="466" t="s">
        <v>238</v>
      </c>
      <c r="D40" s="466"/>
      <c r="E40" s="466"/>
      <c r="F40" s="466"/>
      <c r="G40" s="466"/>
      <c r="H40" s="466"/>
      <c r="I40" s="85">
        <v>2000</v>
      </c>
      <c r="J40" s="85">
        <v>2003</v>
      </c>
      <c r="K40" s="85">
        <v>281</v>
      </c>
      <c r="L40" s="85">
        <f t="shared" si="0"/>
        <v>14.028956565152273</v>
      </c>
    </row>
    <row r="41" spans="1:12">
      <c r="A41" s="278"/>
      <c r="B41" s="467" t="s">
        <v>430</v>
      </c>
      <c r="C41" s="467"/>
      <c r="D41" s="467"/>
      <c r="E41" s="467"/>
      <c r="F41" s="467"/>
      <c r="G41" s="467"/>
      <c r="H41" s="467"/>
      <c r="I41" s="282">
        <f>SUM(I42:I44)</f>
        <v>2350</v>
      </c>
      <c r="J41" s="282">
        <f>SUM(J42:J44)</f>
        <v>2550</v>
      </c>
      <c r="K41" s="282">
        <f>SUM(K42:K44)</f>
        <v>2445</v>
      </c>
      <c r="L41" s="85">
        <f t="shared" si="0"/>
        <v>95.882352941176478</v>
      </c>
    </row>
    <row r="42" spans="1:12">
      <c r="A42" s="128"/>
      <c r="B42" s="289"/>
      <c r="C42" s="469" t="s">
        <v>3</v>
      </c>
      <c r="D42" s="481"/>
      <c r="E42" s="481"/>
      <c r="F42" s="481"/>
      <c r="G42" s="481"/>
      <c r="H42" s="482"/>
      <c r="I42" s="168">
        <v>2000</v>
      </c>
      <c r="J42" s="85">
        <v>2200</v>
      </c>
      <c r="K42" s="85">
        <v>2445</v>
      </c>
      <c r="L42" s="85">
        <f t="shared" si="0"/>
        <v>111.13636363636363</v>
      </c>
    </row>
    <row r="43" spans="1:12">
      <c r="A43" s="128"/>
      <c r="B43" s="294"/>
      <c r="C43" s="469" t="s">
        <v>4</v>
      </c>
      <c r="D43" s="481"/>
      <c r="E43" s="481"/>
      <c r="F43" s="481"/>
      <c r="G43" s="481"/>
      <c r="H43" s="482"/>
      <c r="I43" s="168">
        <v>350</v>
      </c>
      <c r="J43" s="85">
        <v>350</v>
      </c>
      <c r="K43" s="85">
        <v>0</v>
      </c>
      <c r="L43" s="85">
        <f t="shared" si="0"/>
        <v>0</v>
      </c>
    </row>
    <row r="44" spans="1:12">
      <c r="A44" s="128"/>
      <c r="B44" s="294"/>
      <c r="C44" s="469" t="s">
        <v>5</v>
      </c>
      <c r="D44" s="481"/>
      <c r="E44" s="481"/>
      <c r="F44" s="481"/>
      <c r="G44" s="481"/>
      <c r="H44" s="482"/>
      <c r="I44" s="168"/>
      <c r="J44" s="85"/>
      <c r="K44" s="85"/>
      <c r="L44" s="85"/>
    </row>
    <row r="45" spans="1:12">
      <c r="A45" s="484"/>
      <c r="B45" s="485"/>
      <c r="C45" s="485"/>
      <c r="D45" s="485"/>
      <c r="E45" s="485"/>
      <c r="F45" s="485"/>
      <c r="G45" s="485"/>
      <c r="H45" s="486"/>
      <c r="I45" s="85"/>
      <c r="J45" s="85"/>
      <c r="K45" s="85"/>
      <c r="L45" s="85"/>
    </row>
    <row r="46" spans="1:12">
      <c r="A46" s="468" t="s">
        <v>245</v>
      </c>
      <c r="B46" s="468"/>
      <c r="C46" s="468"/>
      <c r="D46" s="468"/>
      <c r="E46" s="468"/>
      <c r="F46" s="468"/>
      <c r="G46" s="468"/>
      <c r="H46" s="468"/>
      <c r="I46" s="167">
        <f>I47+I51+I64</f>
        <v>37672</v>
      </c>
      <c r="J46" s="167">
        <f>J47+J51+J64</f>
        <v>74813</v>
      </c>
      <c r="K46" s="167">
        <f>K47+K51+K64</f>
        <v>74376</v>
      </c>
      <c r="L46" s="85">
        <f t="shared" si="0"/>
        <v>99.415876919786669</v>
      </c>
    </row>
    <row r="47" spans="1:12">
      <c r="A47" s="38"/>
      <c r="B47" s="467" t="s">
        <v>246</v>
      </c>
      <c r="C47" s="467"/>
      <c r="D47" s="467"/>
      <c r="E47" s="467"/>
      <c r="F47" s="467"/>
      <c r="G47" s="467"/>
      <c r="H47" s="467"/>
      <c r="I47" s="167">
        <f>SUM(I48:I50)</f>
        <v>7000</v>
      </c>
      <c r="J47" s="167">
        <f t="shared" ref="J47:K47" si="1">SUM(J48:J50)</f>
        <v>0</v>
      </c>
      <c r="K47" s="167">
        <f t="shared" si="1"/>
        <v>0</v>
      </c>
      <c r="L47" s="85"/>
    </row>
    <row r="48" spans="1:12">
      <c r="A48" s="128"/>
      <c r="B48" s="11"/>
      <c r="C48" s="466" t="s">
        <v>247</v>
      </c>
      <c r="D48" s="466"/>
      <c r="E48" s="466"/>
      <c r="F48" s="466"/>
      <c r="G48" s="466"/>
      <c r="H48" s="466"/>
      <c r="I48" s="85"/>
      <c r="J48" s="85"/>
      <c r="K48" s="85"/>
      <c r="L48" s="85"/>
    </row>
    <row r="49" spans="1:12">
      <c r="A49" s="128"/>
      <c r="B49" s="40"/>
      <c r="C49" s="466" t="s">
        <v>254</v>
      </c>
      <c r="D49" s="466"/>
      <c r="E49" s="466"/>
      <c r="F49" s="466"/>
      <c r="G49" s="466"/>
      <c r="H49" s="466"/>
      <c r="I49" s="85"/>
      <c r="J49" s="85"/>
      <c r="K49" s="85"/>
      <c r="L49" s="85"/>
    </row>
    <row r="50" spans="1:12">
      <c r="A50" s="128"/>
      <c r="B50" s="16"/>
      <c r="C50" s="490" t="s">
        <v>139</v>
      </c>
      <c r="D50" s="470"/>
      <c r="E50" s="470"/>
      <c r="F50" s="470"/>
      <c r="G50" s="470"/>
      <c r="H50" s="471"/>
      <c r="I50" s="85">
        <v>7000</v>
      </c>
      <c r="J50" s="85"/>
      <c r="K50" s="85"/>
      <c r="L50" s="85"/>
    </row>
    <row r="51" spans="1:12">
      <c r="A51" s="278"/>
      <c r="B51" s="467" t="s">
        <v>432</v>
      </c>
      <c r="C51" s="467"/>
      <c r="D51" s="467"/>
      <c r="E51" s="467"/>
      <c r="F51" s="467"/>
      <c r="G51" s="467"/>
      <c r="H51" s="467"/>
      <c r="I51" s="282">
        <f>I52+I61+I62+I63</f>
        <v>29995</v>
      </c>
      <c r="J51" s="282">
        <f>J52+J61+J62+J63</f>
        <v>74139</v>
      </c>
      <c r="K51" s="282">
        <f>K52+K61+K62+K63</f>
        <v>73794</v>
      </c>
      <c r="L51" s="85">
        <f t="shared" si="0"/>
        <v>99.534657872374865</v>
      </c>
    </row>
    <row r="52" spans="1:12">
      <c r="A52" s="128"/>
      <c r="B52" s="290"/>
      <c r="C52" s="469" t="s">
        <v>117</v>
      </c>
      <c r="D52" s="481"/>
      <c r="E52" s="481"/>
      <c r="F52" s="481"/>
      <c r="G52" s="481"/>
      <c r="H52" s="482"/>
      <c r="I52" s="168">
        <f>SUM(I53:I60)</f>
        <v>29995</v>
      </c>
      <c r="J52" s="168">
        <f>SUM(J53:J60)</f>
        <v>74139</v>
      </c>
      <c r="K52" s="168">
        <f>SUM(K53:K60)</f>
        <v>73794</v>
      </c>
      <c r="L52" s="85">
        <f t="shared" si="0"/>
        <v>99.534657872374865</v>
      </c>
    </row>
    <row r="53" spans="1:12">
      <c r="A53" s="128"/>
      <c r="B53" s="40"/>
      <c r="C53" s="466" t="s">
        <v>231</v>
      </c>
      <c r="D53" s="466"/>
      <c r="E53" s="466"/>
      <c r="F53" s="466"/>
      <c r="G53" s="466"/>
      <c r="H53" s="466"/>
      <c r="I53" s="85"/>
      <c r="J53" s="85"/>
      <c r="K53" s="85"/>
      <c r="L53" s="85"/>
    </row>
    <row r="54" spans="1:12">
      <c r="A54" s="128"/>
      <c r="B54" s="40"/>
      <c r="C54" s="472" t="s">
        <v>232</v>
      </c>
      <c r="D54" s="466"/>
      <c r="E54" s="466"/>
      <c r="F54" s="466"/>
      <c r="G54" s="466"/>
      <c r="H54" s="466"/>
      <c r="I54" s="85"/>
      <c r="J54" s="85"/>
      <c r="K54" s="85"/>
      <c r="L54" s="85"/>
    </row>
    <row r="55" spans="1:12">
      <c r="A55" s="128"/>
      <c r="B55" s="40"/>
      <c r="C55" s="466" t="s">
        <v>233</v>
      </c>
      <c r="D55" s="466"/>
      <c r="E55" s="466"/>
      <c r="F55" s="466"/>
      <c r="G55" s="466"/>
      <c r="H55" s="466"/>
      <c r="I55" s="85"/>
      <c r="J55" s="85"/>
      <c r="K55" s="85"/>
      <c r="L55" s="85"/>
    </row>
    <row r="56" spans="1:12">
      <c r="A56" s="128"/>
      <c r="B56" s="40"/>
      <c r="C56" s="466" t="s">
        <v>234</v>
      </c>
      <c r="D56" s="466"/>
      <c r="E56" s="466"/>
      <c r="F56" s="466"/>
      <c r="G56" s="466"/>
      <c r="H56" s="466"/>
      <c r="I56" s="85"/>
      <c r="J56" s="85"/>
      <c r="K56" s="85"/>
      <c r="L56" s="85"/>
    </row>
    <row r="57" spans="1:12">
      <c r="A57" s="128"/>
      <c r="B57" s="40"/>
      <c r="C57" s="473" t="s">
        <v>15</v>
      </c>
      <c r="D57" s="474"/>
      <c r="E57" s="474"/>
      <c r="F57" s="474"/>
      <c r="G57" s="474"/>
      <c r="H57" s="474"/>
      <c r="I57" s="85"/>
      <c r="J57" s="85"/>
      <c r="K57" s="85"/>
      <c r="L57" s="85"/>
    </row>
    <row r="58" spans="1:12">
      <c r="A58" s="128"/>
      <c r="B58" s="40"/>
      <c r="C58" s="475" t="s">
        <v>19</v>
      </c>
      <c r="D58" s="466"/>
      <c r="E58" s="466"/>
      <c r="F58" s="466"/>
      <c r="G58" s="466"/>
      <c r="H58" s="466"/>
      <c r="I58" s="85"/>
      <c r="J58" s="85"/>
      <c r="K58" s="85"/>
      <c r="L58" s="85"/>
    </row>
    <row r="59" spans="1:12">
      <c r="A59" s="128"/>
      <c r="B59" s="40"/>
      <c r="C59" s="492" t="s">
        <v>20</v>
      </c>
      <c r="D59" s="493"/>
      <c r="E59" s="493"/>
      <c r="F59" s="493"/>
      <c r="G59" s="493"/>
      <c r="H59" s="494"/>
      <c r="I59" s="171">
        <v>29995</v>
      </c>
      <c r="J59" s="171">
        <v>74139</v>
      </c>
      <c r="K59" s="171">
        <v>73794</v>
      </c>
      <c r="L59" s="85">
        <f t="shared" si="0"/>
        <v>99.534657872374865</v>
      </c>
    </row>
    <row r="60" spans="1:12" ht="12.75" customHeight="1">
      <c r="A60" s="128"/>
      <c r="B60" s="40"/>
      <c r="C60" s="479" t="s">
        <v>417</v>
      </c>
      <c r="D60" s="466"/>
      <c r="E60" s="466"/>
      <c r="F60" s="466"/>
      <c r="G60" s="466"/>
      <c r="H60" s="466"/>
      <c r="I60" s="171"/>
      <c r="J60" s="171"/>
      <c r="K60" s="171"/>
      <c r="L60" s="85"/>
    </row>
    <row r="61" spans="1:12" ht="25.5" customHeight="1">
      <c r="A61" s="128"/>
      <c r="B61" s="40"/>
      <c r="C61" s="480" t="s">
        <v>0</v>
      </c>
      <c r="D61" s="470"/>
      <c r="E61" s="470"/>
      <c r="F61" s="470"/>
      <c r="G61" s="470"/>
      <c r="H61" s="471"/>
      <c r="I61" s="171"/>
      <c r="J61" s="171"/>
      <c r="K61" s="171"/>
      <c r="L61" s="85"/>
    </row>
    <row r="62" spans="1:12" ht="12.75" customHeight="1">
      <c r="A62" s="128"/>
      <c r="B62" s="40"/>
      <c r="C62" s="480" t="s">
        <v>433</v>
      </c>
      <c r="D62" s="470"/>
      <c r="E62" s="470"/>
      <c r="F62" s="470"/>
      <c r="G62" s="470"/>
      <c r="H62" s="471"/>
      <c r="I62" s="171"/>
      <c r="J62" s="171"/>
      <c r="K62" s="171"/>
      <c r="L62" s="85"/>
    </row>
    <row r="63" spans="1:12" ht="12.75" customHeight="1">
      <c r="A63" s="128"/>
      <c r="B63" s="16"/>
      <c r="C63" s="480" t="s">
        <v>2</v>
      </c>
      <c r="D63" s="470"/>
      <c r="E63" s="470"/>
      <c r="F63" s="470"/>
      <c r="G63" s="470"/>
      <c r="H63" s="471"/>
      <c r="I63" s="171"/>
      <c r="J63" s="171"/>
      <c r="K63" s="171"/>
      <c r="L63" s="85"/>
    </row>
    <row r="64" spans="1:12" ht="12.75" customHeight="1">
      <c r="A64" s="278"/>
      <c r="B64" s="467" t="s">
        <v>248</v>
      </c>
      <c r="C64" s="466"/>
      <c r="D64" s="466"/>
      <c r="E64" s="466"/>
      <c r="F64" s="466"/>
      <c r="G64" s="466"/>
      <c r="H64" s="466"/>
      <c r="I64" s="282">
        <f>SUM(I65:I67)</f>
        <v>677</v>
      </c>
      <c r="J64" s="282">
        <f>SUM(J65:J67)</f>
        <v>674</v>
      </c>
      <c r="K64" s="282">
        <f>SUM(K65:K67)</f>
        <v>582</v>
      </c>
      <c r="L64" s="85">
        <f t="shared" si="0"/>
        <v>86.350148367952514</v>
      </c>
    </row>
    <row r="65" spans="1:12">
      <c r="A65" s="128"/>
      <c r="B65" s="289"/>
      <c r="C65" s="469" t="s">
        <v>3</v>
      </c>
      <c r="D65" s="481"/>
      <c r="E65" s="481"/>
      <c r="F65" s="481"/>
      <c r="G65" s="481"/>
      <c r="H65" s="482"/>
      <c r="I65" s="85"/>
      <c r="J65" s="85"/>
      <c r="K65" s="85"/>
      <c r="L65" s="85"/>
    </row>
    <row r="66" spans="1:12">
      <c r="A66" s="128"/>
      <c r="B66" s="294"/>
      <c r="C66" s="469" t="s">
        <v>4</v>
      </c>
      <c r="D66" s="481"/>
      <c r="E66" s="481"/>
      <c r="F66" s="481"/>
      <c r="G66" s="481"/>
      <c r="H66" s="482"/>
      <c r="I66" s="85">
        <v>677</v>
      </c>
      <c r="J66" s="85">
        <v>674</v>
      </c>
      <c r="K66" s="85">
        <v>582</v>
      </c>
      <c r="L66" s="85">
        <f t="shared" si="0"/>
        <v>86.350148367952514</v>
      </c>
    </row>
    <row r="67" spans="1:12">
      <c r="A67" s="128"/>
      <c r="B67" s="294"/>
      <c r="C67" s="469" t="s">
        <v>5</v>
      </c>
      <c r="D67" s="481"/>
      <c r="E67" s="481"/>
      <c r="F67" s="481"/>
      <c r="G67" s="481"/>
      <c r="H67" s="482"/>
      <c r="I67" s="85"/>
      <c r="J67" s="85"/>
      <c r="K67" s="85"/>
      <c r="L67" s="85"/>
    </row>
    <row r="68" spans="1:12">
      <c r="A68" s="484"/>
      <c r="B68" s="485"/>
      <c r="C68" s="485"/>
      <c r="D68" s="485"/>
      <c r="E68" s="485"/>
      <c r="F68" s="485"/>
      <c r="G68" s="485"/>
      <c r="H68" s="486"/>
      <c r="I68" s="85"/>
      <c r="J68" s="85"/>
      <c r="K68" s="85"/>
      <c r="L68" s="85"/>
    </row>
    <row r="69" spans="1:12">
      <c r="A69" s="468" t="s">
        <v>6</v>
      </c>
      <c r="B69" s="468"/>
      <c r="C69" s="468"/>
      <c r="D69" s="468"/>
      <c r="E69" s="468"/>
      <c r="F69" s="468"/>
      <c r="G69" s="468"/>
      <c r="H69" s="468"/>
      <c r="I69" s="167">
        <f>I8+I46</f>
        <v>544471</v>
      </c>
      <c r="J69" s="167">
        <f>J8+J46</f>
        <v>619266</v>
      </c>
      <c r="K69" s="167">
        <f>K8+K46</f>
        <v>621721</v>
      </c>
      <c r="L69" s="85">
        <f t="shared" si="0"/>
        <v>100.39643707227587</v>
      </c>
    </row>
    <row r="70" spans="1:12">
      <c r="A70" s="499"/>
      <c r="B70" s="500"/>
      <c r="C70" s="500"/>
      <c r="D70" s="500"/>
      <c r="E70" s="500"/>
      <c r="F70" s="500"/>
      <c r="G70" s="500"/>
      <c r="H70" s="501"/>
      <c r="I70" s="167"/>
      <c r="J70" s="85"/>
      <c r="K70" s="85"/>
      <c r="L70" s="85"/>
    </row>
    <row r="71" spans="1:12">
      <c r="A71" s="491" t="s">
        <v>21</v>
      </c>
      <c r="B71" s="466"/>
      <c r="C71" s="466"/>
      <c r="D71" s="466"/>
      <c r="E71" s="466"/>
      <c r="F71" s="466"/>
      <c r="G71" s="466"/>
      <c r="H71" s="466"/>
      <c r="I71" s="173">
        <f>SUM(I72:I73)</f>
        <v>55858</v>
      </c>
      <c r="J71" s="173">
        <f>SUM(J72:J73)</f>
        <v>63553</v>
      </c>
      <c r="K71" s="173">
        <f>SUM(K72:K73)</f>
        <v>63553</v>
      </c>
      <c r="L71" s="85">
        <f t="shared" si="0"/>
        <v>100</v>
      </c>
    </row>
    <row r="72" spans="1:12" ht="25.5" customHeight="1">
      <c r="A72" s="38"/>
      <c r="B72" s="466" t="s">
        <v>249</v>
      </c>
      <c r="C72" s="466"/>
      <c r="D72" s="466"/>
      <c r="E72" s="466"/>
      <c r="F72" s="466"/>
      <c r="G72" s="466"/>
      <c r="H72" s="466"/>
      <c r="I72" s="85">
        <v>55858</v>
      </c>
      <c r="J72" s="85">
        <v>63553</v>
      </c>
      <c r="K72" s="85">
        <v>63553</v>
      </c>
      <c r="L72" s="85">
        <f t="shared" si="0"/>
        <v>100</v>
      </c>
    </row>
    <row r="73" spans="1:12">
      <c r="A73" s="278"/>
      <c r="B73" s="466" t="s">
        <v>250</v>
      </c>
      <c r="C73" s="466"/>
      <c r="D73" s="466"/>
      <c r="E73" s="466"/>
      <c r="F73" s="466"/>
      <c r="G73" s="466"/>
      <c r="H73" s="466"/>
      <c r="I73" s="85"/>
      <c r="J73" s="85"/>
      <c r="K73" s="85"/>
      <c r="L73" s="85"/>
    </row>
    <row r="74" spans="1:12">
      <c r="A74" s="498"/>
      <c r="B74" s="466"/>
      <c r="C74" s="466"/>
      <c r="D74" s="466"/>
      <c r="E74" s="466"/>
      <c r="F74" s="466"/>
      <c r="G74" s="466"/>
      <c r="H74" s="466"/>
      <c r="I74" s="85"/>
      <c r="J74" s="85"/>
      <c r="K74" s="85"/>
      <c r="L74" s="85"/>
    </row>
    <row r="75" spans="1:12">
      <c r="A75" s="468" t="s">
        <v>7</v>
      </c>
      <c r="B75" s="468"/>
      <c r="C75" s="468"/>
      <c r="D75" s="468"/>
      <c r="E75" s="468"/>
      <c r="F75" s="468"/>
      <c r="G75" s="468"/>
      <c r="H75" s="468"/>
      <c r="I75" s="173">
        <f>I76+I82</f>
        <v>0</v>
      </c>
      <c r="J75" s="173">
        <f t="shared" ref="J75:K75" si="2">J76+J82</f>
        <v>0</v>
      </c>
      <c r="K75" s="173">
        <f t="shared" si="2"/>
        <v>8238</v>
      </c>
      <c r="L75" s="85"/>
    </row>
    <row r="76" spans="1:12">
      <c r="A76" s="38"/>
      <c r="B76" s="466" t="s">
        <v>251</v>
      </c>
      <c r="C76" s="466"/>
      <c r="D76" s="466"/>
      <c r="E76" s="466"/>
      <c r="F76" s="466"/>
      <c r="G76" s="466"/>
      <c r="H76" s="466"/>
      <c r="I76" s="172">
        <f>SUM(I77:I81)</f>
        <v>0</v>
      </c>
      <c r="J76" s="172">
        <f t="shared" ref="J76:K76" si="3">SUM(J77:J81)</f>
        <v>0</v>
      </c>
      <c r="K76" s="172">
        <f t="shared" si="3"/>
        <v>8238</v>
      </c>
      <c r="L76" s="85"/>
    </row>
    <row r="77" spans="1:12">
      <c r="A77" s="128"/>
      <c r="B77" s="281"/>
      <c r="C77" s="469" t="s">
        <v>10</v>
      </c>
      <c r="D77" s="470"/>
      <c r="E77" s="470"/>
      <c r="F77" s="470"/>
      <c r="G77" s="470"/>
      <c r="H77" s="471"/>
      <c r="I77" s="85"/>
      <c r="J77" s="85"/>
      <c r="K77" s="85"/>
      <c r="L77" s="85"/>
    </row>
    <row r="78" spans="1:12">
      <c r="A78" s="128"/>
      <c r="B78" s="293"/>
      <c r="C78" s="469" t="s">
        <v>11</v>
      </c>
      <c r="D78" s="470"/>
      <c r="E78" s="470"/>
      <c r="F78" s="470"/>
      <c r="G78" s="470"/>
      <c r="H78" s="471"/>
      <c r="I78" s="85"/>
      <c r="J78" s="85"/>
      <c r="K78" s="85"/>
      <c r="L78" s="85"/>
    </row>
    <row r="79" spans="1:12">
      <c r="A79" s="128"/>
      <c r="B79" s="293"/>
      <c r="C79" s="469" t="s">
        <v>12</v>
      </c>
      <c r="D79" s="470"/>
      <c r="E79" s="470"/>
      <c r="F79" s="470"/>
      <c r="G79" s="470"/>
      <c r="H79" s="471"/>
      <c r="I79" s="85"/>
      <c r="J79" s="85"/>
      <c r="K79" s="85">
        <v>8238</v>
      </c>
      <c r="L79" s="85"/>
    </row>
    <row r="80" spans="1:12">
      <c r="A80" s="128"/>
      <c r="B80" s="293"/>
      <c r="C80" s="469" t="s">
        <v>13</v>
      </c>
      <c r="D80" s="470"/>
      <c r="E80" s="470"/>
      <c r="F80" s="470"/>
      <c r="G80" s="470"/>
      <c r="H80" s="471"/>
      <c r="I80" s="85"/>
      <c r="J80" s="85"/>
      <c r="K80" s="85"/>
      <c r="L80" s="85"/>
    </row>
    <row r="81" spans="1:12">
      <c r="A81" s="128"/>
      <c r="B81" s="279"/>
      <c r="C81" s="469" t="s">
        <v>14</v>
      </c>
      <c r="D81" s="470"/>
      <c r="E81" s="470"/>
      <c r="F81" s="470"/>
      <c r="G81" s="470"/>
      <c r="H81" s="471"/>
      <c r="I81" s="85"/>
      <c r="J81" s="85"/>
      <c r="K81" s="85"/>
      <c r="L81" s="85"/>
    </row>
    <row r="82" spans="1:12">
      <c r="A82" s="278"/>
      <c r="B82" s="474" t="s">
        <v>252</v>
      </c>
      <c r="C82" s="474"/>
      <c r="D82" s="474"/>
      <c r="E82" s="474"/>
      <c r="F82" s="474"/>
      <c r="G82" s="474"/>
      <c r="H82" s="474"/>
      <c r="I82" s="172">
        <f>SUM(I83:I87)</f>
        <v>0</v>
      </c>
      <c r="J82" s="172">
        <f t="shared" ref="J82:K82" si="4">SUM(J83:J87)</f>
        <v>0</v>
      </c>
      <c r="K82" s="172">
        <f t="shared" si="4"/>
        <v>0</v>
      </c>
      <c r="L82" s="85"/>
    </row>
    <row r="83" spans="1:12">
      <c r="A83" s="128"/>
      <c r="B83" s="326"/>
      <c r="C83" s="469" t="s">
        <v>10</v>
      </c>
      <c r="D83" s="470"/>
      <c r="E83" s="470"/>
      <c r="F83" s="470"/>
      <c r="G83" s="470"/>
      <c r="H83" s="471"/>
      <c r="I83" s="85"/>
      <c r="J83" s="85"/>
      <c r="K83" s="85"/>
      <c r="L83" s="85"/>
    </row>
    <row r="84" spans="1:12">
      <c r="A84" s="128"/>
      <c r="B84" s="327"/>
      <c r="C84" s="469" t="s">
        <v>11</v>
      </c>
      <c r="D84" s="470"/>
      <c r="E84" s="470"/>
      <c r="F84" s="470"/>
      <c r="G84" s="470"/>
      <c r="H84" s="471"/>
      <c r="I84" s="85"/>
      <c r="J84" s="85"/>
      <c r="K84" s="85"/>
      <c r="L84" s="85"/>
    </row>
    <row r="85" spans="1:12">
      <c r="A85" s="128"/>
      <c r="B85" s="327"/>
      <c r="C85" s="469" t="s">
        <v>12</v>
      </c>
      <c r="D85" s="470"/>
      <c r="E85" s="470"/>
      <c r="F85" s="470"/>
      <c r="G85" s="470"/>
      <c r="H85" s="471"/>
      <c r="I85" s="85"/>
      <c r="J85" s="85"/>
      <c r="K85" s="85"/>
      <c r="L85" s="85"/>
    </row>
    <row r="86" spans="1:12">
      <c r="A86" s="128"/>
      <c r="B86" s="327"/>
      <c r="C86" s="469" t="s">
        <v>13</v>
      </c>
      <c r="D86" s="470"/>
      <c r="E86" s="470"/>
      <c r="F86" s="470"/>
      <c r="G86" s="470"/>
      <c r="H86" s="471"/>
      <c r="I86" s="85"/>
      <c r="J86" s="85"/>
      <c r="K86" s="85"/>
      <c r="L86" s="85"/>
    </row>
    <row r="87" spans="1:12">
      <c r="A87" s="128"/>
      <c r="B87" s="327"/>
      <c r="C87" s="469" t="s">
        <v>14</v>
      </c>
      <c r="D87" s="470"/>
      <c r="E87" s="470"/>
      <c r="F87" s="470"/>
      <c r="G87" s="470"/>
      <c r="H87" s="471"/>
      <c r="I87" s="85"/>
      <c r="J87" s="85"/>
      <c r="K87" s="85"/>
      <c r="L87" s="85"/>
    </row>
    <row r="88" spans="1:12">
      <c r="A88" s="498"/>
      <c r="B88" s="498"/>
      <c r="C88" s="466"/>
      <c r="D88" s="466"/>
      <c r="E88" s="466"/>
      <c r="F88" s="466"/>
      <c r="G88" s="466"/>
      <c r="H88" s="466"/>
      <c r="I88" s="85"/>
      <c r="J88" s="85"/>
      <c r="K88" s="85"/>
      <c r="L88" s="85"/>
    </row>
    <row r="89" spans="1:12">
      <c r="A89" s="468" t="s">
        <v>8</v>
      </c>
      <c r="B89" s="468"/>
      <c r="C89" s="468"/>
      <c r="D89" s="468"/>
      <c r="E89" s="468"/>
      <c r="F89" s="468"/>
      <c r="G89" s="468"/>
      <c r="H89" s="468"/>
      <c r="I89" s="85"/>
      <c r="J89" s="85"/>
      <c r="K89" s="85"/>
      <c r="L89" s="85"/>
    </row>
    <row r="90" spans="1:12">
      <c r="A90" s="499"/>
      <c r="B90" s="500"/>
      <c r="C90" s="500"/>
      <c r="D90" s="500"/>
      <c r="E90" s="500"/>
      <c r="F90" s="500"/>
      <c r="G90" s="500"/>
      <c r="H90" s="501"/>
      <c r="I90" s="85"/>
      <c r="J90" s="85"/>
      <c r="K90" s="85"/>
      <c r="L90" s="85"/>
    </row>
    <row r="91" spans="1:12">
      <c r="A91" s="468" t="s">
        <v>9</v>
      </c>
      <c r="B91" s="468"/>
      <c r="C91" s="468"/>
      <c r="D91" s="468"/>
      <c r="E91" s="468"/>
      <c r="F91" s="468"/>
      <c r="G91" s="468"/>
      <c r="H91" s="468"/>
      <c r="I91" s="167">
        <f>I8+I46+I71+I75+I89</f>
        <v>600329</v>
      </c>
      <c r="J91" s="167">
        <f>J8+J46+J71+J75+J89</f>
        <v>682819</v>
      </c>
      <c r="K91" s="167">
        <f>K8+K46+K71+K75+K89</f>
        <v>693512</v>
      </c>
      <c r="L91" s="85">
        <f t="shared" ref="L91" si="5">K91/J91*100</f>
        <v>101.56600797575932</v>
      </c>
    </row>
    <row r="94" spans="1:12">
      <c r="A94" s="465"/>
      <c r="B94" s="465"/>
      <c r="C94" s="465"/>
      <c r="D94" s="465"/>
      <c r="E94" s="465"/>
      <c r="F94" s="465"/>
      <c r="G94" s="465"/>
      <c r="H94" s="465"/>
      <c r="I94" s="465"/>
      <c r="J94" s="465"/>
      <c r="K94" s="465"/>
      <c r="L94" s="465"/>
    </row>
  </sheetData>
  <mergeCells count="89">
    <mergeCell ref="A94:L94"/>
    <mergeCell ref="C25:H25"/>
    <mergeCell ref="C26:H26"/>
    <mergeCell ref="A91:H91"/>
    <mergeCell ref="A74:H74"/>
    <mergeCell ref="A88:H88"/>
    <mergeCell ref="A70:H70"/>
    <mergeCell ref="A90:H90"/>
    <mergeCell ref="B72:H72"/>
    <mergeCell ref="C87:H87"/>
    <mergeCell ref="A89:H89"/>
    <mergeCell ref="C84:H84"/>
    <mergeCell ref="C85:H85"/>
    <mergeCell ref="C83:H83"/>
    <mergeCell ref="B82:H82"/>
    <mergeCell ref="C78:H78"/>
    <mergeCell ref="C77:H77"/>
    <mergeCell ref="C86:H86"/>
    <mergeCell ref="C58:H58"/>
    <mergeCell ref="A71:H71"/>
    <mergeCell ref="A69:H69"/>
    <mergeCell ref="C62:H62"/>
    <mergeCell ref="C80:H80"/>
    <mergeCell ref="C81:H81"/>
    <mergeCell ref="C63:H63"/>
    <mergeCell ref="A68:H68"/>
    <mergeCell ref="B73:H73"/>
    <mergeCell ref="A75:H75"/>
    <mergeCell ref="B76:H76"/>
    <mergeCell ref="C79:H79"/>
    <mergeCell ref="C67:H67"/>
    <mergeCell ref="C59:H59"/>
    <mergeCell ref="B51:H51"/>
    <mergeCell ref="C53:H53"/>
    <mergeCell ref="C54:H54"/>
    <mergeCell ref="A46:H46"/>
    <mergeCell ref="B47:H47"/>
    <mergeCell ref="C50:H50"/>
    <mergeCell ref="C48:H48"/>
    <mergeCell ref="C49:H49"/>
    <mergeCell ref="C34:H34"/>
    <mergeCell ref="C35:H35"/>
    <mergeCell ref="C36:H36"/>
    <mergeCell ref="C37:H37"/>
    <mergeCell ref="C44:H44"/>
    <mergeCell ref="C39:H39"/>
    <mergeCell ref="C38:H38"/>
    <mergeCell ref="C40:H40"/>
    <mergeCell ref="C60:H60"/>
    <mergeCell ref="C55:H55"/>
    <mergeCell ref="C56:H56"/>
    <mergeCell ref="C65:H65"/>
    <mergeCell ref="C66:H66"/>
    <mergeCell ref="A2:L2"/>
    <mergeCell ref="A3:L3"/>
    <mergeCell ref="A4:L4"/>
    <mergeCell ref="A7:H7"/>
    <mergeCell ref="C10:H10"/>
    <mergeCell ref="C29:H29"/>
    <mergeCell ref="C57:H57"/>
    <mergeCell ref="B64:H64"/>
    <mergeCell ref="C61:H61"/>
    <mergeCell ref="C22:H22"/>
    <mergeCell ref="C30:H30"/>
    <mergeCell ref="C28:H28"/>
    <mergeCell ref="B33:H33"/>
    <mergeCell ref="B41:H41"/>
    <mergeCell ref="C31:H31"/>
    <mergeCell ref="C42:H42"/>
    <mergeCell ref="C43:H43"/>
    <mergeCell ref="C27:H27"/>
    <mergeCell ref="C32:H32"/>
    <mergeCell ref="C52:H52"/>
    <mergeCell ref="A45:H45"/>
    <mergeCell ref="C24:H24"/>
    <mergeCell ref="B23:H23"/>
    <mergeCell ref="C11:H11"/>
    <mergeCell ref="A8:H8"/>
    <mergeCell ref="B9:H9"/>
    <mergeCell ref="C20:H20"/>
    <mergeCell ref="C21:H21"/>
    <mergeCell ref="C12:H12"/>
    <mergeCell ref="C13:H13"/>
    <mergeCell ref="C14:H14"/>
    <mergeCell ref="C15:H15"/>
    <mergeCell ref="C16:H16"/>
    <mergeCell ref="C17:H17"/>
    <mergeCell ref="C18:H18"/>
    <mergeCell ref="C19:H19"/>
  </mergeCells>
  <phoneticPr fontId="2" type="noConversion"/>
  <pageMargins left="0.98425196850393704" right="0.78740157480314965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2060"/>
  </sheetPr>
  <dimension ref="A1:K73"/>
  <sheetViews>
    <sheetView view="pageBreakPreview" topLeftCell="A2" zoomScale="60" zoomScaleNormal="100" workbookViewId="0">
      <selection activeCell="A5" sqref="A5:I5"/>
    </sheetView>
  </sheetViews>
  <sheetFormatPr defaultRowHeight="12.75"/>
  <cols>
    <col min="1" max="1" width="10.140625" customWidth="1"/>
    <col min="2" max="2" width="10.85546875" customWidth="1"/>
    <col min="5" max="5" width="17.5703125" customWidth="1"/>
    <col min="6" max="8" width="10.5703125" customWidth="1"/>
  </cols>
  <sheetData>
    <row r="1" spans="1:11">
      <c r="H1" s="502"/>
      <c r="I1" s="502"/>
      <c r="J1" s="44"/>
      <c r="K1" s="44"/>
    </row>
    <row r="4" spans="1:11">
      <c r="A4" s="460" t="s">
        <v>750</v>
      </c>
      <c r="B4" s="460"/>
      <c r="C4" s="460"/>
      <c r="D4" s="460"/>
      <c r="E4" s="460"/>
      <c r="F4" s="460"/>
      <c r="G4" s="461"/>
      <c r="H4" s="461"/>
      <c r="I4" s="461"/>
      <c r="J4" s="19"/>
      <c r="K4" s="19"/>
    </row>
    <row r="5" spans="1:11">
      <c r="A5" s="460" t="s">
        <v>348</v>
      </c>
      <c r="B5" s="460"/>
      <c r="C5" s="460"/>
      <c r="D5" s="460"/>
      <c r="E5" s="460"/>
      <c r="F5" s="460"/>
      <c r="G5" s="461"/>
      <c r="H5" s="461"/>
      <c r="I5" s="461"/>
      <c r="J5" s="19"/>
      <c r="K5" s="19"/>
    </row>
    <row r="6" spans="1:11">
      <c r="A6" s="460" t="s">
        <v>569</v>
      </c>
      <c r="B6" s="460"/>
      <c r="C6" s="460"/>
      <c r="D6" s="460"/>
      <c r="E6" s="460"/>
      <c r="F6" s="460"/>
      <c r="G6" s="461"/>
      <c r="H6" s="461"/>
      <c r="I6" s="461"/>
      <c r="J6" s="19"/>
      <c r="K6" s="19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9" spans="1:11">
      <c r="A9" s="9" t="s">
        <v>295</v>
      </c>
    </row>
    <row r="10" spans="1:11">
      <c r="A10" s="9"/>
    </row>
    <row r="11" spans="1:11">
      <c r="A11" s="17"/>
      <c r="B11" s="17"/>
      <c r="C11" s="17"/>
      <c r="D11" s="17"/>
      <c r="E11" s="17"/>
      <c r="H11" s="44" t="s">
        <v>394</v>
      </c>
    </row>
    <row r="12" spans="1:11" ht="25.5">
      <c r="A12" s="487" t="s">
        <v>309</v>
      </c>
      <c r="B12" s="503"/>
      <c r="C12" s="503"/>
      <c r="D12" s="503"/>
      <c r="E12" s="503"/>
      <c r="F12" s="169" t="s">
        <v>377</v>
      </c>
      <c r="G12" s="169" t="s">
        <v>378</v>
      </c>
      <c r="H12" s="170" t="s">
        <v>376</v>
      </c>
      <c r="I12" s="169" t="s">
        <v>379</v>
      </c>
    </row>
    <row r="13" spans="1:11">
      <c r="A13" s="104" t="s">
        <v>288</v>
      </c>
      <c r="B13" s="41"/>
      <c r="C13" s="41"/>
      <c r="D13" s="41"/>
      <c r="E13" s="41"/>
      <c r="F13" s="167">
        <f>SUM(F14:F18)</f>
        <v>535933</v>
      </c>
      <c r="G13" s="167">
        <f>SUM(G14:G18)</f>
        <v>570835</v>
      </c>
      <c r="H13" s="167">
        <f>SUM(H14:H18)</f>
        <v>548868</v>
      </c>
      <c r="I13" s="174">
        <f>H13/G13*100</f>
        <v>96.151777659043333</v>
      </c>
    </row>
    <row r="14" spans="1:11">
      <c r="A14" s="128"/>
      <c r="B14" s="32" t="s">
        <v>402</v>
      </c>
      <c r="C14" s="2"/>
      <c r="D14" s="41"/>
      <c r="E14" s="41"/>
      <c r="F14" s="85">
        <v>116576</v>
      </c>
      <c r="G14" s="85">
        <v>131025</v>
      </c>
      <c r="H14" s="85">
        <v>127675</v>
      </c>
      <c r="I14" s="174">
        <f t="shared" ref="I14:I45" si="0">H14/G14*100</f>
        <v>97.443236023659608</v>
      </c>
    </row>
    <row r="15" spans="1:11">
      <c r="A15" s="128"/>
      <c r="B15" s="32" t="s">
        <v>141</v>
      </c>
      <c r="C15" s="41"/>
      <c r="D15" s="41"/>
      <c r="E15" s="41"/>
      <c r="F15" s="85">
        <v>31053</v>
      </c>
      <c r="G15" s="85">
        <v>34333</v>
      </c>
      <c r="H15" s="85">
        <v>34113</v>
      </c>
      <c r="I15" s="174">
        <f t="shared" si="0"/>
        <v>99.35921707977748</v>
      </c>
    </row>
    <row r="16" spans="1:11">
      <c r="A16" s="128"/>
      <c r="B16" s="32" t="s">
        <v>403</v>
      </c>
      <c r="C16" s="41"/>
      <c r="D16" s="41"/>
      <c r="E16" s="41"/>
      <c r="F16" s="85">
        <v>164994</v>
      </c>
      <c r="G16" s="85">
        <v>180069</v>
      </c>
      <c r="H16" s="85">
        <v>168230</v>
      </c>
      <c r="I16" s="174">
        <f t="shared" si="0"/>
        <v>93.425298080180369</v>
      </c>
    </row>
    <row r="17" spans="1:9">
      <c r="A17" s="128"/>
      <c r="B17" s="32" t="s">
        <v>148</v>
      </c>
      <c r="C17" s="41"/>
      <c r="D17" s="41"/>
      <c r="E17" s="41"/>
      <c r="F17" s="85">
        <v>31457</v>
      </c>
      <c r="G17" s="85">
        <v>23255</v>
      </c>
      <c r="H17" s="85">
        <v>18389</v>
      </c>
      <c r="I17" s="174">
        <f t="shared" si="0"/>
        <v>79.075467641367453</v>
      </c>
    </row>
    <row r="18" spans="1:9">
      <c r="A18" s="128"/>
      <c r="B18" s="32" t="s">
        <v>404</v>
      </c>
      <c r="C18" s="41"/>
      <c r="D18" s="41"/>
      <c r="E18" s="41"/>
      <c r="F18" s="85">
        <v>191853</v>
      </c>
      <c r="G18" s="85">
        <f>223451-21298</f>
        <v>202153</v>
      </c>
      <c r="H18" s="85">
        <f>200461</f>
        <v>200461</v>
      </c>
      <c r="I18" s="174">
        <f t="shared" si="0"/>
        <v>99.163010195248162</v>
      </c>
    </row>
    <row r="19" spans="1:9">
      <c r="A19" s="5" t="s">
        <v>290</v>
      </c>
      <c r="B19" s="41"/>
      <c r="C19" s="41"/>
      <c r="D19" s="41"/>
      <c r="E19" s="41"/>
      <c r="F19" s="167">
        <f>SUM(F20:F24)</f>
        <v>30796</v>
      </c>
      <c r="G19" s="167">
        <f>SUM(G20:G24)</f>
        <v>82532</v>
      </c>
      <c r="H19" s="167">
        <f>SUM(H20:H24)</f>
        <v>73956</v>
      </c>
      <c r="I19" s="174">
        <f t="shared" si="0"/>
        <v>89.608878980274326</v>
      </c>
    </row>
    <row r="20" spans="1:9">
      <c r="A20" s="128"/>
      <c r="B20" s="32" t="s">
        <v>142</v>
      </c>
      <c r="C20" s="41"/>
      <c r="D20" s="41"/>
      <c r="E20" s="41"/>
      <c r="F20" s="85">
        <v>14090</v>
      </c>
      <c r="G20" s="85">
        <v>33155</v>
      </c>
      <c r="H20" s="85">
        <v>28586</v>
      </c>
      <c r="I20" s="174">
        <f t="shared" si="0"/>
        <v>86.219273111144616</v>
      </c>
    </row>
    <row r="21" spans="1:9">
      <c r="A21" s="128"/>
      <c r="B21" s="32" t="s">
        <v>291</v>
      </c>
      <c r="C21" s="41"/>
      <c r="D21" s="41"/>
      <c r="E21" s="41"/>
      <c r="F21" s="85">
        <v>16706</v>
      </c>
      <c r="G21" s="85">
        <v>49377</v>
      </c>
      <c r="H21" s="85">
        <v>45370</v>
      </c>
      <c r="I21" s="174">
        <f t="shared" si="0"/>
        <v>91.884885675516941</v>
      </c>
    </row>
    <row r="22" spans="1:9">
      <c r="A22" s="128"/>
      <c r="B22" s="32" t="s">
        <v>143</v>
      </c>
      <c r="C22" s="2"/>
      <c r="D22" s="2"/>
      <c r="E22" s="2"/>
      <c r="F22" s="85"/>
      <c r="G22" s="85"/>
      <c r="H22" s="85"/>
      <c r="I22" s="174"/>
    </row>
    <row r="23" spans="1:9">
      <c r="A23" s="128"/>
      <c r="B23" s="32" t="s">
        <v>292</v>
      </c>
      <c r="C23" s="2"/>
      <c r="D23" s="2"/>
      <c r="E23" s="2"/>
      <c r="F23" s="85"/>
      <c r="G23" s="85"/>
      <c r="H23" s="85"/>
      <c r="I23" s="174"/>
    </row>
    <row r="24" spans="1:9">
      <c r="A24" s="128"/>
      <c r="B24" s="32" t="s">
        <v>293</v>
      </c>
      <c r="C24" s="2"/>
      <c r="D24" s="2"/>
      <c r="E24" s="2"/>
      <c r="F24" s="85"/>
      <c r="G24" s="85"/>
      <c r="H24" s="85"/>
      <c r="I24" s="174"/>
    </row>
    <row r="25" spans="1:9">
      <c r="A25" s="5" t="s">
        <v>294</v>
      </c>
      <c r="B25" s="2"/>
      <c r="C25" s="2"/>
      <c r="D25" s="2"/>
      <c r="E25" s="2"/>
      <c r="F25" s="167">
        <f>F26+F29</f>
        <v>600</v>
      </c>
      <c r="G25" s="167">
        <f>G26+G29</f>
        <v>600</v>
      </c>
      <c r="H25" s="167">
        <f>H26+H29</f>
        <v>0</v>
      </c>
      <c r="I25" s="174">
        <f t="shared" si="0"/>
        <v>0</v>
      </c>
    </row>
    <row r="26" spans="1:9">
      <c r="A26" s="283"/>
      <c r="B26" s="2" t="s">
        <v>146</v>
      </c>
      <c r="C26" s="2"/>
      <c r="D26" s="2"/>
      <c r="E26" s="2"/>
      <c r="F26" s="168"/>
      <c r="G26" s="167"/>
      <c r="H26" s="167"/>
      <c r="I26" s="174"/>
    </row>
    <row r="27" spans="1:9">
      <c r="A27" s="12"/>
      <c r="B27" s="11"/>
      <c r="C27" s="1" t="s">
        <v>144</v>
      </c>
      <c r="D27" s="2"/>
      <c r="E27" s="2"/>
      <c r="F27" s="168">
        <v>0</v>
      </c>
      <c r="G27" s="167"/>
      <c r="H27" s="167"/>
      <c r="I27" s="174"/>
    </row>
    <row r="28" spans="1:9">
      <c r="A28" s="12"/>
      <c r="B28" s="16"/>
      <c r="C28" s="1" t="s">
        <v>145</v>
      </c>
      <c r="D28" s="2"/>
      <c r="E28" s="2"/>
      <c r="F28" s="167"/>
      <c r="G28" s="167"/>
      <c r="H28" s="167"/>
      <c r="I28" s="174"/>
    </row>
    <row r="29" spans="1:9">
      <c r="A29" s="12"/>
      <c r="B29" s="1" t="s">
        <v>147</v>
      </c>
      <c r="C29" s="2"/>
      <c r="D29" s="2"/>
      <c r="E29" s="2"/>
      <c r="F29" s="168">
        <f>SUM(F30:F31)</f>
        <v>600</v>
      </c>
      <c r="G29" s="168">
        <f>SUM(G30:G31)</f>
        <v>600</v>
      </c>
      <c r="H29" s="168">
        <f>SUM(H30:H31)</f>
        <v>0</v>
      </c>
      <c r="I29" s="174">
        <f t="shared" si="0"/>
        <v>0</v>
      </c>
    </row>
    <row r="30" spans="1:9">
      <c r="A30" s="12"/>
      <c r="B30" s="7"/>
      <c r="C30" s="1" t="s">
        <v>144</v>
      </c>
      <c r="D30" s="2"/>
      <c r="E30" s="2"/>
      <c r="F30" s="168">
        <v>600</v>
      </c>
      <c r="G30" s="168">
        <v>600</v>
      </c>
      <c r="H30" s="168">
        <v>0</v>
      </c>
      <c r="I30" s="174">
        <f t="shared" si="0"/>
        <v>0</v>
      </c>
    </row>
    <row r="31" spans="1:9">
      <c r="A31" s="99"/>
      <c r="B31" s="15"/>
      <c r="C31" s="1" t="s">
        <v>145</v>
      </c>
      <c r="D31" s="2"/>
      <c r="E31" s="2"/>
      <c r="F31" s="168"/>
      <c r="G31" s="167"/>
      <c r="H31" s="167"/>
      <c r="I31" s="174"/>
    </row>
    <row r="32" spans="1:9">
      <c r="A32" s="5" t="s">
        <v>149</v>
      </c>
      <c r="B32" s="2"/>
      <c r="C32" s="2"/>
      <c r="D32" s="2"/>
      <c r="E32" s="2"/>
      <c r="F32" s="167">
        <f>F33+F36</f>
        <v>33000</v>
      </c>
      <c r="G32" s="167">
        <f>G33+G36</f>
        <v>21298</v>
      </c>
      <c r="H32" s="167">
        <f>H33+H36</f>
        <v>0</v>
      </c>
      <c r="I32" s="174">
        <f t="shared" si="0"/>
        <v>0</v>
      </c>
    </row>
    <row r="33" spans="1:9">
      <c r="A33" s="288"/>
      <c r="B33" s="32" t="s">
        <v>325</v>
      </c>
      <c r="C33" s="41"/>
      <c r="D33" s="41"/>
      <c r="E33" s="41"/>
      <c r="F33" s="168">
        <f>SUM(F34:F35)</f>
        <v>33000</v>
      </c>
      <c r="G33" s="168">
        <f>SUM(G34:G35)</f>
        <v>21298</v>
      </c>
      <c r="H33" s="168">
        <f>SUM(H34:H35)</f>
        <v>0</v>
      </c>
      <c r="I33" s="174">
        <f t="shared" si="0"/>
        <v>0</v>
      </c>
    </row>
    <row r="34" spans="1:9">
      <c r="A34" s="286"/>
      <c r="B34" s="124"/>
      <c r="C34" s="32" t="s">
        <v>53</v>
      </c>
      <c r="D34" s="41"/>
      <c r="E34" s="41"/>
      <c r="F34" s="168">
        <v>33000</v>
      </c>
      <c r="G34" s="168">
        <v>21298</v>
      </c>
      <c r="H34" s="167">
        <v>0</v>
      </c>
      <c r="I34" s="174">
        <f t="shared" si="0"/>
        <v>0</v>
      </c>
    </row>
    <row r="35" spans="1:9">
      <c r="A35" s="286"/>
      <c r="B35" s="285"/>
      <c r="C35" s="32" t="s">
        <v>150</v>
      </c>
      <c r="D35" s="41"/>
      <c r="E35" s="41"/>
      <c r="F35" s="168"/>
      <c r="G35" s="167"/>
      <c r="H35" s="167"/>
      <c r="I35" s="174"/>
    </row>
    <row r="36" spans="1:9">
      <c r="A36" s="287"/>
      <c r="B36" s="32" t="s">
        <v>151</v>
      </c>
      <c r="C36" s="41"/>
      <c r="D36" s="41"/>
      <c r="E36" s="41"/>
      <c r="F36" s="168">
        <v>0</v>
      </c>
      <c r="G36" s="167"/>
      <c r="H36" s="167"/>
      <c r="I36" s="174"/>
    </row>
    <row r="37" spans="1:9">
      <c r="A37" s="286"/>
      <c r="B37" s="124"/>
      <c r="C37" s="32" t="s">
        <v>53</v>
      </c>
      <c r="D37" s="41"/>
      <c r="E37" s="41"/>
      <c r="F37" s="168">
        <v>0</v>
      </c>
      <c r="G37" s="167"/>
      <c r="H37" s="167"/>
      <c r="I37" s="174"/>
    </row>
    <row r="38" spans="1:9">
      <c r="A38" s="284"/>
      <c r="B38" s="285"/>
      <c r="C38" s="32" t="s">
        <v>150</v>
      </c>
      <c r="D38" s="41"/>
      <c r="E38" s="41"/>
      <c r="F38" s="168"/>
      <c r="G38" s="167"/>
      <c r="H38" s="167"/>
      <c r="I38" s="174"/>
    </row>
    <row r="39" spans="1:9">
      <c r="A39" s="5" t="s">
        <v>152</v>
      </c>
      <c r="B39" s="2"/>
      <c r="C39" s="2"/>
      <c r="D39" s="2"/>
      <c r="E39" s="2"/>
      <c r="F39" s="167">
        <f>F13+F19+F25+F32</f>
        <v>600329</v>
      </c>
      <c r="G39" s="167">
        <f>G13+G19+G25+G32</f>
        <v>675265</v>
      </c>
      <c r="H39" s="167">
        <f>H13+H19+H25+H32</f>
        <v>622824</v>
      </c>
      <c r="I39" s="174">
        <f t="shared" si="0"/>
        <v>92.23401183239173</v>
      </c>
    </row>
    <row r="40" spans="1:9">
      <c r="A40" s="5" t="s">
        <v>153</v>
      </c>
      <c r="B40" s="2"/>
      <c r="C40" s="2"/>
      <c r="D40" s="2"/>
      <c r="E40" s="2"/>
      <c r="F40" s="167">
        <f>SUM(F41+F43)</f>
        <v>0</v>
      </c>
      <c r="G40" s="167">
        <f>SUM(G41+G43)</f>
        <v>7554</v>
      </c>
      <c r="H40" s="167">
        <f>SUM(H41+H43)</f>
        <v>7554</v>
      </c>
      <c r="I40" s="174">
        <f t="shared" si="0"/>
        <v>100</v>
      </c>
    </row>
    <row r="41" spans="1:9">
      <c r="A41" s="26"/>
      <c r="B41" s="1" t="s">
        <v>154</v>
      </c>
      <c r="C41" s="2"/>
      <c r="D41" s="2"/>
      <c r="E41" s="2"/>
      <c r="F41" s="168">
        <f>SUM(F42:F42)</f>
        <v>0</v>
      </c>
      <c r="G41" s="168">
        <f>SUM(G42:G42)</f>
        <v>7554</v>
      </c>
      <c r="H41" s="168">
        <f>SUM(H42:H42)</f>
        <v>7554</v>
      </c>
      <c r="I41" s="174">
        <f t="shared" si="0"/>
        <v>100</v>
      </c>
    </row>
    <row r="42" spans="1:9">
      <c r="A42" s="12"/>
      <c r="B42" s="495" t="s">
        <v>549</v>
      </c>
      <c r="C42" s="496"/>
      <c r="D42" s="496"/>
      <c r="E42" s="497"/>
      <c r="F42" s="167"/>
      <c r="G42" s="168">
        <v>7554</v>
      </c>
      <c r="H42" s="168">
        <v>7554</v>
      </c>
      <c r="I42" s="174">
        <f t="shared" si="0"/>
        <v>100</v>
      </c>
    </row>
    <row r="43" spans="1:9">
      <c r="A43" s="99"/>
      <c r="B43" s="1" t="s">
        <v>155</v>
      </c>
      <c r="C43" s="2"/>
      <c r="D43" s="2"/>
      <c r="E43" s="2"/>
      <c r="F43" s="167"/>
      <c r="G43" s="167"/>
      <c r="H43" s="167"/>
      <c r="I43" s="174"/>
    </row>
    <row r="44" spans="1:9">
      <c r="A44" s="5" t="s">
        <v>156</v>
      </c>
      <c r="B44" s="2"/>
      <c r="C44" s="2"/>
      <c r="D44" s="2"/>
      <c r="E44" s="2"/>
      <c r="F44" s="167">
        <v>0</v>
      </c>
      <c r="G44" s="167">
        <v>0</v>
      </c>
      <c r="H44" s="167">
        <v>0</v>
      </c>
      <c r="I44" s="174"/>
    </row>
    <row r="45" spans="1:9">
      <c r="A45" s="5" t="s">
        <v>157</v>
      </c>
      <c r="B45" s="2"/>
      <c r="C45" s="2"/>
      <c r="D45" s="2"/>
      <c r="E45" s="2"/>
      <c r="F45" s="167">
        <f>F39+F40+F44</f>
        <v>600329</v>
      </c>
      <c r="G45" s="167">
        <f>G39+G40+G44</f>
        <v>682819</v>
      </c>
      <c r="H45" s="167">
        <f>H39+H40+H44</f>
        <v>630378</v>
      </c>
      <c r="I45" s="174">
        <f t="shared" si="0"/>
        <v>92.319926656991086</v>
      </c>
    </row>
    <row r="48" spans="1:9">
      <c r="D48" s="10"/>
      <c r="E48" s="10"/>
    </row>
    <row r="49" spans="1:8">
      <c r="B49" s="10"/>
      <c r="C49" s="10"/>
      <c r="D49" s="10"/>
      <c r="E49" s="10"/>
    </row>
    <row r="50" spans="1:8">
      <c r="B50" s="10"/>
      <c r="C50" s="10"/>
      <c r="D50" s="10"/>
      <c r="E50" s="10"/>
    </row>
    <row r="51" spans="1:8">
      <c r="B51" s="10"/>
      <c r="C51" s="10"/>
      <c r="D51" s="10"/>
      <c r="E51" s="10"/>
    </row>
    <row r="52" spans="1:8">
      <c r="B52" s="10"/>
      <c r="C52" s="10"/>
      <c r="D52" s="10"/>
      <c r="E52" s="10"/>
    </row>
    <row r="53" spans="1:8">
      <c r="B53" s="10"/>
      <c r="C53" s="10"/>
      <c r="D53" s="10"/>
      <c r="E53" s="10"/>
    </row>
    <row r="54" spans="1:8">
      <c r="B54" s="10"/>
      <c r="C54" s="10"/>
      <c r="D54" s="10"/>
      <c r="E54" s="10"/>
    </row>
    <row r="55" spans="1:8">
      <c r="B55" s="10"/>
      <c r="C55" s="10"/>
      <c r="D55" s="10"/>
      <c r="E55" s="10"/>
    </row>
    <row r="56" spans="1:8">
      <c r="B56" s="10"/>
      <c r="C56" s="10"/>
      <c r="D56" s="10"/>
      <c r="E56" s="10"/>
    </row>
    <row r="57" spans="1:8">
      <c r="B57" s="10"/>
      <c r="C57" s="10"/>
      <c r="D57" s="10"/>
      <c r="E57" s="10"/>
    </row>
    <row r="58" spans="1:8">
      <c r="B58" s="10"/>
      <c r="C58" s="10"/>
      <c r="D58" s="10"/>
      <c r="E58" s="10"/>
    </row>
    <row r="59" spans="1:8">
      <c r="A59" s="9"/>
      <c r="B59" s="10"/>
      <c r="C59" s="10"/>
      <c r="D59" s="10"/>
      <c r="E59" s="10"/>
      <c r="H59" s="9"/>
    </row>
    <row r="60" spans="1:8">
      <c r="B60" s="10"/>
      <c r="C60" s="10"/>
      <c r="D60" s="10"/>
      <c r="E60" s="10"/>
    </row>
    <row r="61" spans="1:8">
      <c r="B61" s="10"/>
      <c r="C61" s="10"/>
      <c r="D61" s="10"/>
      <c r="E61" s="10"/>
    </row>
    <row r="62" spans="1:8">
      <c r="B62" s="10"/>
    </row>
    <row r="63" spans="1:8">
      <c r="B63" s="10"/>
    </row>
    <row r="64" spans="1:8">
      <c r="B64" s="10"/>
    </row>
    <row r="65" spans="1:8">
      <c r="B65" s="10"/>
    </row>
    <row r="66" spans="1:8">
      <c r="B66" s="10"/>
    </row>
    <row r="67" spans="1:8">
      <c r="B67" s="10"/>
    </row>
    <row r="68" spans="1:8">
      <c r="B68" s="10"/>
    </row>
    <row r="69" spans="1:8">
      <c r="A69" s="9"/>
      <c r="H69" s="9"/>
    </row>
    <row r="70" spans="1:8">
      <c r="A70" s="9"/>
    </row>
    <row r="71" spans="1:8">
      <c r="H71" s="9"/>
    </row>
    <row r="73" spans="1:8">
      <c r="A73" s="7"/>
      <c r="B73" s="7"/>
      <c r="C73" s="7"/>
      <c r="D73" s="7"/>
      <c r="E73" s="7"/>
      <c r="F73" s="7"/>
    </row>
  </sheetData>
  <mergeCells count="6">
    <mergeCell ref="H1:I1"/>
    <mergeCell ref="B42:E42"/>
    <mergeCell ref="A12:E12"/>
    <mergeCell ref="A4:I4"/>
    <mergeCell ref="A5:I5"/>
    <mergeCell ref="A6:I6"/>
  </mergeCells>
  <phoneticPr fontId="2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  <ignoredErrors>
    <ignoredError sqref="F19 F2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2060"/>
  </sheetPr>
  <dimension ref="A1:L96"/>
  <sheetViews>
    <sheetView view="pageBreakPreview" zoomScale="60" zoomScaleNormal="100" workbookViewId="0">
      <selection activeCell="A4" sqref="A4:L4"/>
    </sheetView>
  </sheetViews>
  <sheetFormatPr defaultRowHeight="12.75"/>
  <cols>
    <col min="1" max="1" width="17" customWidth="1"/>
    <col min="7" max="7" width="10.5703125" customWidth="1"/>
    <col min="8" max="8" width="14.85546875" customWidth="1"/>
    <col min="9" max="10" width="10.5703125" customWidth="1"/>
  </cols>
  <sheetData>
    <row r="1" spans="1:12" ht="12.75" customHeight="1">
      <c r="K1" s="502"/>
      <c r="L1" s="502"/>
    </row>
    <row r="2" spans="1:12" ht="12.75" customHeight="1">
      <c r="G2" s="44"/>
    </row>
    <row r="3" spans="1:12" ht="12.75" customHeight="1">
      <c r="A3" s="460" t="s">
        <v>751</v>
      </c>
      <c r="B3" s="460"/>
      <c r="C3" s="460"/>
      <c r="D3" s="460"/>
      <c r="E3" s="460"/>
      <c r="F3" s="460"/>
      <c r="G3" s="460"/>
      <c r="H3" s="504"/>
      <c r="I3" s="504"/>
      <c r="J3" s="504"/>
      <c r="K3" s="504"/>
      <c r="L3" s="504"/>
    </row>
    <row r="4" spans="1:12" ht="12.75" customHeight="1">
      <c r="A4" s="460" t="s">
        <v>399</v>
      </c>
      <c r="B4" s="460"/>
      <c r="C4" s="460"/>
      <c r="D4" s="460"/>
      <c r="E4" s="460"/>
      <c r="F4" s="460"/>
      <c r="G4" s="460"/>
      <c r="H4" s="504"/>
      <c r="I4" s="504"/>
      <c r="J4" s="504"/>
      <c r="K4" s="504"/>
      <c r="L4" s="504"/>
    </row>
    <row r="5" spans="1:12" ht="12.75" customHeight="1">
      <c r="A5" s="460" t="s">
        <v>29</v>
      </c>
      <c r="B5" s="460"/>
      <c r="C5" s="460"/>
      <c r="D5" s="460"/>
      <c r="E5" s="460"/>
      <c r="F5" s="460"/>
      <c r="G5" s="460"/>
      <c r="H5" s="504"/>
      <c r="I5" s="504"/>
      <c r="J5" s="504"/>
      <c r="K5" s="504"/>
      <c r="L5" s="504"/>
    </row>
    <row r="6" spans="1:12" ht="12.75" customHeight="1">
      <c r="A6" s="460" t="s">
        <v>400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</row>
    <row r="7" spans="1:12" ht="12.75" customHeight="1">
      <c r="A7" s="101"/>
      <c r="B7" s="102"/>
      <c r="C7" s="102"/>
      <c r="D7" s="102"/>
      <c r="E7" s="102"/>
      <c r="F7" s="102"/>
      <c r="G7" s="102"/>
      <c r="H7" s="102"/>
      <c r="I7" s="103"/>
      <c r="J7" s="103"/>
    </row>
    <row r="8" spans="1:12" ht="14.25" customHeight="1">
      <c r="A8" s="9" t="s">
        <v>29</v>
      </c>
      <c r="B8" s="127"/>
      <c r="C8" s="127"/>
      <c r="D8" s="127"/>
      <c r="E8" s="127"/>
      <c r="F8" s="127"/>
      <c r="G8" s="102"/>
      <c r="H8" s="102"/>
      <c r="I8" s="103"/>
      <c r="J8" s="103"/>
    </row>
    <row r="9" spans="1:12" ht="12.75" customHeight="1">
      <c r="A9" s="10" t="s">
        <v>257</v>
      </c>
      <c r="B9" s="127"/>
      <c r="C9" s="127"/>
      <c r="D9" s="127"/>
      <c r="E9" s="127"/>
      <c r="F9" s="127"/>
      <c r="G9" s="102"/>
      <c r="H9" s="102"/>
      <c r="I9" s="103"/>
      <c r="J9" s="103"/>
    </row>
    <row r="10" spans="1:12">
      <c r="B10" s="10"/>
      <c r="C10" s="10"/>
      <c r="D10" s="10"/>
      <c r="E10" s="10"/>
      <c r="F10" s="10"/>
      <c r="G10" s="10"/>
      <c r="H10" s="10"/>
      <c r="I10" s="10"/>
      <c r="J10" s="103"/>
      <c r="K10" s="44" t="s">
        <v>394</v>
      </c>
    </row>
    <row r="11" spans="1:12" ht="25.5">
      <c r="A11" s="487" t="s">
        <v>309</v>
      </c>
      <c r="B11" s="488"/>
      <c r="C11" s="488"/>
      <c r="D11" s="488"/>
      <c r="E11" s="488"/>
      <c r="F11" s="488"/>
      <c r="G11" s="488"/>
      <c r="H11" s="489"/>
      <c r="I11" s="169" t="s">
        <v>377</v>
      </c>
      <c r="J11" s="169" t="s">
        <v>378</v>
      </c>
      <c r="K11" s="170" t="s">
        <v>376</v>
      </c>
      <c r="L11" s="169" t="s">
        <v>379</v>
      </c>
    </row>
    <row r="12" spans="1:12">
      <c r="A12" s="468" t="s">
        <v>230</v>
      </c>
      <c r="B12" s="468"/>
      <c r="C12" s="468"/>
      <c r="D12" s="468"/>
      <c r="E12" s="468"/>
      <c r="F12" s="468"/>
      <c r="G12" s="468"/>
      <c r="H12" s="468"/>
      <c r="I12" s="167"/>
      <c r="J12" s="85"/>
      <c r="K12" s="85"/>
      <c r="L12" s="85"/>
    </row>
    <row r="13" spans="1:12">
      <c r="A13" s="278"/>
      <c r="B13" s="467" t="s">
        <v>431</v>
      </c>
      <c r="C13" s="467"/>
      <c r="D13" s="467"/>
      <c r="E13" s="467"/>
      <c r="F13" s="467"/>
      <c r="G13" s="467"/>
      <c r="H13" s="467"/>
      <c r="I13" s="282"/>
      <c r="J13" s="85"/>
      <c r="K13" s="85"/>
      <c r="L13" s="85"/>
    </row>
    <row r="14" spans="1:12">
      <c r="A14" s="128"/>
      <c r="B14" s="290"/>
      <c r="C14" s="475" t="s">
        <v>117</v>
      </c>
      <c r="D14" s="475"/>
      <c r="E14" s="475"/>
      <c r="F14" s="475"/>
      <c r="G14" s="475"/>
      <c r="H14" s="475"/>
      <c r="I14" s="282"/>
      <c r="J14" s="85"/>
      <c r="K14" s="85"/>
      <c r="L14" s="85"/>
    </row>
    <row r="15" spans="1:12">
      <c r="A15" s="128"/>
      <c r="B15" s="40"/>
      <c r="C15" s="466" t="s">
        <v>231</v>
      </c>
      <c r="D15" s="466"/>
      <c r="E15" s="466"/>
      <c r="F15" s="466"/>
      <c r="G15" s="466"/>
      <c r="H15" s="466"/>
      <c r="I15" s="85"/>
      <c r="J15" s="85"/>
      <c r="K15" s="85"/>
      <c r="L15" s="85"/>
    </row>
    <row r="16" spans="1:12">
      <c r="A16" s="128"/>
      <c r="B16" s="40"/>
      <c r="C16" s="472" t="s">
        <v>232</v>
      </c>
      <c r="D16" s="466"/>
      <c r="E16" s="466"/>
      <c r="F16" s="466"/>
      <c r="G16" s="466"/>
      <c r="H16" s="466"/>
      <c r="I16" s="85"/>
      <c r="J16" s="85"/>
      <c r="K16" s="85"/>
      <c r="L16" s="85"/>
    </row>
    <row r="17" spans="1:12">
      <c r="A17" s="128"/>
      <c r="B17" s="40"/>
      <c r="C17" s="466" t="s">
        <v>233</v>
      </c>
      <c r="D17" s="466"/>
      <c r="E17" s="466"/>
      <c r="F17" s="466"/>
      <c r="G17" s="466"/>
      <c r="H17" s="466"/>
      <c r="I17" s="85"/>
      <c r="J17" s="85"/>
      <c r="K17" s="85"/>
      <c r="L17" s="85"/>
    </row>
    <row r="18" spans="1:12">
      <c r="A18" s="128"/>
      <c r="B18" s="40"/>
      <c r="C18" s="466" t="s">
        <v>234</v>
      </c>
      <c r="D18" s="466"/>
      <c r="E18" s="466"/>
      <c r="F18" s="466"/>
      <c r="G18" s="466"/>
      <c r="H18" s="466"/>
      <c r="I18" s="85"/>
      <c r="J18" s="85"/>
      <c r="K18" s="85"/>
      <c r="L18" s="85"/>
    </row>
    <row r="19" spans="1:12">
      <c r="A19" s="128"/>
      <c r="B19" s="40"/>
      <c r="C19" s="473" t="s">
        <v>15</v>
      </c>
      <c r="D19" s="474"/>
      <c r="E19" s="474"/>
      <c r="F19" s="474"/>
      <c r="G19" s="474"/>
      <c r="H19" s="474"/>
      <c r="I19" s="85"/>
      <c r="J19" s="85"/>
      <c r="K19" s="85"/>
      <c r="L19" s="85"/>
    </row>
    <row r="20" spans="1:12">
      <c r="A20" s="128"/>
      <c r="B20" s="40"/>
      <c r="C20" s="475" t="s">
        <v>19</v>
      </c>
      <c r="D20" s="466"/>
      <c r="E20" s="466"/>
      <c r="F20" s="466"/>
      <c r="G20" s="466"/>
      <c r="H20" s="466"/>
      <c r="I20" s="85"/>
      <c r="J20" s="85"/>
      <c r="K20" s="85"/>
      <c r="L20" s="85"/>
    </row>
    <row r="21" spans="1:12">
      <c r="A21" s="128"/>
      <c r="B21" s="40"/>
      <c r="C21" s="476" t="s">
        <v>20</v>
      </c>
      <c r="D21" s="477"/>
      <c r="E21" s="477"/>
      <c r="F21" s="477"/>
      <c r="G21" s="477"/>
      <c r="H21" s="478"/>
      <c r="I21" s="171"/>
      <c r="J21" s="171"/>
      <c r="K21" s="171"/>
      <c r="L21" s="171"/>
    </row>
    <row r="22" spans="1:12" ht="25.5" customHeight="1">
      <c r="A22" s="128"/>
      <c r="B22" s="40"/>
      <c r="C22" s="479" t="s">
        <v>417</v>
      </c>
      <c r="D22" s="466"/>
      <c r="E22" s="466"/>
      <c r="F22" s="466"/>
      <c r="G22" s="466"/>
      <c r="H22" s="466"/>
      <c r="I22" s="171"/>
      <c r="J22" s="171"/>
      <c r="K22" s="171"/>
      <c r="L22" s="171"/>
    </row>
    <row r="23" spans="1:12">
      <c r="A23" s="128"/>
      <c r="B23" s="40"/>
      <c r="C23" s="469" t="s">
        <v>0</v>
      </c>
      <c r="D23" s="470"/>
      <c r="E23" s="470"/>
      <c r="F23" s="470"/>
      <c r="G23" s="470"/>
      <c r="H23" s="471"/>
      <c r="I23" s="171"/>
      <c r="J23" s="171"/>
      <c r="K23" s="171"/>
      <c r="L23" s="171"/>
    </row>
    <row r="24" spans="1:12">
      <c r="A24" s="128"/>
      <c r="B24" s="40"/>
      <c r="C24" s="469" t="s">
        <v>433</v>
      </c>
      <c r="D24" s="470"/>
      <c r="E24" s="470"/>
      <c r="F24" s="470"/>
      <c r="G24" s="470"/>
      <c r="H24" s="471"/>
      <c r="I24" s="171"/>
      <c r="J24" s="171"/>
      <c r="K24" s="171"/>
      <c r="L24" s="171"/>
    </row>
    <row r="25" spans="1:12">
      <c r="A25" s="128"/>
      <c r="B25" s="40"/>
      <c r="C25" s="469" t="s">
        <v>434</v>
      </c>
      <c r="D25" s="470"/>
      <c r="E25" s="470"/>
      <c r="F25" s="470"/>
      <c r="G25" s="470"/>
      <c r="H25" s="471"/>
      <c r="I25" s="171"/>
      <c r="J25" s="171"/>
      <c r="K25" s="171"/>
      <c r="L25" s="171"/>
    </row>
    <row r="26" spans="1:12">
      <c r="A26" s="128"/>
      <c r="B26" s="16"/>
      <c r="C26" s="469" t="s">
        <v>1</v>
      </c>
      <c r="D26" s="470"/>
      <c r="E26" s="470"/>
      <c r="F26" s="470"/>
      <c r="G26" s="470"/>
      <c r="H26" s="471"/>
      <c r="I26" s="171"/>
      <c r="J26" s="171"/>
      <c r="K26" s="171"/>
      <c r="L26" s="171"/>
    </row>
    <row r="27" spans="1:12">
      <c r="A27" s="278"/>
      <c r="B27" s="467" t="s">
        <v>428</v>
      </c>
      <c r="C27" s="467"/>
      <c r="D27" s="467"/>
      <c r="E27" s="467"/>
      <c r="F27" s="467"/>
      <c r="G27" s="467"/>
      <c r="H27" s="467"/>
      <c r="I27" s="282"/>
      <c r="J27" s="85"/>
      <c r="K27" s="85"/>
      <c r="L27" s="85"/>
    </row>
    <row r="28" spans="1:12">
      <c r="A28" s="128"/>
      <c r="B28" s="11"/>
      <c r="C28" s="466" t="s">
        <v>30</v>
      </c>
      <c r="D28" s="466"/>
      <c r="E28" s="466"/>
      <c r="F28" s="466"/>
      <c r="G28" s="466"/>
      <c r="H28" s="466"/>
      <c r="I28" s="85"/>
      <c r="J28" s="85"/>
      <c r="K28" s="85"/>
      <c r="L28" s="85"/>
    </row>
    <row r="29" spans="1:12">
      <c r="A29" s="128"/>
      <c r="B29" s="40"/>
      <c r="C29" s="483" t="s">
        <v>253</v>
      </c>
      <c r="D29" s="483"/>
      <c r="E29" s="483"/>
      <c r="F29" s="483"/>
      <c r="G29" s="483"/>
      <c r="H29" s="483"/>
      <c r="I29" s="85"/>
      <c r="J29" s="85"/>
      <c r="K29" s="85"/>
      <c r="L29" s="85"/>
    </row>
    <row r="30" spans="1:12">
      <c r="A30" s="128"/>
      <c r="B30" s="40"/>
      <c r="C30" s="466" t="s">
        <v>235</v>
      </c>
      <c r="D30" s="466"/>
      <c r="E30" s="466"/>
      <c r="F30" s="466"/>
      <c r="G30" s="466"/>
      <c r="H30" s="466"/>
      <c r="I30" s="85"/>
      <c r="J30" s="85"/>
      <c r="K30" s="85"/>
      <c r="L30" s="85"/>
    </row>
    <row r="31" spans="1:12">
      <c r="A31" s="128"/>
      <c r="B31" s="40"/>
      <c r="C31" s="475" t="s">
        <v>413</v>
      </c>
      <c r="D31" s="466"/>
      <c r="E31" s="466"/>
      <c r="F31" s="466"/>
      <c r="G31" s="466"/>
      <c r="H31" s="466"/>
      <c r="I31" s="85"/>
      <c r="J31" s="85"/>
      <c r="K31" s="85"/>
      <c r="L31" s="85"/>
    </row>
    <row r="32" spans="1:12">
      <c r="A32" s="128"/>
      <c r="B32" s="40"/>
      <c r="C32" s="466" t="s">
        <v>140</v>
      </c>
      <c r="D32" s="466"/>
      <c r="E32" s="466"/>
      <c r="F32" s="466"/>
      <c r="G32" s="466"/>
      <c r="H32" s="466"/>
      <c r="I32" s="85"/>
      <c r="J32" s="85"/>
      <c r="K32" s="85"/>
      <c r="L32" s="85"/>
    </row>
    <row r="33" spans="1:12">
      <c r="A33" s="128"/>
      <c r="B33" s="40"/>
      <c r="C33" s="466" t="s">
        <v>236</v>
      </c>
      <c r="D33" s="466"/>
      <c r="E33" s="466"/>
      <c r="F33" s="466"/>
      <c r="G33" s="466"/>
      <c r="H33" s="466"/>
      <c r="I33" s="85"/>
      <c r="J33" s="85"/>
      <c r="K33" s="85"/>
      <c r="L33" s="85"/>
    </row>
    <row r="34" spans="1:12">
      <c r="A34" s="128"/>
      <c r="B34" s="16"/>
      <c r="C34" s="466" t="s">
        <v>237</v>
      </c>
      <c r="D34" s="466"/>
      <c r="E34" s="466"/>
      <c r="F34" s="466"/>
      <c r="G34" s="466"/>
      <c r="H34" s="466"/>
      <c r="I34" s="85"/>
      <c r="J34" s="85"/>
      <c r="K34" s="85"/>
      <c r="L34" s="85"/>
    </row>
    <row r="35" spans="1:12">
      <c r="A35" s="278"/>
      <c r="B35" s="467" t="s">
        <v>429</v>
      </c>
      <c r="C35" s="467"/>
      <c r="D35" s="467"/>
      <c r="E35" s="467"/>
      <c r="F35" s="467"/>
      <c r="G35" s="467"/>
      <c r="H35" s="467"/>
      <c r="I35" s="282"/>
      <c r="J35" s="282"/>
      <c r="K35" s="282"/>
      <c r="L35" s="282"/>
    </row>
    <row r="36" spans="1:12">
      <c r="A36" s="128"/>
      <c r="B36" s="11"/>
      <c r="C36" s="474" t="s">
        <v>244</v>
      </c>
      <c r="D36" s="474"/>
      <c r="E36" s="474"/>
      <c r="F36" s="474"/>
      <c r="G36" s="474"/>
      <c r="H36" s="474"/>
      <c r="I36" s="85"/>
      <c r="J36" s="85"/>
      <c r="K36" s="85"/>
      <c r="L36" s="85"/>
    </row>
    <row r="37" spans="1:12">
      <c r="A37" s="128"/>
      <c r="B37" s="40"/>
      <c r="C37" s="474" t="s">
        <v>243</v>
      </c>
      <c r="D37" s="474"/>
      <c r="E37" s="474"/>
      <c r="F37" s="474"/>
      <c r="G37" s="474"/>
      <c r="H37" s="474"/>
      <c r="I37" s="295"/>
      <c r="J37" s="85"/>
      <c r="K37" s="85"/>
      <c r="L37" s="85"/>
    </row>
    <row r="38" spans="1:12">
      <c r="A38" s="128"/>
      <c r="B38" s="40"/>
      <c r="C38" s="474" t="s">
        <v>242</v>
      </c>
      <c r="D38" s="474"/>
      <c r="E38" s="474"/>
      <c r="F38" s="474"/>
      <c r="G38" s="474"/>
      <c r="H38" s="474"/>
      <c r="I38" s="85"/>
      <c r="J38" s="85"/>
      <c r="K38" s="85"/>
      <c r="L38" s="85"/>
    </row>
    <row r="39" spans="1:12">
      <c r="A39" s="128"/>
      <c r="B39" s="40"/>
      <c r="C39" s="466" t="s">
        <v>241</v>
      </c>
      <c r="D39" s="466"/>
      <c r="E39" s="466"/>
      <c r="F39" s="466"/>
      <c r="G39" s="466"/>
      <c r="H39" s="466"/>
      <c r="I39" s="184"/>
      <c r="J39" s="85"/>
      <c r="K39" s="85"/>
      <c r="L39" s="85"/>
    </row>
    <row r="40" spans="1:12">
      <c r="A40" s="128"/>
      <c r="B40" s="40"/>
      <c r="C40" s="466" t="s">
        <v>240</v>
      </c>
      <c r="D40" s="466"/>
      <c r="E40" s="466"/>
      <c r="F40" s="466"/>
      <c r="G40" s="466"/>
      <c r="H40" s="466"/>
      <c r="I40" s="184"/>
      <c r="J40" s="85"/>
      <c r="K40" s="85"/>
      <c r="L40" s="85"/>
    </row>
    <row r="41" spans="1:12">
      <c r="A41" s="128"/>
      <c r="B41" s="40"/>
      <c r="C41" s="466" t="s">
        <v>239</v>
      </c>
      <c r="D41" s="466"/>
      <c r="E41" s="466"/>
      <c r="F41" s="466"/>
      <c r="G41" s="466"/>
      <c r="H41" s="466"/>
      <c r="I41" s="184"/>
      <c r="J41" s="85"/>
      <c r="K41" s="85"/>
      <c r="L41" s="85"/>
    </row>
    <row r="42" spans="1:12">
      <c r="A42" s="128"/>
      <c r="B42" s="16"/>
      <c r="C42" s="466" t="s">
        <v>238</v>
      </c>
      <c r="D42" s="466"/>
      <c r="E42" s="466"/>
      <c r="F42" s="466"/>
      <c r="G42" s="466"/>
      <c r="H42" s="466"/>
      <c r="I42" s="85"/>
      <c r="J42" s="85"/>
      <c r="K42" s="85"/>
      <c r="L42" s="85"/>
    </row>
    <row r="43" spans="1:12">
      <c r="A43" s="278"/>
      <c r="B43" s="467" t="s">
        <v>430</v>
      </c>
      <c r="C43" s="467"/>
      <c r="D43" s="467"/>
      <c r="E43" s="467"/>
      <c r="F43" s="467"/>
      <c r="G43" s="467"/>
      <c r="H43" s="467"/>
      <c r="I43" s="282"/>
      <c r="J43" s="85"/>
      <c r="K43" s="85"/>
      <c r="L43" s="85"/>
    </row>
    <row r="44" spans="1:12">
      <c r="A44" s="128"/>
      <c r="B44" s="289"/>
      <c r="C44" s="469" t="s">
        <v>3</v>
      </c>
      <c r="D44" s="481"/>
      <c r="E44" s="481"/>
      <c r="F44" s="481"/>
      <c r="G44" s="481"/>
      <c r="H44" s="482"/>
      <c r="I44" s="168"/>
      <c r="J44" s="85"/>
      <c r="K44" s="85"/>
      <c r="L44" s="85"/>
    </row>
    <row r="45" spans="1:12">
      <c r="A45" s="128"/>
      <c r="B45" s="294"/>
      <c r="C45" s="469" t="s">
        <v>4</v>
      </c>
      <c r="D45" s="481"/>
      <c r="E45" s="481"/>
      <c r="F45" s="481"/>
      <c r="G45" s="481"/>
      <c r="H45" s="482"/>
      <c r="I45" s="168"/>
      <c r="J45" s="85"/>
      <c r="K45" s="85"/>
      <c r="L45" s="85"/>
    </row>
    <row r="46" spans="1:12">
      <c r="A46" s="128"/>
      <c r="B46" s="294"/>
      <c r="C46" s="469" t="s">
        <v>5</v>
      </c>
      <c r="D46" s="481"/>
      <c r="E46" s="481"/>
      <c r="F46" s="481"/>
      <c r="G46" s="481"/>
      <c r="H46" s="482"/>
      <c r="I46" s="168"/>
      <c r="J46" s="85"/>
      <c r="K46" s="85"/>
      <c r="L46" s="85"/>
    </row>
    <row r="47" spans="1:12">
      <c r="A47" s="484"/>
      <c r="B47" s="485"/>
      <c r="C47" s="485"/>
      <c r="D47" s="485"/>
      <c r="E47" s="485"/>
      <c r="F47" s="485"/>
      <c r="G47" s="485"/>
      <c r="H47" s="486"/>
      <c r="I47" s="85"/>
      <c r="J47" s="85"/>
      <c r="K47" s="85"/>
      <c r="L47" s="85"/>
    </row>
    <row r="48" spans="1:12">
      <c r="A48" s="468" t="s">
        <v>245</v>
      </c>
      <c r="B48" s="468"/>
      <c r="C48" s="468"/>
      <c r="D48" s="468"/>
      <c r="E48" s="468"/>
      <c r="F48" s="468"/>
      <c r="G48" s="468"/>
      <c r="H48" s="468"/>
      <c r="I48" s="167"/>
      <c r="J48" s="85"/>
      <c r="K48" s="85"/>
      <c r="L48" s="85"/>
    </row>
    <row r="49" spans="1:12">
      <c r="A49" s="38"/>
      <c r="B49" s="467" t="s">
        <v>246</v>
      </c>
      <c r="C49" s="467"/>
      <c r="D49" s="467"/>
      <c r="E49" s="467"/>
      <c r="F49" s="467"/>
      <c r="G49" s="467"/>
      <c r="H49" s="467"/>
      <c r="I49" s="167"/>
      <c r="J49" s="85"/>
      <c r="K49" s="85"/>
      <c r="L49" s="85"/>
    </row>
    <row r="50" spans="1:12">
      <c r="A50" s="128"/>
      <c r="B50" s="11"/>
      <c r="C50" s="466" t="s">
        <v>247</v>
      </c>
      <c r="D50" s="466"/>
      <c r="E50" s="466"/>
      <c r="F50" s="466"/>
      <c r="G50" s="466"/>
      <c r="H50" s="466"/>
      <c r="I50" s="85"/>
      <c r="J50" s="85"/>
      <c r="K50" s="85"/>
      <c r="L50" s="85"/>
    </row>
    <row r="51" spans="1:12">
      <c r="A51" s="128"/>
      <c r="B51" s="40"/>
      <c r="C51" s="466" t="s">
        <v>254</v>
      </c>
      <c r="D51" s="466"/>
      <c r="E51" s="466"/>
      <c r="F51" s="466"/>
      <c r="G51" s="466"/>
      <c r="H51" s="466"/>
      <c r="I51" s="85"/>
      <c r="J51" s="85"/>
      <c r="K51" s="85"/>
      <c r="L51" s="85"/>
    </row>
    <row r="52" spans="1:12">
      <c r="A52" s="128"/>
      <c r="B52" s="16"/>
      <c r="C52" s="490" t="s">
        <v>139</v>
      </c>
      <c r="D52" s="470"/>
      <c r="E52" s="470"/>
      <c r="F52" s="470"/>
      <c r="G52" s="470"/>
      <c r="H52" s="471"/>
      <c r="I52" s="85"/>
      <c r="J52" s="85"/>
      <c r="K52" s="85"/>
      <c r="L52" s="85"/>
    </row>
    <row r="53" spans="1:12">
      <c r="A53" s="278"/>
      <c r="B53" s="467" t="s">
        <v>432</v>
      </c>
      <c r="C53" s="467"/>
      <c r="D53" s="467"/>
      <c r="E53" s="467"/>
      <c r="F53" s="467"/>
      <c r="G53" s="467"/>
      <c r="H53" s="467"/>
      <c r="I53" s="282"/>
      <c r="J53" s="85"/>
      <c r="K53" s="85"/>
      <c r="L53" s="85"/>
    </row>
    <row r="54" spans="1:12">
      <c r="A54" s="128"/>
      <c r="B54" s="290"/>
      <c r="C54" s="469" t="s">
        <v>117</v>
      </c>
      <c r="D54" s="481"/>
      <c r="E54" s="481"/>
      <c r="F54" s="481"/>
      <c r="G54" s="481"/>
      <c r="H54" s="482"/>
      <c r="I54" s="282"/>
      <c r="J54" s="85"/>
      <c r="K54" s="85"/>
      <c r="L54" s="85"/>
    </row>
    <row r="55" spans="1:12">
      <c r="A55" s="128"/>
      <c r="B55" s="40"/>
      <c r="C55" s="466" t="s">
        <v>231</v>
      </c>
      <c r="D55" s="466"/>
      <c r="E55" s="466"/>
      <c r="F55" s="466"/>
      <c r="G55" s="466"/>
      <c r="H55" s="466"/>
      <c r="I55" s="85"/>
      <c r="J55" s="85"/>
      <c r="K55" s="85"/>
      <c r="L55" s="85"/>
    </row>
    <row r="56" spans="1:12">
      <c r="A56" s="128"/>
      <c r="B56" s="40"/>
      <c r="C56" s="472" t="s">
        <v>232</v>
      </c>
      <c r="D56" s="466"/>
      <c r="E56" s="466"/>
      <c r="F56" s="466"/>
      <c r="G56" s="466"/>
      <c r="H56" s="466"/>
      <c r="I56" s="85"/>
      <c r="J56" s="85"/>
      <c r="K56" s="85"/>
      <c r="L56" s="85"/>
    </row>
    <row r="57" spans="1:12">
      <c r="A57" s="128"/>
      <c r="B57" s="40"/>
      <c r="C57" s="466" t="s">
        <v>233</v>
      </c>
      <c r="D57" s="466"/>
      <c r="E57" s="466"/>
      <c r="F57" s="466"/>
      <c r="G57" s="466"/>
      <c r="H57" s="466"/>
      <c r="I57" s="85"/>
      <c r="J57" s="85"/>
      <c r="K57" s="85"/>
      <c r="L57" s="85"/>
    </row>
    <row r="58" spans="1:12">
      <c r="A58" s="128"/>
      <c r="B58" s="40"/>
      <c r="C58" s="466" t="s">
        <v>234</v>
      </c>
      <c r="D58" s="466"/>
      <c r="E58" s="466"/>
      <c r="F58" s="466"/>
      <c r="G58" s="466"/>
      <c r="H58" s="466"/>
      <c r="I58" s="85"/>
      <c r="J58" s="85"/>
      <c r="K58" s="85"/>
      <c r="L58" s="85"/>
    </row>
    <row r="59" spans="1:12">
      <c r="A59" s="128"/>
      <c r="B59" s="40"/>
      <c r="C59" s="473" t="s">
        <v>15</v>
      </c>
      <c r="D59" s="474"/>
      <c r="E59" s="474"/>
      <c r="F59" s="474"/>
      <c r="G59" s="474"/>
      <c r="H59" s="474"/>
      <c r="I59" s="85"/>
      <c r="J59" s="85"/>
      <c r="K59" s="85"/>
      <c r="L59" s="85"/>
    </row>
    <row r="60" spans="1:12">
      <c r="A60" s="128"/>
      <c r="B60" s="40"/>
      <c r="C60" s="475" t="s">
        <v>19</v>
      </c>
      <c r="D60" s="466"/>
      <c r="E60" s="466"/>
      <c r="F60" s="466"/>
      <c r="G60" s="466"/>
      <c r="H60" s="466"/>
      <c r="I60" s="85"/>
      <c r="J60" s="85"/>
      <c r="K60" s="85"/>
      <c r="L60" s="85"/>
    </row>
    <row r="61" spans="1:12">
      <c r="A61" s="128"/>
      <c r="B61" s="40"/>
      <c r="C61" s="492" t="s">
        <v>20</v>
      </c>
      <c r="D61" s="493"/>
      <c r="E61" s="493"/>
      <c r="F61" s="493"/>
      <c r="G61" s="493"/>
      <c r="H61" s="494"/>
      <c r="I61" s="171"/>
      <c r="J61" s="171"/>
      <c r="K61" s="171"/>
      <c r="L61" s="171"/>
    </row>
    <row r="62" spans="1:12" ht="25.5" customHeight="1">
      <c r="A62" s="128"/>
      <c r="B62" s="40"/>
      <c r="C62" s="479" t="s">
        <v>417</v>
      </c>
      <c r="D62" s="466"/>
      <c r="E62" s="466"/>
      <c r="F62" s="466"/>
      <c r="G62" s="466"/>
      <c r="H62" s="466"/>
      <c r="I62" s="171"/>
      <c r="J62" s="171"/>
      <c r="K62" s="171"/>
      <c r="L62" s="171"/>
    </row>
    <row r="63" spans="1:12">
      <c r="A63" s="128"/>
      <c r="B63" s="40"/>
      <c r="C63" s="480" t="s">
        <v>0</v>
      </c>
      <c r="D63" s="470"/>
      <c r="E63" s="470"/>
      <c r="F63" s="470"/>
      <c r="G63" s="470"/>
      <c r="H63" s="471"/>
      <c r="I63" s="171"/>
      <c r="J63" s="171"/>
      <c r="K63" s="171"/>
      <c r="L63" s="171"/>
    </row>
    <row r="64" spans="1:12">
      <c r="A64" s="128"/>
      <c r="B64" s="40"/>
      <c r="C64" s="480" t="s">
        <v>433</v>
      </c>
      <c r="D64" s="470"/>
      <c r="E64" s="470"/>
      <c r="F64" s="470"/>
      <c r="G64" s="470"/>
      <c r="H64" s="471"/>
      <c r="I64" s="171"/>
      <c r="J64" s="171"/>
      <c r="K64" s="171"/>
      <c r="L64" s="171"/>
    </row>
    <row r="65" spans="1:12">
      <c r="A65" s="128"/>
      <c r="B65" s="16"/>
      <c r="C65" s="480" t="s">
        <v>2</v>
      </c>
      <c r="D65" s="470"/>
      <c r="E65" s="470"/>
      <c r="F65" s="470"/>
      <c r="G65" s="470"/>
      <c r="H65" s="471"/>
      <c r="I65" s="171"/>
      <c r="J65" s="171"/>
      <c r="K65" s="171"/>
      <c r="L65" s="171"/>
    </row>
    <row r="66" spans="1:12">
      <c r="A66" s="278"/>
      <c r="B66" s="467" t="s">
        <v>248</v>
      </c>
      <c r="C66" s="466"/>
      <c r="D66" s="466"/>
      <c r="E66" s="466"/>
      <c r="F66" s="466"/>
      <c r="G66" s="466"/>
      <c r="H66" s="466"/>
      <c r="I66" s="282"/>
      <c r="J66" s="85"/>
      <c r="K66" s="85"/>
      <c r="L66" s="85"/>
    </row>
    <row r="67" spans="1:12">
      <c r="A67" s="128"/>
      <c r="B67" s="289"/>
      <c r="C67" s="469" t="s">
        <v>3</v>
      </c>
      <c r="D67" s="481"/>
      <c r="E67" s="481"/>
      <c r="F67" s="481"/>
      <c r="G67" s="481"/>
      <c r="H67" s="482"/>
      <c r="I67" s="85"/>
      <c r="J67" s="85"/>
      <c r="K67" s="85"/>
      <c r="L67" s="85"/>
    </row>
    <row r="68" spans="1:12">
      <c r="A68" s="128"/>
      <c r="B68" s="294"/>
      <c r="C68" s="469" t="s">
        <v>4</v>
      </c>
      <c r="D68" s="481"/>
      <c r="E68" s="481"/>
      <c r="F68" s="481"/>
      <c r="G68" s="481"/>
      <c r="H68" s="482"/>
      <c r="I68" s="85"/>
      <c r="J68" s="85"/>
      <c r="K68" s="85"/>
      <c r="L68" s="85"/>
    </row>
    <row r="69" spans="1:12">
      <c r="A69" s="128"/>
      <c r="B69" s="294"/>
      <c r="C69" s="469" t="s">
        <v>5</v>
      </c>
      <c r="D69" s="481"/>
      <c r="E69" s="481"/>
      <c r="F69" s="481"/>
      <c r="G69" s="481"/>
      <c r="H69" s="482"/>
      <c r="I69" s="85"/>
      <c r="J69" s="85"/>
      <c r="K69" s="85"/>
      <c r="L69" s="85"/>
    </row>
    <row r="70" spans="1:12">
      <c r="A70" s="484"/>
      <c r="B70" s="485"/>
      <c r="C70" s="485"/>
      <c r="D70" s="485"/>
      <c r="E70" s="485"/>
      <c r="F70" s="485"/>
      <c r="G70" s="485"/>
      <c r="H70" s="486"/>
      <c r="I70" s="85"/>
      <c r="J70" s="85"/>
      <c r="K70" s="85"/>
      <c r="L70" s="85"/>
    </row>
    <row r="71" spans="1:12">
      <c r="A71" s="468" t="s">
        <v>6</v>
      </c>
      <c r="B71" s="468"/>
      <c r="C71" s="468"/>
      <c r="D71" s="468"/>
      <c r="E71" s="468"/>
      <c r="F71" s="468"/>
      <c r="G71" s="468"/>
      <c r="H71" s="468"/>
      <c r="I71" s="167"/>
      <c r="J71" s="85"/>
      <c r="K71" s="85"/>
      <c r="L71" s="85"/>
    </row>
    <row r="72" spans="1:12">
      <c r="A72" s="499"/>
      <c r="B72" s="500"/>
      <c r="C72" s="500"/>
      <c r="D72" s="500"/>
      <c r="E72" s="500"/>
      <c r="F72" s="500"/>
      <c r="G72" s="500"/>
      <c r="H72" s="501"/>
      <c r="I72" s="167"/>
      <c r="J72" s="85"/>
      <c r="K72" s="85"/>
      <c r="L72" s="85"/>
    </row>
    <row r="73" spans="1:12" ht="25.5" customHeight="1">
      <c r="A73" s="505" t="s">
        <v>21</v>
      </c>
      <c r="B73" s="506"/>
      <c r="C73" s="506"/>
      <c r="D73" s="506"/>
      <c r="E73" s="506"/>
      <c r="F73" s="506"/>
      <c r="G73" s="506"/>
      <c r="H73" s="507"/>
      <c r="I73" s="173"/>
      <c r="J73" s="173">
        <f>SUM(J74:J75)</f>
        <v>3232</v>
      </c>
      <c r="K73" s="173">
        <f>SUM(K74:K75)</f>
        <v>3232</v>
      </c>
      <c r="L73" s="173">
        <f>K73/J73*100</f>
        <v>100</v>
      </c>
    </row>
    <row r="74" spans="1:12">
      <c r="A74" s="38"/>
      <c r="B74" s="466" t="s">
        <v>249</v>
      </c>
      <c r="C74" s="466"/>
      <c r="D74" s="466"/>
      <c r="E74" s="466"/>
      <c r="F74" s="466"/>
      <c r="G74" s="466"/>
      <c r="H74" s="466"/>
      <c r="I74" s="85"/>
      <c r="J74" s="85">
        <v>3232</v>
      </c>
      <c r="K74" s="85">
        <v>3232</v>
      </c>
      <c r="L74" s="173">
        <f t="shared" ref="L74:L82" si="0">K74/J74*100</f>
        <v>100</v>
      </c>
    </row>
    <row r="75" spans="1:12">
      <c r="A75" s="278"/>
      <c r="B75" s="466" t="s">
        <v>250</v>
      </c>
      <c r="C75" s="466"/>
      <c r="D75" s="466"/>
      <c r="E75" s="466"/>
      <c r="F75" s="466"/>
      <c r="G75" s="466"/>
      <c r="H75" s="466"/>
      <c r="I75" s="85"/>
      <c r="J75" s="85"/>
      <c r="K75" s="85"/>
      <c r="L75" s="173"/>
    </row>
    <row r="76" spans="1:12">
      <c r="A76" s="498"/>
      <c r="B76" s="466"/>
      <c r="C76" s="466"/>
      <c r="D76" s="466"/>
      <c r="E76" s="466"/>
      <c r="F76" s="466"/>
      <c r="G76" s="466"/>
      <c r="H76" s="466"/>
      <c r="I76" s="85"/>
      <c r="J76" s="85"/>
      <c r="K76" s="85"/>
      <c r="L76" s="173"/>
    </row>
    <row r="77" spans="1:12">
      <c r="A77" s="468" t="s">
        <v>7</v>
      </c>
      <c r="B77" s="468"/>
      <c r="C77" s="468"/>
      <c r="D77" s="468"/>
      <c r="E77" s="468"/>
      <c r="F77" s="468"/>
      <c r="G77" s="468"/>
      <c r="H77" s="468"/>
      <c r="I77" s="167">
        <f>I78+I84</f>
        <v>92478</v>
      </c>
      <c r="J77" s="167">
        <f>J78+J84</f>
        <v>90868</v>
      </c>
      <c r="K77" s="167">
        <f>K78+K84</f>
        <v>89609</v>
      </c>
      <c r="L77" s="173">
        <f t="shared" si="0"/>
        <v>98.614473742131452</v>
      </c>
    </row>
    <row r="78" spans="1:12">
      <c r="A78" s="38"/>
      <c r="B78" s="466" t="s">
        <v>251</v>
      </c>
      <c r="C78" s="466"/>
      <c r="D78" s="466"/>
      <c r="E78" s="466"/>
      <c r="F78" s="466"/>
      <c r="G78" s="466"/>
      <c r="H78" s="466"/>
      <c r="I78" s="85">
        <f>SUM(I79:I83)</f>
        <v>92478</v>
      </c>
      <c r="J78" s="85">
        <f>SUM(J79:J83)</f>
        <v>90868</v>
      </c>
      <c r="K78" s="85">
        <f>SUM(K79:K83)</f>
        <v>89609</v>
      </c>
      <c r="L78" s="173">
        <f t="shared" si="0"/>
        <v>98.614473742131452</v>
      </c>
    </row>
    <row r="79" spans="1:12">
      <c r="A79" s="128"/>
      <c r="B79" s="281"/>
      <c r="C79" s="469" t="s">
        <v>10</v>
      </c>
      <c r="D79" s="470"/>
      <c r="E79" s="470"/>
      <c r="F79" s="470"/>
      <c r="G79" s="470"/>
      <c r="H79" s="471"/>
      <c r="I79" s="85"/>
      <c r="J79" s="85"/>
      <c r="K79" s="85"/>
      <c r="L79" s="173"/>
    </row>
    <row r="80" spans="1:12">
      <c r="A80" s="128"/>
      <c r="B80" s="293"/>
      <c r="C80" s="469" t="s">
        <v>11</v>
      </c>
      <c r="D80" s="470"/>
      <c r="E80" s="470"/>
      <c r="F80" s="470"/>
      <c r="G80" s="470"/>
      <c r="H80" s="471"/>
      <c r="I80" s="85"/>
      <c r="J80" s="85"/>
      <c r="K80" s="85"/>
      <c r="L80" s="173"/>
    </row>
    <row r="81" spans="1:12">
      <c r="A81" s="128"/>
      <c r="B81" s="293"/>
      <c r="C81" s="469" t="s">
        <v>12</v>
      </c>
      <c r="D81" s="470"/>
      <c r="E81" s="470"/>
      <c r="F81" s="470"/>
      <c r="G81" s="470"/>
      <c r="H81" s="471"/>
      <c r="I81" s="85"/>
      <c r="J81" s="85"/>
      <c r="K81" s="85"/>
      <c r="L81" s="173"/>
    </row>
    <row r="82" spans="1:12">
      <c r="A82" s="128"/>
      <c r="B82" s="293"/>
      <c r="C82" s="469" t="s">
        <v>13</v>
      </c>
      <c r="D82" s="470"/>
      <c r="E82" s="470"/>
      <c r="F82" s="470"/>
      <c r="G82" s="470"/>
      <c r="H82" s="471"/>
      <c r="I82" s="184">
        <v>92478</v>
      </c>
      <c r="J82" s="85">
        <v>90868</v>
      </c>
      <c r="K82" s="85">
        <v>89609</v>
      </c>
      <c r="L82" s="173">
        <f t="shared" si="0"/>
        <v>98.614473742131452</v>
      </c>
    </row>
    <row r="83" spans="1:12">
      <c r="A83" s="128"/>
      <c r="B83" s="279"/>
      <c r="C83" s="469" t="s">
        <v>14</v>
      </c>
      <c r="D83" s="470"/>
      <c r="E83" s="470"/>
      <c r="F83" s="470"/>
      <c r="G83" s="470"/>
      <c r="H83" s="471"/>
      <c r="I83" s="85"/>
      <c r="J83" s="85"/>
      <c r="K83" s="85"/>
      <c r="L83" s="85"/>
    </row>
    <row r="84" spans="1:12">
      <c r="A84" s="278"/>
      <c r="B84" s="474" t="s">
        <v>252</v>
      </c>
      <c r="C84" s="474"/>
      <c r="D84" s="474"/>
      <c r="E84" s="474"/>
      <c r="F84" s="474"/>
      <c r="G84" s="474"/>
      <c r="H84" s="474"/>
      <c r="I84" s="85">
        <f>SUM(I85:I89)</f>
        <v>0</v>
      </c>
      <c r="J84" s="85">
        <f t="shared" ref="J84:K84" si="1">SUM(J85:J89)</f>
        <v>0</v>
      </c>
      <c r="K84" s="85">
        <f t="shared" si="1"/>
        <v>0</v>
      </c>
      <c r="L84" s="85"/>
    </row>
    <row r="85" spans="1:12">
      <c r="A85" s="128"/>
      <c r="B85" s="326"/>
      <c r="C85" s="469" t="s">
        <v>10</v>
      </c>
      <c r="D85" s="470"/>
      <c r="E85" s="470"/>
      <c r="F85" s="470"/>
      <c r="G85" s="470"/>
      <c r="H85" s="471"/>
      <c r="I85" s="85"/>
      <c r="J85" s="85"/>
      <c r="K85" s="85"/>
      <c r="L85" s="85"/>
    </row>
    <row r="86" spans="1:12">
      <c r="A86" s="128"/>
      <c r="B86" s="327"/>
      <c r="C86" s="469" t="s">
        <v>11</v>
      </c>
      <c r="D86" s="470"/>
      <c r="E86" s="470"/>
      <c r="F86" s="470"/>
      <c r="G86" s="470"/>
      <c r="H86" s="471"/>
      <c r="I86" s="85"/>
      <c r="J86" s="85"/>
      <c r="K86" s="85"/>
      <c r="L86" s="85"/>
    </row>
    <row r="87" spans="1:12">
      <c r="A87" s="128"/>
      <c r="B87" s="327"/>
      <c r="C87" s="469" t="s">
        <v>12</v>
      </c>
      <c r="D87" s="470"/>
      <c r="E87" s="470"/>
      <c r="F87" s="470"/>
      <c r="G87" s="470"/>
      <c r="H87" s="471"/>
      <c r="I87" s="85"/>
      <c r="J87" s="85"/>
      <c r="K87" s="85"/>
      <c r="L87" s="85"/>
    </row>
    <row r="88" spans="1:12">
      <c r="A88" s="128"/>
      <c r="B88" s="327"/>
      <c r="C88" s="469" t="s">
        <v>13</v>
      </c>
      <c r="D88" s="470"/>
      <c r="E88" s="470"/>
      <c r="F88" s="470"/>
      <c r="G88" s="470"/>
      <c r="H88" s="471"/>
      <c r="I88" s="300"/>
      <c r="J88" s="85"/>
      <c r="K88" s="85"/>
      <c r="L88" s="85"/>
    </row>
    <row r="89" spans="1:12">
      <c r="A89" s="128"/>
      <c r="B89" s="327"/>
      <c r="C89" s="469" t="s">
        <v>14</v>
      </c>
      <c r="D89" s="470"/>
      <c r="E89" s="470"/>
      <c r="F89" s="470"/>
      <c r="G89" s="470"/>
      <c r="H89" s="471"/>
      <c r="I89" s="85"/>
      <c r="J89" s="85"/>
      <c r="K89" s="85"/>
      <c r="L89" s="85"/>
    </row>
    <row r="90" spans="1:12">
      <c r="A90" s="498"/>
      <c r="B90" s="498"/>
      <c r="C90" s="466"/>
      <c r="D90" s="466"/>
      <c r="E90" s="466"/>
      <c r="F90" s="466"/>
      <c r="G90" s="466"/>
      <c r="H90" s="466"/>
      <c r="I90" s="85"/>
      <c r="J90" s="85"/>
      <c r="K90" s="85"/>
      <c r="L90" s="85"/>
    </row>
    <row r="91" spans="1:12">
      <c r="A91" s="468" t="s">
        <v>8</v>
      </c>
      <c r="B91" s="468"/>
      <c r="C91" s="468"/>
      <c r="D91" s="468"/>
      <c r="E91" s="468"/>
      <c r="F91" s="468"/>
      <c r="G91" s="468"/>
      <c r="H91" s="468"/>
      <c r="I91" s="85"/>
      <c r="J91" s="85"/>
      <c r="K91" s="85"/>
      <c r="L91" s="85"/>
    </row>
    <row r="92" spans="1:12">
      <c r="A92" s="499"/>
      <c r="B92" s="500"/>
      <c r="C92" s="500"/>
      <c r="D92" s="500"/>
      <c r="E92" s="500"/>
      <c r="F92" s="500"/>
      <c r="G92" s="500"/>
      <c r="H92" s="501"/>
      <c r="I92" s="85"/>
      <c r="J92" s="85"/>
      <c r="K92" s="85"/>
      <c r="L92" s="85"/>
    </row>
    <row r="93" spans="1:12">
      <c r="A93" s="468" t="s">
        <v>9</v>
      </c>
      <c r="B93" s="468"/>
      <c r="C93" s="468"/>
      <c r="D93" s="468"/>
      <c r="E93" s="468"/>
      <c r="F93" s="468"/>
      <c r="G93" s="468"/>
      <c r="H93" s="468"/>
      <c r="I93" s="167">
        <f>I12+I48+I73+I77+I91</f>
        <v>92478</v>
      </c>
      <c r="J93" s="167">
        <f>J12+J48+J73+J77+J91</f>
        <v>94100</v>
      </c>
      <c r="K93" s="167">
        <f>K12+K48+K73+K77+K91</f>
        <v>92841</v>
      </c>
      <c r="L93" s="173">
        <f t="shared" ref="L93" si="2">K93/J93*100</f>
        <v>98.662061636556857</v>
      </c>
    </row>
    <row r="96" spans="1:12">
      <c r="A96" s="508"/>
      <c r="B96" s="508"/>
      <c r="C96" s="508"/>
      <c r="D96" s="508"/>
      <c r="E96" s="508"/>
      <c r="F96" s="508"/>
      <c r="G96" s="508"/>
      <c r="H96" s="508"/>
      <c r="I96" s="508"/>
      <c r="J96" s="508"/>
      <c r="K96" s="508"/>
      <c r="L96" s="508"/>
    </row>
  </sheetData>
  <mergeCells count="89">
    <mergeCell ref="A96:L96"/>
    <mergeCell ref="C17:H17"/>
    <mergeCell ref="C18:H18"/>
    <mergeCell ref="A11:H11"/>
    <mergeCell ref="A12:H12"/>
    <mergeCell ref="B13:H13"/>
    <mergeCell ref="C14:H14"/>
    <mergeCell ref="C15:H15"/>
    <mergeCell ref="C16:H16"/>
    <mergeCell ref="C23:H23"/>
    <mergeCell ref="C24:H24"/>
    <mergeCell ref="C25:H25"/>
    <mergeCell ref="C26:H26"/>
    <mergeCell ref="C19:H19"/>
    <mergeCell ref="C20:H20"/>
    <mergeCell ref="C21:H21"/>
    <mergeCell ref="C22:H22"/>
    <mergeCell ref="B27:H27"/>
    <mergeCell ref="C28:H28"/>
    <mergeCell ref="C41:H41"/>
    <mergeCell ref="C42:H42"/>
    <mergeCell ref="C31:H31"/>
    <mergeCell ref="C32:H32"/>
    <mergeCell ref="C33:H33"/>
    <mergeCell ref="C34:H34"/>
    <mergeCell ref="C37:H37"/>
    <mergeCell ref="C38:H38"/>
    <mergeCell ref="B35:H35"/>
    <mergeCell ref="C36:H36"/>
    <mergeCell ref="C29:H29"/>
    <mergeCell ref="C30:H30"/>
    <mergeCell ref="C39:H39"/>
    <mergeCell ref="C40:H40"/>
    <mergeCell ref="B49:H49"/>
    <mergeCell ref="C50:H50"/>
    <mergeCell ref="C59:H59"/>
    <mergeCell ref="B53:H53"/>
    <mergeCell ref="C54:H54"/>
    <mergeCell ref="C51:H51"/>
    <mergeCell ref="C52:H52"/>
    <mergeCell ref="A47:H47"/>
    <mergeCell ref="A48:H48"/>
    <mergeCell ref="B43:H43"/>
    <mergeCell ref="C44:H44"/>
    <mergeCell ref="C45:H45"/>
    <mergeCell ref="C46:H46"/>
    <mergeCell ref="C61:H61"/>
    <mergeCell ref="C62:H62"/>
    <mergeCell ref="C55:H55"/>
    <mergeCell ref="C56:H56"/>
    <mergeCell ref="C57:H57"/>
    <mergeCell ref="C58:H58"/>
    <mergeCell ref="C60:H60"/>
    <mergeCell ref="A73:H73"/>
    <mergeCell ref="B74:H74"/>
    <mergeCell ref="C67:H67"/>
    <mergeCell ref="C68:H68"/>
    <mergeCell ref="C69:H69"/>
    <mergeCell ref="A70:H70"/>
    <mergeCell ref="C63:H63"/>
    <mergeCell ref="C64:H64"/>
    <mergeCell ref="A71:H71"/>
    <mergeCell ref="A72:H72"/>
    <mergeCell ref="C65:H65"/>
    <mergeCell ref="B66:H66"/>
    <mergeCell ref="B84:H84"/>
    <mergeCell ref="B75:H75"/>
    <mergeCell ref="A76:H76"/>
    <mergeCell ref="C88:H88"/>
    <mergeCell ref="C89:H89"/>
    <mergeCell ref="A77:H77"/>
    <mergeCell ref="B78:H78"/>
    <mergeCell ref="C87:H87"/>
    <mergeCell ref="K1:L1"/>
    <mergeCell ref="A91:H91"/>
    <mergeCell ref="A92:H92"/>
    <mergeCell ref="A93:H93"/>
    <mergeCell ref="A3:L3"/>
    <mergeCell ref="A4:L4"/>
    <mergeCell ref="A5:L5"/>
    <mergeCell ref="A6:L6"/>
    <mergeCell ref="C85:H85"/>
    <mergeCell ref="C86:H86"/>
    <mergeCell ref="A90:H90"/>
    <mergeCell ref="C79:H79"/>
    <mergeCell ref="C80:H80"/>
    <mergeCell ref="C81:H81"/>
    <mergeCell ref="C82:H82"/>
    <mergeCell ref="C83:H83"/>
  </mergeCells>
  <phoneticPr fontId="2" type="noConversion"/>
  <pageMargins left="0.78740157480314965" right="0.78740157480314965" top="0.39370078740157483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A2:P59"/>
  <sheetViews>
    <sheetView view="pageBreakPreview" zoomScale="60" zoomScaleNormal="100" workbookViewId="0">
      <selection activeCell="A3" sqref="A3:O3"/>
    </sheetView>
  </sheetViews>
  <sheetFormatPr defaultRowHeight="12.75"/>
  <cols>
    <col min="2" max="2" width="41.85546875" customWidth="1"/>
    <col min="5" max="5" width="14.5703125" customWidth="1"/>
    <col min="8" max="8" width="10.28515625" customWidth="1"/>
    <col min="9" max="9" width="12.7109375" customWidth="1"/>
    <col min="12" max="12" width="10.42578125" customWidth="1"/>
    <col min="13" max="13" width="10.7109375" customWidth="1"/>
    <col min="15" max="15" width="12.28515625" customWidth="1"/>
  </cols>
  <sheetData>
    <row r="2" spans="1:16" ht="14.25">
      <c r="A2" s="509" t="s">
        <v>752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</row>
    <row r="3" spans="1:16" ht="14.25">
      <c r="A3" s="509" t="s">
        <v>399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</row>
    <row r="4" spans="1:16" ht="14.25">
      <c r="A4" s="509" t="s">
        <v>29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</row>
    <row r="5" spans="1:16" ht="14.25">
      <c r="A5" s="509" t="s">
        <v>559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</row>
    <row r="8" spans="1:16" ht="16.5">
      <c r="A8" s="126" t="s">
        <v>29</v>
      </c>
    </row>
    <row r="9" spans="1:16" ht="15.75">
      <c r="A9" s="102" t="s">
        <v>257</v>
      </c>
    </row>
    <row r="10" spans="1:16" ht="15.75">
      <c r="B10" s="297"/>
      <c r="C10" s="177"/>
      <c r="D10" s="270"/>
      <c r="E10" s="296"/>
      <c r="F10" s="270"/>
      <c r="G10" s="270"/>
      <c r="H10" s="296"/>
      <c r="I10" s="270"/>
      <c r="J10" s="296"/>
      <c r="K10" s="296"/>
      <c r="L10" s="296"/>
      <c r="M10" s="296"/>
      <c r="N10" s="296"/>
      <c r="O10" s="298"/>
    </row>
    <row r="11" spans="1:16">
      <c r="A11" s="512" t="s">
        <v>93</v>
      </c>
      <c r="B11" s="513"/>
      <c r="C11" s="514" t="s">
        <v>57</v>
      </c>
      <c r="D11" s="515" t="s">
        <v>123</v>
      </c>
      <c r="E11" s="513"/>
      <c r="F11" s="513"/>
      <c r="G11" s="513"/>
      <c r="H11" s="513"/>
      <c r="I11" s="515" t="s">
        <v>124</v>
      </c>
      <c r="J11" s="513"/>
      <c r="K11" s="513"/>
      <c r="L11" s="515" t="s">
        <v>125</v>
      </c>
      <c r="M11" s="513"/>
      <c r="N11" s="515" t="s">
        <v>298</v>
      </c>
      <c r="O11" s="510" t="s">
        <v>412</v>
      </c>
    </row>
    <row r="12" spans="1:16" ht="38.25" customHeight="1">
      <c r="A12" s="513"/>
      <c r="B12" s="513"/>
      <c r="C12" s="513"/>
      <c r="D12" s="255" t="s">
        <v>402</v>
      </c>
      <c r="E12" s="255" t="s">
        <v>405</v>
      </c>
      <c r="F12" s="255" t="s">
        <v>403</v>
      </c>
      <c r="G12" s="255" t="s">
        <v>297</v>
      </c>
      <c r="H12" s="255" t="s">
        <v>406</v>
      </c>
      <c r="I12" s="255" t="s">
        <v>142</v>
      </c>
      <c r="J12" s="255" t="s">
        <v>408</v>
      </c>
      <c r="K12" s="255" t="s">
        <v>409</v>
      </c>
      <c r="L12" s="255" t="s">
        <v>410</v>
      </c>
      <c r="M12" s="255" t="s">
        <v>411</v>
      </c>
      <c r="N12" s="513"/>
      <c r="O12" s="511"/>
    </row>
    <row r="13" spans="1:16" ht="15">
      <c r="A13" s="107" t="s">
        <v>391</v>
      </c>
      <c r="B13" s="108"/>
      <c r="C13" s="196">
        <f>SUM(C14:C22)</f>
        <v>92392</v>
      </c>
      <c r="D13" s="197"/>
      <c r="E13" s="197"/>
      <c r="F13" s="197"/>
      <c r="G13" s="198"/>
      <c r="H13" s="199"/>
      <c r="I13" s="199"/>
      <c r="J13" s="199"/>
      <c r="K13" s="199"/>
      <c r="L13" s="199"/>
      <c r="M13" s="199"/>
      <c r="N13" s="199"/>
      <c r="O13" s="199"/>
      <c r="P13" s="302"/>
    </row>
    <row r="14" spans="1:16" ht="25.5" customHeight="1">
      <c r="A14" s="333" t="s">
        <v>437</v>
      </c>
      <c r="B14" s="330" t="s">
        <v>438</v>
      </c>
      <c r="C14" s="197">
        <f>SUM(D14:P14)</f>
        <v>79413</v>
      </c>
      <c r="D14" s="197">
        <v>55246</v>
      </c>
      <c r="E14" s="197">
        <v>15292</v>
      </c>
      <c r="F14" s="197">
        <v>8875</v>
      </c>
      <c r="G14" s="199"/>
      <c r="H14" s="199"/>
      <c r="I14" s="197">
        <v>0</v>
      </c>
      <c r="J14" s="197"/>
      <c r="K14" s="199"/>
      <c r="L14" s="199"/>
      <c r="M14" s="199"/>
      <c r="N14" s="197"/>
      <c r="O14" s="199"/>
      <c r="P14" s="302"/>
    </row>
    <row r="15" spans="1:16">
      <c r="A15" s="334" t="s">
        <v>439</v>
      </c>
      <c r="B15" s="331" t="s">
        <v>440</v>
      </c>
      <c r="C15" s="197">
        <f>SUM(D15:P15)</f>
        <v>12979</v>
      </c>
      <c r="D15" s="197">
        <v>8370</v>
      </c>
      <c r="E15" s="197">
        <v>2074</v>
      </c>
      <c r="F15" s="197">
        <v>2535</v>
      </c>
      <c r="G15" s="199"/>
      <c r="H15" s="199"/>
      <c r="I15" s="199">
        <v>0</v>
      </c>
      <c r="J15" s="199"/>
      <c r="K15" s="199"/>
      <c r="L15" s="199"/>
      <c r="M15" s="199"/>
      <c r="N15" s="199"/>
      <c r="O15" s="199"/>
      <c r="P15" s="302"/>
    </row>
    <row r="16" spans="1:16">
      <c r="A16" s="105"/>
      <c r="B16" s="29"/>
      <c r="C16" s="197"/>
      <c r="D16" s="197"/>
      <c r="E16" s="197"/>
      <c r="F16" s="197"/>
      <c r="G16" s="199"/>
      <c r="H16" s="199"/>
      <c r="I16" s="199"/>
      <c r="J16" s="199"/>
      <c r="K16" s="199"/>
      <c r="L16" s="199"/>
      <c r="M16" s="199"/>
      <c r="N16" s="199"/>
      <c r="O16" s="199"/>
      <c r="P16" s="302"/>
    </row>
    <row r="17" spans="1:16">
      <c r="A17" s="105"/>
      <c r="B17" s="29"/>
      <c r="C17" s="197"/>
      <c r="D17" s="197"/>
      <c r="E17" s="197"/>
      <c r="F17" s="197"/>
      <c r="G17" s="199"/>
      <c r="H17" s="199"/>
      <c r="I17" s="199"/>
      <c r="J17" s="199"/>
      <c r="K17" s="199"/>
      <c r="L17" s="199"/>
      <c r="M17" s="199"/>
      <c r="N17" s="199"/>
      <c r="O17" s="199"/>
      <c r="P17" s="302"/>
    </row>
    <row r="18" spans="1:16">
      <c r="A18" s="105"/>
      <c r="B18" s="29"/>
      <c r="C18" s="197"/>
      <c r="D18" s="197"/>
      <c r="E18" s="197"/>
      <c r="F18" s="197"/>
      <c r="G18" s="199"/>
      <c r="H18" s="199"/>
      <c r="I18" s="199"/>
      <c r="J18" s="199"/>
      <c r="K18" s="199"/>
      <c r="L18" s="199"/>
      <c r="M18" s="199"/>
      <c r="N18" s="199"/>
      <c r="O18" s="199"/>
      <c r="P18" s="302"/>
    </row>
    <row r="19" spans="1:16">
      <c r="A19" s="105"/>
      <c r="B19" s="29"/>
      <c r="C19" s="197"/>
      <c r="D19" s="197"/>
      <c r="E19" s="197"/>
      <c r="F19" s="197"/>
      <c r="G19" s="199"/>
      <c r="H19" s="199"/>
      <c r="I19" s="199"/>
      <c r="J19" s="199"/>
      <c r="K19" s="199"/>
      <c r="L19" s="199"/>
      <c r="M19" s="199"/>
      <c r="N19" s="199"/>
      <c r="O19" s="199"/>
      <c r="P19" s="302"/>
    </row>
    <row r="20" spans="1:16">
      <c r="A20" s="105"/>
      <c r="B20" s="29"/>
      <c r="C20" s="197"/>
      <c r="D20" s="197"/>
      <c r="E20" s="197"/>
      <c r="F20" s="197"/>
      <c r="G20" s="199"/>
      <c r="H20" s="199"/>
      <c r="I20" s="199"/>
      <c r="J20" s="199"/>
      <c r="K20" s="199"/>
      <c r="L20" s="199"/>
      <c r="M20" s="199"/>
      <c r="N20" s="199"/>
      <c r="O20" s="199"/>
      <c r="P20" s="302"/>
    </row>
    <row r="21" spans="1:16">
      <c r="A21" s="105"/>
      <c r="B21" s="29"/>
      <c r="C21" s="197"/>
      <c r="D21" s="197"/>
      <c r="E21" s="197"/>
      <c r="F21" s="197"/>
      <c r="G21" s="199"/>
      <c r="H21" s="199"/>
      <c r="I21" s="199"/>
      <c r="J21" s="199"/>
      <c r="K21" s="199"/>
      <c r="L21" s="199"/>
      <c r="M21" s="199"/>
      <c r="N21" s="199"/>
      <c r="O21" s="199"/>
      <c r="P21" s="302"/>
    </row>
    <row r="22" spans="1:16">
      <c r="A22" s="105"/>
      <c r="B22" s="29"/>
      <c r="C22" s="197"/>
      <c r="D22" s="197"/>
      <c r="E22" s="197"/>
      <c r="F22" s="197"/>
      <c r="G22" s="199"/>
      <c r="H22" s="199"/>
      <c r="I22" s="199"/>
      <c r="J22" s="199"/>
      <c r="K22" s="199"/>
      <c r="L22" s="199"/>
      <c r="M22" s="199"/>
      <c r="N22" s="199"/>
      <c r="O22" s="199"/>
      <c r="P22" s="302"/>
    </row>
    <row r="23" spans="1:16">
      <c r="A23" s="105"/>
      <c r="B23" s="29"/>
      <c r="C23" s="197"/>
      <c r="D23" s="197"/>
      <c r="E23" s="197"/>
      <c r="F23" s="197"/>
      <c r="G23" s="199"/>
      <c r="H23" s="199"/>
      <c r="I23" s="199"/>
      <c r="J23" s="199"/>
      <c r="K23" s="199"/>
      <c r="L23" s="199"/>
      <c r="M23" s="199"/>
      <c r="N23" s="199"/>
      <c r="O23" s="199"/>
      <c r="P23" s="302"/>
    </row>
    <row r="24" spans="1:16" ht="15">
      <c r="A24" s="107"/>
      <c r="B24" s="108"/>
      <c r="C24" s="196"/>
      <c r="D24" s="197"/>
      <c r="E24" s="197"/>
      <c r="F24" s="197"/>
      <c r="G24" s="198"/>
      <c r="H24" s="199"/>
      <c r="I24" s="199"/>
      <c r="J24" s="199"/>
      <c r="K24" s="199"/>
      <c r="L24" s="199"/>
      <c r="M24" s="199"/>
      <c r="N24" s="199"/>
      <c r="O24" s="199"/>
      <c r="P24" s="302"/>
    </row>
    <row r="25" spans="1:16">
      <c r="A25" s="105"/>
      <c r="B25" s="29"/>
      <c r="C25" s="197"/>
      <c r="D25" s="197"/>
      <c r="E25" s="197"/>
      <c r="F25" s="197"/>
      <c r="G25" s="199"/>
      <c r="H25" s="199"/>
      <c r="I25" s="199"/>
      <c r="J25" s="199"/>
      <c r="K25" s="199"/>
      <c r="L25" s="199"/>
      <c r="M25" s="199"/>
      <c r="N25" s="199"/>
      <c r="O25" s="199"/>
      <c r="P25" s="302"/>
    </row>
    <row r="26" spans="1:16">
      <c r="A26" s="105"/>
      <c r="B26" s="29"/>
      <c r="C26" s="197"/>
      <c r="D26" s="197"/>
      <c r="E26" s="197"/>
      <c r="F26" s="197"/>
      <c r="G26" s="199"/>
      <c r="H26" s="199"/>
      <c r="I26" s="199"/>
      <c r="J26" s="199"/>
      <c r="K26" s="199"/>
      <c r="L26" s="199"/>
      <c r="M26" s="199"/>
      <c r="N26" s="199"/>
      <c r="O26" s="199"/>
      <c r="P26" s="302"/>
    </row>
    <row r="27" spans="1:16">
      <c r="A27" s="105"/>
      <c r="B27" s="29"/>
      <c r="C27" s="197"/>
      <c r="D27" s="197"/>
      <c r="E27" s="197"/>
      <c r="F27" s="197"/>
      <c r="G27" s="199"/>
      <c r="H27" s="199"/>
      <c r="I27" s="199"/>
      <c r="J27" s="199"/>
      <c r="K27" s="199"/>
      <c r="L27" s="199"/>
      <c r="M27" s="199"/>
      <c r="N27" s="199"/>
      <c r="O27" s="199"/>
      <c r="P27" s="302"/>
    </row>
    <row r="28" spans="1:16">
      <c r="A28" s="1"/>
      <c r="B28" s="29"/>
      <c r="C28" s="197"/>
      <c r="D28" s="197"/>
      <c r="E28" s="197"/>
      <c r="F28" s="197"/>
      <c r="G28" s="199"/>
      <c r="H28" s="199"/>
      <c r="I28" s="199"/>
      <c r="J28" s="199"/>
      <c r="K28" s="199"/>
      <c r="L28" s="199"/>
      <c r="M28" s="199"/>
      <c r="N28" s="199"/>
      <c r="O28" s="199"/>
      <c r="P28" s="302"/>
    </row>
    <row r="29" spans="1:16" ht="15">
      <c r="A29" s="107"/>
      <c r="B29" s="108"/>
      <c r="C29" s="196"/>
      <c r="D29" s="197"/>
      <c r="E29" s="197"/>
      <c r="F29" s="197"/>
      <c r="G29" s="198"/>
      <c r="H29" s="199"/>
      <c r="I29" s="199"/>
      <c r="J29" s="199"/>
      <c r="K29" s="199"/>
      <c r="L29" s="199"/>
      <c r="M29" s="199"/>
      <c r="N29" s="199"/>
      <c r="O29" s="199"/>
      <c r="P29" s="302"/>
    </row>
    <row r="30" spans="1:16">
      <c r="A30" s="105"/>
      <c r="B30" s="29"/>
      <c r="C30" s="197"/>
      <c r="D30" s="197"/>
      <c r="E30" s="197"/>
      <c r="F30" s="197"/>
      <c r="G30" s="199"/>
      <c r="H30" s="199"/>
      <c r="I30" s="199"/>
      <c r="J30" s="199"/>
      <c r="K30" s="199"/>
      <c r="L30" s="199"/>
      <c r="M30" s="199"/>
      <c r="N30" s="199"/>
      <c r="O30" s="199"/>
      <c r="P30" s="302"/>
    </row>
    <row r="31" spans="1:16">
      <c r="A31" s="105"/>
      <c r="B31" s="29"/>
      <c r="C31" s="197"/>
      <c r="D31" s="197"/>
      <c r="E31" s="197"/>
      <c r="F31" s="197"/>
      <c r="G31" s="199"/>
      <c r="H31" s="199"/>
      <c r="I31" s="199"/>
      <c r="J31" s="199"/>
      <c r="K31" s="199"/>
      <c r="L31" s="199"/>
      <c r="M31" s="199"/>
      <c r="N31" s="199"/>
      <c r="O31" s="199"/>
      <c r="P31" s="302"/>
    </row>
    <row r="32" spans="1:16">
      <c r="A32" s="105"/>
      <c r="B32" s="29"/>
      <c r="C32" s="197"/>
      <c r="D32" s="197"/>
      <c r="E32" s="197"/>
      <c r="F32" s="197"/>
      <c r="G32" s="199"/>
      <c r="H32" s="199"/>
      <c r="I32" s="199"/>
      <c r="J32" s="199"/>
      <c r="K32" s="199"/>
      <c r="L32" s="199"/>
      <c r="M32" s="199"/>
      <c r="N32" s="199"/>
      <c r="O32" s="199"/>
      <c r="P32" s="302"/>
    </row>
    <row r="33" spans="1:16">
      <c r="A33" s="1"/>
      <c r="B33" s="29"/>
      <c r="C33" s="197"/>
      <c r="D33" s="197"/>
      <c r="E33" s="197"/>
      <c r="F33" s="197"/>
      <c r="G33" s="199"/>
      <c r="H33" s="199"/>
      <c r="I33" s="199"/>
      <c r="J33" s="199"/>
      <c r="K33" s="199"/>
      <c r="L33" s="199"/>
      <c r="M33" s="199"/>
      <c r="N33" s="199"/>
      <c r="O33" s="199"/>
      <c r="P33" s="302"/>
    </row>
    <row r="34" spans="1:16" ht="15">
      <c r="A34" s="107"/>
      <c r="B34" s="108"/>
      <c r="C34" s="196"/>
      <c r="D34" s="197"/>
      <c r="E34" s="197"/>
      <c r="F34" s="197"/>
      <c r="G34" s="198"/>
      <c r="H34" s="199"/>
      <c r="I34" s="199"/>
      <c r="J34" s="199"/>
      <c r="K34" s="199"/>
      <c r="L34" s="199"/>
      <c r="M34" s="199"/>
      <c r="N34" s="199"/>
      <c r="O34" s="199"/>
      <c r="P34" s="302"/>
    </row>
    <row r="35" spans="1:16">
      <c r="A35" s="105"/>
      <c r="B35" s="29"/>
      <c r="C35" s="197"/>
      <c r="D35" s="197"/>
      <c r="E35" s="197"/>
      <c r="F35" s="197"/>
      <c r="G35" s="199"/>
      <c r="H35" s="199"/>
      <c r="I35" s="199"/>
      <c r="J35" s="199"/>
      <c r="K35" s="199"/>
      <c r="L35" s="199"/>
      <c r="M35" s="199"/>
      <c r="N35" s="199"/>
      <c r="O35" s="199"/>
      <c r="P35" s="302"/>
    </row>
    <row r="36" spans="1:16">
      <c r="A36" s="105"/>
      <c r="B36" s="29"/>
      <c r="C36" s="197"/>
      <c r="D36" s="197"/>
      <c r="E36" s="197"/>
      <c r="F36" s="197"/>
      <c r="G36" s="199"/>
      <c r="H36" s="199"/>
      <c r="I36" s="199"/>
      <c r="J36" s="199"/>
      <c r="K36" s="199"/>
      <c r="L36" s="199"/>
      <c r="M36" s="199"/>
      <c r="N36" s="199"/>
      <c r="O36" s="199"/>
      <c r="P36" s="302"/>
    </row>
    <row r="37" spans="1:16">
      <c r="A37" s="105"/>
      <c r="B37" s="29"/>
      <c r="C37" s="197"/>
      <c r="D37" s="197"/>
      <c r="E37" s="197"/>
      <c r="F37" s="197"/>
      <c r="G37" s="199"/>
      <c r="H37" s="199"/>
      <c r="I37" s="199"/>
      <c r="J37" s="199"/>
      <c r="K37" s="199"/>
      <c r="L37" s="199"/>
      <c r="M37" s="199"/>
      <c r="N37" s="199"/>
      <c r="O37" s="199"/>
      <c r="P37" s="302"/>
    </row>
    <row r="38" spans="1:16">
      <c r="A38" s="105"/>
      <c r="B38" s="29"/>
      <c r="C38" s="197"/>
      <c r="D38" s="197"/>
      <c r="E38" s="197"/>
      <c r="F38" s="197"/>
      <c r="G38" s="199"/>
      <c r="H38" s="199"/>
      <c r="I38" s="199"/>
      <c r="J38" s="199"/>
      <c r="K38" s="199"/>
      <c r="L38" s="199"/>
      <c r="M38" s="199"/>
      <c r="N38" s="199"/>
      <c r="O38" s="199"/>
      <c r="P38" s="302"/>
    </row>
    <row r="39" spans="1:16">
      <c r="A39" s="105"/>
      <c r="B39" s="29"/>
      <c r="C39" s="197"/>
      <c r="D39" s="197"/>
      <c r="E39" s="197"/>
      <c r="F39" s="197"/>
      <c r="G39" s="199"/>
      <c r="H39" s="199"/>
      <c r="I39" s="199"/>
      <c r="J39" s="199"/>
      <c r="K39" s="199"/>
      <c r="L39" s="199"/>
      <c r="M39" s="199"/>
      <c r="N39" s="199"/>
      <c r="O39" s="199"/>
      <c r="P39" s="302"/>
    </row>
    <row r="40" spans="1:16">
      <c r="A40" s="105"/>
      <c r="B40" s="29"/>
      <c r="C40" s="197"/>
      <c r="D40" s="197"/>
      <c r="E40" s="197"/>
      <c r="F40" s="197"/>
      <c r="G40" s="199"/>
      <c r="H40" s="199"/>
      <c r="I40" s="199"/>
      <c r="J40" s="199"/>
      <c r="K40" s="199"/>
      <c r="L40" s="199"/>
      <c r="M40" s="199"/>
      <c r="N40" s="199"/>
      <c r="O40" s="199"/>
      <c r="P40" s="302"/>
    </row>
    <row r="41" spans="1:16">
      <c r="A41" s="105"/>
      <c r="B41" s="29"/>
      <c r="C41" s="197"/>
      <c r="D41" s="197"/>
      <c r="E41" s="197"/>
      <c r="F41" s="197"/>
      <c r="G41" s="199"/>
      <c r="H41" s="199"/>
      <c r="I41" s="199"/>
      <c r="J41" s="199"/>
      <c r="K41" s="199"/>
      <c r="L41" s="199"/>
      <c r="M41" s="199"/>
      <c r="N41" s="199"/>
      <c r="O41" s="199"/>
      <c r="P41" s="302"/>
    </row>
    <row r="42" spans="1:16">
      <c r="A42" s="105"/>
      <c r="B42" s="29"/>
      <c r="C42" s="197"/>
      <c r="D42" s="197"/>
      <c r="E42" s="197"/>
      <c r="F42" s="197"/>
      <c r="G42" s="199"/>
      <c r="H42" s="199"/>
      <c r="I42" s="199"/>
      <c r="J42" s="199"/>
      <c r="K42" s="199"/>
      <c r="L42" s="199"/>
      <c r="M42" s="199"/>
      <c r="N42" s="199"/>
      <c r="O42" s="199"/>
      <c r="P42" s="302"/>
    </row>
    <row r="43" spans="1:16">
      <c r="A43" s="105"/>
      <c r="B43" s="29"/>
      <c r="C43" s="197"/>
      <c r="D43" s="197"/>
      <c r="E43" s="197"/>
      <c r="F43" s="197"/>
      <c r="G43" s="199"/>
      <c r="H43" s="199"/>
      <c r="I43" s="199"/>
      <c r="J43" s="199"/>
      <c r="K43" s="199"/>
      <c r="L43" s="199"/>
      <c r="M43" s="199"/>
      <c r="N43" s="199"/>
      <c r="O43" s="199"/>
      <c r="P43" s="302"/>
    </row>
    <row r="44" spans="1:16">
      <c r="A44" s="105"/>
      <c r="B44" s="29"/>
      <c r="C44" s="197"/>
      <c r="D44" s="197"/>
      <c r="E44" s="197"/>
      <c r="F44" s="197"/>
      <c r="G44" s="199"/>
      <c r="H44" s="199"/>
      <c r="I44" s="199"/>
      <c r="J44" s="199"/>
      <c r="K44" s="199"/>
      <c r="L44" s="199"/>
      <c r="M44" s="199"/>
      <c r="N44" s="199"/>
      <c r="O44" s="199"/>
      <c r="P44" s="302"/>
    </row>
    <row r="45" spans="1:16">
      <c r="A45" s="105"/>
      <c r="B45" s="29"/>
      <c r="C45" s="197"/>
      <c r="D45" s="197"/>
      <c r="E45" s="197"/>
      <c r="F45" s="197"/>
      <c r="G45" s="199"/>
      <c r="H45" s="199"/>
      <c r="I45" s="199"/>
      <c r="J45" s="199"/>
      <c r="K45" s="199"/>
      <c r="L45" s="199"/>
      <c r="M45" s="199"/>
      <c r="N45" s="199"/>
      <c r="O45" s="199"/>
      <c r="P45" s="302"/>
    </row>
    <row r="46" spans="1:16">
      <c r="A46" s="105"/>
      <c r="B46" s="29"/>
      <c r="C46" s="197"/>
      <c r="D46" s="197"/>
      <c r="E46" s="197"/>
      <c r="F46" s="197"/>
      <c r="G46" s="199"/>
      <c r="H46" s="199"/>
      <c r="I46" s="199"/>
      <c r="J46" s="199"/>
      <c r="K46" s="199"/>
      <c r="L46" s="199"/>
      <c r="M46" s="199"/>
      <c r="N46" s="199"/>
      <c r="O46" s="199"/>
      <c r="P46" s="302"/>
    </row>
    <row r="47" spans="1:16">
      <c r="A47" s="105"/>
      <c r="B47" s="29"/>
      <c r="C47" s="197"/>
      <c r="D47" s="197"/>
      <c r="E47" s="197"/>
      <c r="F47" s="197"/>
      <c r="G47" s="199"/>
      <c r="H47" s="199"/>
      <c r="I47" s="199"/>
      <c r="J47" s="199"/>
      <c r="K47" s="199"/>
      <c r="L47" s="199"/>
      <c r="M47" s="199"/>
      <c r="N47" s="199"/>
      <c r="O47" s="199"/>
      <c r="P47" s="302"/>
    </row>
    <row r="48" spans="1:16">
      <c r="A48" s="105"/>
      <c r="B48" s="29"/>
      <c r="C48" s="197"/>
      <c r="D48" s="197"/>
      <c r="E48" s="197"/>
      <c r="F48" s="197"/>
      <c r="G48" s="199"/>
      <c r="H48" s="199"/>
      <c r="I48" s="199"/>
      <c r="J48" s="199"/>
      <c r="K48" s="199"/>
      <c r="L48" s="199"/>
      <c r="M48" s="199"/>
      <c r="N48" s="199"/>
      <c r="O48" s="199"/>
      <c r="P48" s="302"/>
    </row>
    <row r="49" spans="1:16">
      <c r="A49" s="105"/>
      <c r="B49" s="29"/>
      <c r="C49" s="197"/>
      <c r="D49" s="197"/>
      <c r="E49" s="197"/>
      <c r="F49" s="197"/>
      <c r="G49" s="199"/>
      <c r="H49" s="199"/>
      <c r="I49" s="199"/>
      <c r="J49" s="199"/>
      <c r="K49" s="199"/>
      <c r="L49" s="199"/>
      <c r="M49" s="199"/>
      <c r="N49" s="199"/>
      <c r="O49" s="199"/>
      <c r="P49" s="302"/>
    </row>
    <row r="50" spans="1:16">
      <c r="A50" s="105"/>
      <c r="B50" s="29"/>
      <c r="C50" s="197"/>
      <c r="D50" s="197"/>
      <c r="E50" s="197"/>
      <c r="F50" s="197"/>
      <c r="G50" s="199"/>
      <c r="H50" s="199"/>
      <c r="I50" s="199"/>
      <c r="J50" s="199"/>
      <c r="K50" s="199"/>
      <c r="L50" s="199"/>
      <c r="M50" s="199"/>
      <c r="N50" s="199"/>
      <c r="O50" s="199"/>
      <c r="P50" s="302"/>
    </row>
    <row r="51" spans="1:16">
      <c r="A51" s="105"/>
      <c r="B51" s="29"/>
      <c r="C51" s="197"/>
      <c r="D51" s="197"/>
      <c r="E51" s="197"/>
      <c r="F51" s="197"/>
      <c r="G51" s="199"/>
      <c r="H51" s="199"/>
      <c r="I51" s="199"/>
      <c r="J51" s="199"/>
      <c r="K51" s="199"/>
      <c r="L51" s="199"/>
      <c r="M51" s="199"/>
      <c r="N51" s="199"/>
      <c r="O51" s="199"/>
      <c r="P51" s="302"/>
    </row>
    <row r="52" spans="1:16">
      <c r="A52" s="105"/>
      <c r="B52" s="29"/>
      <c r="C52" s="197"/>
      <c r="D52" s="197"/>
      <c r="E52" s="197"/>
      <c r="F52" s="197"/>
      <c r="G52" s="199"/>
      <c r="H52" s="199"/>
      <c r="I52" s="199"/>
      <c r="J52" s="199"/>
      <c r="K52" s="199"/>
      <c r="L52" s="199"/>
      <c r="M52" s="199"/>
      <c r="N52" s="199"/>
      <c r="O52" s="199"/>
      <c r="P52" s="302"/>
    </row>
    <row r="53" spans="1:16">
      <c r="A53" s="105"/>
      <c r="B53" s="29"/>
      <c r="C53" s="197"/>
      <c r="D53" s="197"/>
      <c r="E53" s="197"/>
      <c r="F53" s="197"/>
      <c r="G53" s="199"/>
      <c r="H53" s="199"/>
      <c r="I53" s="199"/>
      <c r="J53" s="199"/>
      <c r="K53" s="199"/>
      <c r="L53" s="199"/>
      <c r="M53" s="199"/>
      <c r="N53" s="199"/>
      <c r="O53" s="199"/>
      <c r="P53" s="302"/>
    </row>
    <row r="54" spans="1:16">
      <c r="A54" s="105"/>
      <c r="B54" s="29"/>
      <c r="C54" s="197"/>
      <c r="D54" s="197"/>
      <c r="E54" s="197"/>
      <c r="F54" s="197"/>
      <c r="G54" s="199"/>
      <c r="H54" s="199"/>
      <c r="I54" s="199"/>
      <c r="J54" s="199"/>
      <c r="K54" s="199"/>
      <c r="L54" s="199"/>
      <c r="M54" s="199"/>
      <c r="N54" s="199"/>
      <c r="O54" s="199"/>
      <c r="P54" s="302"/>
    </row>
    <row r="55" spans="1:16">
      <c r="A55" s="1"/>
      <c r="B55" s="29"/>
      <c r="C55" s="197"/>
      <c r="D55" s="197"/>
      <c r="E55" s="197"/>
      <c r="F55" s="197"/>
      <c r="G55" s="199"/>
      <c r="H55" s="199"/>
      <c r="I55" s="199"/>
      <c r="J55" s="199"/>
      <c r="K55" s="199"/>
      <c r="L55" s="199"/>
      <c r="M55" s="199"/>
      <c r="N55" s="199"/>
      <c r="O55" s="199"/>
      <c r="P55" s="302"/>
    </row>
    <row r="56" spans="1:16">
      <c r="A56" s="105"/>
      <c r="B56" s="303" t="s">
        <v>296</v>
      </c>
      <c r="C56" s="196">
        <f>SUM(C13,C24,C29,C34)</f>
        <v>92392</v>
      </c>
      <c r="D56" s="196">
        <f>SUM(D14:D41)</f>
        <v>63616</v>
      </c>
      <c r="E56" s="196">
        <f>SUM(E14:E41)</f>
        <v>17366</v>
      </c>
      <c r="F56" s="196">
        <f>SUM(F14:F41)</f>
        <v>11410</v>
      </c>
      <c r="G56" s="196"/>
      <c r="H56" s="196"/>
      <c r="I56" s="196">
        <v>0</v>
      </c>
      <c r="J56" s="196"/>
      <c r="K56" s="196"/>
      <c r="L56" s="196"/>
      <c r="M56" s="196"/>
      <c r="N56" s="196"/>
      <c r="O56" s="199"/>
      <c r="P56" s="302"/>
    </row>
    <row r="59" spans="1:16">
      <c r="A59" s="508"/>
      <c r="B59" s="508"/>
      <c r="C59" s="508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</row>
  </sheetData>
  <mergeCells count="12">
    <mergeCell ref="A59:O59"/>
    <mergeCell ref="A11:B12"/>
    <mergeCell ref="C11:C12"/>
    <mergeCell ref="D11:H11"/>
    <mergeCell ref="I11:K11"/>
    <mergeCell ref="L11:M11"/>
    <mergeCell ref="N11:N12"/>
    <mergeCell ref="A2:O2"/>
    <mergeCell ref="A3:O3"/>
    <mergeCell ref="A4:O4"/>
    <mergeCell ref="A5:O5"/>
    <mergeCell ref="O11:O12"/>
  </mergeCells>
  <phoneticPr fontId="2" type="noConversion"/>
  <pageMargins left="0.78740157480314965" right="0.78740157480314965" top="0.39370078740157483" bottom="0.39370078740157483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2060"/>
  </sheetPr>
  <dimension ref="A1:M20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L1" s="502"/>
      <c r="M1" s="502"/>
    </row>
    <row r="2" spans="1:13">
      <c r="G2" s="44"/>
    </row>
    <row r="3" spans="1:13">
      <c r="A3" s="460" t="s">
        <v>753</v>
      </c>
      <c r="B3" s="460"/>
      <c r="C3" s="460"/>
      <c r="D3" s="460"/>
      <c r="E3" s="460"/>
      <c r="F3" s="460"/>
      <c r="G3" s="460"/>
      <c r="H3" s="504"/>
      <c r="I3" s="504"/>
      <c r="J3" s="504"/>
      <c r="K3" s="504"/>
      <c r="L3" s="504"/>
      <c r="M3" s="461"/>
    </row>
    <row r="4" spans="1:13">
      <c r="A4" s="460" t="s">
        <v>399</v>
      </c>
      <c r="B4" s="460"/>
      <c r="C4" s="460"/>
      <c r="D4" s="460"/>
      <c r="E4" s="460"/>
      <c r="F4" s="460"/>
      <c r="G4" s="460"/>
      <c r="H4" s="504"/>
      <c r="I4" s="504"/>
      <c r="J4" s="504"/>
      <c r="K4" s="504"/>
      <c r="L4" s="504"/>
      <c r="M4" s="461"/>
    </row>
    <row r="5" spans="1:13">
      <c r="A5" s="460" t="s">
        <v>29</v>
      </c>
      <c r="B5" s="460"/>
      <c r="C5" s="460"/>
      <c r="D5" s="460"/>
      <c r="E5" s="460"/>
      <c r="F5" s="460"/>
      <c r="G5" s="460"/>
      <c r="H5" s="504"/>
      <c r="I5" s="504"/>
      <c r="J5" s="504"/>
      <c r="K5" s="504"/>
      <c r="L5" s="504"/>
      <c r="M5" s="461"/>
    </row>
    <row r="6" spans="1:13">
      <c r="A6" s="460" t="s">
        <v>400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461"/>
    </row>
    <row r="7" spans="1:13">
      <c r="A7" s="460" t="s">
        <v>561</v>
      </c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1"/>
    </row>
    <row r="9" spans="1:13">
      <c r="L9" s="83"/>
      <c r="M9" s="83" t="s">
        <v>394</v>
      </c>
    </row>
    <row r="10" spans="1:13">
      <c r="A10" s="516" t="s">
        <v>25</v>
      </c>
      <c r="B10" s="517"/>
      <c r="C10" s="517"/>
      <c r="D10" s="517"/>
      <c r="E10" s="517"/>
      <c r="F10" s="517"/>
      <c r="G10" s="517"/>
      <c r="H10" s="517"/>
      <c r="I10" s="517"/>
      <c r="J10" s="518" t="s">
        <v>22</v>
      </c>
      <c r="K10" s="518" t="s">
        <v>23</v>
      </c>
      <c r="L10" s="518" t="s">
        <v>24</v>
      </c>
      <c r="M10" s="522" t="s">
        <v>57</v>
      </c>
    </row>
    <row r="11" spans="1:13" ht="25.5" customHeight="1">
      <c r="A11" s="269" t="s">
        <v>26</v>
      </c>
      <c r="B11" s="515" t="s">
        <v>27</v>
      </c>
      <c r="C11" s="513"/>
      <c r="D11" s="513"/>
      <c r="E11" s="513"/>
      <c r="F11" s="513"/>
      <c r="G11" s="513"/>
      <c r="H11" s="513"/>
      <c r="I11" s="513"/>
      <c r="J11" s="511"/>
      <c r="K11" s="511"/>
      <c r="L11" s="511"/>
      <c r="M11" s="522"/>
    </row>
    <row r="12" spans="1:13">
      <c r="A12" s="333" t="s">
        <v>437</v>
      </c>
      <c r="B12" s="475" t="s">
        <v>31</v>
      </c>
      <c r="C12" s="466"/>
      <c r="D12" s="466"/>
      <c r="E12" s="466"/>
      <c r="F12" s="466"/>
      <c r="G12" s="466"/>
      <c r="H12" s="466"/>
      <c r="I12" s="466"/>
      <c r="J12" s="85"/>
      <c r="K12" s="85"/>
      <c r="L12" s="85"/>
      <c r="M12" s="85">
        <f>SUM(J12:L12)</f>
        <v>0</v>
      </c>
    </row>
    <row r="13" spans="1:13">
      <c r="A13" s="334" t="s">
        <v>439</v>
      </c>
      <c r="B13" s="475" t="s">
        <v>260</v>
      </c>
      <c r="C13" s="466"/>
      <c r="D13" s="466"/>
      <c r="E13" s="466"/>
      <c r="F13" s="466"/>
      <c r="G13" s="466"/>
      <c r="H13" s="466"/>
      <c r="I13" s="466"/>
      <c r="J13" s="85"/>
      <c r="K13" s="85"/>
      <c r="L13" s="85"/>
      <c r="M13" s="85">
        <f>SUM(J13:L13)</f>
        <v>0</v>
      </c>
    </row>
    <row r="14" spans="1:13">
      <c r="A14" s="332" t="s">
        <v>435</v>
      </c>
      <c r="B14" s="466" t="s">
        <v>436</v>
      </c>
      <c r="C14" s="466"/>
      <c r="D14" s="466"/>
      <c r="E14" s="466"/>
      <c r="F14" s="466"/>
      <c r="G14" s="466"/>
      <c r="H14" s="466"/>
      <c r="I14" s="466"/>
      <c r="J14" s="85">
        <v>45997</v>
      </c>
      <c r="K14" s="85">
        <v>0</v>
      </c>
      <c r="L14" s="85">
        <v>46370</v>
      </c>
      <c r="M14" s="85">
        <f>SUM(J14:L14)</f>
        <v>92367</v>
      </c>
    </row>
    <row r="15" spans="1:13">
      <c r="A15" s="519" t="s">
        <v>28</v>
      </c>
      <c r="B15" s="520"/>
      <c r="C15" s="520"/>
      <c r="D15" s="520"/>
      <c r="E15" s="520"/>
      <c r="F15" s="520"/>
      <c r="G15" s="520"/>
      <c r="H15" s="520"/>
      <c r="I15" s="521"/>
      <c r="J15" s="167">
        <f>SUM(J12:J14)</f>
        <v>45997</v>
      </c>
      <c r="K15" s="167">
        <f>SUM(K12:K14)</f>
        <v>0</v>
      </c>
      <c r="L15" s="167">
        <f>SUM(L12:L14)</f>
        <v>46370</v>
      </c>
      <c r="M15" s="167">
        <f>SUM(J15:L15)</f>
        <v>92367</v>
      </c>
    </row>
    <row r="20" spans="1:13">
      <c r="A20" s="508"/>
      <c r="B20" s="508"/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</row>
  </sheetData>
  <mergeCells count="17">
    <mergeCell ref="A20:M20"/>
    <mergeCell ref="L10:L11"/>
    <mergeCell ref="A3:M3"/>
    <mergeCell ref="A7:M7"/>
    <mergeCell ref="A6:M6"/>
    <mergeCell ref="A5:M5"/>
    <mergeCell ref="A4:M4"/>
    <mergeCell ref="A15:I15"/>
    <mergeCell ref="B14:I14"/>
    <mergeCell ref="B12:I12"/>
    <mergeCell ref="B13:I13"/>
    <mergeCell ref="M10:M11"/>
    <mergeCell ref="L1:M1"/>
    <mergeCell ref="B11:I11"/>
    <mergeCell ref="A10:I10"/>
    <mergeCell ref="J10:J11"/>
    <mergeCell ref="K10:K11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2060"/>
  </sheetPr>
  <dimension ref="A1:M18"/>
  <sheetViews>
    <sheetView view="pageBreakPreview" zoomScale="60" zoomScaleNormal="100" workbookViewId="0">
      <selection activeCell="A4" sqref="A4:M4"/>
    </sheetView>
  </sheetViews>
  <sheetFormatPr defaultRowHeight="12.75"/>
  <sheetData>
    <row r="1" spans="1:13">
      <c r="L1" s="502"/>
      <c r="M1" s="502"/>
    </row>
    <row r="2" spans="1:13">
      <c r="G2" s="44"/>
    </row>
    <row r="3" spans="1:13">
      <c r="A3" s="460" t="s">
        <v>754</v>
      </c>
      <c r="B3" s="460"/>
      <c r="C3" s="460"/>
      <c r="D3" s="460"/>
      <c r="E3" s="460"/>
      <c r="F3" s="460"/>
      <c r="G3" s="460"/>
      <c r="H3" s="504"/>
      <c r="I3" s="504"/>
      <c r="J3" s="504"/>
      <c r="K3" s="504"/>
      <c r="L3" s="504"/>
      <c r="M3" s="461"/>
    </row>
    <row r="4" spans="1:13">
      <c r="A4" s="460" t="s">
        <v>399</v>
      </c>
      <c r="B4" s="460"/>
      <c r="C4" s="460"/>
      <c r="D4" s="460"/>
      <c r="E4" s="460"/>
      <c r="F4" s="460"/>
      <c r="G4" s="460"/>
      <c r="H4" s="504"/>
      <c r="I4" s="504"/>
      <c r="J4" s="504"/>
      <c r="K4" s="504"/>
      <c r="L4" s="504"/>
      <c r="M4" s="461"/>
    </row>
    <row r="5" spans="1:13">
      <c r="A5" s="460" t="s">
        <v>29</v>
      </c>
      <c r="B5" s="460"/>
      <c r="C5" s="460"/>
      <c r="D5" s="460"/>
      <c r="E5" s="460"/>
      <c r="F5" s="460"/>
      <c r="G5" s="460"/>
      <c r="H5" s="504"/>
      <c r="I5" s="504"/>
      <c r="J5" s="504"/>
      <c r="K5" s="504"/>
      <c r="L5" s="504"/>
      <c r="M5" s="461"/>
    </row>
    <row r="6" spans="1:13">
      <c r="A6" s="460" t="s">
        <v>401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461"/>
    </row>
    <row r="7" spans="1:13">
      <c r="A7" s="460" t="s">
        <v>560</v>
      </c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1"/>
    </row>
    <row r="9" spans="1:13">
      <c r="L9" s="83"/>
      <c r="M9" s="83" t="s">
        <v>394</v>
      </c>
    </row>
    <row r="10" spans="1:13">
      <c r="A10" s="516" t="s">
        <v>25</v>
      </c>
      <c r="B10" s="517"/>
      <c r="C10" s="517"/>
      <c r="D10" s="517"/>
      <c r="E10" s="517"/>
      <c r="F10" s="517"/>
      <c r="G10" s="517"/>
      <c r="H10" s="517"/>
      <c r="I10" s="517"/>
      <c r="J10" s="518" t="s">
        <v>22</v>
      </c>
      <c r="K10" s="518" t="s">
        <v>23</v>
      </c>
      <c r="L10" s="518" t="s">
        <v>24</v>
      </c>
      <c r="M10" s="522" t="s">
        <v>57</v>
      </c>
    </row>
    <row r="11" spans="1:13" ht="25.5" customHeight="1">
      <c r="A11" s="269" t="s">
        <v>26</v>
      </c>
      <c r="B11" s="515" t="s">
        <v>27</v>
      </c>
      <c r="C11" s="513"/>
      <c r="D11" s="513"/>
      <c r="E11" s="513"/>
      <c r="F11" s="513"/>
      <c r="G11" s="513"/>
      <c r="H11" s="513"/>
      <c r="I11" s="513"/>
      <c r="J11" s="511"/>
      <c r="K11" s="511"/>
      <c r="L11" s="511"/>
      <c r="M11" s="522"/>
    </row>
    <row r="12" spans="1:13">
      <c r="A12" s="333" t="s">
        <v>437</v>
      </c>
      <c r="B12" s="475" t="s">
        <v>31</v>
      </c>
      <c r="C12" s="466"/>
      <c r="D12" s="466"/>
      <c r="E12" s="466"/>
      <c r="F12" s="466"/>
      <c r="G12" s="466"/>
      <c r="H12" s="466"/>
      <c r="I12" s="466"/>
      <c r="J12" s="85">
        <v>40430</v>
      </c>
      <c r="K12" s="85"/>
      <c r="L12" s="85">
        <v>38958</v>
      </c>
      <c r="M12" s="85">
        <f>SUM(J12:L12)</f>
        <v>79388</v>
      </c>
    </row>
    <row r="13" spans="1:13">
      <c r="A13" s="334" t="s">
        <v>439</v>
      </c>
      <c r="B13" s="475" t="s">
        <v>260</v>
      </c>
      <c r="C13" s="466"/>
      <c r="D13" s="466"/>
      <c r="E13" s="466"/>
      <c r="F13" s="466"/>
      <c r="G13" s="466"/>
      <c r="H13" s="466"/>
      <c r="I13" s="466"/>
      <c r="J13" s="85">
        <v>5567</v>
      </c>
      <c r="K13" s="85"/>
      <c r="L13" s="85">
        <v>7412</v>
      </c>
      <c r="M13" s="85">
        <f>SUM(J13:L13)</f>
        <v>12979</v>
      </c>
    </row>
    <row r="14" spans="1:13">
      <c r="A14" s="332" t="s">
        <v>435</v>
      </c>
      <c r="B14" s="490" t="s">
        <v>278</v>
      </c>
      <c r="C14" s="470"/>
      <c r="D14" s="470"/>
      <c r="E14" s="470"/>
      <c r="F14" s="470"/>
      <c r="G14" s="470"/>
      <c r="H14" s="470"/>
      <c r="I14" s="471"/>
      <c r="J14" s="85"/>
      <c r="K14" s="85"/>
      <c r="L14" s="85"/>
      <c r="M14" s="85">
        <f>SUM(J14:L14)</f>
        <v>0</v>
      </c>
    </row>
    <row r="15" spans="1:13">
      <c r="A15" s="519" t="s">
        <v>28</v>
      </c>
      <c r="B15" s="520"/>
      <c r="C15" s="520"/>
      <c r="D15" s="520"/>
      <c r="E15" s="520"/>
      <c r="F15" s="520"/>
      <c r="G15" s="520"/>
      <c r="H15" s="520"/>
      <c r="I15" s="521"/>
      <c r="J15" s="167">
        <f>SUM(J12:J14)</f>
        <v>45997</v>
      </c>
      <c r="K15" s="167">
        <f>SUM(K12:K14)</f>
        <v>0</v>
      </c>
      <c r="L15" s="167">
        <f>SUM(L12:L14)</f>
        <v>46370</v>
      </c>
      <c r="M15" s="167">
        <f>SUM(J15:L15)</f>
        <v>92367</v>
      </c>
    </row>
    <row r="18" spans="1:13">
      <c r="A18" s="508"/>
      <c r="B18" s="508"/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</row>
  </sheetData>
  <mergeCells count="17">
    <mergeCell ref="A18:M18"/>
    <mergeCell ref="A7:M7"/>
    <mergeCell ref="A6:M6"/>
    <mergeCell ref="A15:I15"/>
    <mergeCell ref="B14:I14"/>
    <mergeCell ref="B13:I13"/>
    <mergeCell ref="B12:I12"/>
    <mergeCell ref="L1:M1"/>
    <mergeCell ref="A3:M3"/>
    <mergeCell ref="A10:I10"/>
    <mergeCell ref="J10:J11"/>
    <mergeCell ref="K10:K11"/>
    <mergeCell ref="L10:L11"/>
    <mergeCell ref="A5:M5"/>
    <mergeCell ref="A4:M4"/>
    <mergeCell ref="M10:M11"/>
    <mergeCell ref="B11:I11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6</vt:i4>
      </vt:variant>
    </vt:vector>
  </HeadingPairs>
  <TitlesOfParts>
    <vt:vector size="40" baseType="lpstr">
      <vt:lpstr>1. Címrend</vt:lpstr>
      <vt:lpstr>2. pénzmaradvány</vt:lpstr>
      <vt:lpstr>3. finansz. c. pü.-i műveletek</vt:lpstr>
      <vt:lpstr>4.1.összevont bevételek</vt:lpstr>
      <vt:lpstr>5.1.összevont kiadások</vt:lpstr>
      <vt:lpstr>6.1. Hivatal bevételei</vt:lpstr>
      <vt:lpstr>6.2. Hivatal kiadásai</vt:lpstr>
      <vt:lpstr>6.3. Fel.-ok sz.-i bev.</vt:lpstr>
      <vt:lpstr>6.4. Fel.-ok sz.-i kiad.</vt:lpstr>
      <vt:lpstr>7.1. Műv. Ház bev.</vt:lpstr>
      <vt:lpstr>7.2. Műv. Ház kiad.</vt:lpstr>
      <vt:lpstr>7.3. Fel.-ok sz.-i bev.</vt:lpstr>
      <vt:lpstr>7.4. Fel.-ok sz.-i kiad.</vt:lpstr>
      <vt:lpstr>8.1. Önk. bevételei</vt:lpstr>
      <vt:lpstr>8.2. Önk. kiadásai</vt:lpstr>
      <vt:lpstr>8.3. Fel.-ok sz.-i bev.</vt:lpstr>
      <vt:lpstr>8.4. Fel.-ok sz.-i kiad.</vt:lpstr>
      <vt:lpstr>9.stabilitási törvény</vt:lpstr>
      <vt:lpstr>10. fennálló köt.</vt:lpstr>
      <vt:lpstr>11. létszám-előirányz.</vt:lpstr>
      <vt:lpstr>12. közfogl. létszám-előirányz.</vt:lpstr>
      <vt:lpstr>13. eu projekt</vt:lpstr>
      <vt:lpstr>14. céltartalék</vt:lpstr>
      <vt:lpstr>15. többéves</vt:lpstr>
      <vt:lpstr>16. tény felhaszn.ütemterv</vt:lpstr>
      <vt:lpstr>17. közvetett támogatás</vt:lpstr>
      <vt:lpstr>18. lakoss.szolg.tám</vt:lpstr>
      <vt:lpstr>19. mérleg</vt:lpstr>
      <vt:lpstr>20. felhalmozás kiadás</vt:lpstr>
      <vt:lpstr>21. pénzkészlet</vt:lpstr>
      <vt:lpstr>22. pénzmaradvány</vt:lpstr>
      <vt:lpstr>23. Vagyon</vt:lpstr>
      <vt:lpstr>24. Adosságállomány</vt:lpstr>
      <vt:lpstr>25. Részesedések</vt:lpstr>
      <vt:lpstr>'14. céltartalék'!Nyomtatási_terület</vt:lpstr>
      <vt:lpstr>'2. pénzmaradvány'!Nyomtatási_terület</vt:lpstr>
      <vt:lpstr>'21. pénzkészlet'!Nyomtatási_terület</vt:lpstr>
      <vt:lpstr>'23. Vagyon'!Nyomtatási_terület</vt:lpstr>
      <vt:lpstr>'25. Részesedések'!Nyomtatási_terület</vt:lpstr>
      <vt:lpstr>'9.stabilitási törvény'!Nyomtatási_terület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PENZUGY_4</cp:lastModifiedBy>
  <cp:lastPrinted>2016-05-23T06:15:44Z</cp:lastPrinted>
  <dcterms:created xsi:type="dcterms:W3CDTF">2006-01-17T11:47:21Z</dcterms:created>
  <dcterms:modified xsi:type="dcterms:W3CDTF">2016-05-31T07:20:23Z</dcterms:modified>
</cp:coreProperties>
</file>