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émes\2019\"/>
    </mc:Choice>
  </mc:AlternateContent>
  <bookViews>
    <workbookView xWindow="0" yWindow="0" windowWidth="20490" windowHeight="7155" activeTab="6"/>
  </bookViews>
  <sheets>
    <sheet name="1. címrend" sheetId="1" r:id="rId1"/>
    <sheet name="2. mérleg" sheetId="14" r:id="rId2"/>
    <sheet name="3.bev-kiadás" sheetId="15" r:id="rId3"/>
    <sheet name="4.cofog" sheetId="13" r:id="rId4"/>
    <sheet name="5.gördülő" sheetId="11" r:id="rId5"/>
    <sheet name="6.állami" sheetId="9" r:id="rId6"/>
    <sheet name="7.beruházás" sheetId="8" r:id="rId7"/>
    <sheet name="8.vagyon" sheetId="7" r:id="rId8"/>
    <sheet name="9.PM" sheetId="6" r:id="rId9"/>
    <sheet name="10.Közvetett" sheetId="5" r:id="rId10"/>
    <sheet name="11.hitel" sheetId="4" r:id="rId11"/>
    <sheet name="12.létszám" sheetId="2" r:id="rId12"/>
    <sheet name="13. többéves" sheetId="16" r:id="rId13"/>
    <sheet name="14. tul.részesedés" sheetId="18" r:id="rId14"/>
  </sheets>
  <definedNames>
    <definedName name="_xlnm.Print_Area" localSheetId="0">'1. címrend'!$A$1:$E$49</definedName>
    <definedName name="_xlnm.Print_Area" localSheetId="9">'10.Közvetett'!$A$2:$F$13</definedName>
    <definedName name="_xlnm.Print_Area" localSheetId="10">'11.hitel'!$A$1:$R$14</definedName>
    <definedName name="_xlnm.Print_Area" localSheetId="11">'12.létszám'!$A$1:$D$11</definedName>
    <definedName name="_xlnm.Print_Area" localSheetId="12">'13. többéves'!$A$2:$L$19</definedName>
    <definedName name="_xlnm.Print_Area" localSheetId="13">'14. tul.részesedés'!$A$1:$D$8</definedName>
    <definedName name="_xlnm.Print_Area" localSheetId="1">'2. mérleg'!$A$1:$J$28</definedName>
    <definedName name="_xlnm.Print_Area" localSheetId="2">'3.bev-kiadás'!$A$1:$E$92</definedName>
    <definedName name="_xlnm.Print_Area" localSheetId="3">'4.cofog'!$B$2:$M$10</definedName>
    <definedName name="_xlnm.Print_Area" localSheetId="4">'5.gördülő'!$A$2:$E$46</definedName>
    <definedName name="_xlnm.Print_Area" localSheetId="5">'6.állami'!$A$1:$E$18</definedName>
    <definedName name="_xlnm.Print_Area" localSheetId="6">'7.beruházás'!$A$1:$J$29</definedName>
    <definedName name="_xlnm.Print_Area" localSheetId="7">'8.vagyon'!$A$1:$D$42</definedName>
    <definedName name="_xlnm.Print_Area" localSheetId="8">'9.PM'!$A$1:$L$16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4" l="1"/>
  <c r="I23" i="14"/>
  <c r="G23" i="14"/>
  <c r="I24" i="14"/>
  <c r="I25" i="14" s="1"/>
  <c r="H24" i="14"/>
  <c r="H25" i="14" s="1"/>
  <c r="G24" i="14"/>
  <c r="G25" i="14" s="1"/>
  <c r="G27" i="14" s="1"/>
  <c r="I16" i="14"/>
  <c r="H16" i="14"/>
  <c r="G16" i="14"/>
  <c r="F54" i="15" l="1"/>
  <c r="F126" i="15"/>
  <c r="A3" i="11" l="1"/>
  <c r="A2" i="7" l="1"/>
  <c r="A5" i="7"/>
  <c r="H20" i="14" l="1"/>
  <c r="I20" i="14"/>
  <c r="C39" i="11" s="1"/>
  <c r="D39" i="11" s="1"/>
  <c r="E39" i="11" s="1"/>
  <c r="G20" i="14"/>
  <c r="H19" i="14"/>
  <c r="I19" i="14"/>
  <c r="C38" i="11" s="1"/>
  <c r="D38" i="11" s="1"/>
  <c r="G19" i="14"/>
  <c r="H18" i="14"/>
  <c r="I18" i="14"/>
  <c r="G18" i="14"/>
  <c r="I15" i="14"/>
  <c r="H15" i="14"/>
  <c r="G15" i="14"/>
  <c r="I13" i="14"/>
  <c r="C25" i="11" s="1"/>
  <c r="D25" i="11" s="1"/>
  <c r="E25" i="11" s="1"/>
  <c r="H13" i="14"/>
  <c r="G13" i="14"/>
  <c r="I12" i="14"/>
  <c r="H12" i="14"/>
  <c r="G12" i="14"/>
  <c r="I11" i="14"/>
  <c r="C23" i="11" s="1"/>
  <c r="D23" i="11" s="1"/>
  <c r="E23" i="11" s="1"/>
  <c r="H11" i="14"/>
  <c r="G11" i="14"/>
  <c r="I10" i="14"/>
  <c r="H10" i="14"/>
  <c r="G10" i="14"/>
  <c r="I9" i="14"/>
  <c r="C21" i="11" s="1"/>
  <c r="D21" i="11" s="1"/>
  <c r="E21" i="11" s="1"/>
  <c r="H9" i="14"/>
  <c r="G9" i="14"/>
  <c r="I8" i="14"/>
  <c r="H8" i="14"/>
  <c r="G8" i="14"/>
  <c r="D23" i="14"/>
  <c r="C23" i="14"/>
  <c r="B23" i="14"/>
  <c r="D18" i="14"/>
  <c r="C18" i="14"/>
  <c r="B18" i="14"/>
  <c r="D13" i="14"/>
  <c r="C13" i="14"/>
  <c r="B13" i="14"/>
  <c r="D12" i="14"/>
  <c r="C15" i="11" s="1"/>
  <c r="D15" i="11" s="1"/>
  <c r="E15" i="11" s="1"/>
  <c r="C12" i="14"/>
  <c r="B12" i="14"/>
  <c r="D14" i="14"/>
  <c r="C17" i="11" s="1"/>
  <c r="D17" i="11" s="1"/>
  <c r="E17" i="11" s="1"/>
  <c r="C14" i="14"/>
  <c r="B14" i="14"/>
  <c r="C22" i="11"/>
  <c r="D22" i="11" s="1"/>
  <c r="E22" i="11" s="1"/>
  <c r="B10" i="14"/>
  <c r="D9" i="14"/>
  <c r="C12" i="11" s="1"/>
  <c r="D12" i="11" s="1"/>
  <c r="E12" i="11" s="1"/>
  <c r="C9" i="14"/>
  <c r="B9" i="14"/>
  <c r="D8" i="14"/>
  <c r="C8" i="14"/>
  <c r="B8" i="14"/>
  <c r="E126" i="15"/>
  <c r="E124" i="15"/>
  <c r="E125" i="15"/>
  <c r="E48" i="15"/>
  <c r="E49" i="15"/>
  <c r="E50" i="15"/>
  <c r="E51" i="15"/>
  <c r="E53" i="15"/>
  <c r="E54" i="15"/>
  <c r="E20" i="8"/>
  <c r="F20" i="8"/>
  <c r="H20" i="8" s="1"/>
  <c r="G20" i="8"/>
  <c r="H17" i="8"/>
  <c r="H18" i="8"/>
  <c r="H19" i="8"/>
  <c r="E63" i="15"/>
  <c r="E64" i="15"/>
  <c r="E65" i="15"/>
  <c r="E66" i="15"/>
  <c r="E67" i="15"/>
  <c r="E68" i="15"/>
  <c r="E69" i="15"/>
  <c r="E70" i="15"/>
  <c r="E71" i="15"/>
  <c r="E77" i="15"/>
  <c r="E78" i="15"/>
  <c r="E79" i="15"/>
  <c r="E80" i="15"/>
  <c r="E81" i="15"/>
  <c r="E82" i="15"/>
  <c r="E83" i="15"/>
  <c r="E84" i="15"/>
  <c r="E85" i="15"/>
  <c r="E86" i="15"/>
  <c r="E88" i="15"/>
  <c r="E89" i="15"/>
  <c r="E90" i="15"/>
  <c r="E91" i="15"/>
  <c r="E92" i="15"/>
  <c r="E93" i="15"/>
  <c r="E94" i="15"/>
  <c r="E95" i="15"/>
  <c r="E96" i="15"/>
  <c r="E97" i="15"/>
  <c r="E98" i="15"/>
  <c r="E102" i="15"/>
  <c r="E103" i="15"/>
  <c r="E104" i="15"/>
  <c r="E105" i="15"/>
  <c r="E107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62" i="15"/>
  <c r="E20" i="15"/>
  <c r="E9" i="15"/>
  <c r="E10" i="15"/>
  <c r="E11" i="15"/>
  <c r="E12" i="15"/>
  <c r="E13" i="15"/>
  <c r="E14" i="15"/>
  <c r="E21" i="15"/>
  <c r="E24" i="15"/>
  <c r="E26" i="15"/>
  <c r="E29" i="15"/>
  <c r="E30" i="15"/>
  <c r="E31" i="15"/>
  <c r="E33" i="15"/>
  <c r="E35" i="15"/>
  <c r="E36" i="15"/>
  <c r="E37" i="15"/>
  <c r="E38" i="15"/>
  <c r="E40" i="15"/>
  <c r="E41" i="15"/>
  <c r="E42" i="15"/>
  <c r="E43" i="15"/>
  <c r="E45" i="15"/>
  <c r="E46" i="15"/>
  <c r="E47" i="15"/>
  <c r="E8" i="15"/>
  <c r="H16" i="8"/>
  <c r="H7" i="8"/>
  <c r="H6" i="8"/>
  <c r="E7" i="9"/>
  <c r="B10" i="2"/>
  <c r="C10" i="2"/>
  <c r="D10" i="2"/>
  <c r="L7" i="16"/>
  <c r="K7" i="16"/>
  <c r="J7" i="16"/>
  <c r="A4" i="16"/>
  <c r="C6" i="2"/>
  <c r="A3" i="2"/>
  <c r="A3" i="4"/>
  <c r="A2" i="5"/>
  <c r="A4" i="6"/>
  <c r="A3" i="6"/>
  <c r="F8" i="8"/>
  <c r="G8" i="8"/>
  <c r="H8" i="8" s="1"/>
  <c r="E8" i="8"/>
  <c r="F29" i="8"/>
  <c r="G29" i="8"/>
  <c r="E29" i="8"/>
  <c r="E26" i="8"/>
  <c r="E14" i="8"/>
  <c r="E5" i="8"/>
  <c r="E9" i="9"/>
  <c r="E10" i="9"/>
  <c r="E11" i="9"/>
  <c r="E8" i="9"/>
  <c r="E6" i="9"/>
  <c r="A3" i="9"/>
  <c r="B42" i="11"/>
  <c r="B41" i="11"/>
  <c r="B40" i="11"/>
  <c r="B39" i="11"/>
  <c r="B38" i="11"/>
  <c r="B37" i="11"/>
  <c r="C31" i="11"/>
  <c r="D31" i="11" s="1"/>
  <c r="E31" i="11" s="1"/>
  <c r="B34" i="11"/>
  <c r="B33" i="11"/>
  <c r="B32" i="11"/>
  <c r="B31" i="11"/>
  <c r="B30" i="11"/>
  <c r="B27" i="11"/>
  <c r="B26" i="11"/>
  <c r="B25" i="11"/>
  <c r="B24" i="11"/>
  <c r="B23" i="11"/>
  <c r="B22" i="11"/>
  <c r="B21" i="11"/>
  <c r="B20" i="11"/>
  <c r="B17" i="11"/>
  <c r="B16" i="11"/>
  <c r="B15" i="11"/>
  <c r="B14" i="11"/>
  <c r="B13" i="11"/>
  <c r="B12" i="11"/>
  <c r="B11" i="11"/>
  <c r="E8" i="11"/>
  <c r="D8" i="11"/>
  <c r="C8" i="11"/>
  <c r="C42" i="11"/>
  <c r="D42" i="11" s="1"/>
  <c r="E42" i="11" s="1"/>
  <c r="C41" i="11"/>
  <c r="D41" i="11" s="1"/>
  <c r="E41" i="11" s="1"/>
  <c r="H22" i="14"/>
  <c r="G22" i="14"/>
  <c r="C40" i="11"/>
  <c r="D40" i="11" s="1"/>
  <c r="E40" i="11" s="1"/>
  <c r="C26" i="11"/>
  <c r="D26" i="11" s="1"/>
  <c r="E26" i="11" s="1"/>
  <c r="C34" i="11"/>
  <c r="D34" i="11" s="1"/>
  <c r="E34" i="11" s="1"/>
  <c r="C27" i="11"/>
  <c r="D27" i="11" s="1"/>
  <c r="E27" i="11" s="1"/>
  <c r="C24" i="11"/>
  <c r="D24" i="11" s="1"/>
  <c r="E24" i="11" s="1"/>
  <c r="C32" i="11"/>
  <c r="D32" i="11" s="1"/>
  <c r="E32" i="11" s="1"/>
  <c r="C33" i="11"/>
  <c r="D33" i="11" s="1"/>
  <c r="E33" i="11" s="1"/>
  <c r="C16" i="11"/>
  <c r="D16" i="11" s="1"/>
  <c r="E16" i="11" s="1"/>
  <c r="C14" i="11"/>
  <c r="D14" i="11" s="1"/>
  <c r="E14" i="11" s="1"/>
  <c r="C11" i="14"/>
  <c r="B11" i="14"/>
  <c r="A2" i="14"/>
  <c r="A6" i="1"/>
  <c r="D12" i="9"/>
  <c r="E12" i="9" s="1"/>
  <c r="D10" i="14"/>
  <c r="C12" i="9"/>
  <c r="L18" i="16"/>
  <c r="K18" i="16"/>
  <c r="J18" i="16"/>
  <c r="I18" i="16"/>
  <c r="H18" i="16"/>
  <c r="G18" i="16"/>
  <c r="F18" i="16"/>
  <c r="E18" i="16"/>
  <c r="D18" i="16"/>
  <c r="C18" i="16"/>
  <c r="B18" i="16"/>
  <c r="K11" i="16"/>
  <c r="J11" i="16"/>
  <c r="I11" i="16"/>
  <c r="H11" i="16"/>
  <c r="G11" i="16"/>
  <c r="F11" i="16"/>
  <c r="E11" i="16"/>
  <c r="D11" i="16"/>
  <c r="C11" i="16"/>
  <c r="B11" i="16"/>
  <c r="F13" i="4"/>
  <c r="B12" i="9"/>
  <c r="J13" i="4"/>
  <c r="I13" i="4"/>
  <c r="H13" i="4"/>
  <c r="G13" i="4"/>
  <c r="B13" i="4"/>
  <c r="F12" i="5"/>
  <c r="I8" i="8"/>
  <c r="C10" i="14"/>
  <c r="D16" i="14" l="1"/>
  <c r="C20" i="11"/>
  <c r="D20" i="11" s="1"/>
  <c r="E20" i="11" s="1"/>
  <c r="E28" i="11" s="1"/>
  <c r="C11" i="11"/>
  <c r="D11" i="11" s="1"/>
  <c r="E11" i="11" s="1"/>
  <c r="C37" i="11"/>
  <c r="J24" i="14"/>
  <c r="J9" i="14"/>
  <c r="J12" i="14"/>
  <c r="J15" i="14"/>
  <c r="C43" i="11"/>
  <c r="J19" i="14"/>
  <c r="J8" i="14"/>
  <c r="J10" i="14"/>
  <c r="J20" i="14"/>
  <c r="E8" i="14"/>
  <c r="E12" i="14"/>
  <c r="E14" i="14"/>
  <c r="B24" i="14"/>
  <c r="C24" i="14"/>
  <c r="E10" i="14"/>
  <c r="B16" i="14"/>
  <c r="D37" i="11"/>
  <c r="E38" i="11"/>
  <c r="C13" i="11"/>
  <c r="D13" i="11" s="1"/>
  <c r="E13" i="11" s="1"/>
  <c r="J18" i="14"/>
  <c r="J13" i="14"/>
  <c r="J11" i="14"/>
  <c r="D28" i="11" l="1"/>
  <c r="C28" i="11"/>
  <c r="C45" i="11"/>
  <c r="H27" i="14"/>
  <c r="B25" i="14"/>
  <c r="B27" i="14" s="1"/>
  <c r="C18" i="11"/>
  <c r="E18" i="11"/>
  <c r="J16" i="14"/>
  <c r="C30" i="11"/>
  <c r="D24" i="14"/>
  <c r="D25" i="14" s="1"/>
  <c r="D27" i="14" s="1"/>
  <c r="C16" i="14"/>
  <c r="C25" i="14" s="1"/>
  <c r="C27" i="14" s="1"/>
  <c r="E9" i="14"/>
  <c r="D43" i="11"/>
  <c r="D45" i="11" s="1"/>
  <c r="E37" i="11"/>
  <c r="E43" i="11" s="1"/>
  <c r="E45" i="11" s="1"/>
  <c r="D18" i="11"/>
  <c r="E25" i="14" l="1"/>
  <c r="E27" i="14"/>
  <c r="I27" i="14"/>
  <c r="J27" i="14" s="1"/>
  <c r="J25" i="14"/>
  <c r="E16" i="14"/>
  <c r="D30" i="11"/>
  <c r="C35" i="11"/>
  <c r="C44" i="11" s="1"/>
  <c r="E30" i="11" l="1"/>
  <c r="E35" i="11" s="1"/>
  <c r="E44" i="11" s="1"/>
  <c r="E46" i="11" s="1"/>
  <c r="D35" i="11"/>
  <c r="D44" i="11" s="1"/>
  <c r="D46" i="11" s="1"/>
</calcChain>
</file>

<file path=xl/sharedStrings.xml><?xml version="1.0" encoding="utf-8"?>
<sst xmlns="http://schemas.openxmlformats.org/spreadsheetml/2006/main" count="550" uniqueCount="398">
  <si>
    <t>Cím</t>
  </si>
  <si>
    <t>Alcím</t>
  </si>
  <si>
    <t>Előirányzat csoport</t>
  </si>
  <si>
    <t>Kiemelt előirányzat</t>
  </si>
  <si>
    <t>Községgazdálkodás</t>
  </si>
  <si>
    <t>kötelező feladat</t>
  </si>
  <si>
    <t>működési</t>
  </si>
  <si>
    <t>személyi jellegű kiadások</t>
  </si>
  <si>
    <t>dologi kiadások</t>
  </si>
  <si>
    <t>átadott pénzeszközök</t>
  </si>
  <si>
    <t>egyéb működési célú kiadás</t>
  </si>
  <si>
    <t>nem kötelező feladat</t>
  </si>
  <si>
    <t>felhalmozás</t>
  </si>
  <si>
    <t>felújítás</t>
  </si>
  <si>
    <t>beruházás</t>
  </si>
  <si>
    <t>Közvilágítás</t>
  </si>
  <si>
    <t>Könyvtár</t>
  </si>
  <si>
    <t>Művelődési ház</t>
  </si>
  <si>
    <t>munkaadókat tehelő járulék</t>
  </si>
  <si>
    <t>B E V É T E L E K</t>
  </si>
  <si>
    <t>1.</t>
  </si>
  <si>
    <t>K I A D Á S O K</t>
  </si>
  <si>
    <t>ezer Ft-ban</t>
  </si>
  <si>
    <t>Teljesítés %-a</t>
  </si>
  <si>
    <t xml:space="preserve">Teljesítés </t>
  </si>
  <si>
    <t>Megnevezés</t>
  </si>
  <si>
    <t>Eredeti előirányzat</t>
  </si>
  <si>
    <t>Módosított előirányzat</t>
  </si>
  <si>
    <t>Teljesítés</t>
  </si>
  <si>
    <t>M Ű K Ö D T E T É S</t>
  </si>
  <si>
    <t>Működési célú pénzeszköz átvétel</t>
  </si>
  <si>
    <t>Pénzmaradvány</t>
  </si>
  <si>
    <t>MŰKÖDÉSI CÉLÚ BEVÉTELEK ÖSSZESEN</t>
  </si>
  <si>
    <t>MŰKÖDÉSI CÉLÚ KIADÁSOK ÖSSZESEN</t>
  </si>
  <si>
    <t>F E L H A L M O Z Á S</t>
  </si>
  <si>
    <t>Felhalmozási kiadások</t>
  </si>
  <si>
    <t>Területi kiegyenlítő támogatás</t>
  </si>
  <si>
    <t xml:space="preserve">    Felújítás</t>
  </si>
  <si>
    <t xml:space="preserve">    Beruházás</t>
  </si>
  <si>
    <t>Felhalmozási céltartalék</t>
  </si>
  <si>
    <t>FELHALMOZÁSI CÉLÚ BEVÉTELEK ÖSSZESEN</t>
  </si>
  <si>
    <t>FELHALMOZÁSI CÉLÚ KIADÁSOK ÖSSZESEN</t>
  </si>
  <si>
    <t>BEVÉTELEK MINDÖSSZESEN</t>
  </si>
  <si>
    <t>KIADÁSOK MINDÖSSZESEN</t>
  </si>
  <si>
    <t>Önkormányzat</t>
  </si>
  <si>
    <t>Összesen</t>
  </si>
  <si>
    <t>Hitel</t>
  </si>
  <si>
    <t>Támogatásértékű felhalmozási bevétel</t>
  </si>
  <si>
    <t>Személyi juttatások</t>
  </si>
  <si>
    <t>Dologi kiadások</t>
  </si>
  <si>
    <t>ÖSSZESEN:</t>
  </si>
  <si>
    <t>Fejlesztési célú kölcsönnyújtás</t>
  </si>
  <si>
    <t>Felhalmozási célú hitel felvétele</t>
  </si>
  <si>
    <t>7. sz. melléklet</t>
  </si>
  <si>
    <t>8. számú melléklet</t>
  </si>
  <si>
    <t>Felújítási kiadások előirányzata feladatonként</t>
  </si>
  <si>
    <t>Felújítás  megnevezése</t>
  </si>
  <si>
    <t>Teljes költség</t>
  </si>
  <si>
    <t>Kivitelezés kezdési és befejezési éve</t>
  </si>
  <si>
    <t>Felhasználás
……..-ig</t>
  </si>
  <si>
    <t>várható pályázati támogatás</t>
  </si>
  <si>
    <t>…...év utáni szükséglet</t>
  </si>
  <si>
    <t>Beruházás megnevezése</t>
  </si>
  <si>
    <t>EU-s finanszírozásból megvalósuló beruházás</t>
  </si>
  <si>
    <t>Vagyonkimutatás</t>
  </si>
  <si>
    <t>a könyvviteli mérlegben értékkel szereplő eszközökről és forrásokról</t>
  </si>
  <si>
    <t>Szabad pm.ból p.eszk.átvét.</t>
  </si>
  <si>
    <t>Közvetett támogatás megnevezése</t>
  </si>
  <si>
    <t>Megnevezés, indoklás            (önkormányzati rendelet, határozat)</t>
  </si>
  <si>
    <t>Közvetett támogatás</t>
  </si>
  <si>
    <t>jogcíme</t>
  </si>
  <si>
    <t>mértéke %</t>
  </si>
  <si>
    <t>összege eFt</t>
  </si>
  <si>
    <t>Közvetett támogatás öszesen:</t>
  </si>
  <si>
    <t>12.számú melléklet</t>
  </si>
  <si>
    <t>Hitel fajta</t>
  </si>
  <si>
    <t>Felvett</t>
  </si>
  <si>
    <t>Lejárat</t>
  </si>
  <si>
    <t>Várható</t>
  </si>
  <si>
    <t>……. évi tényleges adatok</t>
  </si>
  <si>
    <t>Tőketörlesztés későbbi években</t>
  </si>
  <si>
    <t>Tőketör-   lesztés  …...-től évente</t>
  </si>
  <si>
    <t xml:space="preserve">hitel </t>
  </si>
  <si>
    <t>felvétel</t>
  </si>
  <si>
    <t>ideje</t>
  </si>
  <si>
    <t>fennálló</t>
  </si>
  <si>
    <t xml:space="preserve">kamat </t>
  </si>
  <si>
    <t>….... évi hitelfelvétel</t>
  </si>
  <si>
    <t>….... évi törlesztés</t>
  </si>
  <si>
    <t>……..évi kamatfizetés</t>
  </si>
  <si>
    <t>……….. fennálló tart</t>
  </si>
  <si>
    <t>összege</t>
  </si>
  <si>
    <t>időpontja</t>
  </si>
  <si>
    <t>tartozás</t>
  </si>
  <si>
    <t>fiz.köt.</t>
  </si>
  <si>
    <t>Mindösszesen:</t>
  </si>
  <si>
    <t>Önkormányzati dolgozók</t>
  </si>
  <si>
    <t>MINDÖSSZESEN</t>
  </si>
  <si>
    <t xml:space="preserve">Engedélyezett létszám                </t>
  </si>
  <si>
    <t>Átlagos létszám</t>
  </si>
  <si>
    <t>Közhatalmi bevételek</t>
  </si>
  <si>
    <t>Jogcím</t>
  </si>
  <si>
    <t>Közfoglalkoztatás</t>
  </si>
  <si>
    <t>Pályázati hitel</t>
  </si>
  <si>
    <t>Egyéb hosszú lejáratú kötelezettség</t>
  </si>
  <si>
    <t>Működési és fejlesztési célú bevételek és kiadások 3 éves alakulását bemutató mérleg</t>
  </si>
  <si>
    <t>MŰKÖDÉSI BEVÉTELEK</t>
  </si>
  <si>
    <t>MŰKÖDÉSI CÉLÚ BEVÉTELEK ÖSSZESEN:</t>
  </si>
  <si>
    <t>MŰKÖDÉSI KIADÁSOK</t>
  </si>
  <si>
    <t>MŰKÖDÉSI CÉLÚ KIADÁSOK ÖSSZESEN:</t>
  </si>
  <si>
    <t>FELHALMOZÁSI CÉLÚ BEVÉTELEK</t>
  </si>
  <si>
    <t>FELHALMOZÁSI CÉLÚ BEVÉTELEK ÖSSZESEN:</t>
  </si>
  <si>
    <t>FELHALMOZÁSI CÉLÚ KIADÁSOK</t>
  </si>
  <si>
    <t>FELHALMOZÁSI CÉLÚ KIADÁSOK ÖSSZESEN:</t>
  </si>
  <si>
    <t>ÖNKORMÁNYZAT BEVÉTELEI ÖSSZESEN</t>
  </si>
  <si>
    <t>ÖNKORMÁNYZAT KIADÁSAI ÖSSZESEN</t>
  </si>
  <si>
    <t>Több éves kihatással járó feladatok előirányzata éves bontásban</t>
  </si>
  <si>
    <t>Kötelezettség megnevezése</t>
  </si>
  <si>
    <t>Összes kötelezettség</t>
  </si>
  <si>
    <t>Vállalt jövőbeni kötelezettségek</t>
  </si>
  <si>
    <t>Önkormányzati jogalkotás</t>
  </si>
  <si>
    <t>Munkaadókat terhelő kiadások</t>
  </si>
  <si>
    <t>ellátottak térítési díja</t>
  </si>
  <si>
    <t>nyújtott kölcsön</t>
  </si>
  <si>
    <t>helyiségek, eszközök hasznosításából származó kedvezmény, mentesség</t>
  </si>
  <si>
    <t>egyéb nyújtott kedvezmény</t>
  </si>
  <si>
    <t>1. melléklet</t>
  </si>
  <si>
    <t>2. melléklet</t>
  </si>
  <si>
    <t>5. melléklet</t>
  </si>
  <si>
    <t>8. melléklet</t>
  </si>
  <si>
    <t>10. melléklet</t>
  </si>
  <si>
    <t>12. melléklet</t>
  </si>
  <si>
    <t>Az önkormányzat tulajdonosi részesedéseiről szóló tájékoztató</t>
  </si>
  <si>
    <t>Gazdálkodó szervezet neve</t>
  </si>
  <si>
    <t>Tulajdonosi részesedés összesen</t>
  </si>
  <si>
    <t>Kormányzati funkció</t>
  </si>
  <si>
    <t>013320</t>
  </si>
  <si>
    <t>Köztemető fenntartás és műk.</t>
  </si>
  <si>
    <t>064010</t>
  </si>
  <si>
    <t>066010</t>
  </si>
  <si>
    <t>011130</t>
  </si>
  <si>
    <t>066020</t>
  </si>
  <si>
    <t>082044</t>
  </si>
  <si>
    <t>Műk.célú tám. ÁHT belülre</t>
  </si>
  <si>
    <t>Műk.célú tám. ÁHT kívülre</t>
  </si>
  <si>
    <t>ÁHT belüli megelőlegezés</t>
  </si>
  <si>
    <t>Finanszírozási kiadás</t>
  </si>
  <si>
    <t>Működési célú tám. ÁHT belülről</t>
  </si>
  <si>
    <t>Zöldterület-kezelés</t>
  </si>
  <si>
    <t>munkaadókat terhelő járulék</t>
  </si>
  <si>
    <t>szociális hozzájárulási adó</t>
  </si>
  <si>
    <t>Ellátottak pénzbeli juttatásai</t>
  </si>
  <si>
    <t>Műk. célú visszatérítendő támogatás</t>
  </si>
  <si>
    <t>Hitel törlesztés</t>
  </si>
  <si>
    <t>Felhalmozási bevételek</t>
  </si>
  <si>
    <t>Működési bevételek</t>
  </si>
  <si>
    <t>Felhalmozási célú pénzeszköz átvétel</t>
  </si>
  <si>
    <t>Önkormányzat működési költségvetési támogatása</t>
  </si>
  <si>
    <t>Helyi önkormányzatok működésének általános támogatása (B111)</t>
  </si>
  <si>
    <t>Települési önkormányzatok szociális, gyermekjóléti és gyermekétkeztetési feladatainak támogatása (B113)</t>
  </si>
  <si>
    <t>Települési önkormányzatok egyes köznevelési feladatainak támogatása (B112)</t>
  </si>
  <si>
    <t>Települési önkormányzatok kulturális feladatainak támogatása (B114)</t>
  </si>
  <si>
    <t>Működési célú központosított előirányzatok (B115)</t>
  </si>
  <si>
    <t>Helyi önkormányzatok kiegészítő támogatásai (B116)</t>
  </si>
  <si>
    <t>Beruházási kiadások előirányzata feladatonként</t>
  </si>
  <si>
    <t>Ingatlanok beszerzése, létesítése (K62)</t>
  </si>
  <si>
    <t>Beruházás ÁFÁ-ja (K67)</t>
  </si>
  <si>
    <t>Ingatlanok felújítása (K71)</t>
  </si>
  <si>
    <t>Felújítás ÁFÁ-ja (K74)</t>
  </si>
  <si>
    <t>helyi adó kedvezmény, mentesség</t>
  </si>
  <si>
    <t>Rövid lejáratú átmeneti munkabér hitel</t>
  </si>
  <si>
    <t>Rövid lejáratú átmeneti likvid hitel</t>
  </si>
  <si>
    <t>Közfoglalkoztatottak</t>
  </si>
  <si>
    <t>6. melléklet</t>
  </si>
  <si>
    <t>7/1. melléklet</t>
  </si>
  <si>
    <t>7/2. melléklet</t>
  </si>
  <si>
    <t>7/3. melléklet</t>
  </si>
  <si>
    <t>9. melléklet</t>
  </si>
  <si>
    <t>Közalkalmazottak</t>
  </si>
  <si>
    <t>13. melléklet</t>
  </si>
  <si>
    <t>14. melléklet</t>
  </si>
  <si>
    <t>11. melléklet</t>
  </si>
  <si>
    <t>3/a. melléklet</t>
  </si>
  <si>
    <t>3/b. melléklet</t>
  </si>
  <si>
    <t>Teljesítés %</t>
  </si>
  <si>
    <t>074031</t>
  </si>
  <si>
    <t>Család és nővédelmi egészségügyi gondozás</t>
  </si>
  <si>
    <t>KÉMES KÖZSÉGI ÖNKORMÁNYZAT CÍMRENDJE</t>
  </si>
  <si>
    <t>ellátottak juttatása</t>
  </si>
  <si>
    <t>Egyéb szociális pénzbeni és természetbeni támogatás</t>
  </si>
  <si>
    <t>Immateriális javak beszerzése (K61)</t>
  </si>
  <si>
    <t>Munka törvénykönyve hatálya alá tartozó</t>
  </si>
  <si>
    <t>Kémes Jövőért Kft.</t>
  </si>
  <si>
    <t>Gyermekvédelmi pénzbeni és természetnebi ellátások</t>
  </si>
  <si>
    <t>(Ft-ban)</t>
  </si>
  <si>
    <t xml:space="preserve"> Ft-ban</t>
  </si>
  <si>
    <t>Ft-ban</t>
  </si>
  <si>
    <t xml:space="preserve"> forintban</t>
  </si>
  <si>
    <t>Részvény/törzsbetét összege névértéke Ft-ban</t>
  </si>
  <si>
    <t>Intézményen kívűli gyermekétkeztetés</t>
  </si>
  <si>
    <t>041231, 041232, 041233, 041237</t>
  </si>
  <si>
    <t>082091, 082092</t>
  </si>
  <si>
    <t>4. melléklet</t>
  </si>
  <si>
    <t>2018. ÉVI KÖLTSÉGVETÉS PÉNZFORGALMI MÉRLEG</t>
  </si>
  <si>
    <t>Települési önkormányzatok szociális, gyermekjóléti  és gyermekétkeztetési feladatainak támogatása (B113)</t>
  </si>
  <si>
    <t>Működési célú költségvetési támogatások és kiegészítő támogatások (B115)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</si>
  <si>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</si>
  <si>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</si>
  <si>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</si>
  <si>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</si>
  <si>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</si>
  <si>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építményadó  (B34)</t>
  </si>
  <si>
    <t>ebből: magánszemélyek kommunális adója (B34)</t>
  </si>
  <si>
    <t>ebből: belföldi gépjárművek adójának a helyi önkormányzatot megillető része (B354)</t>
  </si>
  <si>
    <t>ebből: egyéb bírság (B36)</t>
  </si>
  <si>
    <t>Készletértékesítés ellenértéke (B401)</t>
  </si>
  <si>
    <t>ebből:tárgyi eszközök bérbeadásából származó bevétel (B402)</t>
  </si>
  <si>
    <t>ebből: államháztartáson belül (B403)</t>
  </si>
  <si>
    <t>Kiszámlázott általános forgalmi adó (B406)</t>
  </si>
  <si>
    <t>Általános forgalmi adó visszatérítése (B407)</t>
  </si>
  <si>
    <t>ebből: háztartások (B64)</t>
  </si>
  <si>
    <t>Törvény szerinti illetmények, munkabérek (K1101)</t>
  </si>
  <si>
    <t>Béren kívüli juttatások (K1107)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</si>
  <si>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</si>
  <si>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</si>
  <si>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</si>
  <si>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ebből: szociális hozzájárulási adó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</si>
  <si>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</si>
  <si>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</si>
  <si>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</si>
  <si>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</si>
  <si>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</si>
  <si>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</si>
  <si>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Egyéb kommunikációs szolgáltatások (K322)</t>
  </si>
  <si>
    <t>Közüzemi díjak (K331)</t>
  </si>
  <si>
    <t>Vásárolt élelmezés (K332)</t>
  </si>
  <si>
    <t>Karbantartási, kisjavítási szolgáltatások (K334)</t>
  </si>
  <si>
    <t>ebből: biztosítási díjak (K337)</t>
  </si>
  <si>
    <t>Kiküldetések kiadásai (K341)</t>
  </si>
  <si>
    <t>Működési célú előzetesen felszámított általános forgalmi adó (K351)</t>
  </si>
  <si>
    <t>Fizetendő általános forgalmi adó  (K352)</t>
  </si>
  <si>
    <t>Egyéb dologi kiadások (K355)</t>
  </si>
  <si>
    <t>ebből: egyéb, az önkormányzat rendeletében megállapított juttatás (K48)</t>
  </si>
  <si>
    <t>ebből: települési támogatás [Szoctv. 45. §], (K48)</t>
  </si>
  <si>
    <t>ebből: önkormányzat által saját hatáskörben (nem szociális és gyermekvédelmi előírások alapján) adott más ellátás (K48)</t>
  </si>
  <si>
    <t>A helyi önkormányzatok előző évi elszámolásából származó kiadások (K5021)</t>
  </si>
  <si>
    <t>ebből: társulások és költségvetési szerveik (K506)</t>
  </si>
  <si>
    <t>ebből: nonprofit gazdasági társaságok (K512)</t>
  </si>
  <si>
    <t>ebből: egyéb vállalkozások (K512)</t>
  </si>
  <si>
    <t>Tartalékok (K513)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</si>
  <si>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</si>
  <si>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</si>
  <si>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</si>
  <si>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Egyéb tárgyi eszközök felújítása  (K73)</t>
  </si>
  <si>
    <t>Felújítási célú előzetesen felszámított általános forgalmi adó (K74)</t>
  </si>
  <si>
    <t>011130 Önkormányzatok és önkormányzati hivatalok jogalkotó és általános igazgatási tevékenysége</t>
  </si>
  <si>
    <t>013320 Köztemető-fenntartás és -működtetés</t>
  </si>
  <si>
    <t>018010 Önkormányzatok elszámolásai a központi költségvetéssel</t>
  </si>
  <si>
    <t>018030 Támogatási célú finanszírozási műveletek</t>
  </si>
  <si>
    <t>041237 Közfoglalkoztatási mintaprogram</t>
  </si>
  <si>
    <t>063080 Vízellátással kapcsolatos közmű építése, fenntartása, üzemeltetése</t>
  </si>
  <si>
    <t>064010 Közvilágítás</t>
  </si>
  <si>
    <t>066020 Város-, községgazdálkodási egyéb szolgáltatások</t>
  </si>
  <si>
    <t>074031 Család és nővédelmi egészségügyi gondozás</t>
  </si>
  <si>
    <t>082044 Könyvtári szolgáltatások</t>
  </si>
  <si>
    <t>082092 Közművelődés - hagyományos közösségi kulturális értékek gondozása</t>
  </si>
  <si>
    <t>104037 Intézményen kívüli gyermekétkeztetés</t>
  </si>
  <si>
    <t>107060 Egyéb szociális pénzbeli és természetbeni ellátások, támogatások</t>
  </si>
  <si>
    <t>Államháztartáson belüli megelőlegezések visszafizetése (K914)</t>
  </si>
  <si>
    <t>2018. évi költségvetési bevételei kormányzati funkciónként</t>
  </si>
  <si>
    <t>041233 Hosszabb időtartamú közfoglalkoztatás</t>
  </si>
  <si>
    <t>900020 Önkormányzatok funkcióra nem sorolható bevételei államháztartáson kívülről</t>
  </si>
  <si>
    <t>Előző év költségvetési maradványának igénybevétele (B8131)</t>
  </si>
  <si>
    <t>Államháztartáson belüli megelőlegezések (B814)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</si>
  <si>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</si>
  <si>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</si>
  <si>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</si>
  <si>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</si>
  <si>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</si>
  <si>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</si>
  <si>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</si>
  <si>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</si>
  <si>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</si>
  <si>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</si>
  <si>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</si>
  <si>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</si>
  <si>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</si>
  <si>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</si>
  <si>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C/II/1 Forintpénztár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</si>
  <si>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</si>
  <si>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</si>
  <si>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</si>
  <si>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</si>
  <si>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</si>
  <si>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C) PÉNZESZKÖZÖK (=C/I+…+C/IV)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</si>
  <si>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</si>
  <si>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</si>
  <si>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D/I/4d - ebből: költségvetési évben esedékes követelések kiszámlázott általános forgalmi adóra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</si>
  <si>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</si>
  <si>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</si>
  <si>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 Költségvetési évben esedékes követelések (=D/I/1+…+D/I/8)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</si>
  <si>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</si>
  <si>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</si>
  <si>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</si>
  <si>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</si>
  <si>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</si>
  <si>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</si>
  <si>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</si>
  <si>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</si>
  <si>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</si>
  <si>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</si>
  <si>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</si>
  <si>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</si>
  <si>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</si>
  <si>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</si>
  <si>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</si>
  <si>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</si>
  <si>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</si>
  <si>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</si>
  <si>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</si>
  <si>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</si>
  <si>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</si>
  <si>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</si>
  <si>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</si>
  <si>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</si>
  <si>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FORRÁSOK ÖSSZESEN (=G+H+I+J)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</si>
  <si>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</si>
  <si>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</si>
  <si>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</si>
  <si>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</si>
  <si>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</si>
  <si>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</si>
  <si>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</si>
  <si>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</si>
  <si>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</si>
  <si>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</si>
  <si>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Rövid lejáratú hitelek, kölcsönök felvétele pénzügyi vállalkozástól (B8113)</t>
  </si>
  <si>
    <t>Kémes Községi Önkormányzat</t>
  </si>
  <si>
    <t>2018. évi költségvetési bevételei</t>
  </si>
  <si>
    <t>2018.01.01-én</t>
  </si>
  <si>
    <t>2018. 12.31-én</t>
  </si>
  <si>
    <t>Önkormányzatok működési támogatásai (B11)</t>
  </si>
  <si>
    <t>Egyéb működési célú támogatások bevételei államháztartáson belülről (B16)</t>
  </si>
  <si>
    <t>Működési célú támogatások államháztartáson belülről (B1)</t>
  </si>
  <si>
    <t>Vagyoni tipusú adók (B34)</t>
  </si>
  <si>
    <t>Gépjárműadók (B354)</t>
  </si>
  <si>
    <t>Termékek és szolgáltatások adói (B35)</t>
  </si>
  <si>
    <t>Egyéb közhatalmi bevételek (B36)</t>
  </si>
  <si>
    <t>Közhatalmi bevételek (B3)</t>
  </si>
  <si>
    <t>Szolgáltatások ellenértéke (B402)</t>
  </si>
  <si>
    <t>Közvetített szolgáltatások ellenértéke (B403)</t>
  </si>
  <si>
    <t>Egyéb kapott (járó) kamatok és kamatjellegű bevételek (B4082)</t>
  </si>
  <si>
    <t>Kamatbevételek és más nyereségjellegű bevételek (B408)</t>
  </si>
  <si>
    <t>Egyéb működési bevételek (B411)</t>
  </si>
  <si>
    <t>Működési bevételek (B4)</t>
  </si>
  <si>
    <t>Ingatlanok értékesítése (B52)</t>
  </si>
  <si>
    <t>Felhalmozási bevételek (B5)</t>
  </si>
  <si>
    <t>Működési célú visszatérítendő támogatások, kölcsönök visszatérülése államháztartáson kívülről (B64)</t>
  </si>
  <si>
    <t>Egyéb működési célú átvett pénzeszközök (B65)</t>
  </si>
  <si>
    <t>Működési célú átvett pénzeszközök (B6)</t>
  </si>
  <si>
    <t>Költségvetési bevételek (B1-B7)</t>
  </si>
  <si>
    <t>Hitel-, kölcsönfelvétel pénzügyi vállalkozástól (B811)</t>
  </si>
  <si>
    <t>Maradvány igénybevétele (B813)</t>
  </si>
  <si>
    <t>Belföldi finanszírozás bevételei (B81)</t>
  </si>
  <si>
    <t>Finanszírozási bevételek (B8)</t>
  </si>
  <si>
    <t>Foglalkoztatottak egyéb személyi juttatásai (K1113)</t>
  </si>
  <si>
    <t>Foglalkoztatottak személyi juttatásai (K11)</t>
  </si>
  <si>
    <t>Külső személyi juttatások (K12)</t>
  </si>
  <si>
    <t>Személyi juttatások (K1)</t>
  </si>
  <si>
    <t>Munkaadókat terhelő járulékok és szociális hozzájárulási adó (K2)</t>
  </si>
  <si>
    <t>Készletbeszerzés (K31)</t>
  </si>
  <si>
    <t>Kommunikációs szolgáltatások (K32)</t>
  </si>
  <si>
    <t>Közvetített szolgáltatások (K335)</t>
  </si>
  <si>
    <t>Egyéb szolgáltatások (K337)</t>
  </si>
  <si>
    <t>Szolgáltatási kiadások (K33)</t>
  </si>
  <si>
    <t>Kiküldetések, reklám- és propagandakiadások (K34)</t>
  </si>
  <si>
    <t>Kamatkiadások  (K353)</t>
  </si>
  <si>
    <t>Különféle befizetések és egyéb dologi kiadások (K35)</t>
  </si>
  <si>
    <t>Dologi kiadások (K3)</t>
  </si>
  <si>
    <t>Intézményi ellátottak pénzbeli juttatásai (K47)</t>
  </si>
  <si>
    <t>Egyéb nem intézményi ellátások (K48)</t>
  </si>
  <si>
    <t>Ellátottak pénzbeli juttatásai (K4)</t>
  </si>
  <si>
    <t>Elvonások és befizetések (K502)</t>
  </si>
  <si>
    <t>Egyéb működési célú támogatások államháztartáson belülre (K506)</t>
  </si>
  <si>
    <t>Egyéb működési célú támogatások államháztartáson kívülre (K512)</t>
  </si>
  <si>
    <t>Egyéb működési célú kiadások (K5)</t>
  </si>
  <si>
    <t>Beruházások (K6)</t>
  </si>
  <si>
    <t>Felújítások (K7)</t>
  </si>
  <si>
    <t>Egyéb felhalmozási célú támogatások államháztartáson belülre (K84)</t>
  </si>
  <si>
    <t>Egyéb felhalmozási célú kiadások (K8)</t>
  </si>
  <si>
    <t>Költségvetési kiadások (K1-K8)</t>
  </si>
  <si>
    <t>Belföldi finanszírozás kiadásai (K91)</t>
  </si>
  <si>
    <t>Finanszírozási kiadások (K9)</t>
  </si>
  <si>
    <t>2018. évi költségvetési kiadásai kormányzati funkciónként</t>
  </si>
  <si>
    <t>Egyéb működési célú kiadások  (K5)</t>
  </si>
  <si>
    <t>Kiadások összesen (K1-K9)</t>
  </si>
  <si>
    <t>Bevételek összesen (B1-B8)</t>
  </si>
  <si>
    <t>2018. évi költségvetési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</si>
</sst>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#,###"/>
    <numFmt numFmtId="165" formatCode="yyyy/mm/dd;@"/>
  </numFmts>
  <fonts count="4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indexed="1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lightHorizontal">
        <bgColor indexed="9"/>
      </patternFill>
    </fill>
    <fill>
      <patternFill patternType="gray125">
        <bgColor indexed="55"/>
      </patternFill>
    </fill>
    <fill>
      <patternFill patternType="solid">
        <fgColor indexed="55"/>
        <bgColor indexed="64"/>
      </patternFill>
    </fill>
    <fill>
      <patternFill patternType="gray125">
        <bgColor indexed="23"/>
      </patternFill>
    </fill>
    <fill>
      <patternFill patternType="solid">
        <fgColor indexed="23"/>
        <bgColor indexed="64"/>
      </patternFill>
    </fill>
    <fill>
      <patternFill patternType="mediumGray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17" borderId="7" applyNumberFormat="0" applyFon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20" fillId="0" borderId="0"/>
    <xf numFmtId="0" fontId="18" fillId="0" borderId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18" borderId="1" applyNumberFormat="0" applyAlignment="0" applyProtection="0"/>
  </cellStyleXfs>
  <cellXfs count="440">
    <xf numFmtId="0" fontId="0" fillId="0" borderId="0" xfId="0"/>
    <xf numFmtId="0" fontId="22" fillId="0" borderId="0" xfId="32" applyFont="1" applyFill="1" applyBorder="1" applyAlignment="1">
      <alignment vertical="center" wrapText="1"/>
    </xf>
    <xf numFmtId="3" fontId="22" fillId="0" borderId="0" xfId="32" applyNumberFormat="1" applyFont="1" applyFill="1" applyBorder="1" applyAlignment="1">
      <alignment vertical="center" wrapText="1"/>
    </xf>
    <xf numFmtId="0" fontId="22" fillId="0" borderId="0" xfId="32" applyFont="1" applyFill="1" applyBorder="1" applyAlignment="1">
      <alignment horizontal="right" vertical="center" wrapText="1"/>
    </xf>
    <xf numFmtId="0" fontId="23" fillId="0" borderId="0" xfId="32" applyFont="1" applyFill="1" applyBorder="1" applyAlignment="1">
      <alignment vertical="center" wrapText="1"/>
    </xf>
    <xf numFmtId="3" fontId="23" fillId="0" borderId="0" xfId="32" applyNumberFormat="1" applyFont="1" applyFill="1" applyBorder="1" applyAlignment="1">
      <alignment vertical="center" wrapText="1"/>
    </xf>
    <xf numFmtId="0" fontId="24" fillId="0" borderId="0" xfId="0" applyFont="1"/>
    <xf numFmtId="0" fontId="24" fillId="0" borderId="0" xfId="0" applyFont="1" applyAlignment="1">
      <alignment vertical="center"/>
    </xf>
    <xf numFmtId="3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3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22" fillId="0" borderId="0" xfId="3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24" fillId="0" borderId="0" xfId="0" applyFont="1" applyBorder="1"/>
    <xf numFmtId="0" fontId="24" fillId="0" borderId="0" xfId="0" applyFont="1" applyFill="1"/>
    <xf numFmtId="0" fontId="24" fillId="20" borderId="0" xfId="36" applyFont="1" applyFill="1"/>
    <xf numFmtId="0" fontId="24" fillId="20" borderId="0" xfId="36" applyFont="1" applyFill="1" applyAlignment="1">
      <alignment horizontal="right"/>
    </xf>
    <xf numFmtId="0" fontId="24" fillId="0" borderId="0" xfId="36" applyFont="1"/>
    <xf numFmtId="164" fontId="24" fillId="20" borderId="0" xfId="36" applyNumberFormat="1" applyFont="1" applyFill="1"/>
    <xf numFmtId="164" fontId="24" fillId="0" borderId="0" xfId="36" applyNumberFormat="1" applyFont="1"/>
    <xf numFmtId="3" fontId="24" fillId="0" borderId="0" xfId="0" applyNumberFormat="1" applyFont="1" applyAlignment="1">
      <alignment vertical="center"/>
    </xf>
    <xf numFmtId="3" fontId="24" fillId="0" borderId="0" xfId="0" applyNumberFormat="1" applyFont="1"/>
    <xf numFmtId="4" fontId="24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3" fontId="26" fillId="0" borderId="0" xfId="0" applyNumberFormat="1" applyFont="1"/>
    <xf numFmtId="0" fontId="32" fillId="0" borderId="0" xfId="0" applyFont="1"/>
    <xf numFmtId="0" fontId="24" fillId="0" borderId="0" xfId="0" applyFont="1" applyAlignment="1"/>
    <xf numFmtId="0" fontId="25" fillId="20" borderId="0" xfId="0" applyFont="1" applyFill="1"/>
    <xf numFmtId="3" fontId="25" fillId="0" borderId="0" xfId="0" applyNumberFormat="1" applyFont="1"/>
    <xf numFmtId="0" fontId="28" fillId="0" borderId="0" xfId="0" applyFont="1" applyAlignment="1">
      <alignment vertical="center"/>
    </xf>
    <xf numFmtId="0" fontId="25" fillId="0" borderId="0" xfId="0" applyFont="1" applyAlignment="1" applyProtection="1">
      <alignment horizontal="center" vertical="center"/>
    </xf>
    <xf numFmtId="3" fontId="24" fillId="0" borderId="0" xfId="0" applyNumberFormat="1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34" fillId="0" borderId="0" xfId="0" applyFont="1" applyAlignment="1">
      <alignment vertical="center"/>
    </xf>
    <xf numFmtId="0" fontId="24" fillId="0" borderId="0" xfId="0" applyFont="1" applyBorder="1" applyAlignme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/>
    </xf>
    <xf numFmtId="49" fontId="30" fillId="0" borderId="0" xfId="0" applyNumberFormat="1" applyFont="1" applyAlignment="1" applyProtection="1">
      <alignment horizontal="center" vertical="center"/>
    </xf>
    <xf numFmtId="165" fontId="24" fillId="0" borderId="0" xfId="0" applyNumberFormat="1" applyFont="1"/>
    <xf numFmtId="164" fontId="24" fillId="0" borderId="0" xfId="0" applyNumberFormat="1" applyFont="1"/>
    <xf numFmtId="0" fontId="24" fillId="27" borderId="0" xfId="0" applyFont="1" applyFill="1"/>
    <xf numFmtId="0" fontId="26" fillId="27" borderId="0" xfId="0" applyFont="1" applyFill="1"/>
    <xf numFmtId="0" fontId="31" fillId="0" borderId="0" xfId="34" applyFont="1" applyBorder="1"/>
    <xf numFmtId="0" fontId="24" fillId="27" borderId="0" xfId="0" applyFont="1" applyFill="1" applyBorder="1"/>
    <xf numFmtId="0" fontId="25" fillId="0" borderId="0" xfId="0" applyFont="1" applyAlignment="1">
      <alignment horizontal="left"/>
    </xf>
    <xf numFmtId="0" fontId="21" fillId="0" borderId="0" xfId="0" applyFont="1"/>
    <xf numFmtId="0" fontId="36" fillId="0" borderId="0" xfId="0" applyFont="1" applyAlignment="1">
      <alignment horizontal="left" vertical="top" wrapText="1"/>
    </xf>
    <xf numFmtId="3" fontId="36" fillId="0" borderId="0" xfId="0" applyNumberFormat="1" applyFont="1" applyAlignment="1">
      <alignment horizontal="right" vertical="top" wrapText="1"/>
    </xf>
    <xf numFmtId="0" fontId="35" fillId="0" borderId="11" xfId="0" applyFont="1" applyBorder="1" applyAlignment="1">
      <alignment horizontal="left" vertical="top" wrapText="1"/>
    </xf>
    <xf numFmtId="3" fontId="35" fillId="0" borderId="11" xfId="0" applyNumberFormat="1" applyFont="1" applyBorder="1" applyAlignment="1">
      <alignment horizontal="right" vertical="top" wrapText="1"/>
    </xf>
    <xf numFmtId="0" fontId="36" fillId="0" borderId="11" xfId="0" applyFont="1" applyBorder="1" applyAlignment="1">
      <alignment horizontal="left" vertical="top" wrapText="1"/>
    </xf>
    <xf numFmtId="3" fontId="36" fillId="0" borderId="11" xfId="0" applyNumberFormat="1" applyFont="1" applyBorder="1" applyAlignment="1">
      <alignment horizontal="right" vertical="top" wrapText="1"/>
    </xf>
    <xf numFmtId="0" fontId="28" fillId="0" borderId="0" xfId="0" applyFont="1" applyAlignment="1">
      <alignment horizontal="center" vertical="center" wrapText="1"/>
    </xf>
    <xf numFmtId="0" fontId="27" fillId="0" borderId="0" xfId="0" applyFont="1" applyBorder="1" applyAlignment="1"/>
    <xf numFmtId="0" fontId="35" fillId="0" borderId="11" xfId="0" applyFont="1" applyBorder="1" applyAlignment="1">
      <alignment wrapText="1"/>
    </xf>
    <xf numFmtId="0" fontId="36" fillId="28" borderId="11" xfId="33" applyFont="1" applyFill="1" applyBorder="1" applyAlignment="1" applyProtection="1">
      <alignment horizontal="center" vertical="center" wrapText="1"/>
    </xf>
    <xf numFmtId="3" fontId="36" fillId="28" borderId="11" xfId="36" applyNumberFormat="1" applyFont="1" applyFill="1" applyBorder="1" applyAlignment="1">
      <alignment horizontal="center" vertical="center" wrapText="1"/>
    </xf>
    <xf numFmtId="0" fontId="36" fillId="28" borderId="11" xfId="36" applyFont="1" applyFill="1" applyBorder="1" applyAlignment="1">
      <alignment horizontal="center" vertical="center" wrapText="1"/>
    </xf>
    <xf numFmtId="0" fontId="24" fillId="20" borderId="0" xfId="36" applyFont="1" applyFill="1" applyAlignment="1"/>
    <xf numFmtId="0" fontId="35" fillId="0" borderId="11" xfId="0" applyFont="1" applyBorder="1" applyAlignment="1"/>
    <xf numFmtId="41" fontId="36" fillId="20" borderId="11" xfId="33" applyNumberFormat="1" applyFont="1" applyFill="1" applyBorder="1" applyAlignment="1" applyProtection="1">
      <alignment wrapText="1"/>
    </xf>
    <xf numFmtId="41" fontId="35" fillId="20" borderId="11" xfId="36" applyNumberFormat="1" applyFont="1" applyFill="1" applyBorder="1" applyAlignment="1"/>
    <xf numFmtId="41" fontId="35" fillId="20" borderId="11" xfId="33" applyNumberFormat="1" applyFont="1" applyFill="1" applyBorder="1" applyAlignment="1" applyProtection="1">
      <alignment wrapText="1"/>
      <protection locked="0"/>
    </xf>
    <xf numFmtId="41" fontId="35" fillId="0" borderId="11" xfId="33" applyNumberFormat="1" applyFont="1" applyFill="1" applyBorder="1" applyAlignment="1" applyProtection="1">
      <alignment wrapText="1"/>
      <protection locked="0"/>
    </xf>
    <xf numFmtId="41" fontId="36" fillId="20" borderId="11" xfId="33" applyNumberFormat="1" applyFont="1" applyFill="1" applyBorder="1" applyAlignment="1" applyProtection="1">
      <alignment wrapText="1"/>
      <protection locked="0"/>
    </xf>
    <xf numFmtId="41" fontId="36" fillId="20" borderId="11" xfId="36" applyNumberFormat="1" applyFont="1" applyFill="1" applyBorder="1" applyAlignment="1"/>
    <xf numFmtId="41" fontId="35" fillId="0" borderId="11" xfId="36" applyNumberFormat="1" applyFont="1" applyFill="1" applyBorder="1" applyAlignment="1"/>
    <xf numFmtId="41" fontId="35" fillId="20" borderId="11" xfId="33" applyNumberFormat="1" applyFont="1" applyFill="1" applyBorder="1" applyAlignment="1" applyProtection="1">
      <alignment wrapText="1"/>
    </xf>
    <xf numFmtId="41" fontId="35" fillId="20" borderId="11" xfId="33" applyNumberFormat="1" applyFont="1" applyFill="1" applyBorder="1" applyAlignment="1"/>
    <xf numFmtId="41" fontId="35" fillId="0" borderId="11" xfId="0" applyNumberFormat="1" applyFont="1" applyBorder="1" applyAlignment="1"/>
    <xf numFmtId="41" fontId="35" fillId="0" borderId="11" xfId="0" applyNumberFormat="1" applyFont="1" applyBorder="1" applyAlignment="1">
      <alignment horizontal="right" wrapText="1"/>
    </xf>
    <xf numFmtId="41" fontId="36" fillId="0" borderId="11" xfId="0" applyNumberFormat="1" applyFont="1" applyBorder="1" applyAlignment="1">
      <alignment horizontal="right" wrapText="1"/>
    </xf>
    <xf numFmtId="0" fontId="35" fillId="20" borderId="11" xfId="33" applyFont="1" applyFill="1" applyBorder="1" applyAlignment="1" applyProtection="1">
      <alignment wrapText="1"/>
    </xf>
    <xf numFmtId="3" fontId="35" fillId="20" borderId="11" xfId="36" applyNumberFormat="1" applyFont="1" applyFill="1" applyBorder="1" applyAlignment="1">
      <alignment horizontal="center"/>
    </xf>
    <xf numFmtId="0" fontId="35" fillId="20" borderId="11" xfId="33" applyFont="1" applyFill="1" applyBorder="1" applyAlignment="1" applyProtection="1">
      <alignment horizontal="left" wrapText="1"/>
    </xf>
    <xf numFmtId="0" fontId="35" fillId="20" borderId="11" xfId="33" applyFont="1" applyFill="1" applyBorder="1" applyAlignment="1" applyProtection="1">
      <alignment horizontal="left"/>
    </xf>
    <xf numFmtId="41" fontId="38" fillId="20" borderId="11" xfId="33" applyNumberFormat="1" applyFont="1" applyFill="1" applyBorder="1" applyAlignment="1" applyProtection="1">
      <alignment wrapText="1"/>
      <protection locked="0"/>
    </xf>
    <xf numFmtId="0" fontId="35" fillId="0" borderId="11" xfId="0" applyFont="1" applyBorder="1" applyAlignment="1">
      <alignment horizontal="left" wrapText="1"/>
    </xf>
    <xf numFmtId="0" fontId="36" fillId="0" borderId="11" xfId="0" applyFont="1" applyBorder="1" applyAlignment="1">
      <alignment horizontal="left" wrapText="1"/>
    </xf>
    <xf numFmtId="0" fontId="36" fillId="20" borderId="0" xfId="33" applyFont="1" applyFill="1" applyBorder="1" applyAlignment="1" applyProtection="1">
      <alignment wrapText="1"/>
    </xf>
    <xf numFmtId="3" fontId="36" fillId="20" borderId="0" xfId="33" applyNumberFormat="1" applyFont="1" applyFill="1" applyBorder="1" applyAlignment="1" applyProtection="1">
      <alignment wrapText="1"/>
    </xf>
    <xf numFmtId="4" fontId="36" fillId="20" borderId="0" xfId="33" applyNumberFormat="1" applyFont="1" applyFill="1" applyBorder="1" applyAlignment="1" applyProtection="1">
      <alignment horizontal="center" wrapText="1"/>
    </xf>
    <xf numFmtId="164" fontId="36" fillId="20" borderId="0" xfId="33" applyNumberFormat="1" applyFont="1" applyFill="1" applyBorder="1" applyAlignment="1" applyProtection="1">
      <alignment wrapText="1"/>
    </xf>
    <xf numFmtId="0" fontId="35" fillId="0" borderId="0" xfId="0" applyFont="1" applyAlignment="1"/>
    <xf numFmtId="3" fontId="35" fillId="20" borderId="0" xfId="36" applyNumberFormat="1" applyFont="1" applyFill="1" applyAlignment="1"/>
    <xf numFmtId="164" fontId="36" fillId="20" borderId="0" xfId="33" applyNumberFormat="1" applyFont="1" applyFill="1" applyBorder="1" applyAlignment="1" applyProtection="1">
      <alignment horizontal="centerContinuous"/>
    </xf>
    <xf numFmtId="0" fontId="35" fillId="20" borderId="0" xfId="36" applyFont="1" applyFill="1" applyAlignment="1"/>
    <xf numFmtId="0" fontId="36" fillId="28" borderId="11" xfId="33" applyFont="1" applyFill="1" applyBorder="1" applyAlignment="1" applyProtection="1">
      <alignment horizontal="center" wrapText="1"/>
    </xf>
    <xf numFmtId="3" fontId="36" fillId="28" borderId="11" xfId="36" applyNumberFormat="1" applyFont="1" applyFill="1" applyBorder="1" applyAlignment="1">
      <alignment horizontal="center" wrapText="1"/>
    </xf>
    <xf numFmtId="0" fontId="36" fillId="28" borderId="11" xfId="36" applyFont="1" applyFill="1" applyBorder="1" applyAlignment="1">
      <alignment horizontal="center" wrapText="1"/>
    </xf>
    <xf numFmtId="0" fontId="36" fillId="20" borderId="11" xfId="33" applyFont="1" applyFill="1" applyBorder="1" applyAlignment="1" applyProtection="1">
      <alignment wrapText="1"/>
    </xf>
    <xf numFmtId="1" fontId="35" fillId="20" borderId="11" xfId="36" applyNumberFormat="1" applyFont="1" applyFill="1" applyBorder="1" applyAlignment="1">
      <alignment horizontal="center"/>
    </xf>
    <xf numFmtId="0" fontId="36" fillId="20" borderId="11" xfId="33" applyFont="1" applyFill="1" applyBorder="1" applyAlignment="1" applyProtection="1">
      <alignment horizontal="left" wrapText="1"/>
    </xf>
    <xf numFmtId="0" fontId="36" fillId="20" borderId="11" xfId="33" applyFont="1" applyFill="1" applyBorder="1" applyAlignment="1"/>
    <xf numFmtId="0" fontId="36" fillId="0" borderId="11" xfId="0" applyFont="1" applyBorder="1" applyAlignment="1"/>
    <xf numFmtId="41" fontId="36" fillId="0" borderId="11" xfId="0" applyNumberFormat="1" applyFont="1" applyBorder="1" applyAlignment="1"/>
    <xf numFmtId="1" fontId="36" fillId="20" borderId="11" xfId="36" applyNumberFormat="1" applyFont="1" applyFill="1" applyBorder="1" applyAlignment="1">
      <alignment horizontal="center"/>
    </xf>
    <xf numFmtId="0" fontId="36" fillId="20" borderId="11" xfId="36" applyFont="1" applyFill="1" applyBorder="1" applyAlignment="1">
      <alignment wrapText="1"/>
    </xf>
    <xf numFmtId="0" fontId="35" fillId="20" borderId="0" xfId="35" applyFont="1" applyFill="1" applyBorder="1" applyAlignment="1" applyProtection="1">
      <alignment horizontal="right"/>
    </xf>
    <xf numFmtId="3" fontId="22" fillId="0" borderId="0" xfId="32" applyNumberFormat="1" applyFont="1" applyFill="1" applyBorder="1" applyAlignment="1">
      <alignment horizontal="right" vertical="center" wrapText="1"/>
    </xf>
    <xf numFmtId="41" fontId="24" fillId="0" borderId="0" xfId="0" applyNumberFormat="1" applyFont="1"/>
    <xf numFmtId="41" fontId="24" fillId="20" borderId="0" xfId="36" applyNumberFormat="1" applyFont="1" applyFill="1"/>
    <xf numFmtId="0" fontId="35" fillId="0" borderId="0" xfId="0" applyFont="1" applyBorder="1"/>
    <xf numFmtId="0" fontId="35" fillId="0" borderId="0" xfId="0" applyFont="1" applyBorder="1" applyAlignment="1">
      <alignment horizontal="right"/>
    </xf>
    <xf numFmtId="0" fontId="36" fillId="27" borderId="11" xfId="0" applyFont="1" applyFill="1" applyBorder="1"/>
    <xf numFmtId="0" fontId="35" fillId="27" borderId="11" xfId="0" applyFont="1" applyFill="1" applyBorder="1"/>
    <xf numFmtId="0" fontId="35" fillId="0" borderId="0" xfId="0" applyFont="1" applyAlignment="1">
      <alignment vertical="center"/>
    </xf>
    <xf numFmtId="3" fontId="35" fillId="0" borderId="34" xfId="0" applyNumberFormat="1" applyFont="1" applyBorder="1" applyAlignment="1">
      <alignment vertical="center" wrapText="1"/>
    </xf>
    <xf numFmtId="3" fontId="35" fillId="0" borderId="14" xfId="0" applyNumberFormat="1" applyFont="1" applyBorder="1" applyAlignment="1">
      <alignment wrapText="1"/>
    </xf>
    <xf numFmtId="3" fontId="35" fillId="0" borderId="13" xfId="0" applyNumberFormat="1" applyFont="1" applyBorder="1" applyAlignment="1">
      <alignment wrapText="1"/>
    </xf>
    <xf numFmtId="4" fontId="35" fillId="0" borderId="35" xfId="0" applyNumberFormat="1" applyFont="1" applyBorder="1" applyAlignment="1">
      <alignment wrapText="1"/>
    </xf>
    <xf numFmtId="3" fontId="35" fillId="0" borderId="34" xfId="0" applyNumberFormat="1" applyFont="1" applyFill="1" applyBorder="1" applyAlignment="1">
      <alignment horizontal="left"/>
    </xf>
    <xf numFmtId="3" fontId="35" fillId="0" borderId="16" xfId="0" applyNumberFormat="1" applyFont="1" applyFill="1" applyBorder="1" applyAlignment="1">
      <alignment wrapText="1"/>
    </xf>
    <xf numFmtId="3" fontId="35" fillId="0" borderId="16" xfId="0" applyNumberFormat="1" applyFont="1" applyFill="1" applyBorder="1" applyAlignment="1"/>
    <xf numFmtId="2" fontId="35" fillId="0" borderId="36" xfId="0" applyNumberFormat="1" applyFont="1" applyBorder="1"/>
    <xf numFmtId="3" fontId="35" fillId="0" borderId="37" xfId="0" applyNumberFormat="1" applyFont="1" applyFill="1" applyBorder="1" applyAlignment="1">
      <alignment vertical="center" wrapText="1"/>
    </xf>
    <xf numFmtId="3" fontId="35" fillId="0" borderId="11" xfId="0" applyNumberFormat="1" applyFont="1" applyFill="1" applyBorder="1" applyAlignment="1">
      <alignment wrapText="1"/>
    </xf>
    <xf numFmtId="3" fontId="35" fillId="0" borderId="37" xfId="0" applyNumberFormat="1" applyFont="1" applyFill="1" applyBorder="1" applyAlignment="1"/>
    <xf numFmtId="3" fontId="35" fillId="0" borderId="11" xfId="0" applyNumberFormat="1" applyFont="1" applyFill="1" applyBorder="1" applyAlignment="1"/>
    <xf numFmtId="2" fontId="35" fillId="0" borderId="35" xfId="0" applyNumberFormat="1" applyFont="1" applyBorder="1"/>
    <xf numFmtId="3" fontId="35" fillId="0" borderId="37" xfId="0" applyNumberFormat="1" applyFont="1" applyFill="1" applyBorder="1" applyAlignment="1">
      <alignment vertical="center"/>
    </xf>
    <xf numFmtId="0" fontId="35" fillId="0" borderId="37" xfId="0" applyFont="1" applyBorder="1" applyAlignment="1"/>
    <xf numFmtId="3" fontId="35" fillId="0" borderId="11" xfId="0" applyNumberFormat="1" applyFont="1" applyFill="1" applyBorder="1" applyAlignment="1">
      <alignment vertical="center" wrapText="1"/>
    </xf>
    <xf numFmtId="0" fontId="35" fillId="0" borderId="17" xfId="0" applyFont="1" applyBorder="1" applyAlignment="1"/>
    <xf numFmtId="3" fontId="36" fillId="0" borderId="38" xfId="0" applyNumberFormat="1" applyFont="1" applyFill="1" applyBorder="1" applyAlignment="1">
      <alignment vertical="center" wrapText="1"/>
    </xf>
    <xf numFmtId="3" fontId="36" fillId="0" borderId="20" xfId="0" applyNumberFormat="1" applyFont="1" applyFill="1" applyBorder="1" applyAlignment="1">
      <alignment wrapText="1"/>
    </xf>
    <xf numFmtId="4" fontId="36" fillId="0" borderId="39" xfId="0" applyNumberFormat="1" applyFont="1" applyBorder="1" applyAlignment="1">
      <alignment wrapText="1"/>
    </xf>
    <xf numFmtId="3" fontId="36" fillId="0" borderId="38" xfId="0" applyNumberFormat="1" applyFont="1" applyFill="1" applyBorder="1" applyAlignment="1">
      <alignment wrapText="1"/>
    </xf>
    <xf numFmtId="3" fontId="36" fillId="0" borderId="24" xfId="0" applyNumberFormat="1" applyFont="1" applyFill="1" applyBorder="1" applyAlignment="1">
      <alignment wrapText="1"/>
    </xf>
    <xf numFmtId="2" fontId="36" fillId="0" borderId="33" xfId="0" applyNumberFormat="1" applyFont="1" applyBorder="1"/>
    <xf numFmtId="3" fontId="35" fillId="0" borderId="40" xfId="0" applyNumberFormat="1" applyFont="1" applyFill="1" applyBorder="1" applyAlignment="1">
      <alignment vertical="center" wrapText="1"/>
    </xf>
    <xf numFmtId="3" fontId="35" fillId="0" borderId="10" xfId="0" applyNumberFormat="1" applyFont="1" applyFill="1" applyBorder="1" applyAlignment="1">
      <alignment vertical="center" wrapText="1"/>
    </xf>
    <xf numFmtId="4" fontId="35" fillId="0" borderId="35" xfId="0" applyNumberFormat="1" applyFont="1" applyBorder="1" applyAlignment="1">
      <alignment vertical="center" wrapText="1"/>
    </xf>
    <xf numFmtId="3" fontId="35" fillId="0" borderId="34" xfId="0" applyNumberFormat="1" applyFont="1" applyFill="1" applyBorder="1" applyAlignment="1">
      <alignment horizontal="left" vertical="center"/>
    </xf>
    <xf numFmtId="3" fontId="35" fillId="0" borderId="16" xfId="0" applyNumberFormat="1" applyFont="1" applyFill="1" applyBorder="1" applyAlignment="1">
      <alignment vertical="center"/>
    </xf>
    <xf numFmtId="3" fontId="38" fillId="0" borderId="37" xfId="0" applyNumberFormat="1" applyFont="1" applyFill="1" applyBorder="1" applyAlignment="1">
      <alignment vertical="center"/>
    </xf>
    <xf numFmtId="3" fontId="35" fillId="0" borderId="11" xfId="0" applyNumberFormat="1" applyFont="1" applyFill="1" applyBorder="1" applyAlignment="1">
      <alignment vertical="center"/>
    </xf>
    <xf numFmtId="3" fontId="35" fillId="0" borderId="37" xfId="0" applyNumberFormat="1" applyFont="1" applyBorder="1" applyAlignment="1">
      <alignment vertical="center"/>
    </xf>
    <xf numFmtId="3" fontId="35" fillId="0" borderId="23" xfId="0" applyNumberFormat="1" applyFont="1" applyFill="1" applyBorder="1"/>
    <xf numFmtId="3" fontId="35" fillId="0" borderId="11" xfId="0" applyNumberFormat="1" applyFont="1" applyBorder="1"/>
    <xf numFmtId="2" fontId="35" fillId="0" borderId="41" xfId="0" applyNumberFormat="1" applyFont="1" applyBorder="1"/>
    <xf numFmtId="4" fontId="35" fillId="0" borderId="30" xfId="0" applyNumberFormat="1" applyFont="1" applyFill="1" applyBorder="1" applyAlignment="1">
      <alignment vertical="center" wrapText="1"/>
    </xf>
    <xf numFmtId="3" fontId="35" fillId="0" borderId="42" xfId="0" applyNumberFormat="1" applyFont="1" applyBorder="1" applyAlignment="1">
      <alignment vertical="center"/>
    </xf>
    <xf numFmtId="3" fontId="35" fillId="0" borderId="18" xfId="0" applyNumberFormat="1" applyFont="1" applyFill="1" applyBorder="1" applyAlignment="1">
      <alignment vertical="center"/>
    </xf>
    <xf numFmtId="3" fontId="35" fillId="0" borderId="43" xfId="0" applyNumberFormat="1" applyFont="1" applyFill="1" applyBorder="1"/>
    <xf numFmtId="3" fontId="35" fillId="0" borderId="18" xfId="0" applyNumberFormat="1" applyFont="1" applyBorder="1"/>
    <xf numFmtId="3" fontId="35" fillId="0" borderId="32" xfId="0" applyNumberFormat="1" applyFont="1" applyBorder="1" applyAlignment="1">
      <alignment vertical="center"/>
    </xf>
    <xf numFmtId="3" fontId="35" fillId="0" borderId="24" xfId="0" applyNumberFormat="1" applyFont="1" applyBorder="1" applyAlignment="1">
      <alignment vertical="center"/>
    </xf>
    <xf numFmtId="2" fontId="35" fillId="0" borderId="44" xfId="0" applyNumberFormat="1" applyFont="1" applyBorder="1"/>
    <xf numFmtId="3" fontId="36" fillId="0" borderId="45" xfId="0" applyNumberFormat="1" applyFont="1" applyBorder="1" applyAlignment="1">
      <alignment vertical="center" wrapText="1"/>
    </xf>
    <xf numFmtId="3" fontId="36" fillId="0" borderId="15" xfId="0" applyNumberFormat="1" applyFont="1" applyBorder="1" applyAlignment="1">
      <alignment vertical="center" wrapText="1"/>
    </xf>
    <xf numFmtId="4" fontId="36" fillId="0" borderId="46" xfId="0" applyNumberFormat="1" applyFont="1" applyFill="1" applyBorder="1" applyAlignment="1">
      <alignment vertical="center" wrapText="1"/>
    </xf>
    <xf numFmtId="2" fontId="36" fillId="0" borderId="35" xfId="0" applyNumberFormat="1" applyFont="1" applyBorder="1" applyAlignment="1">
      <alignment vertical="center"/>
    </xf>
    <xf numFmtId="3" fontId="36" fillId="0" borderId="47" xfId="0" applyNumberFormat="1" applyFont="1" applyBorder="1" applyAlignment="1">
      <alignment horizontal="center" vertical="center"/>
    </xf>
    <xf numFmtId="3" fontId="36" fillId="0" borderId="19" xfId="0" applyNumberFormat="1" applyFont="1" applyBorder="1" applyAlignment="1">
      <alignment vertical="center"/>
    </xf>
    <xf numFmtId="4" fontId="36" fillId="0" borderId="0" xfId="0" applyNumberFormat="1" applyFont="1" applyFill="1" applyBorder="1" applyAlignment="1">
      <alignment vertical="center" wrapText="1"/>
    </xf>
    <xf numFmtId="3" fontId="36" fillId="0" borderId="45" xfId="0" applyNumberFormat="1" applyFont="1" applyBorder="1" applyAlignment="1">
      <alignment horizontal="center" vertical="center"/>
    </xf>
    <xf numFmtId="3" fontId="36" fillId="0" borderId="15" xfId="0" applyNumberFormat="1" applyFont="1" applyBorder="1" applyAlignment="1">
      <alignment vertical="center"/>
    </xf>
    <xf numFmtId="3" fontId="36" fillId="0" borderId="26" xfId="0" applyNumberFormat="1" applyFont="1" applyBorder="1" applyAlignment="1">
      <alignment vertical="center"/>
    </xf>
    <xf numFmtId="2" fontId="36" fillId="0" borderId="48" xfId="0" applyNumberFormat="1" applyFont="1" applyBorder="1" applyAlignment="1">
      <alignment vertical="center"/>
    </xf>
    <xf numFmtId="0" fontId="35" fillId="0" borderId="49" xfId="0" applyFont="1" applyBorder="1" applyAlignment="1">
      <alignment vertical="center"/>
    </xf>
    <xf numFmtId="0" fontId="35" fillId="0" borderId="14" xfId="0" applyFont="1" applyBorder="1" applyAlignment="1">
      <alignment vertical="center"/>
    </xf>
    <xf numFmtId="3" fontId="35" fillId="0" borderId="14" xfId="0" applyNumberFormat="1" applyFont="1" applyBorder="1" applyAlignment="1">
      <alignment vertical="center"/>
    </xf>
    <xf numFmtId="3" fontId="36" fillId="0" borderId="50" xfId="0" applyNumberFormat="1" applyFont="1" applyFill="1" applyBorder="1" applyAlignment="1">
      <alignment vertical="center" wrapText="1"/>
    </xf>
    <xf numFmtId="0" fontId="35" fillId="0" borderId="14" xfId="0" applyFont="1" applyBorder="1"/>
    <xf numFmtId="3" fontId="35" fillId="0" borderId="14" xfId="0" applyNumberFormat="1" applyFont="1" applyBorder="1"/>
    <xf numFmtId="0" fontId="35" fillId="0" borderId="36" xfId="0" applyFont="1" applyBorder="1"/>
    <xf numFmtId="0" fontId="36" fillId="0" borderId="45" xfId="0" applyFont="1" applyBorder="1" applyAlignment="1">
      <alignment vertical="center"/>
    </xf>
    <xf numFmtId="4" fontId="36" fillId="0" borderId="29" xfId="0" applyNumberFormat="1" applyFont="1" applyFill="1" applyBorder="1" applyAlignment="1">
      <alignment vertical="center" wrapText="1"/>
    </xf>
    <xf numFmtId="3" fontId="35" fillId="0" borderId="0" xfId="0" applyNumberFormat="1" applyFont="1" applyAlignment="1">
      <alignment vertical="center"/>
    </xf>
    <xf numFmtId="3" fontId="35" fillId="0" borderId="0" xfId="0" applyNumberFormat="1" applyFont="1"/>
    <xf numFmtId="0" fontId="35" fillId="0" borderId="0" xfId="0" applyFont="1"/>
    <xf numFmtId="164" fontId="36" fillId="20" borderId="0" xfId="33" applyNumberFormat="1" applyFont="1" applyFill="1" applyBorder="1" applyAlignment="1" applyProtection="1">
      <alignment horizontal="centerContinuous" vertical="center"/>
    </xf>
    <xf numFmtId="0" fontId="35" fillId="20" borderId="0" xfId="36" applyFont="1" applyFill="1"/>
    <xf numFmtId="0" fontId="35" fillId="20" borderId="0" xfId="36" applyFont="1" applyFill="1" applyAlignment="1">
      <alignment horizontal="right"/>
    </xf>
    <xf numFmtId="0" fontId="35" fillId="0" borderId="0" xfId="0" applyFont="1" applyAlignment="1">
      <alignment horizontal="center" vertical="center"/>
    </xf>
    <xf numFmtId="0" fontId="36" fillId="28" borderId="11" xfId="0" applyFont="1" applyFill="1" applyBorder="1" applyAlignment="1">
      <alignment horizontal="center" vertical="top" wrapText="1"/>
    </xf>
    <xf numFmtId="0" fontId="35" fillId="28" borderId="11" xfId="0" applyFont="1" applyFill="1" applyBorder="1" applyAlignment="1">
      <alignment horizontal="center" vertical="top" wrapText="1"/>
    </xf>
    <xf numFmtId="0" fontId="36" fillId="0" borderId="0" xfId="0" applyFont="1" applyBorder="1" applyAlignment="1">
      <alignment horizontal="center"/>
    </xf>
    <xf numFmtId="0" fontId="35" fillId="0" borderId="0" xfId="0" applyFont="1" applyFill="1"/>
    <xf numFmtId="0" fontId="35" fillId="0" borderId="0" xfId="0" applyFont="1" applyBorder="1" applyAlignment="1"/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36" fillId="0" borderId="11" xfId="0" applyFont="1" applyBorder="1" applyAlignment="1">
      <alignment horizontal="center"/>
    </xf>
    <xf numFmtId="0" fontId="39" fillId="0" borderId="51" xfId="0" applyFont="1" applyBorder="1" applyAlignment="1">
      <alignment vertical="center"/>
    </xf>
    <xf numFmtId="0" fontId="35" fillId="0" borderId="50" xfId="0" applyFont="1" applyBorder="1" applyAlignment="1">
      <alignment vertical="center"/>
    </xf>
    <xf numFmtId="3" fontId="35" fillId="0" borderId="52" xfId="0" applyNumberFormat="1" applyFont="1" applyBorder="1" applyAlignment="1">
      <alignment vertical="center"/>
    </xf>
    <xf numFmtId="0" fontId="35" fillId="0" borderId="53" xfId="0" applyFont="1" applyBorder="1" applyAlignment="1">
      <alignment vertical="center"/>
    </xf>
    <xf numFmtId="3" fontId="35" fillId="0" borderId="0" xfId="0" applyNumberFormat="1" applyFont="1" applyBorder="1" applyAlignment="1">
      <alignment vertical="center"/>
    </xf>
    <xf numFmtId="3" fontId="35" fillId="0" borderId="19" xfId="0" applyNumberFormat="1" applyFont="1" applyBorder="1" applyAlignment="1">
      <alignment vertical="center"/>
    </xf>
    <xf numFmtId="3" fontId="35" fillId="0" borderId="54" xfId="0" applyNumberFormat="1" applyFont="1" applyBorder="1" applyAlignment="1">
      <alignment vertical="center"/>
    </xf>
    <xf numFmtId="0" fontId="35" fillId="0" borderId="55" xfId="0" applyFont="1" applyBorder="1" applyAlignment="1">
      <alignment vertical="center"/>
    </xf>
    <xf numFmtId="0" fontId="36" fillId="0" borderId="56" xfId="0" applyFont="1" applyBorder="1" applyAlignment="1">
      <alignment horizontal="center" vertical="center"/>
    </xf>
    <xf numFmtId="3" fontId="35" fillId="0" borderId="11" xfId="0" applyNumberFormat="1" applyFont="1" applyBorder="1" applyAlignment="1">
      <alignment vertical="center"/>
    </xf>
    <xf numFmtId="0" fontId="39" fillId="0" borderId="53" xfId="0" applyFont="1" applyBorder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35" fillId="0" borderId="57" xfId="0" applyFont="1" applyBorder="1" applyAlignment="1">
      <alignment vertical="center"/>
    </xf>
    <xf numFmtId="0" fontId="36" fillId="0" borderId="28" xfId="0" applyFont="1" applyBorder="1" applyAlignment="1">
      <alignment horizontal="center" vertical="center"/>
    </xf>
    <xf numFmtId="3" fontId="35" fillId="0" borderId="33" xfId="0" applyNumberFormat="1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3" fontId="35" fillId="0" borderId="0" xfId="0" applyNumberFormat="1" applyFont="1" applyBorder="1" applyAlignment="1">
      <alignment horizontal="left" vertical="center"/>
    </xf>
    <xf numFmtId="3" fontId="38" fillId="0" borderId="0" xfId="0" applyNumberFormat="1" applyFont="1" applyBorder="1" applyAlignment="1">
      <alignment horizontal="left" vertical="center"/>
    </xf>
    <xf numFmtId="3" fontId="38" fillId="0" borderId="19" xfId="0" applyNumberFormat="1" applyFont="1" applyBorder="1" applyAlignment="1">
      <alignment vertical="center"/>
    </xf>
    <xf numFmtId="3" fontId="38" fillId="0" borderId="54" xfId="0" applyNumberFormat="1" applyFont="1" applyBorder="1" applyAlignment="1">
      <alignment vertical="center"/>
    </xf>
    <xf numFmtId="0" fontId="35" fillId="0" borderId="58" xfId="0" applyFont="1" applyBorder="1" applyAlignment="1">
      <alignment vertical="center"/>
    </xf>
    <xf numFmtId="0" fontId="36" fillId="0" borderId="27" xfId="0" applyFont="1" applyBorder="1" applyAlignment="1">
      <alignment horizontal="center" vertical="center"/>
    </xf>
    <xf numFmtId="3" fontId="35" fillId="0" borderId="20" xfId="0" applyNumberFormat="1" applyFont="1" applyBorder="1" applyAlignment="1">
      <alignment vertical="center"/>
    </xf>
    <xf numFmtId="3" fontId="35" fillId="0" borderId="44" xfId="0" applyNumberFormat="1" applyFont="1" applyBorder="1" applyAlignment="1">
      <alignment vertical="center"/>
    </xf>
    <xf numFmtId="3" fontId="36" fillId="0" borderId="48" xfId="0" applyNumberFormat="1" applyFont="1" applyBorder="1" applyAlignment="1">
      <alignment vertical="center"/>
    </xf>
    <xf numFmtId="0" fontId="22" fillId="0" borderId="11" xfId="32" applyFont="1" applyFill="1" applyBorder="1" applyAlignment="1">
      <alignment horizontal="center" vertical="center" wrapText="1"/>
    </xf>
    <xf numFmtId="3" fontId="22" fillId="0" borderId="11" xfId="32" applyNumberFormat="1" applyFont="1" applyFill="1" applyBorder="1" applyAlignment="1">
      <alignment horizontal="center" vertical="center" wrapText="1"/>
    </xf>
    <xf numFmtId="0" fontId="22" fillId="0" borderId="11" xfId="32" applyFont="1" applyFill="1" applyBorder="1" applyAlignment="1">
      <alignment vertical="center" wrapText="1"/>
    </xf>
    <xf numFmtId="3" fontId="22" fillId="0" borderId="11" xfId="32" applyNumberFormat="1" applyFont="1" applyFill="1" applyBorder="1" applyAlignment="1">
      <alignment vertical="center" wrapText="1"/>
    </xf>
    <xf numFmtId="4" fontId="22" fillId="0" borderId="11" xfId="32" applyNumberFormat="1" applyFont="1" applyFill="1" applyBorder="1" applyAlignment="1">
      <alignment vertical="center" wrapText="1"/>
    </xf>
    <xf numFmtId="0" fontId="23" fillId="0" borderId="11" xfId="32" applyFont="1" applyFill="1" applyBorder="1" applyAlignment="1">
      <alignment vertical="center" wrapText="1"/>
    </xf>
    <xf numFmtId="3" fontId="23" fillId="0" borderId="11" xfId="32" applyNumberFormat="1" applyFont="1" applyFill="1" applyBorder="1" applyAlignment="1">
      <alignment vertical="center" wrapText="1"/>
    </xf>
    <xf numFmtId="4" fontId="23" fillId="0" borderId="11" xfId="32" applyNumberFormat="1" applyFont="1" applyFill="1" applyBorder="1" applyAlignment="1">
      <alignment vertical="center" wrapText="1"/>
    </xf>
    <xf numFmtId="164" fontId="35" fillId="0" borderId="11" xfId="34" applyNumberFormat="1" applyFont="1" applyBorder="1" applyAlignment="1">
      <alignment horizontal="center" vertical="center" wrapText="1"/>
    </xf>
    <xf numFmtId="164" fontId="35" fillId="0" borderId="0" xfId="34" applyNumberFormat="1" applyFont="1" applyAlignment="1">
      <alignment horizontal="left" vertical="center" wrapText="1"/>
    </xf>
    <xf numFmtId="164" fontId="35" fillId="0" borderId="0" xfId="34" applyNumberFormat="1" applyFont="1" applyAlignment="1">
      <alignment vertical="center" wrapText="1"/>
    </xf>
    <xf numFmtId="164" fontId="35" fillId="0" borderId="0" xfId="34" applyNumberFormat="1" applyFont="1" applyAlignment="1">
      <alignment horizontal="center" vertical="center" wrapText="1"/>
    </xf>
    <xf numFmtId="164" fontId="36" fillId="0" borderId="11" xfId="34" applyNumberFormat="1" applyFont="1" applyBorder="1" applyAlignment="1">
      <alignment horizontal="center" vertical="center" wrapText="1"/>
    </xf>
    <xf numFmtId="3" fontId="36" fillId="0" borderId="11" xfId="34" applyNumberFormat="1" applyFont="1" applyBorder="1" applyAlignment="1">
      <alignment horizontal="center" vertical="center" wrapText="1"/>
    </xf>
    <xf numFmtId="164" fontId="35" fillId="20" borderId="11" xfId="34" applyNumberFormat="1" applyFont="1" applyFill="1" applyBorder="1" applyAlignment="1" applyProtection="1">
      <alignment horizontal="left" vertical="center" wrapText="1"/>
      <protection locked="0"/>
    </xf>
    <xf numFmtId="164" fontId="35" fillId="20" borderId="11" xfId="34" applyNumberFormat="1" applyFont="1" applyFill="1" applyBorder="1" applyAlignment="1" applyProtection="1">
      <alignment vertical="center" wrapText="1"/>
      <protection locked="0"/>
    </xf>
    <xf numFmtId="1" fontId="36" fillId="20" borderId="11" xfId="34" applyNumberFormat="1" applyFont="1" applyFill="1" applyBorder="1" applyAlignment="1" applyProtection="1">
      <alignment horizontal="center" vertical="center" wrapText="1"/>
      <protection locked="0"/>
    </xf>
    <xf numFmtId="164" fontId="36" fillId="20" borderId="11" xfId="34" applyNumberFormat="1" applyFont="1" applyFill="1" applyBorder="1" applyAlignment="1" applyProtection="1">
      <alignment vertical="center" wrapText="1"/>
      <protection locked="0"/>
    </xf>
    <xf numFmtId="3" fontId="35" fillId="0" borderId="63" xfId="0" applyNumberFormat="1" applyFont="1" applyBorder="1"/>
    <xf numFmtId="4" fontId="35" fillId="0" borderId="11" xfId="0" applyNumberFormat="1" applyFont="1" applyBorder="1"/>
    <xf numFmtId="3" fontId="35" fillId="20" borderId="11" xfId="34" applyNumberFormat="1" applyFont="1" applyFill="1" applyBorder="1"/>
    <xf numFmtId="3" fontId="35" fillId="20" borderId="11" xfId="34" applyNumberFormat="1" applyFont="1" applyFill="1" applyBorder="1" applyAlignment="1" applyProtection="1">
      <alignment vertical="center" wrapText="1"/>
      <protection locked="0"/>
    </xf>
    <xf numFmtId="164" fontId="36" fillId="20" borderId="11" xfId="34" applyNumberFormat="1" applyFont="1" applyFill="1" applyBorder="1" applyAlignment="1">
      <alignment horizontal="left" vertical="center" wrapText="1"/>
    </xf>
    <xf numFmtId="164" fontId="36" fillId="20" borderId="11" xfId="34" applyNumberFormat="1" applyFont="1" applyFill="1" applyBorder="1" applyAlignment="1">
      <alignment vertical="center" wrapText="1"/>
    </xf>
    <xf numFmtId="164" fontId="36" fillId="21" borderId="11" xfId="34" applyNumberFormat="1" applyFont="1" applyFill="1" applyBorder="1" applyAlignment="1" applyProtection="1">
      <alignment horizontal="center" vertical="center" wrapText="1"/>
    </xf>
    <xf numFmtId="3" fontId="36" fillId="20" borderId="11" xfId="34" applyNumberFormat="1" applyFont="1" applyFill="1" applyBorder="1" applyAlignment="1">
      <alignment vertical="center" wrapText="1"/>
    </xf>
    <xf numFmtId="3" fontId="36" fillId="20" borderId="11" xfId="34" applyNumberFormat="1" applyFont="1" applyFill="1" applyBorder="1"/>
    <xf numFmtId="164" fontId="36" fillId="20" borderId="0" xfId="34" applyNumberFormat="1" applyFont="1" applyFill="1" applyBorder="1" applyAlignment="1">
      <alignment horizontal="left" vertical="center" wrapText="1"/>
    </xf>
    <xf numFmtId="164" fontId="36" fillId="20" borderId="0" xfId="34" applyNumberFormat="1" applyFont="1" applyFill="1" applyBorder="1" applyAlignment="1">
      <alignment vertical="center" wrapText="1"/>
    </xf>
    <xf numFmtId="164" fontId="36" fillId="21" borderId="0" xfId="34" applyNumberFormat="1" applyFont="1" applyFill="1" applyBorder="1" applyAlignment="1" applyProtection="1">
      <alignment horizontal="center" vertical="center" wrapText="1"/>
    </xf>
    <xf numFmtId="2" fontId="36" fillId="0" borderId="0" xfId="34" applyNumberFormat="1" applyFont="1" applyBorder="1" applyAlignment="1" applyProtection="1">
      <alignment vertical="center" wrapText="1"/>
      <protection locked="0"/>
    </xf>
    <xf numFmtId="3" fontId="36" fillId="20" borderId="0" xfId="34" applyNumberFormat="1" applyFont="1" applyFill="1" applyBorder="1"/>
    <xf numFmtId="0" fontId="35" fillId="0" borderId="0" xfId="0" applyFont="1" applyAlignment="1">
      <alignment horizontal="right" vertical="center"/>
    </xf>
    <xf numFmtId="0" fontId="36" fillId="0" borderId="18" xfId="0" applyFont="1" applyBorder="1" applyAlignment="1">
      <alignment horizontal="center" vertical="center"/>
    </xf>
    <xf numFmtId="164" fontId="36" fillId="0" borderId="18" xfId="34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left"/>
    </xf>
    <xf numFmtId="0" fontId="35" fillId="0" borderId="0" xfId="0" applyFont="1" applyAlignment="1">
      <alignment horizontal="left"/>
    </xf>
    <xf numFmtId="3" fontId="35" fillId="0" borderId="18" xfId="34" applyNumberFormat="1" applyFont="1" applyBorder="1" applyAlignment="1">
      <alignment wrapText="1"/>
    </xf>
    <xf numFmtId="3" fontId="35" fillId="0" borderId="0" xfId="0" applyNumberFormat="1" applyFont="1" applyAlignment="1">
      <alignment horizontal="left"/>
    </xf>
    <xf numFmtId="0" fontId="35" fillId="0" borderId="11" xfId="0" applyFont="1" applyBorder="1"/>
    <xf numFmtId="0" fontId="36" fillId="0" borderId="11" xfId="0" applyFont="1" applyBorder="1" applyAlignment="1">
      <alignment vertical="center"/>
    </xf>
    <xf numFmtId="3" fontId="36" fillId="0" borderId="11" xfId="0" applyNumberFormat="1" applyFont="1" applyBorder="1"/>
    <xf numFmtId="4" fontId="36" fillId="0" borderId="11" xfId="0" applyNumberFormat="1" applyFont="1" applyBorder="1"/>
    <xf numFmtId="0" fontId="36" fillId="0" borderId="0" xfId="0" applyFont="1" applyAlignment="1">
      <alignment vertical="center"/>
    </xf>
    <xf numFmtId="3" fontId="36" fillId="0" borderId="0" xfId="0" applyNumberFormat="1" applyFont="1" applyAlignment="1">
      <alignment vertical="center"/>
    </xf>
    <xf numFmtId="164" fontId="35" fillId="20" borderId="11" xfId="34" applyNumberFormat="1" applyFont="1" applyFill="1" applyBorder="1" applyAlignment="1">
      <alignment horizontal="left" vertical="center" wrapText="1"/>
    </xf>
    <xf numFmtId="164" fontId="35" fillId="20" borderId="11" xfId="34" applyNumberFormat="1" applyFont="1" applyFill="1" applyBorder="1" applyAlignment="1">
      <alignment vertical="center" wrapText="1"/>
    </xf>
    <xf numFmtId="164" fontId="35" fillId="21" borderId="11" xfId="34" applyNumberFormat="1" applyFont="1" applyFill="1" applyBorder="1" applyAlignment="1" applyProtection="1">
      <alignment horizontal="center" vertical="center" wrapText="1"/>
    </xf>
    <xf numFmtId="3" fontId="35" fillId="20" borderId="11" xfId="34" applyNumberFormat="1" applyFont="1" applyFill="1" applyBorder="1" applyAlignment="1">
      <alignment vertical="center" wrapText="1"/>
    </xf>
    <xf numFmtId="2" fontId="36" fillId="0" borderId="11" xfId="34" applyNumberFormat="1" applyFont="1" applyBorder="1" applyAlignment="1" applyProtection="1">
      <alignment vertical="center" wrapText="1"/>
      <protection locked="0"/>
    </xf>
    <xf numFmtId="0" fontId="36" fillId="0" borderId="11" xfId="0" applyFont="1" applyBorder="1"/>
    <xf numFmtId="0" fontId="35" fillId="0" borderId="0" xfId="0" applyFont="1" applyAlignment="1" applyProtection="1">
      <alignment horizontal="center" vertical="center"/>
    </xf>
    <xf numFmtId="3" fontId="35" fillId="0" borderId="0" xfId="0" applyNumberFormat="1" applyFont="1" applyAlignment="1" applyProtection="1">
      <alignment horizontal="right" vertical="center"/>
      <protection locked="0"/>
    </xf>
    <xf numFmtId="0" fontId="35" fillId="0" borderId="0" xfId="0" applyFont="1" applyBorder="1" applyAlignment="1">
      <alignment horizontal="center" vertical="center"/>
    </xf>
    <xf numFmtId="3" fontId="35" fillId="0" borderId="0" xfId="0" applyNumberFormat="1" applyFont="1" applyBorder="1"/>
    <xf numFmtId="3" fontId="36" fillId="0" borderId="0" xfId="0" applyNumberFormat="1" applyFont="1" applyBorder="1"/>
    <xf numFmtId="0" fontId="35" fillId="0" borderId="11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165" fontId="35" fillId="0" borderId="0" xfId="0" applyNumberFormat="1" applyFont="1"/>
    <xf numFmtId="165" fontId="35" fillId="0" borderId="0" xfId="34" applyNumberFormat="1" applyFont="1" applyAlignment="1">
      <alignment horizontal="center" vertical="center" wrapText="1"/>
    </xf>
    <xf numFmtId="164" fontId="36" fillId="0" borderId="0" xfId="34" applyNumberFormat="1" applyFont="1" applyAlignment="1">
      <alignment horizontal="center" vertical="center" wrapText="1"/>
    </xf>
    <xf numFmtId="164" fontId="35" fillId="0" borderId="0" xfId="34" applyNumberFormat="1" applyFont="1" applyAlignment="1">
      <alignment horizontal="right" vertical="center" wrapText="1"/>
    </xf>
    <xf numFmtId="164" fontId="35" fillId="0" borderId="18" xfId="34" applyNumberFormat="1" applyFont="1" applyBorder="1" applyAlignment="1">
      <alignment horizontal="center" vertical="center" wrapText="1"/>
    </xf>
    <xf numFmtId="165" fontId="35" fillId="0" borderId="18" xfId="34" applyNumberFormat="1" applyFont="1" applyBorder="1" applyAlignment="1">
      <alignment horizontal="center" vertical="center" wrapText="1"/>
    </xf>
    <xf numFmtId="164" fontId="35" fillId="0" borderId="19" xfId="34" applyNumberFormat="1" applyFont="1" applyBorder="1" applyAlignment="1">
      <alignment horizontal="center" vertical="center" wrapText="1"/>
    </xf>
    <xf numFmtId="165" fontId="35" fillId="0" borderId="19" xfId="34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top" wrapText="1"/>
    </xf>
    <xf numFmtId="164" fontId="35" fillId="0" borderId="10" xfId="34" applyNumberFormat="1" applyFont="1" applyBorder="1" applyAlignment="1">
      <alignment horizontal="center" vertical="center" wrapText="1"/>
    </xf>
    <xf numFmtId="165" fontId="35" fillId="0" borderId="10" xfId="34" applyNumberFormat="1" applyFont="1" applyBorder="1" applyAlignment="1">
      <alignment horizontal="center" vertical="center" wrapText="1"/>
    </xf>
    <xf numFmtId="1" fontId="35" fillId="0" borderId="10" xfId="34" applyNumberFormat="1" applyFont="1" applyBorder="1" applyAlignment="1">
      <alignment horizontal="center" vertical="center" wrapText="1"/>
    </xf>
    <xf numFmtId="1" fontId="35" fillId="0" borderId="12" xfId="34" applyNumberFormat="1" applyFont="1" applyBorder="1" applyAlignment="1">
      <alignment horizontal="center" vertical="center" wrapText="1"/>
    </xf>
    <xf numFmtId="164" fontId="35" fillId="0" borderId="19" xfId="34" applyNumberFormat="1" applyFont="1" applyBorder="1" applyAlignment="1">
      <alignment horizontal="left" vertical="center" wrapText="1"/>
    </xf>
    <xf numFmtId="164" fontId="35" fillId="0" borderId="19" xfId="34" applyNumberFormat="1" applyFont="1" applyBorder="1" applyAlignment="1">
      <alignment vertical="center" wrapText="1"/>
    </xf>
    <xf numFmtId="3" fontId="35" fillId="0" borderId="11" xfId="34" applyNumberFormat="1" applyFont="1" applyBorder="1" applyAlignment="1">
      <alignment vertical="center" wrapText="1"/>
    </xf>
    <xf numFmtId="164" fontId="35" fillId="0" borderId="25" xfId="34" applyNumberFormat="1" applyFont="1" applyBorder="1" applyAlignment="1">
      <alignment vertical="center" wrapText="1"/>
    </xf>
    <xf numFmtId="0" fontId="35" fillId="0" borderId="19" xfId="0" applyFont="1" applyBorder="1"/>
    <xf numFmtId="164" fontId="35" fillId="0" borderId="11" xfId="34" applyNumberFormat="1" applyFont="1" applyBorder="1" applyAlignment="1">
      <alignment horizontal="left" vertical="center" wrapText="1"/>
    </xf>
    <xf numFmtId="164" fontId="35" fillId="0" borderId="11" xfId="34" applyNumberFormat="1" applyFont="1" applyBorder="1" applyAlignment="1">
      <alignment vertical="center" wrapText="1"/>
    </xf>
    <xf numFmtId="164" fontId="35" fillId="0" borderId="17" xfId="34" applyNumberFormat="1" applyFont="1" applyBorder="1" applyAlignment="1">
      <alignment vertical="center" wrapText="1"/>
    </xf>
    <xf numFmtId="165" fontId="35" fillId="0" borderId="11" xfId="34" applyNumberFormat="1" applyFont="1" applyBorder="1" applyAlignment="1">
      <alignment horizontal="center" vertical="center" wrapText="1"/>
    </xf>
    <xf numFmtId="164" fontId="35" fillId="0" borderId="23" xfId="34" applyNumberFormat="1" applyFont="1" applyBorder="1" applyAlignment="1">
      <alignment vertical="center" wrapText="1"/>
    </xf>
    <xf numFmtId="164" fontId="36" fillId="0" borderId="11" xfId="34" applyNumberFormat="1" applyFont="1" applyBorder="1" applyAlignment="1">
      <alignment horizontal="left" vertical="center" wrapText="1"/>
    </xf>
    <xf numFmtId="164" fontId="36" fillId="0" borderId="11" xfId="34" applyNumberFormat="1" applyFont="1" applyBorder="1" applyAlignment="1">
      <alignment vertical="center" wrapText="1"/>
    </xf>
    <xf numFmtId="165" fontId="36" fillId="0" borderId="11" xfId="34" applyNumberFormat="1" applyFont="1" applyBorder="1" applyAlignment="1">
      <alignment vertical="center" wrapText="1"/>
    </xf>
    <xf numFmtId="3" fontId="36" fillId="0" borderId="11" xfId="34" applyNumberFormat="1" applyFont="1" applyBorder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/>
    </xf>
    <xf numFmtId="0" fontId="35" fillId="0" borderId="10" xfId="0" applyFont="1" applyBorder="1" applyAlignment="1">
      <alignment vertical="center" wrapText="1"/>
    </xf>
    <xf numFmtId="3" fontId="35" fillId="0" borderId="10" xfId="0" applyNumberFormat="1" applyFont="1" applyBorder="1" applyAlignment="1">
      <alignment vertical="center" wrapText="1"/>
    </xf>
    <xf numFmtId="3" fontId="35" fillId="22" borderId="17" xfId="0" applyNumberFormat="1" applyFont="1" applyFill="1" applyBorder="1" applyAlignment="1">
      <alignment horizontal="right"/>
    </xf>
    <xf numFmtId="3" fontId="35" fillId="22" borderId="11" xfId="0" applyNumberFormat="1" applyFont="1" applyFill="1" applyBorder="1" applyAlignment="1">
      <alignment horizontal="right"/>
    </xf>
    <xf numFmtId="3" fontId="35" fillId="1" borderId="11" xfId="0" applyNumberFormat="1" applyFont="1" applyFill="1" applyBorder="1"/>
    <xf numFmtId="3" fontId="35" fillId="23" borderId="11" xfId="0" applyNumberFormat="1" applyFont="1" applyFill="1" applyBorder="1"/>
    <xf numFmtId="0" fontId="36" fillId="0" borderId="11" xfId="0" applyFont="1" applyBorder="1" applyAlignment="1">
      <alignment horizontal="left" vertical="center"/>
    </xf>
    <xf numFmtId="3" fontId="35" fillId="0" borderId="11" xfId="0" applyNumberFormat="1" applyFont="1" applyBorder="1" applyAlignment="1">
      <alignment horizontal="center" vertical="center"/>
    </xf>
    <xf numFmtId="3" fontId="40" fillId="22" borderId="17" xfId="0" applyNumberFormat="1" applyFont="1" applyFill="1" applyBorder="1"/>
    <xf numFmtId="3" fontId="40" fillId="24" borderId="11" xfId="0" applyNumberFormat="1" applyFont="1" applyFill="1" applyBorder="1"/>
    <xf numFmtId="3" fontId="35" fillId="24" borderId="11" xfId="0" applyNumberFormat="1" applyFont="1" applyFill="1" applyBorder="1"/>
    <xf numFmtId="3" fontId="35" fillId="25" borderId="11" xfId="0" applyNumberFormat="1" applyFont="1" applyFill="1" applyBorder="1"/>
    <xf numFmtId="3" fontId="35" fillId="22" borderId="17" xfId="0" applyNumberFormat="1" applyFont="1" applyFill="1" applyBorder="1"/>
    <xf numFmtId="3" fontId="35" fillId="22" borderId="11" xfId="0" applyNumberFormat="1" applyFont="1" applyFill="1" applyBorder="1"/>
    <xf numFmtId="0" fontId="40" fillId="26" borderId="0" xfId="0" applyFont="1" applyFill="1"/>
    <xf numFmtId="3" fontId="35" fillId="26" borderId="0" xfId="0" applyNumberFormat="1" applyFont="1" applyFill="1" applyAlignment="1">
      <alignment vertical="center"/>
    </xf>
    <xf numFmtId="0" fontId="36" fillId="0" borderId="11" xfId="0" applyFont="1" applyBorder="1" applyAlignment="1">
      <alignment wrapText="1"/>
    </xf>
    <xf numFmtId="3" fontId="35" fillId="24" borderId="11" xfId="0" applyNumberFormat="1" applyFont="1" applyFill="1" applyBorder="1" applyAlignment="1">
      <alignment vertical="center"/>
    </xf>
    <xf numFmtId="3" fontId="35" fillId="1" borderId="11" xfId="0" applyNumberFormat="1" applyFont="1" applyFill="1" applyBorder="1" applyAlignment="1">
      <alignment vertical="center"/>
    </xf>
    <xf numFmtId="0" fontId="35" fillId="0" borderId="34" xfId="0" applyFont="1" applyBorder="1"/>
    <xf numFmtId="0" fontId="36" fillId="0" borderId="16" xfId="0" applyFont="1" applyBorder="1" applyAlignment="1">
      <alignment vertical="center" wrapText="1"/>
    </xf>
    <xf numFmtId="0" fontId="36" fillId="0" borderId="59" xfId="0" applyFont="1" applyBorder="1" applyAlignment="1">
      <alignment horizontal="center" vertical="center" wrapText="1"/>
    </xf>
    <xf numFmtId="0" fontId="35" fillId="0" borderId="0" xfId="0" applyFont="1" applyAlignment="1">
      <alignment wrapText="1"/>
    </xf>
    <xf numFmtId="0" fontId="35" fillId="0" borderId="37" xfId="0" applyFont="1" applyBorder="1"/>
    <xf numFmtId="3" fontId="35" fillId="0" borderId="35" xfId="0" applyNumberFormat="1" applyFont="1" applyBorder="1"/>
    <xf numFmtId="0" fontId="35" fillId="0" borderId="32" xfId="0" applyFont="1" applyBorder="1"/>
    <xf numFmtId="0" fontId="36" fillId="0" borderId="24" xfId="0" applyFont="1" applyBorder="1" applyAlignment="1">
      <alignment wrapText="1"/>
    </xf>
    <xf numFmtId="3" fontId="36" fillId="0" borderId="33" xfId="0" applyNumberFormat="1" applyFont="1" applyBorder="1"/>
    <xf numFmtId="0" fontId="22" fillId="0" borderId="0" xfId="34" applyFont="1" applyBorder="1"/>
    <xf numFmtId="0" fontId="22" fillId="0" borderId="11" xfId="34" applyFont="1" applyBorder="1" applyAlignment="1">
      <alignment horizontal="center" vertical="center"/>
    </xf>
    <xf numFmtId="0" fontId="22" fillId="0" borderId="11" xfId="34" applyFont="1" applyBorder="1"/>
    <xf numFmtId="0" fontId="23" fillId="0" borderId="11" xfId="34" applyFont="1" applyBorder="1" applyAlignment="1">
      <alignment horizontal="center" wrapText="1"/>
    </xf>
    <xf numFmtId="49" fontId="23" fillId="27" borderId="11" xfId="34" applyNumberFormat="1" applyFont="1" applyFill="1" applyBorder="1" applyAlignment="1">
      <alignment horizontal="left" wrapText="1"/>
    </xf>
    <xf numFmtId="0" fontId="23" fillId="27" borderId="11" xfId="34" applyFont="1" applyFill="1" applyBorder="1"/>
    <xf numFmtId="0" fontId="22" fillId="27" borderId="11" xfId="34" applyFont="1" applyFill="1" applyBorder="1"/>
    <xf numFmtId="49" fontId="23" fillId="27" borderId="11" xfId="34" applyNumberFormat="1" applyFont="1" applyFill="1" applyBorder="1" applyAlignment="1">
      <alignment horizontal="left"/>
    </xf>
    <xf numFmtId="0" fontId="23" fillId="27" borderId="11" xfId="34" applyFont="1" applyFill="1" applyBorder="1" applyAlignment="1">
      <alignment horizontal="left"/>
    </xf>
    <xf numFmtId="0" fontId="22" fillId="27" borderId="11" xfId="34" applyFont="1" applyFill="1" applyBorder="1" applyAlignment="1">
      <alignment horizontal="left"/>
    </xf>
    <xf numFmtId="0" fontId="22" fillId="0" borderId="11" xfId="34" applyFont="1" applyBorder="1" applyAlignment="1">
      <alignment vertical="center" wrapText="1"/>
    </xf>
    <xf numFmtId="0" fontId="23" fillId="0" borderId="11" xfId="34" applyFont="1" applyBorder="1"/>
    <xf numFmtId="0" fontId="33" fillId="0" borderId="0" xfId="34" applyFont="1" applyBorder="1"/>
    <xf numFmtId="0" fontId="33" fillId="27" borderId="0" xfId="34" applyFont="1" applyFill="1" applyBorder="1"/>
    <xf numFmtId="3" fontId="35" fillId="0" borderId="32" xfId="0" applyNumberFormat="1" applyFont="1" applyBorder="1" applyAlignment="1">
      <alignment horizontal="center" vertical="center"/>
    </xf>
    <xf numFmtId="3" fontId="35" fillId="0" borderId="24" xfId="0" applyNumberFormat="1" applyFont="1" applyBorder="1" applyAlignment="1">
      <alignment horizontal="center" vertical="center" wrapText="1"/>
    </xf>
    <xf numFmtId="3" fontId="35" fillId="0" borderId="33" xfId="0" applyNumberFormat="1" applyFont="1" applyBorder="1" applyAlignment="1">
      <alignment horizontal="center" vertical="center" wrapText="1"/>
    </xf>
    <xf numFmtId="3" fontId="35" fillId="0" borderId="24" xfId="0" applyNumberFormat="1" applyFont="1" applyFill="1" applyBorder="1" applyAlignment="1">
      <alignment horizontal="center" vertical="center" wrapText="1"/>
    </xf>
    <xf numFmtId="3" fontId="35" fillId="0" borderId="33" xfId="0" applyNumberFormat="1" applyFont="1" applyFill="1" applyBorder="1" applyAlignment="1">
      <alignment horizontal="center" vertical="center" wrapText="1"/>
    </xf>
    <xf numFmtId="41" fontId="35" fillId="0" borderId="11" xfId="0" applyNumberFormat="1" applyFont="1" applyBorder="1" applyAlignment="1">
      <alignment horizontal="center" wrapText="1"/>
    </xf>
    <xf numFmtId="41" fontId="36" fillId="0" borderId="11" xfId="0" applyNumberFormat="1" applyFont="1" applyBorder="1" applyAlignment="1">
      <alignment horizontal="center" wrapText="1"/>
    </xf>
    <xf numFmtId="41" fontId="35" fillId="0" borderId="11" xfId="0" applyNumberFormat="1" applyFont="1" applyBorder="1" applyAlignment="1">
      <alignment horizontal="center"/>
    </xf>
    <xf numFmtId="0" fontId="36" fillId="0" borderId="0" xfId="0" applyFont="1" applyAlignment="1"/>
    <xf numFmtId="0" fontId="35" fillId="0" borderId="17" xfId="0" applyFont="1" applyFill="1" applyBorder="1"/>
    <xf numFmtId="0" fontId="35" fillId="0" borderId="17" xfId="0" applyFont="1" applyBorder="1"/>
    <xf numFmtId="0" fontId="36" fillId="0" borderId="17" xfId="0" applyFont="1" applyBorder="1"/>
    <xf numFmtId="0" fontId="35" fillId="0" borderId="37" xfId="0" applyFont="1" applyBorder="1" applyAlignment="1">
      <alignment horizontal="center" vertical="center" wrapText="1"/>
    </xf>
    <xf numFmtId="4" fontId="36" fillId="0" borderId="24" xfId="0" applyNumberFormat="1" applyFont="1" applyBorder="1" applyAlignment="1">
      <alignment horizontal="center" vertical="center"/>
    </xf>
    <xf numFmtId="4" fontId="36" fillId="0" borderId="33" xfId="0" applyNumberFormat="1" applyFont="1" applyBorder="1" applyAlignment="1">
      <alignment horizontal="center" vertical="center"/>
    </xf>
    <xf numFmtId="3" fontId="35" fillId="0" borderId="0" xfId="0" applyNumberFormat="1" applyFont="1" applyAlignment="1">
      <alignment horizontal="center" vertical="center"/>
    </xf>
    <xf numFmtId="0" fontId="36" fillId="0" borderId="11" xfId="0" applyFont="1" applyBorder="1" applyAlignment="1">
      <alignment horizontal="center" wrapText="1"/>
    </xf>
    <xf numFmtId="0" fontId="36" fillId="1" borderId="17" xfId="0" applyFont="1" applyFill="1" applyBorder="1"/>
    <xf numFmtId="0" fontId="36" fillId="1" borderId="11" xfId="0" applyFont="1" applyFill="1" applyBorder="1"/>
    <xf numFmtId="0" fontId="36" fillId="0" borderId="11" xfId="0" applyFont="1" applyBorder="1" applyAlignment="1">
      <alignment horizontal="center" vertical="center"/>
    </xf>
    <xf numFmtId="3" fontId="36" fillId="0" borderId="11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vertical="center"/>
    </xf>
    <xf numFmtId="0" fontId="23" fillId="0" borderId="0" xfId="0" applyFont="1"/>
    <xf numFmtId="41" fontId="24" fillId="0" borderId="0" xfId="36" applyNumberFormat="1" applyFont="1"/>
    <xf numFmtId="0" fontId="23" fillId="0" borderId="0" xfId="34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3" fontId="36" fillId="0" borderId="58" xfId="0" applyNumberFormat="1" applyFont="1" applyBorder="1" applyAlignment="1">
      <alignment horizontal="center" vertical="center"/>
    </xf>
    <xf numFmtId="3" fontId="36" fillId="0" borderId="27" xfId="0" applyNumberFormat="1" applyFont="1" applyBorder="1" applyAlignment="1">
      <alignment horizontal="center" vertical="center"/>
    </xf>
    <xf numFmtId="3" fontId="36" fillId="0" borderId="60" xfId="0" applyNumberFormat="1" applyFont="1" applyBorder="1" applyAlignment="1">
      <alignment horizontal="center" vertical="center"/>
    </xf>
    <xf numFmtId="3" fontId="36" fillId="0" borderId="61" xfId="0" applyNumberFormat="1" applyFont="1" applyFill="1" applyBorder="1" applyAlignment="1">
      <alignment horizontal="center" vertical="center" wrapText="1"/>
    </xf>
    <xf numFmtId="3" fontId="36" fillId="0" borderId="29" xfId="0" applyNumberFormat="1" applyFont="1" applyFill="1" applyBorder="1" applyAlignment="1">
      <alignment horizontal="center" vertical="center" wrapText="1"/>
    </xf>
    <xf numFmtId="3" fontId="36" fillId="0" borderId="27" xfId="0" applyNumberFormat="1" applyFont="1" applyFill="1" applyBorder="1" applyAlignment="1">
      <alignment horizontal="center" vertical="center" wrapText="1"/>
    </xf>
    <xf numFmtId="3" fontId="36" fillId="0" borderId="60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 vertical="center"/>
    </xf>
    <xf numFmtId="3" fontId="35" fillId="0" borderId="27" xfId="0" applyNumberFormat="1" applyFont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35" fillId="20" borderId="0" xfId="35" applyFont="1" applyFill="1" applyBorder="1" applyAlignment="1" applyProtection="1">
      <alignment horizontal="right"/>
    </xf>
    <xf numFmtId="0" fontId="36" fillId="0" borderId="0" xfId="36" applyFont="1" applyAlignment="1">
      <alignment horizontal="center"/>
    </xf>
    <xf numFmtId="0" fontId="36" fillId="20" borderId="0" xfId="36" applyFont="1" applyFill="1" applyAlignment="1">
      <alignment horizontal="center"/>
    </xf>
    <xf numFmtId="164" fontId="36" fillId="20" borderId="0" xfId="33" applyNumberFormat="1" applyFont="1" applyFill="1" applyBorder="1" applyAlignment="1" applyProtection="1">
      <alignment horizontal="center"/>
    </xf>
    <xf numFmtId="164" fontId="36" fillId="20" borderId="0" xfId="33" applyNumberFormat="1" applyFont="1" applyFill="1" applyBorder="1" applyAlignment="1" applyProtection="1">
      <alignment horizontal="center" vertical="center"/>
    </xf>
    <xf numFmtId="0" fontId="36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61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5" fillId="0" borderId="27" xfId="0" applyFont="1" applyBorder="1" applyAlignment="1">
      <alignment horizontal="center"/>
    </xf>
    <xf numFmtId="3" fontId="22" fillId="0" borderId="0" xfId="32" applyNumberFormat="1" applyFont="1" applyFill="1" applyBorder="1" applyAlignment="1">
      <alignment horizontal="right" vertical="center" wrapText="1"/>
    </xf>
    <xf numFmtId="0" fontId="23" fillId="0" borderId="0" xfId="32" applyFont="1" applyFill="1" applyBorder="1" applyAlignment="1">
      <alignment horizontal="center" vertical="center" wrapText="1"/>
    </xf>
    <xf numFmtId="0" fontId="22" fillId="0" borderId="0" xfId="32" applyFont="1" applyFill="1" applyBorder="1" applyAlignment="1">
      <alignment horizontal="left" vertical="center" wrapText="1"/>
    </xf>
    <xf numFmtId="0" fontId="35" fillId="0" borderId="0" xfId="0" applyFont="1" applyAlignment="1">
      <alignment horizontal="right"/>
    </xf>
    <xf numFmtId="164" fontId="35" fillId="0" borderId="0" xfId="34" applyNumberFormat="1" applyFont="1" applyBorder="1" applyAlignment="1">
      <alignment horizontal="right" vertical="center" wrapText="1"/>
    </xf>
    <xf numFmtId="0" fontId="35" fillId="0" borderId="0" xfId="0" applyFont="1" applyAlignment="1" applyProtection="1">
      <alignment horizontal="right" vertical="center"/>
      <protection locked="0"/>
    </xf>
    <xf numFmtId="0" fontId="36" fillId="0" borderId="0" xfId="0" applyFont="1" applyAlignment="1" applyProtection="1">
      <alignment horizontal="center" vertical="center" wrapText="1"/>
    </xf>
    <xf numFmtId="0" fontId="36" fillId="0" borderId="0" xfId="0" applyFont="1" applyBorder="1" applyAlignment="1" applyProtection="1">
      <alignment horizontal="center" vertical="center" wrapText="1"/>
    </xf>
    <xf numFmtId="0" fontId="35" fillId="0" borderId="0" xfId="0" applyFont="1" applyAlignment="1">
      <alignment horizontal="center"/>
    </xf>
    <xf numFmtId="3" fontId="36" fillId="0" borderId="0" xfId="0" applyNumberFormat="1" applyFont="1" applyBorder="1" applyAlignment="1">
      <alignment horizontal="center"/>
    </xf>
    <xf numFmtId="3" fontId="35" fillId="0" borderId="0" xfId="0" applyNumberFormat="1" applyFont="1" applyBorder="1" applyAlignment="1">
      <alignment horizontal="center"/>
    </xf>
    <xf numFmtId="3" fontId="36" fillId="0" borderId="11" xfId="0" applyNumberFormat="1" applyFont="1" applyBorder="1" applyAlignment="1">
      <alignment horizontal="center" wrapText="1"/>
    </xf>
    <xf numFmtId="0" fontId="36" fillId="0" borderId="11" xfId="0" applyFont="1" applyBorder="1" applyAlignment="1">
      <alignment wrapText="1"/>
    </xf>
    <xf numFmtId="0" fontId="36" fillId="0" borderId="11" xfId="0" applyFont="1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35" fillId="0" borderId="17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35" fillId="0" borderId="11" xfId="0" applyFont="1" applyBorder="1" applyAlignment="1"/>
    <xf numFmtId="164" fontId="35" fillId="0" borderId="0" xfId="34" applyNumberFormat="1" applyFont="1" applyAlignment="1">
      <alignment horizontal="right" vertical="center" wrapText="1"/>
    </xf>
    <xf numFmtId="164" fontId="36" fillId="0" borderId="0" xfId="34" applyNumberFormat="1" applyFont="1" applyAlignment="1">
      <alignment horizontal="center" vertical="center" wrapText="1"/>
    </xf>
    <xf numFmtId="164" fontId="35" fillId="0" borderId="30" xfId="34" applyNumberFormat="1" applyFont="1" applyBorder="1" applyAlignment="1">
      <alignment horizontal="right" vertical="center" wrapText="1"/>
    </xf>
    <xf numFmtId="0" fontId="35" fillId="0" borderId="11" xfId="0" applyFont="1" applyBorder="1" applyAlignment="1">
      <alignment horizontal="center"/>
    </xf>
    <xf numFmtId="164" fontId="35" fillId="0" borderId="11" xfId="34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164" fontId="35" fillId="0" borderId="18" xfId="34" applyNumberFormat="1" applyFont="1" applyBorder="1" applyAlignment="1">
      <alignment horizontal="center" vertical="top" wrapText="1"/>
    </xf>
    <xf numFmtId="164" fontId="35" fillId="0" borderId="19" xfId="34" applyNumberFormat="1" applyFont="1" applyBorder="1" applyAlignment="1">
      <alignment horizontal="center" vertical="top" wrapText="1"/>
    </xf>
    <xf numFmtId="164" fontId="35" fillId="0" borderId="10" xfId="34" applyNumberFormat="1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top" wrapText="1"/>
    </xf>
    <xf numFmtId="14" fontId="35" fillId="0" borderId="11" xfId="0" applyNumberFormat="1" applyFont="1" applyBorder="1" applyAlignment="1">
      <alignment horizontal="center" vertical="top" wrapText="1"/>
    </xf>
    <xf numFmtId="164" fontId="35" fillId="0" borderId="18" xfId="34" applyNumberFormat="1" applyFont="1" applyBorder="1" applyAlignment="1">
      <alignment horizontal="center" vertical="center" wrapText="1"/>
    </xf>
    <xf numFmtId="164" fontId="35" fillId="0" borderId="19" xfId="34" applyNumberFormat="1" applyFont="1" applyBorder="1" applyAlignment="1">
      <alignment horizontal="center" vertical="center" wrapText="1"/>
    </xf>
    <xf numFmtId="164" fontId="35" fillId="0" borderId="10" xfId="34" applyNumberFormat="1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3" fontId="35" fillId="0" borderId="23" xfId="0" applyNumberFormat="1" applyFont="1" applyBorder="1" applyAlignment="1">
      <alignment horizontal="center"/>
    </xf>
    <xf numFmtId="3" fontId="35" fillId="0" borderId="56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0" fontId="37" fillId="0" borderId="0" xfId="0" applyFont="1" applyAlignment="1">
      <alignment horizontal="center"/>
    </xf>
  </cellXfs>
  <cellStyles count="41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3" xfId="32"/>
    <cellStyle name="Normál_KVRENMUNKA" xfId="33"/>
    <cellStyle name="Normál_Munka1" xfId="34"/>
    <cellStyle name="Normál_Munka1_Munka15" xfId="35"/>
    <cellStyle name="Normál_Munka15" xfId="36"/>
    <cellStyle name="Összesen" xfId="37" builtinId="25" customBuiltin="1"/>
    <cellStyle name="Rossz" xfId="38" builtinId="27" customBuiltin="1"/>
    <cellStyle name="Semleges" xfId="39" builtinId="28" customBuiltin="1"/>
    <cellStyle name="Számítás" xfId="40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896" name="AutoShape 1">
          <a:extLst>
            <a:ext uri="{FF2B5EF4-FFF2-40B4-BE49-F238E27FC236}">
              <a16:creationId xmlns:a16="http://schemas.microsoft.com/office/drawing/2014/main" xmlns="" id="{5705E5B5-03E3-4C53-9AC6-2F5EB8D621B5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897" name="AutoShape 2">
          <a:extLst>
            <a:ext uri="{FF2B5EF4-FFF2-40B4-BE49-F238E27FC236}">
              <a16:creationId xmlns:a16="http://schemas.microsoft.com/office/drawing/2014/main" xmlns="" id="{50864562-0C51-43B8-AC8A-47EE4914E4B9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898" name="AutoShape 5">
          <a:extLst>
            <a:ext uri="{FF2B5EF4-FFF2-40B4-BE49-F238E27FC236}">
              <a16:creationId xmlns:a16="http://schemas.microsoft.com/office/drawing/2014/main" xmlns="" id="{378DF47F-61D9-41AD-8E05-61B7D8568611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899" name="AutoShape 6">
          <a:extLst>
            <a:ext uri="{FF2B5EF4-FFF2-40B4-BE49-F238E27FC236}">
              <a16:creationId xmlns:a16="http://schemas.microsoft.com/office/drawing/2014/main" xmlns="" id="{321A3CBC-B5C8-490F-B8CE-7765E9A9E866}"/>
            </a:ext>
          </a:extLst>
        </xdr:cNvPr>
        <xdr:cNvSpPr>
          <a:spLocks/>
        </xdr:cNvSpPr>
      </xdr:nvSpPr>
      <xdr:spPr bwMode="auto">
        <a:xfrm>
          <a:off x="29527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F74"/>
  <sheetViews>
    <sheetView topLeftCell="A56" zoomScaleNormal="100" workbookViewId="0">
      <selection activeCell="G23" sqref="G23"/>
    </sheetView>
  </sheetViews>
  <sheetFormatPr defaultRowHeight="12.75" x14ac:dyDescent="0.2"/>
  <cols>
    <col min="1" max="1" width="22.28515625" style="6" customWidth="1"/>
    <col min="2" max="2" width="6.28515625" style="6" customWidth="1"/>
    <col min="3" max="3" width="28.140625" style="6" customWidth="1"/>
    <col min="4" max="4" width="42.42578125" style="6" customWidth="1"/>
    <col min="5" max="5" width="36.5703125" style="6" customWidth="1"/>
    <col min="6" max="16384" width="9.140625" style="6"/>
  </cols>
  <sheetData>
    <row r="1" spans="1:6" x14ac:dyDescent="0.2">
      <c r="A1" s="104"/>
      <c r="B1" s="104"/>
      <c r="C1" s="104"/>
      <c r="D1" s="104"/>
      <c r="E1" s="105" t="s">
        <v>126</v>
      </c>
    </row>
    <row r="2" spans="1:6" x14ac:dyDescent="0.2">
      <c r="A2" s="367" t="s">
        <v>187</v>
      </c>
      <c r="B2" s="367"/>
      <c r="C2" s="367"/>
      <c r="D2" s="367"/>
      <c r="E2" s="367"/>
    </row>
    <row r="3" spans="1:6" x14ac:dyDescent="0.2">
      <c r="A3" s="329"/>
      <c r="B3" s="329"/>
      <c r="C3" s="329"/>
      <c r="D3" s="329"/>
      <c r="E3" s="329"/>
    </row>
    <row r="4" spans="1:6" x14ac:dyDescent="0.2">
      <c r="A4" s="330" t="s">
        <v>0</v>
      </c>
      <c r="B4" s="330" t="s">
        <v>1</v>
      </c>
      <c r="C4" s="330" t="s">
        <v>135</v>
      </c>
      <c r="D4" s="330" t="s">
        <v>2</v>
      </c>
      <c r="E4" s="330" t="s">
        <v>3</v>
      </c>
    </row>
    <row r="5" spans="1:6" x14ac:dyDescent="0.2">
      <c r="A5" s="331"/>
      <c r="B5" s="331"/>
      <c r="C5" s="331"/>
      <c r="D5" s="331"/>
      <c r="E5" s="331"/>
    </row>
    <row r="6" spans="1:6" ht="25.5" x14ac:dyDescent="0.2">
      <c r="A6" s="332" t="str">
        <f>"1. "&amp;PROPER(LEFT($A$2,LEN($A$2)-10))</f>
        <v>1. Kémes Községi Önkormányzat</v>
      </c>
      <c r="B6" s="331"/>
      <c r="C6" s="333" t="s">
        <v>140</v>
      </c>
      <c r="D6" s="334" t="s">
        <v>120</v>
      </c>
      <c r="E6" s="335"/>
      <c r="F6" s="42"/>
    </row>
    <row r="7" spans="1:6" x14ac:dyDescent="0.2">
      <c r="A7" s="331"/>
      <c r="B7" s="331"/>
      <c r="C7" s="335" t="s">
        <v>5</v>
      </c>
      <c r="D7" s="335" t="s">
        <v>6</v>
      </c>
      <c r="E7" s="335" t="s">
        <v>7</v>
      </c>
      <c r="F7" s="42"/>
    </row>
    <row r="8" spans="1:6" x14ac:dyDescent="0.2">
      <c r="A8" s="331"/>
      <c r="B8" s="331"/>
      <c r="C8" s="335"/>
      <c r="D8" s="335"/>
      <c r="E8" s="335" t="s">
        <v>149</v>
      </c>
      <c r="F8" s="42"/>
    </row>
    <row r="9" spans="1:6" x14ac:dyDescent="0.2">
      <c r="A9" s="331"/>
      <c r="B9" s="331"/>
      <c r="C9" s="335"/>
      <c r="D9" s="335"/>
      <c r="E9" s="335" t="s">
        <v>8</v>
      </c>
      <c r="F9" s="42"/>
    </row>
    <row r="10" spans="1:6" x14ac:dyDescent="0.2">
      <c r="A10" s="331"/>
      <c r="B10" s="331"/>
      <c r="C10" s="335"/>
      <c r="D10" s="335"/>
      <c r="E10" s="335" t="s">
        <v>9</v>
      </c>
      <c r="F10" s="42"/>
    </row>
    <row r="11" spans="1:6" x14ac:dyDescent="0.2">
      <c r="A11" s="331"/>
      <c r="B11" s="331"/>
      <c r="C11" s="335"/>
      <c r="D11" s="335"/>
      <c r="E11" s="335" t="s">
        <v>10</v>
      </c>
      <c r="F11" s="42"/>
    </row>
    <row r="12" spans="1:6" x14ac:dyDescent="0.2">
      <c r="A12" s="331"/>
      <c r="B12" s="331"/>
      <c r="C12" s="335" t="s">
        <v>11</v>
      </c>
      <c r="D12" s="335" t="s">
        <v>12</v>
      </c>
      <c r="E12" s="335" t="s">
        <v>13</v>
      </c>
      <c r="F12" s="42"/>
    </row>
    <row r="13" spans="1:6" x14ac:dyDescent="0.2">
      <c r="A13" s="331"/>
      <c r="B13" s="331"/>
      <c r="C13" s="335"/>
      <c r="D13" s="335"/>
      <c r="E13" s="335" t="s">
        <v>14</v>
      </c>
      <c r="F13" s="42"/>
    </row>
    <row r="14" spans="1:6" x14ac:dyDescent="0.2">
      <c r="A14" s="331"/>
      <c r="B14" s="331"/>
      <c r="C14" s="336" t="s">
        <v>136</v>
      </c>
      <c r="D14" s="334" t="s">
        <v>137</v>
      </c>
      <c r="E14" s="335"/>
      <c r="F14" s="42"/>
    </row>
    <row r="15" spans="1:6" x14ac:dyDescent="0.2">
      <c r="A15" s="331"/>
      <c r="B15" s="331"/>
      <c r="C15" s="335" t="s">
        <v>5</v>
      </c>
      <c r="D15" s="335" t="s">
        <v>6</v>
      </c>
      <c r="E15" s="335" t="s">
        <v>8</v>
      </c>
      <c r="F15" s="42"/>
    </row>
    <row r="16" spans="1:6" x14ac:dyDescent="0.2">
      <c r="A16" s="331"/>
      <c r="B16" s="331"/>
      <c r="C16" s="335"/>
      <c r="D16" s="335"/>
      <c r="E16" s="335" t="s">
        <v>10</v>
      </c>
      <c r="F16" s="42"/>
    </row>
    <row r="17" spans="1:6" x14ac:dyDescent="0.2">
      <c r="A17" s="331"/>
      <c r="B17" s="331"/>
      <c r="C17" s="335" t="s">
        <v>11</v>
      </c>
      <c r="D17" s="335" t="s">
        <v>12</v>
      </c>
      <c r="E17" s="335" t="s">
        <v>13</v>
      </c>
      <c r="F17" s="42"/>
    </row>
    <row r="18" spans="1:6" x14ac:dyDescent="0.2">
      <c r="A18" s="331"/>
      <c r="B18" s="331"/>
      <c r="C18" s="335"/>
      <c r="D18" s="335"/>
      <c r="E18" s="335" t="s">
        <v>14</v>
      </c>
      <c r="F18" s="42"/>
    </row>
    <row r="19" spans="1:6" x14ac:dyDescent="0.2">
      <c r="A19" s="331"/>
      <c r="B19" s="331"/>
      <c r="C19" s="337" t="s">
        <v>200</v>
      </c>
      <c r="D19" s="106" t="s">
        <v>102</v>
      </c>
      <c r="E19" s="107"/>
      <c r="F19" s="42"/>
    </row>
    <row r="20" spans="1:6" x14ac:dyDescent="0.2">
      <c r="A20" s="331"/>
      <c r="B20" s="331"/>
      <c r="C20" s="338" t="s">
        <v>5</v>
      </c>
      <c r="D20" s="335" t="s">
        <v>6</v>
      </c>
      <c r="E20" s="335" t="s">
        <v>7</v>
      </c>
      <c r="F20" s="42"/>
    </row>
    <row r="21" spans="1:6" x14ac:dyDescent="0.2">
      <c r="A21" s="331"/>
      <c r="B21" s="331"/>
      <c r="C21" s="338"/>
      <c r="D21" s="335"/>
      <c r="E21" s="335" t="s">
        <v>150</v>
      </c>
      <c r="F21" s="42"/>
    </row>
    <row r="22" spans="1:6" x14ac:dyDescent="0.2">
      <c r="A22" s="331"/>
      <c r="B22" s="331"/>
      <c r="C22" s="337"/>
      <c r="D22" s="335"/>
      <c r="E22" s="335" t="s">
        <v>8</v>
      </c>
      <c r="F22" s="42"/>
    </row>
    <row r="23" spans="1:6" x14ac:dyDescent="0.2">
      <c r="A23" s="331"/>
      <c r="B23" s="331"/>
      <c r="C23" s="337"/>
      <c r="D23" s="335"/>
      <c r="E23" s="335" t="s">
        <v>9</v>
      </c>
      <c r="F23" s="42"/>
    </row>
    <row r="24" spans="1:6" x14ac:dyDescent="0.2">
      <c r="A24" s="331"/>
      <c r="B24" s="331"/>
      <c r="C24" s="337"/>
      <c r="D24" s="335"/>
      <c r="E24" s="335" t="s">
        <v>10</v>
      </c>
      <c r="F24" s="42"/>
    </row>
    <row r="25" spans="1:6" x14ac:dyDescent="0.2">
      <c r="A25" s="331"/>
      <c r="B25" s="331"/>
      <c r="C25" s="338" t="s">
        <v>5</v>
      </c>
      <c r="D25" s="335" t="s">
        <v>12</v>
      </c>
      <c r="E25" s="335" t="s">
        <v>13</v>
      </c>
      <c r="F25" s="42"/>
    </row>
    <row r="26" spans="1:6" x14ac:dyDescent="0.2">
      <c r="A26" s="331"/>
      <c r="B26" s="331"/>
      <c r="C26" s="337"/>
      <c r="D26" s="335"/>
      <c r="E26" s="335" t="s">
        <v>14</v>
      </c>
      <c r="F26" s="42"/>
    </row>
    <row r="27" spans="1:6" x14ac:dyDescent="0.2">
      <c r="A27" s="331"/>
      <c r="B27" s="331"/>
      <c r="C27" s="336" t="s">
        <v>138</v>
      </c>
      <c r="D27" s="334" t="s">
        <v>15</v>
      </c>
      <c r="E27" s="335"/>
      <c r="F27" s="42"/>
    </row>
    <row r="28" spans="1:6" x14ac:dyDescent="0.2">
      <c r="A28" s="331"/>
      <c r="B28" s="331"/>
      <c r="C28" s="335" t="s">
        <v>5</v>
      </c>
      <c r="D28" s="335" t="s">
        <v>6</v>
      </c>
      <c r="E28" s="335" t="s">
        <v>8</v>
      </c>
      <c r="F28" s="42"/>
    </row>
    <row r="29" spans="1:6" x14ac:dyDescent="0.2">
      <c r="A29" s="331"/>
      <c r="B29" s="331"/>
      <c r="C29" s="333" t="s">
        <v>139</v>
      </c>
      <c r="D29" s="334" t="s">
        <v>148</v>
      </c>
      <c r="E29" s="335"/>
      <c r="F29" s="42"/>
    </row>
    <row r="30" spans="1:6" x14ac:dyDescent="0.2">
      <c r="A30" s="331"/>
      <c r="B30" s="331"/>
      <c r="C30" s="335" t="s">
        <v>5</v>
      </c>
      <c r="D30" s="335" t="s">
        <v>6</v>
      </c>
      <c r="E30" s="335" t="s">
        <v>8</v>
      </c>
      <c r="F30" s="42"/>
    </row>
    <row r="31" spans="1:6" x14ac:dyDescent="0.2">
      <c r="A31" s="331"/>
      <c r="B31" s="331"/>
      <c r="C31" s="336" t="s">
        <v>141</v>
      </c>
      <c r="D31" s="334" t="s">
        <v>4</v>
      </c>
      <c r="E31" s="335"/>
      <c r="F31" s="42"/>
    </row>
    <row r="32" spans="1:6" x14ac:dyDescent="0.2">
      <c r="A32" s="331"/>
      <c r="B32" s="331"/>
      <c r="C32" s="335" t="s">
        <v>5</v>
      </c>
      <c r="D32" s="335" t="s">
        <v>6</v>
      </c>
      <c r="E32" s="335" t="s">
        <v>7</v>
      </c>
      <c r="F32" s="42"/>
    </row>
    <row r="33" spans="1:6" x14ac:dyDescent="0.2">
      <c r="A33" s="331"/>
      <c r="B33" s="331"/>
      <c r="C33" s="335"/>
      <c r="D33" s="335"/>
      <c r="E33" s="335" t="s">
        <v>18</v>
      </c>
      <c r="F33" s="42"/>
    </row>
    <row r="34" spans="1:6" x14ac:dyDescent="0.2">
      <c r="A34" s="331"/>
      <c r="B34" s="331"/>
      <c r="C34" s="335"/>
      <c r="D34" s="335"/>
      <c r="E34" s="335" t="s">
        <v>8</v>
      </c>
      <c r="F34" s="42"/>
    </row>
    <row r="35" spans="1:6" x14ac:dyDescent="0.2">
      <c r="A35" s="339"/>
      <c r="B35" s="331"/>
      <c r="C35" s="335"/>
      <c r="D35" s="335"/>
      <c r="E35" s="335" t="s">
        <v>9</v>
      </c>
      <c r="F35" s="42"/>
    </row>
    <row r="36" spans="1:6" x14ac:dyDescent="0.2">
      <c r="A36" s="331"/>
      <c r="B36" s="331"/>
      <c r="C36" s="335"/>
      <c r="D36" s="335"/>
      <c r="E36" s="335" t="s">
        <v>10</v>
      </c>
      <c r="F36" s="42"/>
    </row>
    <row r="37" spans="1:6" x14ac:dyDescent="0.2">
      <c r="A37" s="331"/>
      <c r="B37" s="331"/>
      <c r="C37" s="335" t="s">
        <v>11</v>
      </c>
      <c r="D37" s="335" t="s">
        <v>12</v>
      </c>
      <c r="E37" s="335" t="s">
        <v>13</v>
      </c>
      <c r="F37" s="42"/>
    </row>
    <row r="38" spans="1:6" x14ac:dyDescent="0.2">
      <c r="A38" s="331"/>
      <c r="B38" s="331"/>
      <c r="C38" s="335"/>
      <c r="D38" s="335"/>
      <c r="E38" s="335" t="s">
        <v>14</v>
      </c>
      <c r="F38" s="42"/>
    </row>
    <row r="39" spans="1:6" x14ac:dyDescent="0.2">
      <c r="A39" s="331"/>
      <c r="B39" s="331"/>
      <c r="C39" s="336" t="s">
        <v>142</v>
      </c>
      <c r="D39" s="334" t="s">
        <v>16</v>
      </c>
      <c r="E39" s="335"/>
      <c r="F39" s="42"/>
    </row>
    <row r="40" spans="1:6" x14ac:dyDescent="0.2">
      <c r="A40" s="331"/>
      <c r="B40" s="331"/>
      <c r="C40" s="335" t="s">
        <v>5</v>
      </c>
      <c r="D40" s="335" t="s">
        <v>6</v>
      </c>
      <c r="E40" s="335" t="s">
        <v>7</v>
      </c>
      <c r="F40" s="42"/>
    </row>
    <row r="41" spans="1:6" x14ac:dyDescent="0.2">
      <c r="A41" s="331"/>
      <c r="B41" s="331"/>
      <c r="C41" s="335"/>
      <c r="D41" s="335"/>
      <c r="E41" s="335" t="s">
        <v>149</v>
      </c>
      <c r="F41" s="42"/>
    </row>
    <row r="42" spans="1:6" x14ac:dyDescent="0.2">
      <c r="A42" s="331"/>
      <c r="B42" s="331"/>
      <c r="C42" s="335"/>
      <c r="D42" s="335"/>
      <c r="E42" s="335" t="s">
        <v>8</v>
      </c>
      <c r="F42" s="42"/>
    </row>
    <row r="43" spans="1:6" x14ac:dyDescent="0.2">
      <c r="A43" s="331"/>
      <c r="B43" s="331"/>
      <c r="C43" s="335"/>
      <c r="D43" s="335"/>
      <c r="E43" s="335" t="s">
        <v>10</v>
      </c>
      <c r="F43" s="42"/>
    </row>
    <row r="44" spans="1:6" x14ac:dyDescent="0.2">
      <c r="A44" s="331"/>
      <c r="B44" s="331"/>
      <c r="C44" s="336" t="s">
        <v>201</v>
      </c>
      <c r="D44" s="334" t="s">
        <v>17</v>
      </c>
      <c r="E44" s="335"/>
      <c r="F44" s="42"/>
    </row>
    <row r="45" spans="1:6" x14ac:dyDescent="0.2">
      <c r="A45" s="331"/>
      <c r="B45" s="331"/>
      <c r="C45" s="335" t="s">
        <v>5</v>
      </c>
      <c r="D45" s="335" t="s">
        <v>6</v>
      </c>
      <c r="E45" s="335" t="s">
        <v>7</v>
      </c>
      <c r="F45" s="42"/>
    </row>
    <row r="46" spans="1:6" x14ac:dyDescent="0.2">
      <c r="A46" s="331"/>
      <c r="B46" s="331"/>
      <c r="C46" s="335"/>
      <c r="D46" s="335"/>
      <c r="E46" s="335" t="s">
        <v>149</v>
      </c>
      <c r="F46" s="42"/>
    </row>
    <row r="47" spans="1:6" x14ac:dyDescent="0.2">
      <c r="A47" s="331"/>
      <c r="B47" s="331"/>
      <c r="C47" s="335"/>
      <c r="D47" s="335"/>
      <c r="E47" s="335" t="s">
        <v>8</v>
      </c>
      <c r="F47" s="42"/>
    </row>
    <row r="48" spans="1:6" x14ac:dyDescent="0.2">
      <c r="A48" s="331"/>
      <c r="B48" s="331"/>
      <c r="C48" s="335"/>
      <c r="D48" s="335"/>
      <c r="E48" s="335" t="s">
        <v>9</v>
      </c>
      <c r="F48" s="42"/>
    </row>
    <row r="49" spans="1:6" x14ac:dyDescent="0.2">
      <c r="A49" s="331"/>
      <c r="B49" s="331"/>
      <c r="C49" s="335"/>
      <c r="D49" s="335"/>
      <c r="E49" s="335" t="s">
        <v>10</v>
      </c>
      <c r="F49" s="42"/>
    </row>
    <row r="50" spans="1:6" x14ac:dyDescent="0.2">
      <c r="A50" s="331"/>
      <c r="B50" s="331"/>
      <c r="C50" s="335" t="s">
        <v>11</v>
      </c>
      <c r="D50" s="335" t="s">
        <v>12</v>
      </c>
      <c r="E50" s="335" t="s">
        <v>13</v>
      </c>
      <c r="F50" s="42"/>
    </row>
    <row r="51" spans="1:6" x14ac:dyDescent="0.2">
      <c r="A51" s="331"/>
      <c r="B51" s="331"/>
      <c r="C51" s="335"/>
      <c r="D51" s="335"/>
      <c r="E51" s="335" t="s">
        <v>14</v>
      </c>
      <c r="F51" s="42"/>
    </row>
    <row r="52" spans="1:6" x14ac:dyDescent="0.2">
      <c r="A52" s="331"/>
      <c r="B52" s="331"/>
      <c r="C52" s="336" t="s">
        <v>185</v>
      </c>
      <c r="D52" s="334" t="s">
        <v>186</v>
      </c>
      <c r="E52" s="335"/>
      <c r="F52" s="42"/>
    </row>
    <row r="53" spans="1:6" x14ac:dyDescent="0.2">
      <c r="A53" s="331"/>
      <c r="B53" s="331"/>
      <c r="C53" s="335" t="s">
        <v>5</v>
      </c>
      <c r="D53" s="335" t="s">
        <v>6</v>
      </c>
      <c r="E53" s="335" t="s">
        <v>7</v>
      </c>
      <c r="F53" s="42"/>
    </row>
    <row r="54" spans="1:6" x14ac:dyDescent="0.2">
      <c r="A54" s="331"/>
      <c r="B54" s="331"/>
      <c r="C54" s="335"/>
      <c r="D54" s="335"/>
      <c r="E54" s="335" t="s">
        <v>149</v>
      </c>
      <c r="F54" s="42"/>
    </row>
    <row r="55" spans="1:6" x14ac:dyDescent="0.2">
      <c r="A55" s="331"/>
      <c r="B55" s="331"/>
      <c r="C55" s="335"/>
      <c r="D55" s="335"/>
      <c r="E55" s="335" t="s">
        <v>8</v>
      </c>
      <c r="F55" s="42"/>
    </row>
    <row r="56" spans="1:6" x14ac:dyDescent="0.2">
      <c r="A56" s="331"/>
      <c r="B56" s="331"/>
      <c r="C56" s="335"/>
      <c r="D56" s="335"/>
      <c r="E56" s="335" t="s">
        <v>9</v>
      </c>
      <c r="F56" s="42"/>
    </row>
    <row r="57" spans="1:6" x14ac:dyDescent="0.2">
      <c r="A57" s="331"/>
      <c r="B57" s="331"/>
      <c r="C57" s="335"/>
      <c r="D57" s="335"/>
      <c r="E57" s="335" t="s">
        <v>10</v>
      </c>
      <c r="F57" s="42"/>
    </row>
    <row r="58" spans="1:6" x14ac:dyDescent="0.2">
      <c r="A58" s="331"/>
      <c r="B58" s="331"/>
      <c r="C58" s="335" t="s">
        <v>11</v>
      </c>
      <c r="D58" s="335" t="s">
        <v>12</v>
      </c>
      <c r="E58" s="335" t="s">
        <v>13</v>
      </c>
      <c r="F58" s="42"/>
    </row>
    <row r="59" spans="1:6" x14ac:dyDescent="0.2">
      <c r="A59" s="331"/>
      <c r="B59" s="331"/>
      <c r="C59" s="335"/>
      <c r="D59" s="335"/>
      <c r="E59" s="335" t="s">
        <v>14</v>
      </c>
      <c r="F59" s="42"/>
    </row>
    <row r="60" spans="1:6" x14ac:dyDescent="0.2">
      <c r="A60" s="331"/>
      <c r="B60" s="331"/>
      <c r="C60" s="335"/>
      <c r="D60" s="335"/>
      <c r="E60" s="335"/>
      <c r="F60" s="42"/>
    </row>
    <row r="61" spans="1:6" x14ac:dyDescent="0.2">
      <c r="A61" s="331"/>
      <c r="B61" s="331"/>
      <c r="C61" s="337">
        <v>104037</v>
      </c>
      <c r="D61" s="317" t="s">
        <v>199</v>
      </c>
      <c r="E61" s="335"/>
      <c r="F61" s="42"/>
    </row>
    <row r="62" spans="1:6" x14ac:dyDescent="0.2">
      <c r="A62" s="331"/>
      <c r="B62" s="331"/>
      <c r="C62" s="335" t="s">
        <v>5</v>
      </c>
      <c r="D62" s="335" t="s">
        <v>6</v>
      </c>
      <c r="E62" s="335" t="s">
        <v>188</v>
      </c>
      <c r="F62" s="42"/>
    </row>
    <row r="63" spans="1:6" x14ac:dyDescent="0.2">
      <c r="A63" s="331"/>
      <c r="B63" s="331"/>
      <c r="C63" s="335"/>
      <c r="D63" s="335"/>
      <c r="E63" s="335"/>
      <c r="F63" s="42"/>
    </row>
    <row r="64" spans="1:6" ht="25.5" x14ac:dyDescent="0.2">
      <c r="A64" s="331"/>
      <c r="B64" s="331"/>
      <c r="C64" s="337">
        <v>104051</v>
      </c>
      <c r="D64" s="80" t="s">
        <v>193</v>
      </c>
      <c r="E64" s="335"/>
      <c r="F64" s="42"/>
    </row>
    <row r="65" spans="1:6" x14ac:dyDescent="0.2">
      <c r="A65" s="331"/>
      <c r="B65" s="331"/>
      <c r="C65" s="335" t="s">
        <v>5</v>
      </c>
      <c r="D65" s="335" t="s">
        <v>6</v>
      </c>
      <c r="E65" s="335" t="s">
        <v>188</v>
      </c>
      <c r="F65" s="42"/>
    </row>
    <row r="66" spans="1:6" x14ac:dyDescent="0.2">
      <c r="A66" s="331"/>
      <c r="B66" s="331"/>
      <c r="C66" s="335"/>
      <c r="D66" s="335"/>
      <c r="E66" s="335"/>
      <c r="F66" s="42"/>
    </row>
    <row r="67" spans="1:6" s="14" customFormat="1" x14ac:dyDescent="0.2">
      <c r="A67" s="340"/>
      <c r="B67" s="340"/>
      <c r="C67" s="337">
        <v>107060</v>
      </c>
      <c r="D67" s="334" t="s">
        <v>189</v>
      </c>
      <c r="E67" s="334"/>
      <c r="F67" s="43"/>
    </row>
    <row r="68" spans="1:6" x14ac:dyDescent="0.2">
      <c r="A68" s="331"/>
      <c r="B68" s="331"/>
      <c r="C68" s="335" t="s">
        <v>5</v>
      </c>
      <c r="D68" s="335" t="s">
        <v>6</v>
      </c>
      <c r="E68" s="335" t="s">
        <v>188</v>
      </c>
      <c r="F68" s="42"/>
    </row>
    <row r="69" spans="1:6" x14ac:dyDescent="0.2">
      <c r="A69" s="341"/>
      <c r="B69" s="341"/>
      <c r="C69" s="342"/>
      <c r="D69" s="342"/>
      <c r="E69" s="342"/>
      <c r="F69" s="42"/>
    </row>
    <row r="70" spans="1:6" ht="15" x14ac:dyDescent="0.25">
      <c r="A70" s="44"/>
      <c r="B70" s="44"/>
      <c r="C70" s="45"/>
      <c r="D70" s="45"/>
      <c r="E70" s="45"/>
      <c r="F70" s="42"/>
    </row>
    <row r="71" spans="1:6" ht="15" x14ac:dyDescent="0.25">
      <c r="A71" s="44"/>
      <c r="B71" s="44"/>
      <c r="C71" s="45"/>
      <c r="D71" s="45"/>
      <c r="E71" s="45"/>
      <c r="F71" s="42"/>
    </row>
    <row r="72" spans="1:6" x14ac:dyDescent="0.2">
      <c r="C72" s="42"/>
      <c r="D72" s="42"/>
      <c r="E72" s="42"/>
      <c r="F72" s="42"/>
    </row>
    <row r="73" spans="1:6" x14ac:dyDescent="0.2">
      <c r="C73" s="42"/>
      <c r="D73" s="42"/>
      <c r="E73" s="42"/>
      <c r="F73" s="42"/>
    </row>
    <row r="74" spans="1:6" x14ac:dyDescent="0.2">
      <c r="C74" s="42"/>
      <c r="D74" s="42"/>
      <c r="E74" s="42"/>
      <c r="F74" s="42"/>
    </row>
  </sheetData>
  <mergeCells count="1">
    <mergeCell ref="A2:E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F13"/>
  <sheetViews>
    <sheetView workbookViewId="0">
      <selection activeCell="G23" sqref="G23"/>
    </sheetView>
  </sheetViews>
  <sheetFormatPr defaultRowHeight="12.75" x14ac:dyDescent="0.2"/>
  <cols>
    <col min="1" max="1" width="63.140625" style="6" customWidth="1"/>
    <col min="2" max="2" width="6" style="6" customWidth="1"/>
    <col min="3" max="3" width="16.140625" style="6" customWidth="1"/>
    <col min="4" max="4" width="11.7109375" style="6" hidden="1" customWidth="1"/>
    <col min="5" max="5" width="12.28515625" style="6" customWidth="1"/>
    <col min="6" max="6" width="13.140625" style="6" customWidth="1"/>
    <col min="7" max="16384" width="9.140625" style="6"/>
  </cols>
  <sheetData>
    <row r="1" spans="1:6" ht="20.100000000000001" customHeight="1" x14ac:dyDescent="0.2">
      <c r="A1" s="104"/>
      <c r="B1" s="104"/>
      <c r="C1" s="266"/>
      <c r="D1" s="104"/>
      <c r="E1" s="104"/>
      <c r="F1" s="105" t="s">
        <v>130</v>
      </c>
    </row>
    <row r="2" spans="1:6" ht="20.100000000000001" customHeight="1" x14ac:dyDescent="0.2">
      <c r="A2" s="403" t="str">
        <f>PROPER(LEFT('1. címrend'!$A$2,LEN('1. címrend'!$A$2)-10))&amp;" "&amp;LEFT('2. mérleg'!$A$3,4)&amp;". évi  közvetett támogatásai"</f>
        <v>Kémes Községi Önkormányzat 2018. évi  közvetett támogatásai</v>
      </c>
      <c r="B2" s="404"/>
      <c r="C2" s="404"/>
      <c r="D2" s="404"/>
      <c r="E2" s="404"/>
      <c r="F2" s="404"/>
    </row>
    <row r="3" spans="1:6" ht="20.100000000000001" customHeight="1" x14ac:dyDescent="0.2">
      <c r="A3" s="104"/>
      <c r="B3" s="104"/>
      <c r="C3" s="266"/>
      <c r="D3" s="104"/>
      <c r="E3" s="104"/>
      <c r="F3" s="104"/>
    </row>
    <row r="4" spans="1:6" ht="20.100000000000001" customHeight="1" x14ac:dyDescent="0.2">
      <c r="A4" s="269" t="s">
        <v>67</v>
      </c>
      <c r="B4" s="405" t="s">
        <v>68</v>
      </c>
      <c r="C4" s="405"/>
      <c r="D4" s="407" t="s">
        <v>69</v>
      </c>
      <c r="E4" s="407"/>
      <c r="F4" s="407"/>
    </row>
    <row r="5" spans="1:6" ht="20.100000000000001" customHeight="1" x14ac:dyDescent="0.2">
      <c r="A5" s="262"/>
      <c r="B5" s="406"/>
      <c r="C5" s="406"/>
      <c r="D5" s="269" t="s">
        <v>70</v>
      </c>
      <c r="E5" s="269" t="s">
        <v>71</v>
      </c>
      <c r="F5" s="269" t="s">
        <v>72</v>
      </c>
    </row>
    <row r="6" spans="1:6" ht="20.100000000000001" customHeight="1" x14ac:dyDescent="0.2">
      <c r="A6" s="251"/>
      <c r="B6" s="411"/>
      <c r="C6" s="411"/>
      <c r="D6" s="251"/>
      <c r="E6" s="268"/>
      <c r="F6" s="251"/>
    </row>
    <row r="7" spans="1:6" ht="20.100000000000001" customHeight="1" x14ac:dyDescent="0.2">
      <c r="A7" s="251" t="s">
        <v>122</v>
      </c>
      <c r="B7" s="408"/>
      <c r="C7" s="409"/>
      <c r="D7" s="251"/>
      <c r="E7" s="268"/>
      <c r="F7" s="251"/>
    </row>
    <row r="8" spans="1:6" ht="20.100000000000001" customHeight="1" x14ac:dyDescent="0.2">
      <c r="A8" s="251" t="s">
        <v>123</v>
      </c>
      <c r="B8" s="408"/>
      <c r="C8" s="409"/>
      <c r="D8" s="251"/>
      <c r="E8" s="268"/>
      <c r="F8" s="251"/>
    </row>
    <row r="9" spans="1:6" ht="20.100000000000001" customHeight="1" x14ac:dyDescent="0.2">
      <c r="A9" s="251" t="s">
        <v>169</v>
      </c>
      <c r="B9" s="408"/>
      <c r="C9" s="409"/>
      <c r="D9" s="251"/>
      <c r="E9" s="268"/>
      <c r="F9" s="251"/>
    </row>
    <row r="10" spans="1:6" ht="20.100000000000001" customHeight="1" x14ac:dyDescent="0.2">
      <c r="A10" s="251" t="s">
        <v>124</v>
      </c>
      <c r="B10" s="408"/>
      <c r="C10" s="409"/>
      <c r="D10" s="251"/>
      <c r="E10" s="268"/>
      <c r="F10" s="251"/>
    </row>
    <row r="11" spans="1:6" ht="20.100000000000001" customHeight="1" x14ac:dyDescent="0.2">
      <c r="A11" s="251" t="s">
        <v>125</v>
      </c>
      <c r="B11" s="408"/>
      <c r="C11" s="409"/>
      <c r="D11" s="251"/>
      <c r="E11" s="268"/>
      <c r="F11" s="251"/>
    </row>
    <row r="12" spans="1:6" ht="20.100000000000001" customHeight="1" x14ac:dyDescent="0.2">
      <c r="A12" s="262" t="s">
        <v>73</v>
      </c>
      <c r="B12" s="407"/>
      <c r="C12" s="407"/>
      <c r="D12" s="262"/>
      <c r="E12" s="262"/>
      <c r="F12" s="253">
        <f>SUM(F6:F6)</f>
        <v>0</v>
      </c>
    </row>
    <row r="13" spans="1:6" x14ac:dyDescent="0.2">
      <c r="A13" s="15"/>
      <c r="B13" s="410"/>
      <c r="C13" s="410"/>
      <c r="D13" s="15"/>
      <c r="E13" s="15"/>
      <c r="F13" s="15"/>
    </row>
  </sheetData>
  <mergeCells count="11">
    <mergeCell ref="B10:C10"/>
    <mergeCell ref="B11:C11"/>
    <mergeCell ref="B13:C13"/>
    <mergeCell ref="B6:C6"/>
    <mergeCell ref="B12:C12"/>
    <mergeCell ref="B9:C9"/>
    <mergeCell ref="A2:F2"/>
    <mergeCell ref="B4:C5"/>
    <mergeCell ref="D4:F4"/>
    <mergeCell ref="B7:C7"/>
    <mergeCell ref="B8:C8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R15"/>
  <sheetViews>
    <sheetView workbookViewId="0">
      <selection activeCell="G23" sqref="G23"/>
    </sheetView>
  </sheetViews>
  <sheetFormatPr defaultRowHeight="12.75" x14ac:dyDescent="0.2"/>
  <cols>
    <col min="1" max="1" width="42.7109375" style="6" customWidth="1"/>
    <col min="2" max="2" width="9.42578125" style="6" hidden="1" customWidth="1"/>
    <col min="3" max="3" width="10.140625" style="40" hidden="1" customWidth="1"/>
    <col min="4" max="4" width="12.5703125" style="40" hidden="1" customWidth="1"/>
    <col min="5" max="5" width="15" style="6" customWidth="1"/>
    <col min="6" max="6" width="14.85546875" style="6" customWidth="1"/>
    <col min="7" max="7" width="9.28515625" style="6" hidden="1" customWidth="1"/>
    <col min="8" max="8" width="9.7109375" style="6" hidden="1" customWidth="1"/>
    <col min="9" max="9" width="0" style="6" hidden="1" customWidth="1"/>
    <col min="10" max="10" width="10" style="6" hidden="1" customWidth="1"/>
    <col min="11" max="11" width="10.140625" style="6" hidden="1" customWidth="1"/>
    <col min="12" max="17" width="9.28515625" style="6" hidden="1" customWidth="1"/>
    <col min="18" max="18" width="0" style="6" hidden="1" customWidth="1"/>
    <col min="19" max="16384" width="9.140625" style="6"/>
  </cols>
  <sheetData>
    <row r="1" spans="1:18" x14ac:dyDescent="0.2">
      <c r="A1" s="173"/>
      <c r="B1" s="173"/>
      <c r="C1" s="270"/>
      <c r="D1" s="270"/>
      <c r="E1" s="397" t="s">
        <v>181</v>
      </c>
      <c r="F1" s="397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</row>
    <row r="2" spans="1:18" x14ac:dyDescent="0.2">
      <c r="A2" s="223"/>
      <c r="B2" s="222"/>
      <c r="C2" s="271"/>
      <c r="D2" s="271"/>
      <c r="E2" s="222"/>
      <c r="F2" s="222"/>
      <c r="G2" s="222"/>
      <c r="H2" s="173"/>
      <c r="I2" s="173"/>
      <c r="J2" s="173"/>
      <c r="K2" s="173"/>
      <c r="L2" s="412" t="s">
        <v>74</v>
      </c>
      <c r="M2" s="412"/>
      <c r="N2" s="412"/>
      <c r="O2" s="412"/>
      <c r="P2" s="412"/>
      <c r="Q2" s="412"/>
      <c r="R2" s="412"/>
    </row>
    <row r="3" spans="1:18" x14ac:dyDescent="0.2">
      <c r="A3" s="413" t="str">
        <f>PROPER(LEFT('1. címrend'!$A$2,LEN('1. címrend'!$A$2)-10))&amp;" "&amp;LEFT('2. mérleg'!$A$3,4)&amp;". évi adósságállománya"</f>
        <v>Kémes Községi Önkormányzat 2018. évi adósságállománya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</row>
    <row r="4" spans="1:18" x14ac:dyDescent="0.2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</row>
    <row r="5" spans="1:18" x14ac:dyDescent="0.2">
      <c r="A5" s="223"/>
      <c r="B5" s="222"/>
      <c r="C5" s="271"/>
      <c r="D5" s="271"/>
      <c r="E5" s="222"/>
      <c r="F5" s="273" t="s">
        <v>195</v>
      </c>
      <c r="G5" s="222"/>
      <c r="H5" s="173"/>
      <c r="I5" s="173"/>
      <c r="J5" s="173"/>
      <c r="K5" s="173"/>
      <c r="L5" s="414" t="s">
        <v>22</v>
      </c>
      <c r="M5" s="414"/>
      <c r="N5" s="414"/>
      <c r="O5" s="414"/>
      <c r="P5" s="414"/>
      <c r="Q5" s="414"/>
      <c r="R5" s="414"/>
    </row>
    <row r="6" spans="1:18" x14ac:dyDescent="0.2">
      <c r="A6" s="423" t="s">
        <v>75</v>
      </c>
      <c r="B6" s="274" t="s">
        <v>76</v>
      </c>
      <c r="C6" s="275" t="s">
        <v>46</v>
      </c>
      <c r="D6" s="275" t="s">
        <v>77</v>
      </c>
      <c r="E6" s="274" t="s">
        <v>339</v>
      </c>
      <c r="F6" s="274" t="s">
        <v>340</v>
      </c>
      <c r="G6" s="274" t="s">
        <v>78</v>
      </c>
      <c r="H6" s="415" t="s">
        <v>79</v>
      </c>
      <c r="I6" s="415"/>
      <c r="J6" s="415"/>
      <c r="K6" s="415"/>
      <c r="L6" s="416" t="s">
        <v>80</v>
      </c>
      <c r="M6" s="416"/>
      <c r="N6" s="416"/>
      <c r="O6" s="416"/>
      <c r="P6" s="416"/>
      <c r="Q6" s="417"/>
      <c r="R6" s="418" t="s">
        <v>81</v>
      </c>
    </row>
    <row r="7" spans="1:18" x14ac:dyDescent="0.2">
      <c r="A7" s="424"/>
      <c r="B7" s="276" t="s">
        <v>82</v>
      </c>
      <c r="C7" s="277" t="s">
        <v>83</v>
      </c>
      <c r="D7" s="277" t="s">
        <v>84</v>
      </c>
      <c r="E7" s="276" t="s">
        <v>85</v>
      </c>
      <c r="F7" s="276" t="s">
        <v>85</v>
      </c>
      <c r="G7" s="276" t="s">
        <v>86</v>
      </c>
      <c r="H7" s="421" t="s">
        <v>87</v>
      </c>
      <c r="I7" s="421" t="s">
        <v>88</v>
      </c>
      <c r="J7" s="421" t="s">
        <v>89</v>
      </c>
      <c r="K7" s="422" t="s">
        <v>90</v>
      </c>
      <c r="L7" s="416"/>
      <c r="M7" s="416"/>
      <c r="N7" s="416"/>
      <c r="O7" s="416"/>
      <c r="P7" s="416"/>
      <c r="Q7" s="417"/>
      <c r="R7" s="419"/>
    </row>
    <row r="8" spans="1:18" x14ac:dyDescent="0.2">
      <c r="A8" s="425"/>
      <c r="B8" s="279" t="s">
        <v>91</v>
      </c>
      <c r="C8" s="280" t="s">
        <v>92</v>
      </c>
      <c r="D8" s="280"/>
      <c r="E8" s="279" t="s">
        <v>93</v>
      </c>
      <c r="F8" s="279" t="s">
        <v>93</v>
      </c>
      <c r="G8" s="279" t="s">
        <v>94</v>
      </c>
      <c r="H8" s="421"/>
      <c r="I8" s="421"/>
      <c r="J8" s="421"/>
      <c r="K8" s="421"/>
      <c r="L8" s="281"/>
      <c r="M8" s="282"/>
      <c r="N8" s="282"/>
      <c r="O8" s="282"/>
      <c r="P8" s="282"/>
      <c r="Q8" s="282"/>
      <c r="R8" s="420"/>
    </row>
    <row r="9" spans="1:18" x14ac:dyDescent="0.2">
      <c r="A9" s="283" t="s">
        <v>170</v>
      </c>
      <c r="B9" s="284"/>
      <c r="C9" s="277"/>
      <c r="D9" s="277"/>
      <c r="E9" s="285">
        <v>0</v>
      </c>
      <c r="F9" s="285">
        <v>0</v>
      </c>
      <c r="G9" s="284"/>
      <c r="H9" s="251"/>
      <c r="I9" s="251"/>
      <c r="J9" s="251"/>
      <c r="K9" s="251"/>
      <c r="L9" s="284"/>
      <c r="M9" s="286"/>
      <c r="N9" s="286"/>
      <c r="O9" s="286"/>
      <c r="P9" s="286"/>
      <c r="Q9" s="286"/>
      <c r="R9" s="287"/>
    </row>
    <row r="10" spans="1:18" x14ac:dyDescent="0.2">
      <c r="A10" s="288" t="s">
        <v>171</v>
      </c>
      <c r="B10" s="289"/>
      <c r="C10" s="290"/>
      <c r="D10" s="291"/>
      <c r="E10" s="285">
        <v>0</v>
      </c>
      <c r="F10" s="285">
        <v>0</v>
      </c>
      <c r="G10" s="289"/>
      <c r="H10" s="251"/>
      <c r="I10" s="251"/>
      <c r="J10" s="251"/>
      <c r="K10" s="251"/>
      <c r="L10" s="289"/>
      <c r="M10" s="292"/>
      <c r="N10" s="292"/>
      <c r="O10" s="292"/>
      <c r="P10" s="292"/>
      <c r="Q10" s="292"/>
      <c r="R10" s="251"/>
    </row>
    <row r="11" spans="1:18" x14ac:dyDescent="0.2">
      <c r="A11" s="288" t="s">
        <v>103</v>
      </c>
      <c r="B11" s="289"/>
      <c r="C11" s="290"/>
      <c r="D11" s="291"/>
      <c r="E11" s="285">
        <v>0</v>
      </c>
      <c r="F11" s="285">
        <v>0</v>
      </c>
      <c r="G11" s="289"/>
      <c r="H11" s="251"/>
      <c r="I11" s="251"/>
      <c r="J11" s="251"/>
      <c r="K11" s="251"/>
      <c r="L11" s="289"/>
      <c r="M11" s="292"/>
      <c r="N11" s="292"/>
      <c r="O11" s="292"/>
      <c r="P11" s="292"/>
      <c r="Q11" s="292"/>
      <c r="R11" s="251"/>
    </row>
    <row r="12" spans="1:18" x14ac:dyDescent="0.2">
      <c r="A12" s="288" t="s">
        <v>104</v>
      </c>
      <c r="B12" s="289"/>
      <c r="C12" s="290"/>
      <c r="D12" s="291"/>
      <c r="E12" s="285">
        <v>0</v>
      </c>
      <c r="F12" s="285">
        <v>0</v>
      </c>
      <c r="G12" s="289"/>
      <c r="H12" s="251"/>
      <c r="I12" s="251"/>
      <c r="J12" s="251"/>
      <c r="K12" s="251"/>
      <c r="L12" s="289"/>
      <c r="M12" s="292"/>
      <c r="N12" s="292"/>
      <c r="O12" s="292"/>
      <c r="P12" s="292"/>
      <c r="Q12" s="292"/>
      <c r="R12" s="251"/>
    </row>
    <row r="13" spans="1:18" x14ac:dyDescent="0.2">
      <c r="A13" s="293" t="s">
        <v>95</v>
      </c>
      <c r="B13" s="294" t="e">
        <f>#REF!+#REF!</f>
        <v>#REF!</v>
      </c>
      <c r="C13" s="295"/>
      <c r="D13" s="295"/>
      <c r="E13" s="296">
        <v>0</v>
      </c>
      <c r="F13" s="296">
        <f>SUM(F12)</f>
        <v>0</v>
      </c>
      <c r="G13" s="294" t="e">
        <f>#REF!+#REF!</f>
        <v>#REF!</v>
      </c>
      <c r="H13" s="294" t="e">
        <f>#REF!+#REF!</f>
        <v>#REF!</v>
      </c>
      <c r="I13" s="294" t="e">
        <f>#REF!+#REF!</f>
        <v>#REF!</v>
      </c>
      <c r="J13" s="294" t="e">
        <f>#REF!+#REF!</f>
        <v>#REF!</v>
      </c>
      <c r="K13" s="294"/>
      <c r="L13" s="294"/>
      <c r="M13" s="294"/>
      <c r="N13" s="294"/>
      <c r="O13" s="294"/>
      <c r="P13" s="294"/>
      <c r="Q13" s="294"/>
      <c r="R13" s="294"/>
    </row>
    <row r="14" spans="1:18" ht="20.100000000000001" customHeight="1" x14ac:dyDescent="0.2">
      <c r="B14" s="41"/>
    </row>
    <row r="15" spans="1:18" x14ac:dyDescent="0.2">
      <c r="E15" s="23"/>
    </row>
  </sheetData>
  <mergeCells count="12">
    <mergeCell ref="E1:F1"/>
    <mergeCell ref="L2:R2"/>
    <mergeCell ref="A3:R3"/>
    <mergeCell ref="L5:R5"/>
    <mergeCell ref="H6:K6"/>
    <mergeCell ref="L6:Q7"/>
    <mergeCell ref="R6:R8"/>
    <mergeCell ref="H7:H8"/>
    <mergeCell ref="I7:I8"/>
    <mergeCell ref="J7:J8"/>
    <mergeCell ref="K7:K8"/>
    <mergeCell ref="A6:A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51"/>
  <sheetViews>
    <sheetView zoomScaleNormal="100" workbookViewId="0">
      <selection activeCell="G23" sqref="G23"/>
    </sheetView>
  </sheetViews>
  <sheetFormatPr defaultRowHeight="12.75" x14ac:dyDescent="0.2"/>
  <cols>
    <col min="1" max="1" width="31.140625" style="7" customWidth="1"/>
    <col min="2" max="2" width="20.7109375" style="7" customWidth="1"/>
    <col min="3" max="3" width="27.28515625" style="9" customWidth="1"/>
    <col min="4" max="4" width="18.7109375" style="9" customWidth="1"/>
    <col min="5" max="16384" width="9.140625" style="6"/>
  </cols>
  <sheetData>
    <row r="1" spans="1:5" s="173" customFormat="1" x14ac:dyDescent="0.2">
      <c r="A1" s="108"/>
      <c r="B1" s="108"/>
      <c r="C1" s="177"/>
      <c r="D1" s="184" t="s">
        <v>131</v>
      </c>
      <c r="E1" s="184"/>
    </row>
    <row r="2" spans="1:5" s="173" customFormat="1" x14ac:dyDescent="0.2">
      <c r="A2" s="108"/>
      <c r="B2" s="108"/>
      <c r="C2" s="177"/>
      <c r="D2" s="177"/>
    </row>
    <row r="3" spans="1:5" s="173" customFormat="1" x14ac:dyDescent="0.2">
      <c r="A3" s="380" t="str">
        <f>PROPER(LEFT('1. címrend'!$A$2,LEN('1. címrend'!$A$2)-10))&amp;" "&amp;LEFT('2. mérleg'!$A$3,4)&amp;". évi létszámadatai"</f>
        <v>Kémes Községi Önkormányzat 2018. évi létszámadatai</v>
      </c>
      <c r="B3" s="380"/>
      <c r="C3" s="380"/>
      <c r="D3" s="380"/>
    </row>
    <row r="4" spans="1:5" s="173" customFormat="1" ht="13.5" thickBot="1" x14ac:dyDescent="0.25">
      <c r="A4" s="297"/>
      <c r="B4" s="297"/>
      <c r="C4" s="297"/>
      <c r="D4" s="297"/>
    </row>
    <row r="5" spans="1:5" s="173" customFormat="1" x14ac:dyDescent="0.2">
      <c r="A5" s="426" t="s">
        <v>44</v>
      </c>
      <c r="B5" s="428" t="s">
        <v>96</v>
      </c>
      <c r="C5" s="428"/>
      <c r="D5" s="429"/>
    </row>
    <row r="6" spans="1:5" s="173" customFormat="1" ht="25.5" x14ac:dyDescent="0.2">
      <c r="A6" s="427"/>
      <c r="B6" s="298" t="s">
        <v>98</v>
      </c>
      <c r="C6" s="298" t="str">
        <f>"Tényleges létszám "&amp;LEFT('2. mérleg'!$A$3,4)&amp;".XII.31-én"</f>
        <v>Tényleges létszám 2018.XII.31-én</v>
      </c>
      <c r="D6" s="299" t="s">
        <v>99</v>
      </c>
    </row>
    <row r="7" spans="1:5" s="173" customFormat="1" x14ac:dyDescent="0.2">
      <c r="A7" s="355" t="s">
        <v>178</v>
      </c>
      <c r="B7" s="298">
        <v>1</v>
      </c>
      <c r="C7" s="298">
        <v>1</v>
      </c>
      <c r="D7" s="299">
        <v>1</v>
      </c>
    </row>
    <row r="8" spans="1:5" s="173" customFormat="1" x14ac:dyDescent="0.2">
      <c r="A8" s="355" t="s">
        <v>172</v>
      </c>
      <c r="B8" s="298">
        <v>23</v>
      </c>
      <c r="C8" s="298">
        <v>23</v>
      </c>
      <c r="D8" s="299">
        <v>23</v>
      </c>
    </row>
    <row r="9" spans="1:5" s="173" customFormat="1" ht="25.5" x14ac:dyDescent="0.2">
      <c r="A9" s="355" t="s">
        <v>191</v>
      </c>
      <c r="B9" s="298">
        <v>2</v>
      </c>
      <c r="C9" s="298">
        <v>2</v>
      </c>
      <c r="D9" s="299">
        <v>2</v>
      </c>
    </row>
    <row r="10" spans="1:5" s="173" customFormat="1" ht="13.5" thickBot="1" x14ac:dyDescent="0.25">
      <c r="A10" s="300" t="s">
        <v>97</v>
      </c>
      <c r="B10" s="356">
        <f>SUM(B7:B9)</f>
        <v>26</v>
      </c>
      <c r="C10" s="356">
        <f>SUM(C7:C9)</f>
        <v>26</v>
      </c>
      <c r="D10" s="357">
        <f>SUM(D7:D9)</f>
        <v>26</v>
      </c>
    </row>
    <row r="11" spans="1:5" s="173" customFormat="1" x14ac:dyDescent="0.2">
      <c r="A11" s="108"/>
      <c r="B11" s="108"/>
      <c r="C11" s="358"/>
      <c r="D11" s="358"/>
    </row>
    <row r="12" spans="1:5" s="173" customFormat="1" x14ac:dyDescent="0.2">
      <c r="A12" s="108"/>
      <c r="B12" s="108"/>
      <c r="C12" s="358"/>
      <c r="D12" s="358"/>
    </row>
    <row r="13" spans="1:5" s="173" customFormat="1" x14ac:dyDescent="0.2">
      <c r="A13" s="108"/>
      <c r="B13" s="108"/>
      <c r="C13" s="358"/>
      <c r="D13" s="358"/>
    </row>
    <row r="14" spans="1:5" x14ac:dyDescent="0.2">
      <c r="C14" s="8"/>
      <c r="D14" s="8"/>
    </row>
    <row r="15" spans="1:5" x14ac:dyDescent="0.2">
      <c r="C15" s="8"/>
      <c r="D15" s="8"/>
    </row>
    <row r="16" spans="1:5" x14ac:dyDescent="0.2">
      <c r="C16" s="8"/>
      <c r="D16" s="8"/>
    </row>
    <row r="17" spans="3:4" x14ac:dyDescent="0.2">
      <c r="C17" s="8"/>
      <c r="D17" s="8"/>
    </row>
    <row r="18" spans="3:4" x14ac:dyDescent="0.2">
      <c r="C18" s="8"/>
      <c r="D18" s="8"/>
    </row>
    <row r="19" spans="3:4" x14ac:dyDescent="0.2">
      <c r="C19" s="8"/>
      <c r="D19" s="8"/>
    </row>
    <row r="20" spans="3:4" x14ac:dyDescent="0.2">
      <c r="C20" s="8"/>
      <c r="D20" s="8"/>
    </row>
    <row r="21" spans="3:4" x14ac:dyDescent="0.2">
      <c r="C21" s="8"/>
      <c r="D21" s="8"/>
    </row>
    <row r="22" spans="3:4" x14ac:dyDescent="0.2">
      <c r="C22" s="8"/>
      <c r="D22" s="8"/>
    </row>
    <row r="23" spans="3:4" x14ac:dyDescent="0.2">
      <c r="C23" s="8"/>
      <c r="D23" s="8"/>
    </row>
    <row r="24" spans="3:4" x14ac:dyDescent="0.2">
      <c r="C24" s="8"/>
      <c r="D24" s="8"/>
    </row>
    <row r="25" spans="3:4" x14ac:dyDescent="0.2">
      <c r="C25" s="8"/>
      <c r="D25" s="8"/>
    </row>
    <row r="26" spans="3:4" x14ac:dyDescent="0.2">
      <c r="C26" s="8"/>
      <c r="D26" s="8"/>
    </row>
    <row r="27" spans="3:4" x14ac:dyDescent="0.2">
      <c r="C27" s="8"/>
      <c r="D27" s="8"/>
    </row>
    <row r="28" spans="3:4" x14ac:dyDescent="0.2">
      <c r="C28" s="8"/>
      <c r="D28" s="8"/>
    </row>
    <row r="29" spans="3:4" x14ac:dyDescent="0.2">
      <c r="C29" s="8"/>
      <c r="D29" s="8"/>
    </row>
    <row r="30" spans="3:4" x14ac:dyDescent="0.2">
      <c r="C30" s="8"/>
      <c r="D30" s="8"/>
    </row>
    <row r="31" spans="3:4" x14ac:dyDescent="0.2">
      <c r="C31" s="8"/>
      <c r="D31" s="8"/>
    </row>
    <row r="32" spans="3:4" x14ac:dyDescent="0.2">
      <c r="C32" s="8"/>
      <c r="D32" s="8"/>
    </row>
    <row r="33" spans="3:4" x14ac:dyDescent="0.2">
      <c r="C33" s="8"/>
      <c r="D33" s="8"/>
    </row>
    <row r="34" spans="3:4" x14ac:dyDescent="0.2">
      <c r="C34" s="8"/>
      <c r="D34" s="8"/>
    </row>
    <row r="35" spans="3:4" x14ac:dyDescent="0.2">
      <c r="C35" s="8"/>
      <c r="D35" s="8"/>
    </row>
    <row r="36" spans="3:4" x14ac:dyDescent="0.2">
      <c r="C36" s="8"/>
      <c r="D36" s="8"/>
    </row>
    <row r="37" spans="3:4" x14ac:dyDescent="0.2">
      <c r="C37" s="8"/>
      <c r="D37" s="8"/>
    </row>
    <row r="38" spans="3:4" x14ac:dyDescent="0.2">
      <c r="C38" s="8"/>
      <c r="D38" s="8"/>
    </row>
    <row r="39" spans="3:4" x14ac:dyDescent="0.2">
      <c r="C39" s="8"/>
      <c r="D39" s="8"/>
    </row>
    <row r="40" spans="3:4" x14ac:dyDescent="0.2">
      <c r="C40" s="8"/>
      <c r="D40" s="8"/>
    </row>
    <row r="41" spans="3:4" x14ac:dyDescent="0.2">
      <c r="C41" s="8"/>
      <c r="D41" s="8"/>
    </row>
    <row r="42" spans="3:4" x14ac:dyDescent="0.2">
      <c r="C42" s="8"/>
      <c r="D42" s="8"/>
    </row>
    <row r="43" spans="3:4" x14ac:dyDescent="0.2">
      <c r="C43" s="8"/>
      <c r="D43" s="8"/>
    </row>
    <row r="44" spans="3:4" x14ac:dyDescent="0.2">
      <c r="C44" s="8"/>
      <c r="D44" s="8"/>
    </row>
    <row r="45" spans="3:4" x14ac:dyDescent="0.2">
      <c r="C45" s="8"/>
      <c r="D45" s="8"/>
    </row>
    <row r="46" spans="3:4" x14ac:dyDescent="0.2">
      <c r="C46" s="8"/>
      <c r="D46" s="8"/>
    </row>
    <row r="47" spans="3:4" x14ac:dyDescent="0.2">
      <c r="C47" s="8"/>
      <c r="D47" s="8"/>
    </row>
    <row r="48" spans="3:4" x14ac:dyDescent="0.2">
      <c r="C48" s="8"/>
      <c r="D48" s="8"/>
    </row>
    <row r="49" spans="3:4" x14ac:dyDescent="0.2">
      <c r="C49" s="8"/>
      <c r="D49" s="8"/>
    </row>
    <row r="50" spans="3:4" x14ac:dyDescent="0.2">
      <c r="C50" s="8"/>
      <c r="D50" s="8"/>
    </row>
    <row r="51" spans="3:4" x14ac:dyDescent="0.2">
      <c r="C51" s="8"/>
      <c r="D51" s="8"/>
    </row>
  </sheetData>
  <mergeCells count="3">
    <mergeCell ref="A3:D3"/>
    <mergeCell ref="A5:A6"/>
    <mergeCell ref="B5:D5"/>
  </mergeCells>
  <phoneticPr fontId="0" type="noConversion"/>
  <pageMargins left="0.53" right="0.3" top="1" bottom="1" header="0.5" footer="0.5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20"/>
  <sheetViews>
    <sheetView workbookViewId="0">
      <selection activeCell="G23" sqref="G23"/>
    </sheetView>
  </sheetViews>
  <sheetFormatPr defaultRowHeight="12.75" x14ac:dyDescent="0.2"/>
  <cols>
    <col min="1" max="1" width="31.140625" style="6" customWidth="1"/>
    <col min="2" max="2" width="15.42578125" style="6" customWidth="1"/>
    <col min="3" max="9" width="0" style="6" hidden="1" customWidth="1"/>
    <col min="10" max="12" width="13.7109375" style="6" customWidth="1"/>
    <col min="13" max="16384" width="9.140625" style="6"/>
  </cols>
  <sheetData>
    <row r="1" spans="1:12" s="173" customFormat="1" x14ac:dyDescent="0.2">
      <c r="L1" s="173" t="s">
        <v>179</v>
      </c>
    </row>
    <row r="2" spans="1:12" s="173" customFormat="1" x14ac:dyDescent="0.2"/>
    <row r="3" spans="1:12" s="173" customFormat="1" x14ac:dyDescent="0.2"/>
    <row r="4" spans="1:12" s="173" customFormat="1" x14ac:dyDescent="0.2">
      <c r="A4" s="390" t="str">
        <f>PROPER(LEFT('1. címrend'!$A$2,LEN('1. címrend'!$A$2)-10))&amp;" "&amp;LEFT('2. mérleg'!$A$3,4)&amp;". évi költségvetés"</f>
        <v>Kémes Községi Önkormányzat 2018. évi költségvetés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</row>
    <row r="5" spans="1:12" s="173" customFormat="1" x14ac:dyDescent="0.2">
      <c r="A5" s="390" t="s">
        <v>116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</row>
    <row r="6" spans="1:12" s="173" customFormat="1" x14ac:dyDescent="0.2"/>
    <row r="7" spans="1:12" s="173" customFormat="1" ht="25.5" x14ac:dyDescent="0.2">
      <c r="A7" s="317" t="s">
        <v>117</v>
      </c>
      <c r="B7" s="359" t="s">
        <v>118</v>
      </c>
      <c r="C7" s="360">
        <v>2004</v>
      </c>
      <c r="D7" s="361">
        <v>2005</v>
      </c>
      <c r="E7" s="361">
        <v>2006</v>
      </c>
      <c r="F7" s="361">
        <v>2007</v>
      </c>
      <c r="G7" s="361">
        <v>2008</v>
      </c>
      <c r="H7" s="269">
        <v>2010</v>
      </c>
      <c r="I7" s="269">
        <v>2011</v>
      </c>
      <c r="J7" s="362" t="str">
        <f>LEFT('2. mérleg'!$A$3,4)</f>
        <v>2018</v>
      </c>
      <c r="K7" s="362">
        <f>LEFT('2. mérleg'!$A$3,4)+1</f>
        <v>2019</v>
      </c>
      <c r="L7" s="362">
        <f>LEFT('2. mérleg'!$A$3,4)+2</f>
        <v>2020</v>
      </c>
    </row>
    <row r="8" spans="1:12" s="173" customFormat="1" x14ac:dyDescent="0.2">
      <c r="A8" s="301"/>
      <c r="B8" s="302"/>
      <c r="C8" s="303"/>
      <c r="D8" s="304"/>
      <c r="E8" s="304"/>
      <c r="F8" s="305"/>
      <c r="G8" s="305"/>
      <c r="H8" s="141"/>
      <c r="I8" s="141"/>
      <c r="J8" s="306"/>
      <c r="K8" s="306"/>
      <c r="L8" s="306"/>
    </row>
    <row r="9" spans="1:12" s="173" customFormat="1" x14ac:dyDescent="0.2">
      <c r="A9" s="307"/>
      <c r="B9" s="308"/>
      <c r="C9" s="309"/>
      <c r="D9" s="310"/>
      <c r="E9" s="311"/>
      <c r="F9" s="305"/>
      <c r="G9" s="305"/>
      <c r="H9" s="312"/>
      <c r="I9" s="312"/>
      <c r="J9" s="306"/>
      <c r="K9" s="306"/>
      <c r="L9" s="306"/>
    </row>
    <row r="10" spans="1:12" s="173" customFormat="1" x14ac:dyDescent="0.2">
      <c r="A10" s="307"/>
      <c r="B10" s="308"/>
      <c r="C10" s="313"/>
      <c r="D10" s="314"/>
      <c r="E10" s="314"/>
      <c r="F10" s="305"/>
      <c r="G10" s="305"/>
      <c r="H10" s="141"/>
      <c r="I10" s="312"/>
      <c r="J10" s="306"/>
      <c r="K10" s="306"/>
      <c r="L10" s="306"/>
    </row>
    <row r="11" spans="1:12" s="173" customFormat="1" x14ac:dyDescent="0.2">
      <c r="A11" s="262" t="s">
        <v>45</v>
      </c>
      <c r="B11" s="253">
        <f>SUM(B8:B10)</f>
        <v>0</v>
      </c>
      <c r="C11" s="253">
        <f t="shared" ref="C11:K11" si="0">SUM(C8:C10)</f>
        <v>0</v>
      </c>
      <c r="D11" s="253">
        <f t="shared" si="0"/>
        <v>0</v>
      </c>
      <c r="E11" s="253">
        <f t="shared" si="0"/>
        <v>0</v>
      </c>
      <c r="F11" s="253">
        <f t="shared" si="0"/>
        <v>0</v>
      </c>
      <c r="G11" s="253">
        <f t="shared" si="0"/>
        <v>0</v>
      </c>
      <c r="H11" s="253">
        <f t="shared" si="0"/>
        <v>0</v>
      </c>
      <c r="I11" s="253">
        <f t="shared" si="0"/>
        <v>0</v>
      </c>
      <c r="J11" s="253">
        <f t="shared" si="0"/>
        <v>0</v>
      </c>
      <c r="K11" s="253">
        <f t="shared" si="0"/>
        <v>0</v>
      </c>
      <c r="L11" s="363">
        <v>0</v>
      </c>
    </row>
    <row r="12" spans="1:12" s="173" customFormat="1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6"/>
      <c r="L12" s="316"/>
    </row>
    <row r="13" spans="1:12" s="173" customFormat="1" x14ac:dyDescent="0.2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6"/>
      <c r="L13" s="316"/>
    </row>
    <row r="14" spans="1:12" s="173" customFormat="1" x14ac:dyDescent="0.2">
      <c r="A14" s="430" t="s">
        <v>119</v>
      </c>
      <c r="B14" s="431"/>
      <c r="C14" s="431"/>
      <c r="D14" s="431"/>
      <c r="E14" s="431"/>
      <c r="F14" s="431"/>
      <c r="G14" s="431"/>
      <c r="H14" s="431"/>
      <c r="I14" s="431"/>
      <c r="J14" s="431"/>
      <c r="K14" s="431"/>
      <c r="L14" s="432"/>
    </row>
    <row r="15" spans="1:12" s="173" customFormat="1" x14ac:dyDescent="0.2">
      <c r="A15" s="433"/>
      <c r="B15" s="434"/>
      <c r="C15" s="434"/>
      <c r="D15" s="434"/>
      <c r="E15" s="434"/>
      <c r="F15" s="434"/>
      <c r="G15" s="434"/>
      <c r="H15" s="434"/>
      <c r="I15" s="434"/>
      <c r="J15" s="434"/>
      <c r="K15" s="434"/>
      <c r="L15" s="435"/>
    </row>
    <row r="16" spans="1:12" s="173" customFormat="1" x14ac:dyDescent="0.2">
      <c r="A16" s="262"/>
      <c r="B16" s="141"/>
      <c r="C16" s="305"/>
      <c r="D16" s="305"/>
      <c r="E16" s="305"/>
      <c r="F16" s="305"/>
      <c r="G16" s="436"/>
      <c r="H16" s="437"/>
      <c r="I16" s="437"/>
      <c r="J16" s="437"/>
      <c r="K16" s="437"/>
      <c r="L16" s="438"/>
    </row>
    <row r="17" spans="1:12" s="173" customFormat="1" x14ac:dyDescent="0.2">
      <c r="A17" s="317"/>
      <c r="B17" s="196"/>
      <c r="C17" s="318"/>
      <c r="D17" s="318"/>
      <c r="E17" s="318"/>
      <c r="F17" s="318"/>
      <c r="G17" s="319"/>
      <c r="H17" s="196"/>
      <c r="I17" s="196"/>
      <c r="J17" s="196"/>
      <c r="K17" s="196"/>
      <c r="L17" s="196"/>
    </row>
    <row r="18" spans="1:12" s="365" customFormat="1" x14ac:dyDescent="0.2">
      <c r="A18" s="317" t="s">
        <v>45</v>
      </c>
      <c r="B18" s="364">
        <f>SUM(B16:B17)</f>
        <v>0</v>
      </c>
      <c r="C18" s="364">
        <f t="shared" ref="C18:L18" si="1">SUM(C16:C17)</f>
        <v>0</v>
      </c>
      <c r="D18" s="364">
        <f t="shared" si="1"/>
        <v>0</v>
      </c>
      <c r="E18" s="364">
        <f t="shared" si="1"/>
        <v>0</v>
      </c>
      <c r="F18" s="364">
        <f t="shared" si="1"/>
        <v>0</v>
      </c>
      <c r="G18" s="364">
        <f t="shared" si="1"/>
        <v>0</v>
      </c>
      <c r="H18" s="364">
        <f t="shared" si="1"/>
        <v>0</v>
      </c>
      <c r="I18" s="364">
        <f t="shared" si="1"/>
        <v>0</v>
      </c>
      <c r="J18" s="364">
        <f t="shared" si="1"/>
        <v>0</v>
      </c>
      <c r="K18" s="364">
        <f t="shared" si="1"/>
        <v>0</v>
      </c>
      <c r="L18" s="364">
        <f t="shared" si="1"/>
        <v>0</v>
      </c>
    </row>
    <row r="19" spans="1:12" s="173" customFormat="1" x14ac:dyDescent="0.2"/>
    <row r="20" spans="1:12" s="173" customFormat="1" x14ac:dyDescent="0.2"/>
  </sheetData>
  <mergeCells count="4">
    <mergeCell ref="A4:L4"/>
    <mergeCell ref="A5:L5"/>
    <mergeCell ref="A14:L15"/>
    <mergeCell ref="G16:L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D7"/>
  <sheetViews>
    <sheetView workbookViewId="0">
      <selection activeCell="G23" sqref="G23"/>
    </sheetView>
  </sheetViews>
  <sheetFormatPr defaultRowHeight="12.75" x14ac:dyDescent="0.2"/>
  <cols>
    <col min="1" max="1" width="5.28515625" style="6" customWidth="1"/>
    <col min="2" max="2" width="27.85546875" style="6" customWidth="1"/>
    <col min="3" max="3" width="33.42578125" style="6" customWidth="1"/>
    <col min="4" max="4" width="11.28515625" style="6" customWidth="1"/>
    <col min="5" max="16384" width="9.140625" style="6"/>
  </cols>
  <sheetData>
    <row r="1" spans="1:4" x14ac:dyDescent="0.2">
      <c r="A1" s="173"/>
      <c r="B1" s="173"/>
      <c r="C1" s="173"/>
      <c r="D1" s="173" t="s">
        <v>180</v>
      </c>
    </row>
    <row r="2" spans="1:4" x14ac:dyDescent="0.2">
      <c r="A2" s="173"/>
      <c r="B2" s="173"/>
      <c r="C2" s="173"/>
      <c r="D2" s="173"/>
    </row>
    <row r="3" spans="1:4" ht="15.75" x14ac:dyDescent="0.25">
      <c r="A3" s="439" t="s">
        <v>132</v>
      </c>
      <c r="B3" s="439"/>
      <c r="C3" s="439"/>
      <c r="D3" s="439"/>
    </row>
    <row r="4" spans="1:4" ht="13.5" thickBot="1" x14ac:dyDescent="0.25">
      <c r="A4" s="173"/>
      <c r="B4" s="173"/>
      <c r="C4" s="173"/>
      <c r="D4" s="173"/>
    </row>
    <row r="5" spans="1:4" ht="25.5" x14ac:dyDescent="0.2">
      <c r="A5" s="320"/>
      <c r="B5" s="321" t="s">
        <v>133</v>
      </c>
      <c r="C5" s="322" t="s">
        <v>198</v>
      </c>
      <c r="D5" s="323"/>
    </row>
    <row r="6" spans="1:4" x14ac:dyDescent="0.2">
      <c r="A6" s="324" t="s">
        <v>20</v>
      </c>
      <c r="B6" s="251" t="s">
        <v>192</v>
      </c>
      <c r="C6" s="325">
        <v>500000</v>
      </c>
      <c r="D6" s="173"/>
    </row>
    <row r="7" spans="1:4" ht="26.25" thickBot="1" x14ac:dyDescent="0.25">
      <c r="A7" s="326"/>
      <c r="B7" s="327" t="s">
        <v>134</v>
      </c>
      <c r="C7" s="328">
        <v>500000</v>
      </c>
      <c r="D7" s="173"/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J39"/>
  <sheetViews>
    <sheetView topLeftCell="A13" zoomScaleNormal="100" workbookViewId="0">
      <selection activeCell="G23" sqref="G23"/>
    </sheetView>
  </sheetViews>
  <sheetFormatPr defaultRowHeight="12.75" x14ac:dyDescent="0.2"/>
  <cols>
    <col min="1" max="1" width="44.28515625" style="7" customWidth="1"/>
    <col min="2" max="4" width="11.140625" style="7" bestFit="1" customWidth="1"/>
    <col min="5" max="5" width="13.7109375" style="7" bestFit="1" customWidth="1"/>
    <col min="6" max="6" width="41.85546875" style="7" customWidth="1"/>
    <col min="7" max="7" width="11.140625" style="22" bestFit="1" customWidth="1"/>
    <col min="8" max="9" width="11.140625" style="6" bestFit="1" customWidth="1"/>
    <col min="10" max="10" width="8.5703125" style="6" customWidth="1"/>
    <col min="11" max="16384" width="9.140625" style="6"/>
  </cols>
  <sheetData>
    <row r="1" spans="1:10" x14ac:dyDescent="0.2">
      <c r="A1" s="108"/>
      <c r="B1" s="108"/>
      <c r="C1" s="108"/>
      <c r="D1" s="108"/>
      <c r="E1" s="108"/>
      <c r="F1" s="378" t="s">
        <v>127</v>
      </c>
      <c r="G1" s="378"/>
      <c r="H1" s="378"/>
      <c r="I1" s="378"/>
      <c r="J1" s="378"/>
    </row>
    <row r="2" spans="1:10" x14ac:dyDescent="0.2">
      <c r="A2" s="380" t="str">
        <f>LEFT('1. címrend'!$A$2,LEN('1. címrend'!$A$2)-10)</f>
        <v>KÉMES KÖZSÉGI ÖNKORMÁNYZAT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0" x14ac:dyDescent="0.2">
      <c r="A3" s="380" t="s">
        <v>203</v>
      </c>
      <c r="B3" s="380"/>
      <c r="C3" s="380"/>
      <c r="D3" s="380"/>
      <c r="E3" s="380"/>
      <c r="F3" s="380"/>
      <c r="G3" s="380"/>
      <c r="H3" s="380"/>
      <c r="I3" s="380"/>
      <c r="J3" s="380"/>
    </row>
    <row r="4" spans="1:10" ht="13.5" thickBot="1" x14ac:dyDescent="0.25">
      <c r="A4" s="108"/>
      <c r="B4" s="108"/>
      <c r="C4" s="108"/>
      <c r="D4" s="108"/>
      <c r="E4" s="108"/>
      <c r="F4" s="379" t="s">
        <v>194</v>
      </c>
      <c r="G4" s="379"/>
      <c r="H4" s="379"/>
      <c r="I4" s="379"/>
      <c r="J4" s="379"/>
    </row>
    <row r="5" spans="1:10" ht="19.5" customHeight="1" x14ac:dyDescent="0.2">
      <c r="A5" s="368" t="s">
        <v>19</v>
      </c>
      <c r="B5" s="369"/>
      <c r="C5" s="369"/>
      <c r="D5" s="369"/>
      <c r="E5" s="370"/>
      <c r="F5" s="368" t="s">
        <v>21</v>
      </c>
      <c r="G5" s="369"/>
      <c r="H5" s="369"/>
      <c r="I5" s="369"/>
      <c r="J5" s="370"/>
    </row>
    <row r="6" spans="1:10" ht="38.25" customHeight="1" thickBot="1" x14ac:dyDescent="0.25">
      <c r="A6" s="343" t="s">
        <v>25</v>
      </c>
      <c r="B6" s="344" t="s">
        <v>26</v>
      </c>
      <c r="C6" s="344" t="s">
        <v>27</v>
      </c>
      <c r="D6" s="344" t="s">
        <v>28</v>
      </c>
      <c r="E6" s="345" t="s">
        <v>184</v>
      </c>
      <c r="F6" s="343" t="s">
        <v>25</v>
      </c>
      <c r="G6" s="344" t="s">
        <v>26</v>
      </c>
      <c r="H6" s="346" t="s">
        <v>27</v>
      </c>
      <c r="I6" s="346" t="s">
        <v>28</v>
      </c>
      <c r="J6" s="347" t="s">
        <v>184</v>
      </c>
    </row>
    <row r="7" spans="1:10" ht="17.25" customHeight="1" thickBot="1" x14ac:dyDescent="0.25">
      <c r="A7" s="371" t="s">
        <v>29</v>
      </c>
      <c r="B7" s="372"/>
      <c r="C7" s="372"/>
      <c r="D7" s="372"/>
      <c r="E7" s="372"/>
      <c r="F7" s="372"/>
      <c r="G7" s="372"/>
      <c r="H7" s="372"/>
      <c r="I7" s="372"/>
      <c r="J7" s="373"/>
    </row>
    <row r="8" spans="1:10" ht="20.100000000000001" customHeight="1" x14ac:dyDescent="0.2">
      <c r="A8" s="109" t="s">
        <v>155</v>
      </c>
      <c r="B8" s="110">
        <f>'3.bev-kiadás'!B40</f>
        <v>16781618</v>
      </c>
      <c r="C8" s="110">
        <f>'3.bev-kiadás'!C40</f>
        <v>16965474</v>
      </c>
      <c r="D8" s="111">
        <f>'3.bev-kiadás'!D40</f>
        <v>15930992</v>
      </c>
      <c r="E8" s="112">
        <f t="shared" ref="E8:E14" si="0">D8/C8*100</f>
        <v>93.902427954562313</v>
      </c>
      <c r="F8" s="113" t="s">
        <v>48</v>
      </c>
      <c r="G8" s="114">
        <f>'3.bev-kiadás'!B70</f>
        <v>47800090</v>
      </c>
      <c r="H8" s="115">
        <f>'3.bev-kiadás'!C70</f>
        <v>50700600</v>
      </c>
      <c r="I8" s="115">
        <f>'3.bev-kiadás'!D70</f>
        <v>44149308</v>
      </c>
      <c r="J8" s="116">
        <f>I8/H8*100</f>
        <v>87.078472444113089</v>
      </c>
    </row>
    <row r="9" spans="1:10" ht="20.100000000000001" customHeight="1" x14ac:dyDescent="0.2">
      <c r="A9" s="117" t="s">
        <v>100</v>
      </c>
      <c r="B9" s="118">
        <f>'3.bev-kiadás'!B29</f>
        <v>1880000</v>
      </c>
      <c r="C9" s="118">
        <f>'3.bev-kiadás'!C29</f>
        <v>1880000</v>
      </c>
      <c r="D9" s="118">
        <f>'3.bev-kiadás'!D29</f>
        <v>2432831</v>
      </c>
      <c r="E9" s="112">
        <f t="shared" si="0"/>
        <v>129.40590425531914</v>
      </c>
      <c r="F9" s="119" t="s">
        <v>121</v>
      </c>
      <c r="G9" s="118">
        <f>'3.bev-kiadás'!B71</f>
        <v>6787639</v>
      </c>
      <c r="H9" s="120">
        <f>'3.bev-kiadás'!C71</f>
        <v>6787639</v>
      </c>
      <c r="I9" s="120">
        <f>'3.bev-kiadás'!D71</f>
        <v>6534595</v>
      </c>
      <c r="J9" s="121">
        <f t="shared" ref="J9:J20" si="1">I9/H9*100</f>
        <v>96.271987947502808</v>
      </c>
    </row>
    <row r="10" spans="1:10" ht="20.100000000000001" customHeight="1" x14ac:dyDescent="0.2">
      <c r="A10" s="122" t="s">
        <v>157</v>
      </c>
      <c r="B10" s="118">
        <f>'3.bev-kiadás'!B20</f>
        <v>175377748</v>
      </c>
      <c r="C10" s="118">
        <f>'3.bev-kiadás'!$C$20</f>
        <v>272106770</v>
      </c>
      <c r="D10" s="118">
        <f>'3.bev-kiadás'!$D$20</f>
        <v>272540402</v>
      </c>
      <c r="E10" s="112">
        <f t="shared" si="0"/>
        <v>100.15936097437046</v>
      </c>
      <c r="F10" s="119" t="s">
        <v>49</v>
      </c>
      <c r="G10" s="118">
        <f>'3.bev-kiadás'!B96</f>
        <v>39964903</v>
      </c>
      <c r="H10" s="120">
        <f>'3.bev-kiadás'!C96</f>
        <v>76966086</v>
      </c>
      <c r="I10" s="120">
        <f>'3.bev-kiadás'!D96</f>
        <v>64640852</v>
      </c>
      <c r="J10" s="121">
        <f t="shared" si="1"/>
        <v>83.986149432101826</v>
      </c>
    </row>
    <row r="11" spans="1:10" ht="20.100000000000001" customHeight="1" x14ac:dyDescent="0.2">
      <c r="A11" s="117" t="s">
        <v>147</v>
      </c>
      <c r="B11" s="118">
        <f>'3.bev-kiadás'!$B$27</f>
        <v>0</v>
      </c>
      <c r="C11" s="118">
        <f>'3.bev-kiadás'!$C$27</f>
        <v>0</v>
      </c>
      <c r="D11" s="118">
        <v>0</v>
      </c>
      <c r="E11" s="112">
        <v>0</v>
      </c>
      <c r="F11" s="119" t="s">
        <v>151</v>
      </c>
      <c r="G11" s="118">
        <f>'3.bev-kiadás'!B102</f>
        <v>6086000</v>
      </c>
      <c r="H11" s="120">
        <f>'3.bev-kiadás'!C102</f>
        <v>6789251</v>
      </c>
      <c r="I11" s="120">
        <f>'3.bev-kiadás'!D102</f>
        <v>6689251</v>
      </c>
      <c r="J11" s="121">
        <f t="shared" si="1"/>
        <v>98.527083473567259</v>
      </c>
    </row>
    <row r="12" spans="1:10" ht="20.100000000000001" customHeight="1" x14ac:dyDescent="0.2">
      <c r="A12" s="117" t="s">
        <v>30</v>
      </c>
      <c r="B12" s="118">
        <f>'3.bev-kiadás'!B46</f>
        <v>810000</v>
      </c>
      <c r="C12" s="118">
        <f>'3.bev-kiadás'!C46</f>
        <v>810000</v>
      </c>
      <c r="D12" s="118">
        <f>'3.bev-kiadás'!D46</f>
        <v>140000</v>
      </c>
      <c r="E12" s="112">
        <f t="shared" si="0"/>
        <v>17.283950617283949</v>
      </c>
      <c r="F12" s="119" t="s">
        <v>143</v>
      </c>
      <c r="G12" s="118">
        <f>'3.bev-kiadás'!B104+'3.bev-kiadás'!B105</f>
        <v>93008457</v>
      </c>
      <c r="H12" s="120">
        <f>'3.bev-kiadás'!C104+'3.bev-kiadás'!C105</f>
        <v>97236533</v>
      </c>
      <c r="I12" s="120">
        <f>'3.bev-kiadás'!D104+'3.bev-kiadás'!D105</f>
        <v>97236533</v>
      </c>
      <c r="J12" s="121">
        <f t="shared" si="1"/>
        <v>100</v>
      </c>
    </row>
    <row r="13" spans="1:10" ht="20.100000000000001" customHeight="1" x14ac:dyDescent="0.2">
      <c r="A13" s="117" t="s">
        <v>145</v>
      </c>
      <c r="B13" s="118">
        <f>'3.bev-kiadás'!B52</f>
        <v>0</v>
      </c>
      <c r="C13" s="118">
        <f>'3.bev-kiadás'!C52</f>
        <v>0</v>
      </c>
      <c r="D13" s="118">
        <f>'3.bev-kiadás'!D52</f>
        <v>3594930</v>
      </c>
      <c r="E13" s="112">
        <v>0</v>
      </c>
      <c r="F13" s="119" t="s">
        <v>144</v>
      </c>
      <c r="G13" s="118">
        <f>'3.bev-kiadás'!B107</f>
        <v>730000</v>
      </c>
      <c r="H13" s="120">
        <f>'3.bev-kiadás'!C107</f>
        <v>765000</v>
      </c>
      <c r="I13" s="120">
        <f>'3.bev-kiadás'!D107</f>
        <v>765000</v>
      </c>
      <c r="J13" s="121">
        <f t="shared" si="1"/>
        <v>100</v>
      </c>
    </row>
    <row r="14" spans="1:10" ht="20.100000000000001" customHeight="1" x14ac:dyDescent="0.2">
      <c r="A14" s="117" t="s">
        <v>31</v>
      </c>
      <c r="B14" s="118">
        <f>'3.bev-kiadás'!B51</f>
        <v>11331811</v>
      </c>
      <c r="C14" s="118">
        <f>'3.bev-kiadás'!C51</f>
        <v>8540929</v>
      </c>
      <c r="D14" s="118">
        <f>'3.bev-kiadás'!D51</f>
        <v>8540929</v>
      </c>
      <c r="E14" s="112">
        <f t="shared" si="0"/>
        <v>100</v>
      </c>
      <c r="F14" s="123" t="s">
        <v>152</v>
      </c>
      <c r="G14" s="118">
        <v>0</v>
      </c>
      <c r="H14" s="120">
        <v>0</v>
      </c>
      <c r="I14" s="120">
        <v>0</v>
      </c>
      <c r="J14" s="121">
        <v>0</v>
      </c>
    </row>
    <row r="15" spans="1:10" ht="20.100000000000001" customHeight="1" x14ac:dyDescent="0.2">
      <c r="A15" s="124"/>
      <c r="B15" s="118"/>
      <c r="C15" s="118"/>
      <c r="D15" s="118"/>
      <c r="E15" s="112"/>
      <c r="F15" s="125" t="s">
        <v>146</v>
      </c>
      <c r="G15" s="118">
        <f>'3.bev-kiadás'!B126</f>
        <v>3643525</v>
      </c>
      <c r="H15" s="120">
        <f>'3.bev-kiadás'!C126</f>
        <v>3643525</v>
      </c>
      <c r="I15" s="120">
        <f>'3.bev-kiadás'!D126</f>
        <v>3643525</v>
      </c>
      <c r="J15" s="121">
        <f t="shared" si="1"/>
        <v>100</v>
      </c>
    </row>
    <row r="16" spans="1:10" ht="20.100000000000001" customHeight="1" thickBot="1" x14ac:dyDescent="0.25">
      <c r="A16" s="126" t="s">
        <v>32</v>
      </c>
      <c r="B16" s="127">
        <f>B8+B9+B10+B13+B11+B12+B14</f>
        <v>206181177</v>
      </c>
      <c r="C16" s="127">
        <f>C8+C9+C10+C13+C11+C12+C14</f>
        <v>300303173</v>
      </c>
      <c r="D16" s="127">
        <f>D8+D9+D10+D13+D11+D12+D14</f>
        <v>303180084</v>
      </c>
      <c r="E16" s="128">
        <f>D16/C16*100</f>
        <v>100.95800219866476</v>
      </c>
      <c r="F16" s="129" t="s">
        <v>33</v>
      </c>
      <c r="G16" s="130">
        <f>SUM(G8:G15)</f>
        <v>198020614</v>
      </c>
      <c r="H16" s="130">
        <f>SUM(H8:H15)</f>
        <v>242888634</v>
      </c>
      <c r="I16" s="130">
        <f>SUM(I8:I15)</f>
        <v>223659064</v>
      </c>
      <c r="J16" s="131">
        <f t="shared" si="1"/>
        <v>92.082968361541361</v>
      </c>
    </row>
    <row r="17" spans="1:10" ht="20.100000000000001" customHeight="1" thickBot="1" x14ac:dyDescent="0.25">
      <c r="A17" s="374" t="s">
        <v>34</v>
      </c>
      <c r="B17" s="375"/>
      <c r="C17" s="375"/>
      <c r="D17" s="375"/>
      <c r="E17" s="375"/>
      <c r="F17" s="376"/>
      <c r="G17" s="376"/>
      <c r="H17" s="376"/>
      <c r="I17" s="376"/>
      <c r="J17" s="377"/>
    </row>
    <row r="18" spans="1:10" ht="20.100000000000001" customHeight="1" x14ac:dyDescent="0.2">
      <c r="A18" s="132" t="s">
        <v>154</v>
      </c>
      <c r="B18" s="133">
        <f>'3.bev-kiadás'!B42</f>
        <v>3000000</v>
      </c>
      <c r="C18" s="133">
        <f>'3.bev-kiadás'!C42</f>
        <v>3000000</v>
      </c>
      <c r="D18" s="133">
        <f>'3.bev-kiadás'!D42</f>
        <v>1125000</v>
      </c>
      <c r="E18" s="134">
        <v>0</v>
      </c>
      <c r="F18" s="135" t="s">
        <v>35</v>
      </c>
      <c r="G18" s="136">
        <f>'3.bev-kiadás'!B122</f>
        <v>1875000</v>
      </c>
      <c r="H18" s="136">
        <f>'3.bev-kiadás'!C122</f>
        <v>1875000</v>
      </c>
      <c r="I18" s="136">
        <f>'3.bev-kiadás'!D122</f>
        <v>0</v>
      </c>
      <c r="J18" s="121">
        <f t="shared" si="1"/>
        <v>0</v>
      </c>
    </row>
    <row r="19" spans="1:10" ht="20.100000000000001" customHeight="1" x14ac:dyDescent="0.2">
      <c r="A19" s="117" t="s">
        <v>36</v>
      </c>
      <c r="B19" s="124">
        <v>0</v>
      </c>
      <c r="C19" s="124">
        <v>0</v>
      </c>
      <c r="D19" s="133">
        <v>0</v>
      </c>
      <c r="E19" s="134">
        <v>0</v>
      </c>
      <c r="F19" s="137" t="s">
        <v>37</v>
      </c>
      <c r="G19" s="138">
        <f>'3.bev-kiadás'!B120</f>
        <v>2499050</v>
      </c>
      <c r="H19" s="138">
        <f>'3.bev-kiadás'!C120</f>
        <v>2761050</v>
      </c>
      <c r="I19" s="138">
        <f>'3.bev-kiadás'!D120</f>
        <v>2761048</v>
      </c>
      <c r="J19" s="121">
        <f t="shared" si="1"/>
        <v>99.999927563789143</v>
      </c>
    </row>
    <row r="20" spans="1:10" ht="20.100000000000001" customHeight="1" x14ac:dyDescent="0.2">
      <c r="A20" s="117" t="s">
        <v>47</v>
      </c>
      <c r="B20" s="124">
        <v>0</v>
      </c>
      <c r="C20" s="124">
        <v>0</v>
      </c>
      <c r="D20" s="133">
        <v>0</v>
      </c>
      <c r="E20" s="134">
        <v>0</v>
      </c>
      <c r="F20" s="137" t="s">
        <v>38</v>
      </c>
      <c r="G20" s="138">
        <f>'3.bev-kiadás'!B116</f>
        <v>5080897</v>
      </c>
      <c r="H20" s="138">
        <f>'3.bev-kiadás'!C116</f>
        <v>55747078</v>
      </c>
      <c r="I20" s="138">
        <f>'3.bev-kiadás'!D116</f>
        <v>5090754</v>
      </c>
      <c r="J20" s="121">
        <f t="shared" si="1"/>
        <v>9.1318759343763265</v>
      </c>
    </row>
    <row r="21" spans="1:10" ht="20.100000000000001" customHeight="1" x14ac:dyDescent="0.2">
      <c r="A21" s="117" t="s">
        <v>156</v>
      </c>
      <c r="B21" s="124">
        <v>0</v>
      </c>
      <c r="C21" s="124">
        <v>0</v>
      </c>
      <c r="D21" s="133">
        <v>0</v>
      </c>
      <c r="E21" s="134">
        <v>0</v>
      </c>
      <c r="F21" s="139" t="s">
        <v>51</v>
      </c>
      <c r="G21" s="138">
        <v>0</v>
      </c>
      <c r="H21" s="140">
        <v>0</v>
      </c>
      <c r="I21" s="141">
        <v>0</v>
      </c>
      <c r="J21" s="142">
        <v>0</v>
      </c>
    </row>
    <row r="22" spans="1:10" ht="20.100000000000001" customHeight="1" x14ac:dyDescent="0.2">
      <c r="A22" s="117" t="s">
        <v>52</v>
      </c>
      <c r="B22" s="124">
        <v>0</v>
      </c>
      <c r="C22" s="124">
        <v>0</v>
      </c>
      <c r="D22" s="133">
        <v>0</v>
      </c>
      <c r="E22" s="143">
        <v>0</v>
      </c>
      <c r="F22" s="144" t="s">
        <v>153</v>
      </c>
      <c r="G22" s="145">
        <f>'3.bev-kiadás'!$B$87</f>
        <v>0</v>
      </c>
      <c r="H22" s="146">
        <f>'3.bev-kiadás'!$C$87</f>
        <v>0</v>
      </c>
      <c r="I22" s="147">
        <v>0</v>
      </c>
      <c r="J22" s="121">
        <v>0</v>
      </c>
    </row>
    <row r="23" spans="1:10" ht="20.100000000000001" customHeight="1" thickBot="1" x14ac:dyDescent="0.25">
      <c r="A23" s="139" t="s">
        <v>46</v>
      </c>
      <c r="B23" s="138">
        <f>'3.bev-kiadás'!B49</f>
        <v>0</v>
      </c>
      <c r="C23" s="138">
        <f>'3.bev-kiadás'!C49</f>
        <v>2790882</v>
      </c>
      <c r="D23" s="133">
        <f>'3.bev-kiadás'!D49</f>
        <v>0</v>
      </c>
      <c r="E23" s="143">
        <v>0</v>
      </c>
      <c r="F23" s="148" t="s">
        <v>39</v>
      </c>
      <c r="G23" s="149">
        <f>'3.bev-kiadás'!B110</f>
        <v>1705616</v>
      </c>
      <c r="H23" s="149">
        <f>'3.bev-kiadás'!C110</f>
        <v>2822293</v>
      </c>
      <c r="I23" s="149">
        <f>'3.bev-kiadás'!D110</f>
        <v>0</v>
      </c>
      <c r="J23" s="150">
        <v>0</v>
      </c>
    </row>
    <row r="24" spans="1:10" ht="20.100000000000001" customHeight="1" thickBot="1" x14ac:dyDescent="0.25">
      <c r="A24" s="151" t="s">
        <v>40</v>
      </c>
      <c r="B24" s="152">
        <f>SUM(B18:B23)</f>
        <v>3000000</v>
      </c>
      <c r="C24" s="152">
        <f>SUM(C18:C23)</f>
        <v>5790882</v>
      </c>
      <c r="D24" s="152">
        <f>SUM(D18:D23)</f>
        <v>1125000</v>
      </c>
      <c r="E24" s="153">
        <v>0</v>
      </c>
      <c r="F24" s="151" t="s">
        <v>41</v>
      </c>
      <c r="G24" s="152">
        <f>SUM(G18:G23)</f>
        <v>11160563</v>
      </c>
      <c r="H24" s="152">
        <f>SUM(H18:H23)</f>
        <v>63205421</v>
      </c>
      <c r="I24" s="152">
        <f>SUM(I18:I23)</f>
        <v>7851802</v>
      </c>
      <c r="J24" s="154">
        <f>I24/H24*100</f>
        <v>12.422671783168724</v>
      </c>
    </row>
    <row r="25" spans="1:10" ht="20.100000000000001" customHeight="1" thickBot="1" x14ac:dyDescent="0.25">
      <c r="A25" s="155" t="s">
        <v>42</v>
      </c>
      <c r="B25" s="156">
        <f>B16+B24</f>
        <v>209181177</v>
      </c>
      <c r="C25" s="156">
        <f>C16+C24</f>
        <v>306094055</v>
      </c>
      <c r="D25" s="156">
        <f>D16+D24</f>
        <v>304305084</v>
      </c>
      <c r="E25" s="157">
        <f>D25/C25*100</f>
        <v>99.415548596656024</v>
      </c>
      <c r="F25" s="158" t="s">
        <v>43</v>
      </c>
      <c r="G25" s="159">
        <f>G16+G24</f>
        <v>209181177</v>
      </c>
      <c r="H25" s="160">
        <f>H16+H24</f>
        <v>306094055</v>
      </c>
      <c r="I25" s="160">
        <f>I16+I24</f>
        <v>231510866</v>
      </c>
      <c r="J25" s="161">
        <f>I25/H25*100</f>
        <v>75.63389821471705</v>
      </c>
    </row>
    <row r="26" spans="1:10" ht="20.100000000000001" customHeight="1" thickBot="1" x14ac:dyDescent="0.25">
      <c r="A26" s="162"/>
      <c r="B26" s="163"/>
      <c r="C26" s="163"/>
      <c r="D26" s="164"/>
      <c r="E26" s="165"/>
      <c r="F26" s="162"/>
      <c r="G26" s="164"/>
      <c r="H26" s="166"/>
      <c r="I26" s="167"/>
      <c r="J26" s="168"/>
    </row>
    <row r="27" spans="1:10" s="14" customFormat="1" ht="20.100000000000001" customHeight="1" thickBot="1" x14ac:dyDescent="0.25">
      <c r="A27" s="169" t="s">
        <v>42</v>
      </c>
      <c r="B27" s="159">
        <f>B25+B26</f>
        <v>209181177</v>
      </c>
      <c r="C27" s="159">
        <f>C25+C26</f>
        <v>306094055</v>
      </c>
      <c r="D27" s="159">
        <f>D25+D26</f>
        <v>304305084</v>
      </c>
      <c r="E27" s="170">
        <f>D27/C27*100</f>
        <v>99.415548596656024</v>
      </c>
      <c r="F27" s="169" t="s">
        <v>43</v>
      </c>
      <c r="G27" s="159">
        <f>G25+G26</f>
        <v>209181177</v>
      </c>
      <c r="H27" s="159">
        <f>H25+H26</f>
        <v>306094055</v>
      </c>
      <c r="I27" s="159">
        <f>I25+I26</f>
        <v>231510866</v>
      </c>
      <c r="J27" s="161">
        <f>I27/H27*100</f>
        <v>75.63389821471705</v>
      </c>
    </row>
    <row r="28" spans="1:10" ht="5.25" customHeight="1" x14ac:dyDescent="0.2">
      <c r="A28" s="108"/>
      <c r="B28" s="171"/>
      <c r="C28" s="171"/>
      <c r="D28" s="171"/>
      <c r="E28" s="171"/>
      <c r="F28" s="108"/>
      <c r="G28" s="171"/>
      <c r="H28" s="172"/>
      <c r="I28" s="173"/>
      <c r="J28" s="173"/>
    </row>
    <row r="29" spans="1:10" x14ac:dyDescent="0.2">
      <c r="B29" s="22"/>
      <c r="C29" s="22"/>
      <c r="D29" s="22"/>
      <c r="H29" s="24"/>
      <c r="I29" s="23"/>
    </row>
    <row r="30" spans="1:10" x14ac:dyDescent="0.2">
      <c r="B30" s="22"/>
      <c r="C30" s="22"/>
      <c r="D30" s="22"/>
      <c r="H30" s="23"/>
      <c r="I30" s="23"/>
    </row>
    <row r="31" spans="1:10" x14ac:dyDescent="0.2">
      <c r="A31" s="25"/>
      <c r="B31" s="26"/>
      <c r="C31" s="26"/>
      <c r="D31" s="26"/>
      <c r="E31" s="25"/>
      <c r="F31" s="25"/>
      <c r="G31" s="26"/>
      <c r="H31" s="14"/>
      <c r="I31" s="27"/>
      <c r="J31" s="14"/>
    </row>
    <row r="32" spans="1:10" ht="9" customHeight="1" x14ac:dyDescent="0.2"/>
    <row r="33" spans="2:3" x14ac:dyDescent="0.2">
      <c r="B33" s="22"/>
      <c r="C33" s="22"/>
    </row>
    <row r="34" spans="2:3" x14ac:dyDescent="0.2">
      <c r="B34" s="22"/>
      <c r="C34" s="22"/>
    </row>
    <row r="35" spans="2:3" x14ac:dyDescent="0.2">
      <c r="B35" s="22"/>
      <c r="C35" s="22"/>
    </row>
    <row r="36" spans="2:3" x14ac:dyDescent="0.2">
      <c r="B36" s="22"/>
      <c r="C36" s="22"/>
    </row>
    <row r="39" spans="2:3" x14ac:dyDescent="0.2">
      <c r="B39" s="22"/>
    </row>
  </sheetData>
  <mergeCells count="8">
    <mergeCell ref="A5:E5"/>
    <mergeCell ref="F5:J5"/>
    <mergeCell ref="A7:J7"/>
    <mergeCell ref="A17:J17"/>
    <mergeCell ref="F1:J1"/>
    <mergeCell ref="F4:J4"/>
    <mergeCell ref="A2:J2"/>
    <mergeCell ref="A3:J3"/>
  </mergeCells>
  <phoneticPr fontId="0" type="noConversion"/>
  <printOptions horizontalCentered="1" verticalCentered="1"/>
  <pageMargins left="0.31496062992125984" right="0.31496062992125984" top="0.98425196850393704" bottom="0.98425196850393704" header="0.51181102362204722" footer="0.5118110236220472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O128"/>
  <sheetViews>
    <sheetView topLeftCell="A103" zoomScaleNormal="100" workbookViewId="0">
      <selection activeCell="G23" sqref="G23"/>
    </sheetView>
  </sheetViews>
  <sheetFormatPr defaultRowHeight="12.75" x14ac:dyDescent="0.2"/>
  <cols>
    <col min="1" max="1" width="58.42578125" style="6" customWidth="1"/>
    <col min="2" max="2" width="15.140625" style="6" customWidth="1"/>
    <col min="3" max="3" width="15" style="6" customWidth="1"/>
    <col min="4" max="4" width="15.140625" style="6" customWidth="1"/>
    <col min="5" max="5" width="16.140625" style="9" customWidth="1"/>
    <col min="6" max="7" width="12.7109375" style="6" bestFit="1" customWidth="1"/>
    <col min="8" max="12" width="9.140625" style="6"/>
    <col min="13" max="15" width="11.28515625" style="6" bestFit="1" customWidth="1"/>
    <col min="16" max="16384" width="9.140625" style="6"/>
  </cols>
  <sheetData>
    <row r="1" spans="1:9" x14ac:dyDescent="0.2">
      <c r="A1" s="17"/>
      <c r="B1" s="18"/>
      <c r="C1" s="17"/>
      <c r="E1" s="176" t="s">
        <v>182</v>
      </c>
      <c r="F1" s="19"/>
      <c r="G1" s="19"/>
      <c r="H1" s="19"/>
      <c r="I1" s="19"/>
    </row>
    <row r="2" spans="1:9" x14ac:dyDescent="0.2">
      <c r="A2" s="383"/>
      <c r="B2" s="383"/>
      <c r="C2" s="383"/>
      <c r="D2" s="383"/>
      <c r="E2" s="383"/>
      <c r="F2" s="19"/>
      <c r="G2" s="19"/>
      <c r="H2" s="19"/>
      <c r="I2" s="19"/>
    </row>
    <row r="3" spans="1:9" x14ac:dyDescent="0.2">
      <c r="A3" s="383" t="s">
        <v>337</v>
      </c>
      <c r="B3" s="383"/>
      <c r="C3" s="383"/>
      <c r="D3" s="383"/>
      <c r="E3" s="383"/>
      <c r="F3" s="19"/>
      <c r="G3" s="19"/>
      <c r="H3" s="19"/>
      <c r="I3" s="19"/>
    </row>
    <row r="4" spans="1:9" x14ac:dyDescent="0.2">
      <c r="A4" s="382" t="s">
        <v>338</v>
      </c>
      <c r="B4" s="382"/>
      <c r="C4" s="382"/>
      <c r="D4" s="382"/>
      <c r="E4" s="382"/>
      <c r="F4" s="19"/>
      <c r="G4" s="19"/>
      <c r="H4" s="19"/>
      <c r="I4" s="19"/>
    </row>
    <row r="5" spans="1:9" x14ac:dyDescent="0.2">
      <c r="A5" s="385"/>
      <c r="B5" s="385"/>
      <c r="C5" s="385"/>
      <c r="D5" s="385"/>
      <c r="E5" s="385"/>
      <c r="F5" s="19"/>
      <c r="G5" s="19"/>
      <c r="H5" s="19"/>
      <c r="I5" s="19"/>
    </row>
    <row r="6" spans="1:9" x14ac:dyDescent="0.2">
      <c r="A6" s="174"/>
      <c r="B6" s="100"/>
      <c r="C6" s="175"/>
      <c r="E6" s="100" t="s">
        <v>196</v>
      </c>
      <c r="F6" s="19"/>
      <c r="G6" s="19"/>
      <c r="H6" s="19"/>
      <c r="I6" s="19"/>
    </row>
    <row r="7" spans="1:9" ht="25.5" x14ac:dyDescent="0.2">
      <c r="A7" s="57" t="s">
        <v>25</v>
      </c>
      <c r="B7" s="57" t="s">
        <v>26</v>
      </c>
      <c r="C7" s="57" t="s">
        <v>27</v>
      </c>
      <c r="D7" s="58" t="s">
        <v>28</v>
      </c>
      <c r="E7" s="59" t="s">
        <v>23</v>
      </c>
      <c r="F7" s="19"/>
      <c r="G7" s="19"/>
      <c r="H7" s="19"/>
      <c r="I7" s="19"/>
    </row>
    <row r="8" spans="1:9" x14ac:dyDescent="0.2">
      <c r="A8" s="74" t="s">
        <v>158</v>
      </c>
      <c r="B8" s="69">
        <v>10020696</v>
      </c>
      <c r="C8" s="63">
        <v>10098044</v>
      </c>
      <c r="D8" s="63">
        <v>10098044</v>
      </c>
      <c r="E8" s="75">
        <f>D8/C8*100</f>
        <v>100</v>
      </c>
      <c r="F8" s="19"/>
      <c r="G8" s="19"/>
      <c r="H8" s="19"/>
      <c r="I8" s="19"/>
    </row>
    <row r="9" spans="1:9" ht="25.5" x14ac:dyDescent="0.2">
      <c r="A9" s="74" t="s">
        <v>160</v>
      </c>
      <c r="B9" s="64">
        <v>57335800</v>
      </c>
      <c r="C9" s="64">
        <v>61905900</v>
      </c>
      <c r="D9" s="63">
        <v>61905900</v>
      </c>
      <c r="E9" s="75">
        <f t="shared" ref="E9:E54" si="0">D9/C9*100</f>
        <v>100</v>
      </c>
      <c r="F9" s="19"/>
      <c r="G9" s="19"/>
      <c r="H9" s="19"/>
      <c r="I9" s="19"/>
    </row>
    <row r="10" spans="1:9" ht="25.5" x14ac:dyDescent="0.2">
      <c r="A10" s="74" t="s">
        <v>204</v>
      </c>
      <c r="B10" s="69">
        <v>40628101</v>
      </c>
      <c r="C10" s="69">
        <v>41122174</v>
      </c>
      <c r="D10" s="69">
        <v>41122174</v>
      </c>
      <c r="E10" s="75">
        <f t="shared" si="0"/>
        <v>100</v>
      </c>
      <c r="F10" s="19"/>
      <c r="G10" s="19"/>
      <c r="H10" s="19"/>
      <c r="I10" s="19"/>
    </row>
    <row r="11" spans="1:9" ht="25.5" x14ac:dyDescent="0.2">
      <c r="A11" s="76" t="s">
        <v>161</v>
      </c>
      <c r="B11" s="64">
        <v>1800000</v>
      </c>
      <c r="C11" s="64">
        <v>1867756</v>
      </c>
      <c r="D11" s="63">
        <v>1867756</v>
      </c>
      <c r="E11" s="75">
        <f t="shared" si="0"/>
        <v>100</v>
      </c>
      <c r="F11" s="19"/>
      <c r="G11" s="19"/>
      <c r="H11" s="19"/>
      <c r="I11" s="19"/>
    </row>
    <row r="12" spans="1:9" ht="25.5" x14ac:dyDescent="0.2">
      <c r="A12" s="76" t="s">
        <v>205</v>
      </c>
      <c r="B12" s="64">
        <v>0</v>
      </c>
      <c r="C12" s="64">
        <v>4073960</v>
      </c>
      <c r="D12" s="63">
        <v>4073960</v>
      </c>
      <c r="E12" s="75">
        <f t="shared" si="0"/>
        <v>100</v>
      </c>
      <c r="F12" s="19"/>
      <c r="G12" s="19"/>
      <c r="H12" s="19"/>
      <c r="I12" s="19"/>
    </row>
    <row r="13" spans="1:9" x14ac:dyDescent="0.2">
      <c r="A13" s="76" t="s">
        <v>341</v>
      </c>
      <c r="B13" s="64">
        <v>109784597</v>
      </c>
      <c r="C13" s="64">
        <v>119067834</v>
      </c>
      <c r="D13" s="63">
        <v>119067834</v>
      </c>
      <c r="E13" s="75">
        <f t="shared" si="0"/>
        <v>100</v>
      </c>
      <c r="F13" s="19"/>
      <c r="G13" s="19"/>
      <c r="H13" s="19"/>
      <c r="I13" s="19"/>
    </row>
    <row r="14" spans="1:9" ht="25.5" x14ac:dyDescent="0.2">
      <c r="A14" s="76" t="s">
        <v>342</v>
      </c>
      <c r="B14" s="64">
        <v>65593151</v>
      </c>
      <c r="C14" s="64">
        <v>153038936</v>
      </c>
      <c r="D14" s="63">
        <v>153472568</v>
      </c>
      <c r="E14" s="75">
        <f t="shared" si="0"/>
        <v>100.28334750053412</v>
      </c>
      <c r="F14" s="19"/>
      <c r="G14" s="19"/>
      <c r="H14" s="19"/>
      <c r="I14" s="19"/>
    </row>
    <row r="15" spans="1:9" ht="25.5" x14ac:dyDescent="0.2">
      <c r="A15" s="76" t="s">
        <v>206</v>
      </c>
      <c r="B15" s="64">
        <v>0</v>
      </c>
      <c r="C15" s="64">
        <v>0</v>
      </c>
      <c r="D15" s="64">
        <v>79551540</v>
      </c>
      <c r="E15" s="75">
        <v>0</v>
      </c>
      <c r="F15" s="19"/>
      <c r="G15" s="19"/>
      <c r="H15" s="19"/>
      <c r="I15" s="19"/>
    </row>
    <row r="16" spans="1:9" x14ac:dyDescent="0.2">
      <c r="A16" s="76" t="s">
        <v>207</v>
      </c>
      <c r="B16" s="64">
        <v>0</v>
      </c>
      <c r="C16" s="64">
        <v>0</v>
      </c>
      <c r="D16" s="64">
        <v>35444579</v>
      </c>
      <c r="E16" s="75">
        <v>0</v>
      </c>
      <c r="F16" s="19"/>
      <c r="G16" s="19"/>
      <c r="H16" s="19"/>
      <c r="I16" s="19"/>
    </row>
    <row r="17" spans="1:9" x14ac:dyDescent="0.2">
      <c r="A17" s="74" t="s">
        <v>208</v>
      </c>
      <c r="B17" s="64">
        <v>0</v>
      </c>
      <c r="C17" s="64">
        <v>0</v>
      </c>
      <c r="D17" s="63">
        <v>4457800</v>
      </c>
      <c r="E17" s="75">
        <v>0</v>
      </c>
      <c r="F17" s="19"/>
      <c r="G17" s="19"/>
      <c r="H17" s="19"/>
      <c r="I17" s="19"/>
    </row>
    <row r="18" spans="1:9" x14ac:dyDescent="0.2">
      <c r="A18" s="74" t="s">
        <v>209</v>
      </c>
      <c r="B18" s="64">
        <v>0</v>
      </c>
      <c r="C18" s="64">
        <v>0</v>
      </c>
      <c r="D18" s="63">
        <v>23335281</v>
      </c>
      <c r="E18" s="75">
        <v>0</v>
      </c>
      <c r="F18" s="19"/>
      <c r="G18" s="19"/>
      <c r="H18" s="19"/>
      <c r="I18" s="19"/>
    </row>
    <row r="19" spans="1:9" x14ac:dyDescent="0.2">
      <c r="A19" s="76" t="s">
        <v>210</v>
      </c>
      <c r="B19" s="64">
        <v>0</v>
      </c>
      <c r="C19" s="64">
        <v>0</v>
      </c>
      <c r="D19" s="63">
        <v>10683368</v>
      </c>
      <c r="E19" s="75">
        <v>0</v>
      </c>
      <c r="F19" s="19"/>
      <c r="G19" s="19"/>
      <c r="H19" s="19"/>
      <c r="I19" s="19"/>
    </row>
    <row r="20" spans="1:9" x14ac:dyDescent="0.2">
      <c r="A20" s="76" t="s">
        <v>343</v>
      </c>
      <c r="B20" s="64">
        <v>175377748</v>
      </c>
      <c r="C20" s="64">
        <v>272106770</v>
      </c>
      <c r="D20" s="64">
        <v>272540402</v>
      </c>
      <c r="E20" s="75">
        <f>D20/C20*100</f>
        <v>100.15936097437046</v>
      </c>
      <c r="F20" s="19"/>
      <c r="G20" s="19"/>
      <c r="H20" s="19"/>
      <c r="I20" s="19"/>
    </row>
    <row r="21" spans="1:9" x14ac:dyDescent="0.2">
      <c r="A21" s="74" t="s">
        <v>344</v>
      </c>
      <c r="B21" s="69">
        <v>980000</v>
      </c>
      <c r="C21" s="69">
        <v>980000</v>
      </c>
      <c r="D21" s="63">
        <v>931333</v>
      </c>
      <c r="E21" s="75">
        <f t="shared" si="0"/>
        <v>95.03397959183674</v>
      </c>
      <c r="F21" s="19"/>
      <c r="G21" s="19"/>
      <c r="H21" s="19"/>
      <c r="I21" s="19"/>
    </row>
    <row r="22" spans="1:9" x14ac:dyDescent="0.2">
      <c r="A22" s="76" t="s">
        <v>211</v>
      </c>
      <c r="B22" s="64">
        <v>0</v>
      </c>
      <c r="C22" s="64">
        <v>0</v>
      </c>
      <c r="D22" s="63">
        <v>120000</v>
      </c>
      <c r="E22" s="75">
        <v>0</v>
      </c>
      <c r="F22" s="19"/>
      <c r="G22" s="19"/>
      <c r="H22" s="19"/>
      <c r="I22" s="19"/>
    </row>
    <row r="23" spans="1:9" x14ac:dyDescent="0.2">
      <c r="A23" s="76" t="s">
        <v>212</v>
      </c>
      <c r="B23" s="64">
        <v>0</v>
      </c>
      <c r="C23" s="64">
        <v>0</v>
      </c>
      <c r="D23" s="63">
        <v>811333</v>
      </c>
      <c r="E23" s="75">
        <v>0</v>
      </c>
      <c r="F23" s="19"/>
      <c r="G23" s="19"/>
      <c r="H23" s="19"/>
      <c r="I23" s="19"/>
    </row>
    <row r="24" spans="1:9" x14ac:dyDescent="0.2">
      <c r="A24" s="77" t="s">
        <v>345</v>
      </c>
      <c r="B24" s="64">
        <v>900000</v>
      </c>
      <c r="C24" s="64">
        <v>900000</v>
      </c>
      <c r="D24" s="63">
        <v>1396615</v>
      </c>
      <c r="E24" s="75">
        <f t="shared" si="0"/>
        <v>155.17944444444444</v>
      </c>
      <c r="F24" s="19"/>
      <c r="G24" s="19"/>
      <c r="H24" s="19"/>
      <c r="I24" s="19"/>
    </row>
    <row r="25" spans="1:9" ht="25.5" x14ac:dyDescent="0.2">
      <c r="A25" s="76" t="s">
        <v>213</v>
      </c>
      <c r="B25" s="64">
        <v>0</v>
      </c>
      <c r="C25" s="64">
        <v>0</v>
      </c>
      <c r="D25" s="64">
        <v>1396615</v>
      </c>
      <c r="E25" s="75">
        <v>0</v>
      </c>
      <c r="F25" s="19"/>
      <c r="G25" s="19"/>
      <c r="H25" s="19"/>
      <c r="I25" s="19"/>
    </row>
    <row r="26" spans="1:9" x14ac:dyDescent="0.2">
      <c r="A26" s="77" t="s">
        <v>346</v>
      </c>
      <c r="B26" s="64">
        <v>900000</v>
      </c>
      <c r="C26" s="64">
        <v>900000</v>
      </c>
      <c r="D26" s="63">
        <v>1396615</v>
      </c>
      <c r="E26" s="75">
        <f t="shared" si="0"/>
        <v>155.17944444444444</v>
      </c>
      <c r="F26" s="19"/>
      <c r="G26" s="19"/>
      <c r="H26" s="19"/>
      <c r="I26" s="19"/>
    </row>
    <row r="27" spans="1:9" x14ac:dyDescent="0.2">
      <c r="A27" s="77" t="s">
        <v>347</v>
      </c>
      <c r="B27" s="64">
        <v>0</v>
      </c>
      <c r="C27" s="64">
        <v>0</v>
      </c>
      <c r="D27" s="63">
        <v>104883</v>
      </c>
      <c r="E27" s="75">
        <v>0</v>
      </c>
      <c r="F27" s="19"/>
      <c r="G27" s="19"/>
      <c r="H27" s="19"/>
      <c r="I27" s="19"/>
    </row>
    <row r="28" spans="1:9" x14ac:dyDescent="0.2">
      <c r="A28" s="77" t="s">
        <v>214</v>
      </c>
      <c r="B28" s="78">
        <v>0</v>
      </c>
      <c r="C28" s="64">
        <v>0</v>
      </c>
      <c r="D28" s="63">
        <v>43242</v>
      </c>
      <c r="E28" s="75">
        <v>0</v>
      </c>
      <c r="F28" s="19"/>
      <c r="G28" s="19"/>
      <c r="H28" s="19"/>
      <c r="I28" s="19"/>
    </row>
    <row r="29" spans="1:9" x14ac:dyDescent="0.2">
      <c r="A29" s="77" t="s">
        <v>348</v>
      </c>
      <c r="B29" s="64">
        <v>1880000</v>
      </c>
      <c r="C29" s="64">
        <v>1880000</v>
      </c>
      <c r="D29" s="63">
        <v>2432831</v>
      </c>
      <c r="E29" s="75">
        <f t="shared" si="0"/>
        <v>129.40590425531914</v>
      </c>
      <c r="F29" s="19"/>
      <c r="G29" s="19"/>
      <c r="H29" s="19"/>
      <c r="I29" s="19"/>
    </row>
    <row r="30" spans="1:9" x14ac:dyDescent="0.2">
      <c r="A30" s="77" t="s">
        <v>215</v>
      </c>
      <c r="B30" s="64">
        <v>787400</v>
      </c>
      <c r="C30" s="64">
        <v>787400</v>
      </c>
      <c r="D30" s="64">
        <v>860492</v>
      </c>
      <c r="E30" s="75">
        <f t="shared" si="0"/>
        <v>109.28270256540513</v>
      </c>
      <c r="F30" s="19"/>
      <c r="G30" s="366"/>
      <c r="H30" s="19"/>
      <c r="I30" s="19"/>
    </row>
    <row r="31" spans="1:9" x14ac:dyDescent="0.2">
      <c r="A31" s="74" t="s">
        <v>349</v>
      </c>
      <c r="B31" s="69">
        <v>9347089</v>
      </c>
      <c r="C31" s="69">
        <v>9530945</v>
      </c>
      <c r="D31" s="69">
        <v>8590909</v>
      </c>
      <c r="E31" s="75">
        <f t="shared" si="0"/>
        <v>90.137011597485866</v>
      </c>
      <c r="F31" s="19"/>
      <c r="G31" s="19"/>
      <c r="H31" s="19"/>
      <c r="I31" s="19"/>
    </row>
    <row r="32" spans="1:9" x14ac:dyDescent="0.2">
      <c r="A32" s="74" t="s">
        <v>216</v>
      </c>
      <c r="B32" s="64">
        <v>0</v>
      </c>
      <c r="C32" s="64">
        <v>0</v>
      </c>
      <c r="D32" s="63">
        <v>331000</v>
      </c>
      <c r="E32" s="75">
        <v>0</v>
      </c>
      <c r="F32" s="19"/>
      <c r="G32" s="19"/>
      <c r="H32" s="19"/>
      <c r="I32" s="19"/>
    </row>
    <row r="33" spans="1:15" x14ac:dyDescent="0.2">
      <c r="A33" s="74" t="s">
        <v>350</v>
      </c>
      <c r="B33" s="64">
        <v>750000</v>
      </c>
      <c r="C33" s="64">
        <v>750000</v>
      </c>
      <c r="D33" s="63">
        <v>598975</v>
      </c>
      <c r="E33" s="75">
        <f t="shared" si="0"/>
        <v>79.86333333333333</v>
      </c>
      <c r="F33" s="19"/>
      <c r="G33" s="19"/>
      <c r="H33" s="19"/>
      <c r="I33" s="19"/>
    </row>
    <row r="34" spans="1:15" x14ac:dyDescent="0.2">
      <c r="A34" s="74" t="s">
        <v>217</v>
      </c>
      <c r="B34" s="64">
        <v>0</v>
      </c>
      <c r="C34" s="64">
        <v>0</v>
      </c>
      <c r="D34" s="64">
        <v>535374</v>
      </c>
      <c r="E34" s="75">
        <v>0</v>
      </c>
      <c r="F34" s="19"/>
      <c r="G34" s="19"/>
      <c r="H34" s="19"/>
      <c r="I34" s="19"/>
    </row>
    <row r="35" spans="1:15" x14ac:dyDescent="0.2">
      <c r="A35" s="74" t="s">
        <v>218</v>
      </c>
      <c r="B35" s="64">
        <v>2504129</v>
      </c>
      <c r="C35" s="64">
        <v>2504129</v>
      </c>
      <c r="D35" s="63">
        <v>2457663</v>
      </c>
      <c r="E35" s="75">
        <f t="shared" si="0"/>
        <v>98.144424668217965</v>
      </c>
      <c r="F35" s="19"/>
      <c r="G35" s="19"/>
      <c r="H35" s="19"/>
      <c r="I35" s="19"/>
    </row>
    <row r="36" spans="1:15" x14ac:dyDescent="0.2">
      <c r="A36" s="74" t="s">
        <v>219</v>
      </c>
      <c r="B36" s="69">
        <v>3363000</v>
      </c>
      <c r="C36" s="69">
        <v>3363000</v>
      </c>
      <c r="D36" s="63">
        <v>3363000</v>
      </c>
      <c r="E36" s="75">
        <f t="shared" si="0"/>
        <v>100</v>
      </c>
      <c r="F36" s="19"/>
      <c r="G36" s="19"/>
      <c r="H36" s="19"/>
      <c r="I36" s="19"/>
    </row>
    <row r="37" spans="1:15" x14ac:dyDescent="0.2">
      <c r="A37" s="74" t="s">
        <v>351</v>
      </c>
      <c r="B37" s="69">
        <v>30000</v>
      </c>
      <c r="C37" s="69">
        <v>30000</v>
      </c>
      <c r="D37" s="63">
        <v>4003</v>
      </c>
      <c r="E37" s="75">
        <f t="shared" si="0"/>
        <v>13.343333333333332</v>
      </c>
      <c r="F37" s="19"/>
      <c r="G37" s="19"/>
      <c r="H37" s="19"/>
      <c r="I37" s="19"/>
    </row>
    <row r="38" spans="1:15" x14ac:dyDescent="0.2">
      <c r="A38" s="76" t="s">
        <v>352</v>
      </c>
      <c r="B38" s="64">
        <v>30000</v>
      </c>
      <c r="C38" s="64">
        <v>30000</v>
      </c>
      <c r="D38" s="63">
        <v>4003</v>
      </c>
      <c r="E38" s="75">
        <f t="shared" si="0"/>
        <v>13.343333333333332</v>
      </c>
      <c r="F38" s="19"/>
      <c r="G38" s="19"/>
      <c r="H38" s="19"/>
      <c r="I38" s="19"/>
    </row>
    <row r="39" spans="1:15" x14ac:dyDescent="0.2">
      <c r="A39" s="76" t="s">
        <v>353</v>
      </c>
      <c r="B39" s="64">
        <v>0</v>
      </c>
      <c r="C39" s="64">
        <v>0</v>
      </c>
      <c r="D39" s="64">
        <v>55950</v>
      </c>
      <c r="E39" s="75">
        <v>0</v>
      </c>
      <c r="F39" s="19"/>
      <c r="G39" s="19"/>
      <c r="H39" s="19"/>
      <c r="I39" s="19"/>
    </row>
    <row r="40" spans="1:15" x14ac:dyDescent="0.2">
      <c r="A40" s="76" t="s">
        <v>354</v>
      </c>
      <c r="B40" s="64">
        <v>16781618</v>
      </c>
      <c r="C40" s="64">
        <v>16965474</v>
      </c>
      <c r="D40" s="63">
        <v>15930992</v>
      </c>
      <c r="E40" s="75">
        <f t="shared" si="0"/>
        <v>93.902427954562313</v>
      </c>
      <c r="F40" s="19"/>
      <c r="G40" s="19"/>
      <c r="H40" s="19"/>
      <c r="I40" s="19"/>
    </row>
    <row r="41" spans="1:15" x14ac:dyDescent="0.2">
      <c r="A41" s="76" t="s">
        <v>355</v>
      </c>
      <c r="B41" s="64">
        <v>3000000</v>
      </c>
      <c r="C41" s="64">
        <v>3000000</v>
      </c>
      <c r="D41" s="63">
        <v>1125000</v>
      </c>
      <c r="E41" s="75">
        <f t="shared" si="0"/>
        <v>37.5</v>
      </c>
      <c r="F41" s="17"/>
      <c r="G41" s="17"/>
      <c r="H41" s="17"/>
      <c r="I41" s="17"/>
    </row>
    <row r="42" spans="1:15" x14ac:dyDescent="0.2">
      <c r="A42" s="74" t="s">
        <v>356</v>
      </c>
      <c r="B42" s="69">
        <v>3000000</v>
      </c>
      <c r="C42" s="69">
        <v>3000000</v>
      </c>
      <c r="D42" s="69">
        <v>1125000</v>
      </c>
      <c r="E42" s="75">
        <f t="shared" si="0"/>
        <v>37.5</v>
      </c>
      <c r="F42" s="17"/>
      <c r="G42" s="17"/>
      <c r="H42" s="17"/>
      <c r="I42" s="17"/>
    </row>
    <row r="43" spans="1:15" ht="25.5" x14ac:dyDescent="0.2">
      <c r="A43" s="74" t="s">
        <v>357</v>
      </c>
      <c r="B43" s="69">
        <v>110000</v>
      </c>
      <c r="C43" s="69">
        <v>110000</v>
      </c>
      <c r="D43" s="63">
        <v>140000</v>
      </c>
      <c r="E43" s="75">
        <f t="shared" si="0"/>
        <v>127.27272727272727</v>
      </c>
      <c r="F43" s="17"/>
      <c r="G43" s="17"/>
      <c r="H43" s="17"/>
      <c r="I43" s="17"/>
    </row>
    <row r="44" spans="1:15" x14ac:dyDescent="0.2">
      <c r="A44" s="76" t="s">
        <v>220</v>
      </c>
      <c r="B44" s="64">
        <v>0</v>
      </c>
      <c r="C44" s="64">
        <v>0</v>
      </c>
      <c r="D44" s="63">
        <v>140000</v>
      </c>
      <c r="E44" s="75">
        <v>0</v>
      </c>
      <c r="F44" s="17"/>
      <c r="G44" s="17"/>
      <c r="H44" s="17"/>
      <c r="I44" s="17"/>
    </row>
    <row r="45" spans="1:15" x14ac:dyDescent="0.2">
      <c r="A45" s="76" t="s">
        <v>358</v>
      </c>
      <c r="B45" s="64">
        <v>700000</v>
      </c>
      <c r="C45" s="64">
        <v>700000</v>
      </c>
      <c r="D45" s="64">
        <v>0</v>
      </c>
      <c r="E45" s="75">
        <f t="shared" si="0"/>
        <v>0</v>
      </c>
      <c r="F45" s="17"/>
      <c r="G45" s="17"/>
      <c r="H45" s="17"/>
      <c r="I45" s="17"/>
    </row>
    <row r="46" spans="1:15" x14ac:dyDescent="0.2">
      <c r="A46" s="74" t="s">
        <v>359</v>
      </c>
      <c r="B46" s="69">
        <v>810000</v>
      </c>
      <c r="C46" s="69">
        <v>810000</v>
      </c>
      <c r="D46" s="69">
        <v>140000</v>
      </c>
      <c r="E46" s="75">
        <f t="shared" si="0"/>
        <v>17.283950617283949</v>
      </c>
      <c r="F46" s="17"/>
      <c r="G46" s="17"/>
      <c r="H46" s="17"/>
      <c r="I46" s="17"/>
    </row>
    <row r="47" spans="1:15" x14ac:dyDescent="0.2">
      <c r="A47" s="74" t="s">
        <v>360</v>
      </c>
      <c r="B47" s="69">
        <v>197849366</v>
      </c>
      <c r="C47" s="63">
        <v>294762244</v>
      </c>
      <c r="D47" s="63">
        <v>292169225</v>
      </c>
      <c r="E47" s="75">
        <f t="shared" si="0"/>
        <v>99.120301513242651</v>
      </c>
      <c r="F47" s="17"/>
      <c r="G47" s="17"/>
      <c r="H47" s="17"/>
      <c r="I47" s="17"/>
    </row>
    <row r="48" spans="1:15" ht="25.5" x14ac:dyDescent="0.2">
      <c r="A48" s="79" t="s">
        <v>336</v>
      </c>
      <c r="B48" s="72">
        <v>0</v>
      </c>
      <c r="C48" s="72">
        <v>2790882</v>
      </c>
      <c r="D48" s="72">
        <v>0</v>
      </c>
      <c r="E48" s="75">
        <f t="shared" si="0"/>
        <v>0</v>
      </c>
      <c r="F48" s="17"/>
      <c r="G48" s="17"/>
      <c r="H48" s="17"/>
      <c r="I48" s="17"/>
      <c r="L48" s="48"/>
      <c r="M48" s="49"/>
      <c r="N48" s="49"/>
      <c r="O48" s="49"/>
    </row>
    <row r="49" spans="1:15" x14ac:dyDescent="0.2">
      <c r="A49" s="79" t="s">
        <v>361</v>
      </c>
      <c r="B49" s="72">
        <v>0</v>
      </c>
      <c r="C49" s="72">
        <v>2790882</v>
      </c>
      <c r="D49" s="72">
        <v>0</v>
      </c>
      <c r="E49" s="75">
        <f t="shared" si="0"/>
        <v>0</v>
      </c>
      <c r="F49" s="17"/>
      <c r="G49" s="17"/>
      <c r="H49" s="17"/>
      <c r="I49" s="17"/>
      <c r="L49" s="48"/>
      <c r="M49" s="49"/>
      <c r="N49" s="49"/>
      <c r="O49" s="49"/>
    </row>
    <row r="50" spans="1:15" x14ac:dyDescent="0.2">
      <c r="A50" s="79" t="s">
        <v>272</v>
      </c>
      <c r="B50" s="72">
        <v>11331811</v>
      </c>
      <c r="C50" s="72">
        <v>8540929</v>
      </c>
      <c r="D50" s="72">
        <v>8540929</v>
      </c>
      <c r="E50" s="75">
        <f t="shared" si="0"/>
        <v>100</v>
      </c>
      <c r="F50" s="17"/>
      <c r="G50" s="17"/>
      <c r="H50" s="17"/>
      <c r="I50" s="17"/>
      <c r="L50" s="48"/>
      <c r="M50" s="49"/>
      <c r="N50" s="49"/>
      <c r="O50" s="49"/>
    </row>
    <row r="51" spans="1:15" x14ac:dyDescent="0.2">
      <c r="A51" s="79" t="s">
        <v>362</v>
      </c>
      <c r="B51" s="72">
        <v>11331811</v>
      </c>
      <c r="C51" s="72">
        <v>8540929</v>
      </c>
      <c r="D51" s="72">
        <v>8540929</v>
      </c>
      <c r="E51" s="75">
        <f t="shared" si="0"/>
        <v>100</v>
      </c>
      <c r="F51" s="17"/>
      <c r="G51" s="17"/>
      <c r="H51" s="17"/>
      <c r="I51" s="17"/>
      <c r="L51" s="48"/>
      <c r="M51" s="49"/>
      <c r="N51" s="49"/>
      <c r="O51" s="49"/>
    </row>
    <row r="52" spans="1:15" x14ac:dyDescent="0.2">
      <c r="A52" s="79" t="s">
        <v>273</v>
      </c>
      <c r="B52" s="72">
        <v>0</v>
      </c>
      <c r="C52" s="72">
        <v>0</v>
      </c>
      <c r="D52" s="72">
        <v>3594930</v>
      </c>
      <c r="E52" s="75">
        <v>0</v>
      </c>
      <c r="F52" s="17"/>
      <c r="G52" s="17"/>
      <c r="H52" s="17"/>
      <c r="I52" s="17"/>
      <c r="L52" s="48"/>
      <c r="M52" s="49"/>
      <c r="N52" s="49"/>
      <c r="O52" s="49"/>
    </row>
    <row r="53" spans="1:15" x14ac:dyDescent="0.2">
      <c r="A53" s="79" t="s">
        <v>363</v>
      </c>
      <c r="B53" s="72">
        <v>11331811</v>
      </c>
      <c r="C53" s="72">
        <v>11331811</v>
      </c>
      <c r="D53" s="72">
        <v>12135859</v>
      </c>
      <c r="E53" s="75">
        <f t="shared" si="0"/>
        <v>107.09549426830363</v>
      </c>
      <c r="F53" s="17"/>
      <c r="G53" s="17"/>
      <c r="H53" s="17"/>
      <c r="I53" s="17"/>
      <c r="L53" s="48"/>
      <c r="M53" s="49"/>
      <c r="N53" s="49"/>
      <c r="O53" s="49"/>
    </row>
    <row r="54" spans="1:15" x14ac:dyDescent="0.2">
      <c r="A54" s="80" t="s">
        <v>364</v>
      </c>
      <c r="B54" s="73">
        <v>11331811</v>
      </c>
      <c r="C54" s="73">
        <v>11331811</v>
      </c>
      <c r="D54" s="73">
        <v>12135859</v>
      </c>
      <c r="E54" s="75">
        <f t="shared" si="0"/>
        <v>107.09549426830363</v>
      </c>
      <c r="F54" s="103">
        <f>D47+D54</f>
        <v>304305084</v>
      </c>
      <c r="G54" s="17"/>
      <c r="H54" s="17"/>
      <c r="I54" s="17"/>
      <c r="L54" s="48"/>
      <c r="M54" s="49"/>
      <c r="N54" s="49"/>
      <c r="O54" s="49"/>
    </row>
    <row r="55" spans="1:15" x14ac:dyDescent="0.2">
      <c r="A55" s="81"/>
      <c r="B55" s="82"/>
      <c r="C55" s="82"/>
      <c r="D55" s="82"/>
      <c r="E55" s="83"/>
      <c r="F55" s="20"/>
      <c r="G55" s="20">
        <v>0</v>
      </c>
      <c r="H55" s="17"/>
      <c r="I55" s="20">
        <v>0</v>
      </c>
    </row>
    <row r="56" spans="1:15" x14ac:dyDescent="0.2">
      <c r="A56" s="81"/>
      <c r="B56" s="84"/>
      <c r="C56" s="85"/>
      <c r="D56" s="86"/>
      <c r="E56" s="176" t="s">
        <v>183</v>
      </c>
      <c r="F56" s="60"/>
      <c r="G56" s="17"/>
      <c r="H56" s="17"/>
      <c r="I56" s="17"/>
    </row>
    <row r="57" spans="1:15" x14ac:dyDescent="0.2">
      <c r="A57" s="383" t="s">
        <v>337</v>
      </c>
      <c r="B57" s="383"/>
      <c r="C57" s="383"/>
      <c r="D57" s="383"/>
      <c r="E57" s="383"/>
      <c r="F57" s="17"/>
      <c r="G57" s="17"/>
      <c r="H57" s="17"/>
      <c r="I57" s="17"/>
    </row>
    <row r="58" spans="1:15" x14ac:dyDescent="0.2">
      <c r="A58" s="382" t="s">
        <v>397</v>
      </c>
      <c r="B58" s="382"/>
      <c r="C58" s="382"/>
      <c r="D58" s="382"/>
      <c r="E58" s="382"/>
      <c r="F58" s="17"/>
      <c r="G58" s="17"/>
      <c r="H58" s="17"/>
      <c r="I58" s="17"/>
    </row>
    <row r="59" spans="1:15" x14ac:dyDescent="0.2">
      <c r="A59" s="384"/>
      <c r="B59" s="384"/>
      <c r="C59" s="384"/>
      <c r="D59" s="384"/>
      <c r="E59" s="384"/>
      <c r="F59" s="17"/>
      <c r="G59" s="17"/>
      <c r="H59" s="17"/>
      <c r="I59" s="17"/>
    </row>
    <row r="60" spans="1:15" x14ac:dyDescent="0.2">
      <c r="A60" s="87"/>
      <c r="B60" s="100"/>
      <c r="C60" s="88"/>
      <c r="D60" s="381" t="s">
        <v>195</v>
      </c>
      <c r="E60" s="381"/>
      <c r="F60" s="17"/>
      <c r="G60" s="17"/>
      <c r="H60" s="17"/>
      <c r="I60" s="17"/>
    </row>
    <row r="61" spans="1:15" ht="25.5" x14ac:dyDescent="0.2">
      <c r="A61" s="89" t="s">
        <v>25</v>
      </c>
      <c r="B61" s="89" t="s">
        <v>26</v>
      </c>
      <c r="C61" s="89" t="s">
        <v>27</v>
      </c>
      <c r="D61" s="90" t="s">
        <v>28</v>
      </c>
      <c r="E61" s="91"/>
      <c r="F61" s="17"/>
      <c r="G61" s="17"/>
      <c r="H61" s="17"/>
      <c r="I61" s="17"/>
    </row>
    <row r="62" spans="1:15" x14ac:dyDescent="0.2">
      <c r="A62" s="92" t="s">
        <v>221</v>
      </c>
      <c r="B62" s="69">
        <v>36490749</v>
      </c>
      <c r="C62" s="63">
        <v>35740345</v>
      </c>
      <c r="D62" s="63">
        <v>31533778</v>
      </c>
      <c r="E62" s="93">
        <f t="shared" ref="E62:E126" si="1">D62/C62*100</f>
        <v>88.230200352011153</v>
      </c>
      <c r="F62" s="19"/>
      <c r="G62" s="19"/>
      <c r="H62" s="19"/>
      <c r="I62" s="19"/>
    </row>
    <row r="63" spans="1:15" x14ac:dyDescent="0.2">
      <c r="A63" s="76" t="s">
        <v>222</v>
      </c>
      <c r="B63" s="64">
        <v>364000</v>
      </c>
      <c r="C63" s="64">
        <v>419000</v>
      </c>
      <c r="D63" s="63">
        <v>316000</v>
      </c>
      <c r="E63" s="93">
        <f t="shared" si="1"/>
        <v>75.417661097852033</v>
      </c>
      <c r="F63" s="19"/>
      <c r="G63" s="19"/>
      <c r="H63" s="19"/>
      <c r="I63" s="19"/>
    </row>
    <row r="64" spans="1:15" x14ac:dyDescent="0.2">
      <c r="A64" s="76" t="s">
        <v>365</v>
      </c>
      <c r="B64" s="64">
        <v>116982</v>
      </c>
      <c r="C64" s="64">
        <v>945892</v>
      </c>
      <c r="D64" s="63">
        <v>805181</v>
      </c>
      <c r="E64" s="93">
        <f t="shared" si="1"/>
        <v>85.123988785189013</v>
      </c>
      <c r="F64" s="19"/>
      <c r="G64" s="19"/>
      <c r="H64" s="19"/>
      <c r="I64" s="19"/>
    </row>
    <row r="65" spans="1:9" x14ac:dyDescent="0.2">
      <c r="A65" s="76" t="s">
        <v>366</v>
      </c>
      <c r="B65" s="64">
        <v>36971731</v>
      </c>
      <c r="C65" s="64">
        <v>37105237</v>
      </c>
      <c r="D65" s="63">
        <v>32654959</v>
      </c>
      <c r="E65" s="93">
        <f t="shared" si="1"/>
        <v>88.006334523614555</v>
      </c>
      <c r="F65" s="19"/>
      <c r="G65" s="19"/>
      <c r="H65" s="19"/>
      <c r="I65" s="19"/>
    </row>
    <row r="66" spans="1:9" x14ac:dyDescent="0.2">
      <c r="A66" s="76" t="s">
        <v>223</v>
      </c>
      <c r="B66" s="64">
        <v>6322932</v>
      </c>
      <c r="C66" s="64">
        <v>7421557</v>
      </c>
      <c r="D66" s="63">
        <v>6386674</v>
      </c>
      <c r="E66" s="93">
        <f t="shared" si="1"/>
        <v>86.055715801953696</v>
      </c>
      <c r="F66" s="19"/>
      <c r="G66" s="19"/>
      <c r="H66" s="19"/>
      <c r="I66" s="19"/>
    </row>
    <row r="67" spans="1:9" ht="25.5" x14ac:dyDescent="0.2">
      <c r="A67" s="76" t="s">
        <v>224</v>
      </c>
      <c r="B67" s="64">
        <v>0</v>
      </c>
      <c r="C67" s="64">
        <v>5194909</v>
      </c>
      <c r="D67" s="63">
        <v>4280045</v>
      </c>
      <c r="E67" s="93">
        <f t="shared" si="1"/>
        <v>82.389219907413207</v>
      </c>
      <c r="F67" s="19"/>
      <c r="G67" s="19"/>
      <c r="H67" s="19"/>
      <c r="I67" s="19"/>
    </row>
    <row r="68" spans="1:9" x14ac:dyDescent="0.2">
      <c r="A68" s="76" t="s">
        <v>225</v>
      </c>
      <c r="B68" s="65">
        <v>4505427</v>
      </c>
      <c r="C68" s="65">
        <v>978897</v>
      </c>
      <c r="D68" s="63">
        <v>827630</v>
      </c>
      <c r="E68" s="93">
        <f t="shared" si="1"/>
        <v>84.547199552148996</v>
      </c>
      <c r="F68" s="19"/>
      <c r="G68" s="19"/>
      <c r="H68" s="19"/>
      <c r="I68" s="19"/>
    </row>
    <row r="69" spans="1:9" x14ac:dyDescent="0.2">
      <c r="A69" s="94" t="s">
        <v>367</v>
      </c>
      <c r="B69" s="66">
        <v>10828359</v>
      </c>
      <c r="C69" s="66">
        <v>13595363</v>
      </c>
      <c r="D69" s="66">
        <v>11494349</v>
      </c>
      <c r="E69" s="93">
        <f t="shared" si="1"/>
        <v>84.546098548453614</v>
      </c>
      <c r="F69" s="19"/>
      <c r="G69" s="19"/>
      <c r="H69" s="19"/>
      <c r="I69" s="19"/>
    </row>
    <row r="70" spans="1:9" x14ac:dyDescent="0.2">
      <c r="A70" s="92" t="s">
        <v>368</v>
      </c>
      <c r="B70" s="62">
        <v>47800090</v>
      </c>
      <c r="C70" s="62">
        <v>50700600</v>
      </c>
      <c r="D70" s="67">
        <v>44149308</v>
      </c>
      <c r="E70" s="93">
        <f t="shared" si="1"/>
        <v>87.078472444113089</v>
      </c>
      <c r="F70" s="19"/>
      <c r="G70" s="19"/>
      <c r="H70" s="19"/>
      <c r="I70" s="19"/>
    </row>
    <row r="71" spans="1:9" ht="25.5" x14ac:dyDescent="0.2">
      <c r="A71" s="94" t="s">
        <v>369</v>
      </c>
      <c r="B71" s="66">
        <v>6787639</v>
      </c>
      <c r="C71" s="66">
        <v>6787639</v>
      </c>
      <c r="D71" s="67">
        <v>6534595</v>
      </c>
      <c r="E71" s="93">
        <f t="shared" si="1"/>
        <v>96.271987947502808</v>
      </c>
      <c r="F71" s="19"/>
      <c r="G71" s="19"/>
      <c r="H71" s="19"/>
      <c r="I71" s="19"/>
    </row>
    <row r="72" spans="1:9" x14ac:dyDescent="0.2">
      <c r="A72" s="76" t="s">
        <v>226</v>
      </c>
      <c r="B72" s="64">
        <v>0</v>
      </c>
      <c r="C72" s="64">
        <v>0</v>
      </c>
      <c r="D72" s="63">
        <v>6209758</v>
      </c>
      <c r="E72" s="93">
        <v>0</v>
      </c>
      <c r="F72" s="19"/>
      <c r="G72" s="19"/>
      <c r="H72" s="19"/>
      <c r="I72" s="19"/>
    </row>
    <row r="73" spans="1:9" x14ac:dyDescent="0.2">
      <c r="A73" s="76" t="s">
        <v>227</v>
      </c>
      <c r="B73" s="64">
        <v>0</v>
      </c>
      <c r="C73" s="64">
        <v>0</v>
      </c>
      <c r="D73" s="63">
        <v>68077</v>
      </c>
      <c r="E73" s="93">
        <v>0</v>
      </c>
      <c r="F73" s="19"/>
      <c r="G73" s="19"/>
      <c r="H73" s="19"/>
      <c r="I73" s="19"/>
    </row>
    <row r="74" spans="1:9" x14ac:dyDescent="0.2">
      <c r="A74" s="76" t="s">
        <v>228</v>
      </c>
      <c r="B74" s="64">
        <v>0</v>
      </c>
      <c r="C74" s="64">
        <v>0</v>
      </c>
      <c r="D74" s="63">
        <v>185252</v>
      </c>
      <c r="E74" s="93">
        <v>0</v>
      </c>
      <c r="F74" s="19"/>
      <c r="G74" s="19"/>
      <c r="H74" s="19"/>
      <c r="I74" s="19"/>
    </row>
    <row r="75" spans="1:9" ht="25.5" x14ac:dyDescent="0.2">
      <c r="A75" s="76" t="s">
        <v>229</v>
      </c>
      <c r="B75" s="64">
        <v>0</v>
      </c>
      <c r="C75" s="64">
        <v>0</v>
      </c>
      <c r="D75" s="63">
        <v>1416</v>
      </c>
      <c r="E75" s="93">
        <v>0</v>
      </c>
      <c r="F75" s="19"/>
      <c r="G75" s="19"/>
      <c r="H75" s="19"/>
      <c r="I75" s="19"/>
    </row>
    <row r="76" spans="1:9" x14ac:dyDescent="0.2">
      <c r="A76" s="92" t="s">
        <v>230</v>
      </c>
      <c r="B76" s="66">
        <v>0</v>
      </c>
      <c r="C76" s="66">
        <v>0</v>
      </c>
      <c r="D76" s="66">
        <v>70092</v>
      </c>
      <c r="E76" s="93">
        <v>0</v>
      </c>
      <c r="F76" s="19"/>
      <c r="G76" s="19"/>
      <c r="H76" s="19"/>
      <c r="I76" s="19"/>
    </row>
    <row r="77" spans="1:9" x14ac:dyDescent="0.2">
      <c r="A77" s="92" t="s">
        <v>231</v>
      </c>
      <c r="B77" s="64">
        <v>110236</v>
      </c>
      <c r="C77" s="64">
        <v>110236</v>
      </c>
      <c r="D77" s="63">
        <v>109328</v>
      </c>
      <c r="E77" s="93">
        <f t="shared" si="1"/>
        <v>99.176312638339553</v>
      </c>
      <c r="F77" s="19"/>
      <c r="G77" s="19"/>
      <c r="H77" s="19"/>
      <c r="I77" s="19"/>
    </row>
    <row r="78" spans="1:9" x14ac:dyDescent="0.2">
      <c r="A78" s="92" t="s">
        <v>232</v>
      </c>
      <c r="B78" s="64">
        <v>11738939</v>
      </c>
      <c r="C78" s="64">
        <v>9763670</v>
      </c>
      <c r="D78" s="63">
        <v>7041808</v>
      </c>
      <c r="E78" s="93">
        <f t="shared" si="1"/>
        <v>72.122552277985633</v>
      </c>
      <c r="F78" s="19"/>
      <c r="G78" s="19"/>
      <c r="H78" s="19"/>
      <c r="I78" s="19"/>
    </row>
    <row r="79" spans="1:9" x14ac:dyDescent="0.2">
      <c r="A79" s="92" t="s">
        <v>370</v>
      </c>
      <c r="B79" s="64">
        <v>11849175</v>
      </c>
      <c r="C79" s="64">
        <v>9873906</v>
      </c>
      <c r="D79" s="63">
        <v>7151136</v>
      </c>
      <c r="E79" s="93">
        <f t="shared" si="1"/>
        <v>72.424590633129384</v>
      </c>
      <c r="F79" s="19"/>
      <c r="G79" s="19"/>
      <c r="H79" s="19"/>
      <c r="I79" s="19"/>
    </row>
    <row r="80" spans="1:9" x14ac:dyDescent="0.2">
      <c r="A80" s="92" t="s">
        <v>233</v>
      </c>
      <c r="B80" s="66">
        <v>397000</v>
      </c>
      <c r="C80" s="66">
        <v>597000</v>
      </c>
      <c r="D80" s="66">
        <v>374494</v>
      </c>
      <c r="E80" s="93">
        <f t="shared" si="1"/>
        <v>62.729313232830819</v>
      </c>
      <c r="F80" s="19"/>
      <c r="G80" s="19"/>
      <c r="H80" s="19"/>
      <c r="I80" s="19"/>
    </row>
    <row r="81" spans="1:9" x14ac:dyDescent="0.2">
      <c r="A81" s="92" t="s">
        <v>371</v>
      </c>
      <c r="B81" s="62">
        <v>397000</v>
      </c>
      <c r="C81" s="62">
        <v>597000</v>
      </c>
      <c r="D81" s="63">
        <v>374494</v>
      </c>
      <c r="E81" s="93">
        <f t="shared" si="1"/>
        <v>62.729313232830819</v>
      </c>
      <c r="F81" s="19"/>
      <c r="G81" s="19"/>
      <c r="H81" s="19"/>
      <c r="I81" s="19"/>
    </row>
    <row r="82" spans="1:9" x14ac:dyDescent="0.2">
      <c r="A82" s="76" t="s">
        <v>234</v>
      </c>
      <c r="B82" s="64">
        <v>3099000</v>
      </c>
      <c r="C82" s="64">
        <v>3099000</v>
      </c>
      <c r="D82" s="63">
        <v>2256707</v>
      </c>
      <c r="E82" s="93">
        <f t="shared" si="1"/>
        <v>72.82049048080026</v>
      </c>
      <c r="F82" s="19"/>
      <c r="G82" s="19"/>
      <c r="H82" s="19"/>
      <c r="I82" s="19"/>
    </row>
    <row r="83" spans="1:9" x14ac:dyDescent="0.2">
      <c r="A83" s="76" t="s">
        <v>235</v>
      </c>
      <c r="B83" s="65">
        <v>612188</v>
      </c>
      <c r="C83" s="65">
        <v>612188</v>
      </c>
      <c r="D83" s="68">
        <v>571438</v>
      </c>
      <c r="E83" s="93">
        <f t="shared" si="1"/>
        <v>93.343548060399755</v>
      </c>
      <c r="F83" s="19"/>
      <c r="G83" s="19"/>
      <c r="H83" s="19"/>
      <c r="I83" s="19"/>
    </row>
    <row r="84" spans="1:9" x14ac:dyDescent="0.2">
      <c r="A84" s="92" t="s">
        <v>236</v>
      </c>
      <c r="B84" s="66">
        <v>854100</v>
      </c>
      <c r="C84" s="66">
        <v>1387956</v>
      </c>
      <c r="D84" s="66">
        <v>1352798</v>
      </c>
      <c r="E84" s="93">
        <f t="shared" si="1"/>
        <v>97.466922582560258</v>
      </c>
      <c r="F84" s="19"/>
      <c r="G84" s="19"/>
      <c r="H84" s="19"/>
      <c r="I84" s="21"/>
    </row>
    <row r="85" spans="1:9" x14ac:dyDescent="0.2">
      <c r="A85" s="92" t="s">
        <v>372</v>
      </c>
      <c r="B85" s="66">
        <v>750000</v>
      </c>
      <c r="C85" s="66">
        <v>750000</v>
      </c>
      <c r="D85" s="63">
        <v>630478</v>
      </c>
      <c r="E85" s="93">
        <f t="shared" si="1"/>
        <v>84.063733333333332</v>
      </c>
      <c r="F85" s="19"/>
      <c r="G85" s="19"/>
      <c r="H85" s="19"/>
      <c r="I85" s="19"/>
    </row>
    <row r="86" spans="1:9" x14ac:dyDescent="0.2">
      <c r="A86" s="74" t="s">
        <v>373</v>
      </c>
      <c r="B86" s="69">
        <v>7460838</v>
      </c>
      <c r="C86" s="69">
        <v>42253509</v>
      </c>
      <c r="D86" s="63">
        <v>40727073</v>
      </c>
      <c r="E86" s="93">
        <f t="shared" si="1"/>
        <v>96.387433763193485</v>
      </c>
      <c r="F86" s="19"/>
      <c r="G86" s="19"/>
      <c r="H86" s="19"/>
      <c r="I86" s="19"/>
    </row>
    <row r="87" spans="1:9" x14ac:dyDescent="0.2">
      <c r="A87" s="76" t="s">
        <v>237</v>
      </c>
      <c r="B87" s="64">
        <v>0</v>
      </c>
      <c r="C87" s="64">
        <v>0</v>
      </c>
      <c r="D87" s="63">
        <v>647357</v>
      </c>
      <c r="E87" s="93">
        <v>0</v>
      </c>
      <c r="F87" s="19"/>
      <c r="G87" s="19"/>
      <c r="H87" s="19"/>
      <c r="I87" s="19"/>
    </row>
    <row r="88" spans="1:9" x14ac:dyDescent="0.2">
      <c r="A88" s="92" t="s">
        <v>374</v>
      </c>
      <c r="B88" s="66">
        <v>12776126</v>
      </c>
      <c r="C88" s="66">
        <v>48102653</v>
      </c>
      <c r="D88" s="66">
        <v>45538494</v>
      </c>
      <c r="E88" s="93">
        <f t="shared" si="1"/>
        <v>94.669402122165693</v>
      </c>
      <c r="F88" s="19"/>
      <c r="G88" s="19"/>
      <c r="H88" s="19"/>
      <c r="I88" s="19"/>
    </row>
    <row r="89" spans="1:9" x14ac:dyDescent="0.2">
      <c r="A89" s="92" t="s">
        <v>238</v>
      </c>
      <c r="B89" s="62">
        <v>164000</v>
      </c>
      <c r="C89" s="62">
        <v>164000</v>
      </c>
      <c r="D89" s="62">
        <v>132130</v>
      </c>
      <c r="E89" s="93">
        <f t="shared" si="1"/>
        <v>80.567073170731703</v>
      </c>
      <c r="F89" s="19"/>
      <c r="G89" s="19"/>
      <c r="H89" s="19"/>
      <c r="I89" s="19"/>
    </row>
    <row r="90" spans="1:9" x14ac:dyDescent="0.2">
      <c r="A90" s="95" t="s">
        <v>375</v>
      </c>
      <c r="B90" s="70">
        <v>164000</v>
      </c>
      <c r="C90" s="63">
        <v>164000</v>
      </c>
      <c r="D90" s="67">
        <v>132130</v>
      </c>
      <c r="E90" s="93">
        <f t="shared" si="1"/>
        <v>80.567073170731703</v>
      </c>
      <c r="F90" s="19"/>
      <c r="G90" s="19"/>
      <c r="H90" s="19"/>
      <c r="I90" s="19"/>
    </row>
    <row r="91" spans="1:9" ht="25.5" x14ac:dyDescent="0.2">
      <c r="A91" s="99" t="s">
        <v>239</v>
      </c>
      <c r="B91" s="67">
        <v>7448129</v>
      </c>
      <c r="C91" s="67">
        <v>10309057</v>
      </c>
      <c r="D91" s="67">
        <v>9115757</v>
      </c>
      <c r="E91" s="93">
        <f t="shared" si="1"/>
        <v>88.424741467624045</v>
      </c>
      <c r="F91" s="19"/>
      <c r="G91" s="19"/>
      <c r="H91" s="19"/>
      <c r="I91" s="19"/>
    </row>
    <row r="92" spans="1:9" x14ac:dyDescent="0.2">
      <c r="A92" s="61" t="s">
        <v>240</v>
      </c>
      <c r="B92" s="71">
        <v>700000</v>
      </c>
      <c r="C92" s="71">
        <v>1289000</v>
      </c>
      <c r="D92" s="71">
        <v>1289000</v>
      </c>
      <c r="E92" s="93">
        <f t="shared" si="1"/>
        <v>100</v>
      </c>
    </row>
    <row r="93" spans="1:9" x14ac:dyDescent="0.2">
      <c r="A93" s="61" t="s">
        <v>376</v>
      </c>
      <c r="B93" s="71">
        <v>20000</v>
      </c>
      <c r="C93" s="71">
        <v>20000</v>
      </c>
      <c r="D93" s="71">
        <v>0</v>
      </c>
      <c r="E93" s="93">
        <f t="shared" si="1"/>
        <v>0</v>
      </c>
    </row>
    <row r="94" spans="1:9" x14ac:dyDescent="0.2">
      <c r="A94" s="61" t="s">
        <v>241</v>
      </c>
      <c r="B94" s="71">
        <v>6610473</v>
      </c>
      <c r="C94" s="71">
        <v>6610470</v>
      </c>
      <c r="D94" s="71">
        <v>1039841</v>
      </c>
      <c r="E94" s="93">
        <f t="shared" si="1"/>
        <v>15.730212829042415</v>
      </c>
    </row>
    <row r="95" spans="1:9" x14ac:dyDescent="0.2">
      <c r="A95" s="61" t="s">
        <v>377</v>
      </c>
      <c r="B95" s="71">
        <v>14778602</v>
      </c>
      <c r="C95" s="71">
        <v>18228527</v>
      </c>
      <c r="D95" s="71">
        <v>11444598</v>
      </c>
      <c r="E95" s="93">
        <f t="shared" si="1"/>
        <v>62.783997851280027</v>
      </c>
    </row>
    <row r="96" spans="1:9" s="14" customFormat="1" x14ac:dyDescent="0.2">
      <c r="A96" s="96" t="s">
        <v>378</v>
      </c>
      <c r="B96" s="97">
        <v>39964903</v>
      </c>
      <c r="C96" s="97">
        <v>76966086</v>
      </c>
      <c r="D96" s="97">
        <v>64640852</v>
      </c>
      <c r="E96" s="98">
        <f t="shared" si="1"/>
        <v>83.986149432101826</v>
      </c>
    </row>
    <row r="97" spans="1:5" x14ac:dyDescent="0.2">
      <c r="A97" s="61" t="s">
        <v>379</v>
      </c>
      <c r="B97" s="71">
        <v>6086000</v>
      </c>
      <c r="C97" s="71">
        <v>100000</v>
      </c>
      <c r="D97" s="71">
        <v>0</v>
      </c>
      <c r="E97" s="93">
        <f t="shared" si="1"/>
        <v>0</v>
      </c>
    </row>
    <row r="98" spans="1:5" x14ac:dyDescent="0.2">
      <c r="A98" s="61" t="s">
        <v>380</v>
      </c>
      <c r="B98" s="71">
        <v>0</v>
      </c>
      <c r="C98" s="71">
        <v>6689251</v>
      </c>
      <c r="D98" s="71">
        <v>6689251</v>
      </c>
      <c r="E98" s="93">
        <f t="shared" si="1"/>
        <v>100</v>
      </c>
    </row>
    <row r="99" spans="1:5" ht="25.5" x14ac:dyDescent="0.2">
      <c r="A99" s="56" t="s">
        <v>242</v>
      </c>
      <c r="B99" s="71">
        <v>0</v>
      </c>
      <c r="C99" s="71">
        <v>0</v>
      </c>
      <c r="D99" s="71">
        <v>64300</v>
      </c>
      <c r="E99" s="93">
        <v>0</v>
      </c>
    </row>
    <row r="100" spans="1:5" x14ac:dyDescent="0.2">
      <c r="A100" s="61" t="s">
        <v>243</v>
      </c>
      <c r="B100" s="71">
        <v>0</v>
      </c>
      <c r="C100" s="71">
        <v>0</v>
      </c>
      <c r="D100" s="71">
        <v>1689046</v>
      </c>
      <c r="E100" s="93">
        <v>0</v>
      </c>
    </row>
    <row r="101" spans="1:5" ht="25.5" x14ac:dyDescent="0.2">
      <c r="A101" s="56" t="s">
        <v>244</v>
      </c>
      <c r="B101" s="71">
        <v>0</v>
      </c>
      <c r="C101" s="71">
        <v>0</v>
      </c>
      <c r="D101" s="71">
        <v>4930905</v>
      </c>
      <c r="E101" s="93">
        <v>0</v>
      </c>
    </row>
    <row r="102" spans="1:5" s="14" customFormat="1" x14ac:dyDescent="0.2">
      <c r="A102" s="96" t="s">
        <v>381</v>
      </c>
      <c r="B102" s="97">
        <v>6086000</v>
      </c>
      <c r="C102" s="97">
        <v>6789251</v>
      </c>
      <c r="D102" s="97">
        <v>6689251</v>
      </c>
      <c r="E102" s="98">
        <f t="shared" si="1"/>
        <v>98.527083473567259</v>
      </c>
    </row>
    <row r="103" spans="1:5" ht="25.5" x14ac:dyDescent="0.2">
      <c r="A103" s="56" t="s">
        <v>245</v>
      </c>
      <c r="B103" s="71">
        <v>0</v>
      </c>
      <c r="C103" s="71">
        <v>2385040</v>
      </c>
      <c r="D103" s="71">
        <v>2385040</v>
      </c>
      <c r="E103" s="93">
        <f t="shared" si="1"/>
        <v>100</v>
      </c>
    </row>
    <row r="104" spans="1:5" x14ac:dyDescent="0.2">
      <c r="A104" s="61" t="s">
        <v>382</v>
      </c>
      <c r="B104" s="71">
        <v>0</v>
      </c>
      <c r="C104" s="71">
        <v>2385040</v>
      </c>
      <c r="D104" s="71">
        <v>2385040</v>
      </c>
      <c r="E104" s="93">
        <f t="shared" si="1"/>
        <v>100</v>
      </c>
    </row>
    <row r="105" spans="1:5" x14ac:dyDescent="0.2">
      <c r="A105" s="79" t="s">
        <v>383</v>
      </c>
      <c r="B105" s="71">
        <v>93008457</v>
      </c>
      <c r="C105" s="71">
        <v>94851493</v>
      </c>
      <c r="D105" s="71">
        <v>94851493</v>
      </c>
      <c r="E105" s="93">
        <f t="shared" si="1"/>
        <v>100</v>
      </c>
    </row>
    <row r="106" spans="1:5" x14ac:dyDescent="0.2">
      <c r="A106" s="61" t="s">
        <v>246</v>
      </c>
      <c r="B106" s="71">
        <v>0</v>
      </c>
      <c r="C106" s="71">
        <v>0</v>
      </c>
      <c r="D106" s="71">
        <v>94851493</v>
      </c>
      <c r="E106" s="93">
        <v>0</v>
      </c>
    </row>
    <row r="107" spans="1:5" x14ac:dyDescent="0.2">
      <c r="A107" s="56" t="s">
        <v>384</v>
      </c>
      <c r="B107" s="71">
        <v>730000</v>
      </c>
      <c r="C107" s="71">
        <v>765000</v>
      </c>
      <c r="D107" s="71">
        <v>765000</v>
      </c>
      <c r="E107" s="93">
        <f t="shared" si="1"/>
        <v>100</v>
      </c>
    </row>
    <row r="108" spans="1:5" x14ac:dyDescent="0.2">
      <c r="A108" s="61" t="s">
        <v>247</v>
      </c>
      <c r="B108" s="71">
        <v>0</v>
      </c>
      <c r="C108" s="71">
        <v>0</v>
      </c>
      <c r="D108" s="71">
        <v>265000</v>
      </c>
      <c r="E108" s="93">
        <v>0</v>
      </c>
    </row>
    <row r="109" spans="1:5" x14ac:dyDescent="0.2">
      <c r="A109" s="61" t="s">
        <v>248</v>
      </c>
      <c r="B109" s="71">
        <v>0</v>
      </c>
      <c r="C109" s="71">
        <v>0</v>
      </c>
      <c r="D109" s="71">
        <v>500000</v>
      </c>
      <c r="E109" s="93">
        <v>0</v>
      </c>
    </row>
    <row r="110" spans="1:5" x14ac:dyDescent="0.2">
      <c r="A110" s="61" t="s">
        <v>249</v>
      </c>
      <c r="B110" s="71">
        <v>1705616</v>
      </c>
      <c r="C110" s="71">
        <v>2822293</v>
      </c>
      <c r="D110" s="71">
        <v>0</v>
      </c>
      <c r="E110" s="93">
        <f t="shared" si="1"/>
        <v>0</v>
      </c>
    </row>
    <row r="111" spans="1:5" x14ac:dyDescent="0.2">
      <c r="A111" s="56" t="s">
        <v>385</v>
      </c>
      <c r="B111" s="71">
        <v>95444073</v>
      </c>
      <c r="C111" s="71">
        <v>100823826</v>
      </c>
      <c r="D111" s="71">
        <v>98001533</v>
      </c>
      <c r="E111" s="93">
        <f t="shared" si="1"/>
        <v>97.200767802642204</v>
      </c>
    </row>
    <row r="112" spans="1:5" x14ac:dyDescent="0.2">
      <c r="A112" s="61" t="s">
        <v>165</v>
      </c>
      <c r="B112" s="71">
        <v>0</v>
      </c>
      <c r="C112" s="71">
        <v>40173089</v>
      </c>
      <c r="D112" s="71">
        <v>286220</v>
      </c>
      <c r="E112" s="93">
        <f t="shared" si="1"/>
        <v>0.71246699500752853</v>
      </c>
    </row>
    <row r="113" spans="1:6" x14ac:dyDescent="0.2">
      <c r="A113" s="61" t="s">
        <v>250</v>
      </c>
      <c r="B113" s="71">
        <v>0</v>
      </c>
      <c r="C113" s="71">
        <v>472440</v>
      </c>
      <c r="D113" s="71">
        <v>472440</v>
      </c>
      <c r="E113" s="93">
        <f t="shared" si="1"/>
        <v>100</v>
      </c>
    </row>
    <row r="114" spans="1:6" x14ac:dyDescent="0.2">
      <c r="A114" s="61" t="s">
        <v>251</v>
      </c>
      <c r="B114" s="71">
        <v>4000700</v>
      </c>
      <c r="C114" s="71">
        <v>3249806</v>
      </c>
      <c r="D114" s="71">
        <v>3249806</v>
      </c>
      <c r="E114" s="93">
        <f t="shared" si="1"/>
        <v>100</v>
      </c>
    </row>
    <row r="115" spans="1:6" x14ac:dyDescent="0.2">
      <c r="A115" s="61" t="s">
        <v>252</v>
      </c>
      <c r="B115" s="71">
        <v>1080197</v>
      </c>
      <c r="C115" s="71">
        <v>11851743</v>
      </c>
      <c r="D115" s="71">
        <v>1082288</v>
      </c>
      <c r="E115" s="93">
        <f t="shared" si="1"/>
        <v>9.1318888706918475</v>
      </c>
    </row>
    <row r="116" spans="1:6" x14ac:dyDescent="0.2">
      <c r="A116" s="61" t="s">
        <v>386</v>
      </c>
      <c r="B116" s="71">
        <v>5080897</v>
      </c>
      <c r="C116" s="71">
        <v>55747078</v>
      </c>
      <c r="D116" s="71">
        <v>5090754</v>
      </c>
      <c r="E116" s="93">
        <f t="shared" si="1"/>
        <v>9.1318759343763265</v>
      </c>
    </row>
    <row r="117" spans="1:6" x14ac:dyDescent="0.2">
      <c r="A117" s="61" t="s">
        <v>167</v>
      </c>
      <c r="B117" s="71">
        <v>786652</v>
      </c>
      <c r="C117" s="71">
        <v>992951</v>
      </c>
      <c r="D117" s="71">
        <v>992951</v>
      </c>
      <c r="E117" s="93">
        <f t="shared" si="1"/>
        <v>100</v>
      </c>
    </row>
    <row r="118" spans="1:6" x14ac:dyDescent="0.2">
      <c r="A118" s="61" t="s">
        <v>253</v>
      </c>
      <c r="B118" s="71">
        <v>1181100</v>
      </c>
      <c r="C118" s="71">
        <v>1181104</v>
      </c>
      <c r="D118" s="71">
        <v>1181102</v>
      </c>
      <c r="E118" s="93">
        <f t="shared" si="1"/>
        <v>99.999830666901474</v>
      </c>
    </row>
    <row r="119" spans="1:6" x14ac:dyDescent="0.2">
      <c r="A119" s="61" t="s">
        <v>254</v>
      </c>
      <c r="B119" s="71">
        <v>531298</v>
      </c>
      <c r="C119" s="71">
        <v>586995</v>
      </c>
      <c r="D119" s="71">
        <v>586995</v>
      </c>
      <c r="E119" s="93">
        <f t="shared" si="1"/>
        <v>100</v>
      </c>
    </row>
    <row r="120" spans="1:6" x14ac:dyDescent="0.2">
      <c r="A120" s="61" t="s">
        <v>387</v>
      </c>
      <c r="B120" s="71">
        <v>2499050</v>
      </c>
      <c r="C120" s="71">
        <v>2761050</v>
      </c>
      <c r="D120" s="71">
        <v>2761048</v>
      </c>
      <c r="E120" s="93">
        <f t="shared" si="1"/>
        <v>99.999927563789143</v>
      </c>
    </row>
    <row r="121" spans="1:6" ht="16.5" customHeight="1" x14ac:dyDescent="0.2">
      <c r="A121" s="56" t="s">
        <v>388</v>
      </c>
      <c r="B121" s="350">
        <v>1875000</v>
      </c>
      <c r="C121" s="350">
        <v>1875000</v>
      </c>
      <c r="D121" s="350">
        <v>0</v>
      </c>
      <c r="E121" s="93">
        <f t="shared" si="1"/>
        <v>0</v>
      </c>
    </row>
    <row r="122" spans="1:6" x14ac:dyDescent="0.2">
      <c r="A122" s="56" t="s">
        <v>389</v>
      </c>
      <c r="B122" s="350">
        <v>1875000</v>
      </c>
      <c r="C122" s="350">
        <v>1875000</v>
      </c>
      <c r="D122" s="350">
        <v>0</v>
      </c>
      <c r="E122" s="93">
        <f t="shared" si="1"/>
        <v>0</v>
      </c>
    </row>
    <row r="123" spans="1:6" x14ac:dyDescent="0.2">
      <c r="A123" s="56" t="s">
        <v>390</v>
      </c>
      <c r="B123" s="350">
        <v>205537652</v>
      </c>
      <c r="C123" s="350">
        <v>302450530</v>
      </c>
      <c r="D123" s="350">
        <v>227867341</v>
      </c>
      <c r="E123" s="93">
        <f t="shared" si="1"/>
        <v>75.340367563581395</v>
      </c>
    </row>
    <row r="124" spans="1:6" x14ac:dyDescent="0.2">
      <c r="A124" s="79" t="s">
        <v>268</v>
      </c>
      <c r="B124" s="348">
        <v>3643525</v>
      </c>
      <c r="C124" s="348">
        <v>3643525</v>
      </c>
      <c r="D124" s="348">
        <v>3643525</v>
      </c>
      <c r="E124" s="93">
        <f t="shared" si="1"/>
        <v>100</v>
      </c>
    </row>
    <row r="125" spans="1:6" x14ac:dyDescent="0.2">
      <c r="A125" s="79" t="s">
        <v>391</v>
      </c>
      <c r="B125" s="348">
        <v>3643525</v>
      </c>
      <c r="C125" s="348">
        <v>3643525</v>
      </c>
      <c r="D125" s="348">
        <v>3643525</v>
      </c>
      <c r="E125" s="93">
        <f t="shared" si="1"/>
        <v>100</v>
      </c>
    </row>
    <row r="126" spans="1:6" x14ac:dyDescent="0.2">
      <c r="A126" s="80" t="s">
        <v>392</v>
      </c>
      <c r="B126" s="349">
        <v>3643525</v>
      </c>
      <c r="C126" s="349">
        <v>3643525</v>
      </c>
      <c r="D126" s="349">
        <v>3643525</v>
      </c>
      <c r="E126" s="93">
        <f t="shared" si="1"/>
        <v>100</v>
      </c>
      <c r="F126" s="102">
        <f>D123+D126</f>
        <v>231510866</v>
      </c>
    </row>
    <row r="127" spans="1:6" x14ac:dyDescent="0.2">
      <c r="A127" s="173"/>
      <c r="B127" s="173"/>
      <c r="C127" s="173"/>
      <c r="D127" s="173"/>
      <c r="E127" s="177"/>
    </row>
    <row r="128" spans="1:6" x14ac:dyDescent="0.2">
      <c r="A128" s="173"/>
      <c r="B128" s="173"/>
      <c r="C128" s="173"/>
      <c r="D128" s="173"/>
      <c r="E128" s="177"/>
    </row>
  </sheetData>
  <mergeCells count="8">
    <mergeCell ref="D60:E60"/>
    <mergeCell ref="A58:E58"/>
    <mergeCell ref="A2:E2"/>
    <mergeCell ref="A3:E3"/>
    <mergeCell ref="A4:E4"/>
    <mergeCell ref="A57:E57"/>
    <mergeCell ref="A59:E59"/>
    <mergeCell ref="A5:E5"/>
  </mergeCells>
  <phoneticPr fontId="0" type="noConversion"/>
  <pageMargins left="0.75" right="0.75" top="1" bottom="1" header="0.5" footer="0.5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R31"/>
  <sheetViews>
    <sheetView topLeftCell="B1" zoomScaleNormal="100" workbookViewId="0">
      <selection activeCell="G23" sqref="G23"/>
    </sheetView>
  </sheetViews>
  <sheetFormatPr defaultRowHeight="12.75" x14ac:dyDescent="0.2"/>
  <cols>
    <col min="1" max="1" width="9.140625" style="6" hidden="1" customWidth="1"/>
    <col min="2" max="2" width="27.140625" style="6" customWidth="1"/>
    <col min="3" max="3" width="13.7109375" style="6" customWidth="1"/>
    <col min="4" max="4" width="26.5703125" style="6" customWidth="1"/>
    <col min="5" max="12" width="22.42578125" style="6" customWidth="1"/>
    <col min="13" max="13" width="22.42578125" style="16" customWidth="1"/>
    <col min="14" max="16" width="22.42578125" style="6" customWidth="1"/>
    <col min="17" max="16384" width="9.140625" style="6"/>
  </cols>
  <sheetData>
    <row r="1" spans="2:16" x14ac:dyDescent="0.2"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81"/>
      <c r="N1" s="173"/>
      <c r="O1" s="173"/>
      <c r="P1" s="182" t="s">
        <v>202</v>
      </c>
    </row>
    <row r="2" spans="2:16" s="47" customFormat="1" ht="20.100000000000001" customHeight="1" x14ac:dyDescent="0.25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</row>
    <row r="3" spans="2:16" s="47" customFormat="1" ht="20.100000000000001" customHeight="1" x14ac:dyDescent="0.25">
      <c r="B3" s="387" t="s">
        <v>337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</row>
    <row r="4" spans="2:16" s="47" customFormat="1" ht="20.100000000000001" customHeight="1" x14ac:dyDescent="0.25">
      <c r="B4" s="386" t="s">
        <v>393</v>
      </c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</row>
    <row r="5" spans="2:16" ht="20.100000000000001" customHeight="1" x14ac:dyDescent="0.2">
      <c r="B5" s="180"/>
      <c r="C5" s="180"/>
      <c r="D5" s="180"/>
      <c r="E5" s="180"/>
      <c r="F5" s="180"/>
      <c r="G5" s="180"/>
      <c r="H5" s="180"/>
      <c r="I5" s="180"/>
      <c r="J5" s="180"/>
      <c r="K5" s="173"/>
      <c r="L5" s="173"/>
      <c r="M5" s="181"/>
      <c r="N5" s="173"/>
      <c r="O5" s="182"/>
      <c r="P5" s="182" t="s">
        <v>195</v>
      </c>
    </row>
    <row r="6" spans="2:16" s="54" customFormat="1" ht="69" customHeight="1" x14ac:dyDescent="0.2">
      <c r="B6" s="178" t="s">
        <v>25</v>
      </c>
      <c r="C6" s="178" t="s">
        <v>45</v>
      </c>
      <c r="D6" s="178" t="s">
        <v>255</v>
      </c>
      <c r="E6" s="178" t="s">
        <v>256</v>
      </c>
      <c r="F6" s="178" t="s">
        <v>257</v>
      </c>
      <c r="G6" s="178" t="s">
        <v>258</v>
      </c>
      <c r="H6" s="178" t="s">
        <v>259</v>
      </c>
      <c r="I6" s="178" t="s">
        <v>260</v>
      </c>
      <c r="J6" s="178" t="s">
        <v>261</v>
      </c>
      <c r="K6" s="178" t="s">
        <v>262</v>
      </c>
      <c r="L6" s="178" t="s">
        <v>263</v>
      </c>
      <c r="M6" s="178" t="s">
        <v>264</v>
      </c>
      <c r="N6" s="178" t="s">
        <v>265</v>
      </c>
      <c r="O6" s="178" t="s">
        <v>266</v>
      </c>
      <c r="P6" s="178" t="s">
        <v>267</v>
      </c>
    </row>
    <row r="7" spans="2:16" x14ac:dyDescent="0.2">
      <c r="B7" s="50" t="s">
        <v>368</v>
      </c>
      <c r="C7" s="51">
        <v>44149308</v>
      </c>
      <c r="D7" s="51">
        <v>15446772</v>
      </c>
      <c r="E7" s="51">
        <v>0</v>
      </c>
      <c r="F7" s="51">
        <v>5400</v>
      </c>
      <c r="G7" s="51">
        <v>0</v>
      </c>
      <c r="H7" s="51">
        <v>22172093</v>
      </c>
      <c r="I7" s="51">
        <v>0</v>
      </c>
      <c r="J7" s="51">
        <v>0</v>
      </c>
      <c r="K7" s="51">
        <v>1448701</v>
      </c>
      <c r="L7" s="51">
        <v>2866090</v>
      </c>
      <c r="M7" s="51">
        <v>1755392</v>
      </c>
      <c r="N7" s="51">
        <v>378088</v>
      </c>
      <c r="O7" s="51">
        <v>0</v>
      </c>
      <c r="P7" s="51">
        <v>76772</v>
      </c>
    </row>
    <row r="8" spans="2:16" ht="38.25" x14ac:dyDescent="0.2">
      <c r="B8" s="50" t="s">
        <v>369</v>
      </c>
      <c r="C8" s="51">
        <v>6534595</v>
      </c>
      <c r="D8" s="51">
        <v>3097565</v>
      </c>
      <c r="E8" s="51">
        <v>0</v>
      </c>
      <c r="F8" s="51">
        <v>1416</v>
      </c>
      <c r="G8" s="51">
        <v>0</v>
      </c>
      <c r="H8" s="51">
        <v>2218823</v>
      </c>
      <c r="I8" s="51">
        <v>0</v>
      </c>
      <c r="J8" s="51">
        <v>0</v>
      </c>
      <c r="K8" s="51">
        <v>305164</v>
      </c>
      <c r="L8" s="51">
        <v>557588</v>
      </c>
      <c r="M8" s="51">
        <v>313846</v>
      </c>
      <c r="N8" s="51">
        <v>40193</v>
      </c>
      <c r="O8" s="51">
        <v>0</v>
      </c>
      <c r="P8" s="51">
        <v>0</v>
      </c>
    </row>
    <row r="9" spans="2:16" x14ac:dyDescent="0.2">
      <c r="B9" s="50" t="s">
        <v>378</v>
      </c>
      <c r="C9" s="51">
        <v>64640852</v>
      </c>
      <c r="D9" s="51">
        <v>51223915</v>
      </c>
      <c r="E9" s="51">
        <v>108040</v>
      </c>
      <c r="F9" s="51">
        <v>26400</v>
      </c>
      <c r="G9" s="51">
        <v>0</v>
      </c>
      <c r="H9" s="51">
        <v>5439344</v>
      </c>
      <c r="I9" s="51">
        <v>420370</v>
      </c>
      <c r="J9" s="51">
        <v>739217</v>
      </c>
      <c r="K9" s="51">
        <v>1077269</v>
      </c>
      <c r="L9" s="51">
        <v>78770</v>
      </c>
      <c r="M9" s="51">
        <v>485720</v>
      </c>
      <c r="N9" s="51">
        <v>2755892</v>
      </c>
      <c r="O9" s="51">
        <v>725727</v>
      </c>
      <c r="P9" s="51">
        <v>1560188</v>
      </c>
    </row>
    <row r="10" spans="2:16" ht="25.5" x14ac:dyDescent="0.2">
      <c r="B10" s="50" t="s">
        <v>381</v>
      </c>
      <c r="C10" s="51">
        <v>6689251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6689251</v>
      </c>
    </row>
    <row r="11" spans="2:16" s="15" customFormat="1" ht="25.5" x14ac:dyDescent="0.2">
      <c r="B11" s="50" t="s">
        <v>394</v>
      </c>
      <c r="C11" s="51">
        <v>98001533</v>
      </c>
      <c r="D11" s="51">
        <v>765000</v>
      </c>
      <c r="E11" s="51">
        <v>0</v>
      </c>
      <c r="F11" s="51">
        <v>2385040</v>
      </c>
      <c r="G11" s="51">
        <v>94851493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</row>
    <row r="12" spans="2:16" s="15" customFormat="1" x14ac:dyDescent="0.2">
      <c r="B12" s="50" t="s">
        <v>386</v>
      </c>
      <c r="C12" s="51">
        <v>5090754</v>
      </c>
      <c r="D12" s="51">
        <v>3066855</v>
      </c>
      <c r="E12" s="51">
        <v>0</v>
      </c>
      <c r="F12" s="51">
        <v>0</v>
      </c>
      <c r="G12" s="51">
        <v>0</v>
      </c>
      <c r="H12" s="51">
        <v>2023899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</row>
    <row r="13" spans="2:16" s="15" customFormat="1" x14ac:dyDescent="0.2">
      <c r="B13" s="50" t="s">
        <v>387</v>
      </c>
      <c r="C13" s="51">
        <v>2761048</v>
      </c>
      <c r="D13" s="51">
        <v>999050</v>
      </c>
      <c r="E13" s="51">
        <v>1761998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</row>
    <row r="14" spans="2:16" s="15" customFormat="1" ht="25.5" x14ac:dyDescent="0.2">
      <c r="B14" s="50" t="s">
        <v>390</v>
      </c>
      <c r="C14" s="51">
        <v>227867341</v>
      </c>
      <c r="D14" s="51">
        <v>74599157</v>
      </c>
      <c r="E14" s="51">
        <v>1870038</v>
      </c>
      <c r="F14" s="51">
        <v>2418256</v>
      </c>
      <c r="G14" s="51">
        <v>94851493</v>
      </c>
      <c r="H14" s="51">
        <v>31854159</v>
      </c>
      <c r="I14" s="51">
        <v>420370</v>
      </c>
      <c r="J14" s="51">
        <v>739217</v>
      </c>
      <c r="K14" s="51">
        <v>2831134</v>
      </c>
      <c r="L14" s="51">
        <v>3502448</v>
      </c>
      <c r="M14" s="51">
        <v>2554958</v>
      </c>
      <c r="N14" s="51">
        <v>3174173</v>
      </c>
      <c r="O14" s="51">
        <v>725727</v>
      </c>
      <c r="P14" s="51">
        <v>8326211</v>
      </c>
    </row>
    <row r="15" spans="2:16" x14ac:dyDescent="0.2">
      <c r="B15" s="50" t="s">
        <v>392</v>
      </c>
      <c r="C15" s="51">
        <v>3643525</v>
      </c>
      <c r="D15" s="51">
        <v>0</v>
      </c>
      <c r="E15" s="51">
        <v>0</v>
      </c>
      <c r="F15" s="51">
        <v>3643525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</row>
    <row r="16" spans="2:16" x14ac:dyDescent="0.2">
      <c r="B16" s="50" t="s">
        <v>395</v>
      </c>
      <c r="C16" s="51">
        <v>231510866</v>
      </c>
      <c r="D16" s="51">
        <v>74599157</v>
      </c>
      <c r="E16" s="51">
        <v>1870038</v>
      </c>
      <c r="F16" s="51">
        <v>6061781</v>
      </c>
      <c r="G16" s="51">
        <v>94851493</v>
      </c>
      <c r="H16" s="51">
        <v>31854159</v>
      </c>
      <c r="I16" s="51">
        <v>420370</v>
      </c>
      <c r="J16" s="51">
        <v>739217</v>
      </c>
      <c r="K16" s="51">
        <v>2831134</v>
      </c>
      <c r="L16" s="51">
        <v>3502448</v>
      </c>
      <c r="M16" s="51">
        <v>2554958</v>
      </c>
      <c r="N16" s="51">
        <v>3174173</v>
      </c>
      <c r="O16" s="51">
        <v>725727</v>
      </c>
      <c r="P16" s="51">
        <v>8326211</v>
      </c>
    </row>
    <row r="17" spans="2:18" x14ac:dyDescent="0.2"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81"/>
      <c r="N17" s="173"/>
      <c r="O17" s="173"/>
      <c r="P17" s="173"/>
    </row>
    <row r="18" spans="2:18" x14ac:dyDescent="0.2"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81"/>
      <c r="N18" s="173"/>
      <c r="O18" s="173"/>
      <c r="P18" s="173"/>
    </row>
    <row r="19" spans="2:18" x14ac:dyDescent="0.2">
      <c r="B19" s="387" t="s">
        <v>337</v>
      </c>
      <c r="C19" s="387"/>
      <c r="D19" s="387"/>
      <c r="E19" s="387"/>
      <c r="F19" s="387"/>
      <c r="G19" s="387"/>
      <c r="H19" s="387"/>
      <c r="I19" s="387"/>
      <c r="J19" s="387"/>
      <c r="K19" s="387"/>
      <c r="L19" s="387"/>
      <c r="M19" s="387"/>
      <c r="N19" s="387"/>
      <c r="O19" s="387"/>
      <c r="P19" s="387"/>
    </row>
    <row r="20" spans="2:18" ht="15.75" x14ac:dyDescent="0.25">
      <c r="B20" s="386" t="s">
        <v>269</v>
      </c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55"/>
      <c r="R20" s="55"/>
    </row>
    <row r="21" spans="2:18" x14ac:dyDescent="0.2"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81"/>
      <c r="N21" s="173"/>
      <c r="O21" s="173"/>
      <c r="P21" s="173"/>
    </row>
    <row r="22" spans="2:18" x14ac:dyDescent="0.2"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81"/>
      <c r="N22" s="173"/>
      <c r="O22" s="173"/>
      <c r="P22" s="173"/>
    </row>
    <row r="23" spans="2:18" ht="80.25" customHeight="1" x14ac:dyDescent="0.2">
      <c r="B23" s="178" t="s">
        <v>25</v>
      </c>
      <c r="C23" s="178" t="s">
        <v>45</v>
      </c>
      <c r="D23" s="178" t="s">
        <v>255</v>
      </c>
      <c r="E23" s="178" t="s">
        <v>257</v>
      </c>
      <c r="F23" s="178" t="s">
        <v>258</v>
      </c>
      <c r="G23" s="178" t="s">
        <v>270</v>
      </c>
      <c r="H23" s="178" t="s">
        <v>259</v>
      </c>
      <c r="I23" s="178" t="s">
        <v>260</v>
      </c>
      <c r="J23" s="178" t="s">
        <v>262</v>
      </c>
      <c r="K23" s="178" t="s">
        <v>265</v>
      </c>
      <c r="L23" s="178" t="s">
        <v>271</v>
      </c>
      <c r="M23" s="181"/>
      <c r="N23" s="173"/>
      <c r="O23" s="173"/>
      <c r="P23" s="173"/>
    </row>
    <row r="24" spans="2:18" ht="25.5" x14ac:dyDescent="0.2">
      <c r="B24" s="50" t="s">
        <v>343</v>
      </c>
      <c r="C24" s="51">
        <v>272540402</v>
      </c>
      <c r="D24" s="51">
        <v>130137287</v>
      </c>
      <c r="E24" s="51">
        <v>119067834</v>
      </c>
      <c r="F24" s="51">
        <v>0</v>
      </c>
      <c r="G24" s="51">
        <v>1267639</v>
      </c>
      <c r="H24" s="51">
        <v>22067642</v>
      </c>
      <c r="I24" s="51">
        <v>0</v>
      </c>
      <c r="J24" s="51">
        <v>0</v>
      </c>
      <c r="K24" s="51">
        <v>0</v>
      </c>
      <c r="L24" s="51">
        <v>0</v>
      </c>
      <c r="M24" s="181"/>
      <c r="N24" s="173"/>
      <c r="O24" s="173"/>
      <c r="P24" s="173"/>
    </row>
    <row r="25" spans="2:18" x14ac:dyDescent="0.2">
      <c r="B25" s="50" t="s">
        <v>348</v>
      </c>
      <c r="C25" s="51">
        <v>2432831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2432831</v>
      </c>
      <c r="M25" s="181"/>
      <c r="N25" s="173"/>
      <c r="O25" s="173"/>
      <c r="P25" s="173"/>
    </row>
    <row r="26" spans="2:18" x14ac:dyDescent="0.2">
      <c r="B26" s="50" t="s">
        <v>354</v>
      </c>
      <c r="C26" s="51">
        <v>15930992</v>
      </c>
      <c r="D26" s="51">
        <v>12940217</v>
      </c>
      <c r="E26" s="51">
        <v>0</v>
      </c>
      <c r="F26" s="51">
        <v>0</v>
      </c>
      <c r="G26" s="51">
        <v>0</v>
      </c>
      <c r="H26" s="51">
        <v>1058685</v>
      </c>
      <c r="I26" s="51">
        <v>420370</v>
      </c>
      <c r="J26" s="51">
        <v>274615</v>
      </c>
      <c r="K26" s="51">
        <v>1235200</v>
      </c>
      <c r="L26" s="51">
        <v>1905</v>
      </c>
      <c r="M26" s="181"/>
      <c r="N26" s="173"/>
      <c r="O26" s="173"/>
      <c r="P26" s="173"/>
    </row>
    <row r="27" spans="2:18" x14ac:dyDescent="0.2">
      <c r="B27" s="50" t="s">
        <v>356</v>
      </c>
      <c r="C27" s="51">
        <v>1125000</v>
      </c>
      <c r="D27" s="51">
        <v>1125000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181"/>
      <c r="N27" s="173"/>
      <c r="O27" s="173"/>
      <c r="P27" s="173"/>
    </row>
    <row r="28" spans="2:18" ht="25.5" x14ac:dyDescent="0.2">
      <c r="B28" s="50" t="s">
        <v>359</v>
      </c>
      <c r="C28" s="51">
        <v>140000</v>
      </c>
      <c r="D28" s="51">
        <v>140000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181"/>
      <c r="N28" s="173"/>
      <c r="O28" s="173"/>
      <c r="P28" s="173"/>
    </row>
    <row r="29" spans="2:18" ht="25.5" x14ac:dyDescent="0.2">
      <c r="B29" s="50" t="s">
        <v>360</v>
      </c>
      <c r="C29" s="51">
        <v>292169225</v>
      </c>
      <c r="D29" s="51">
        <v>144342504</v>
      </c>
      <c r="E29" s="51">
        <v>119067834</v>
      </c>
      <c r="F29" s="51">
        <v>0</v>
      </c>
      <c r="G29" s="51">
        <v>1267639</v>
      </c>
      <c r="H29" s="51">
        <v>23126327</v>
      </c>
      <c r="I29" s="51">
        <v>420370</v>
      </c>
      <c r="J29" s="51">
        <v>274615</v>
      </c>
      <c r="K29" s="51">
        <v>1235200</v>
      </c>
      <c r="L29" s="51">
        <v>2434736</v>
      </c>
      <c r="M29" s="181"/>
      <c r="N29" s="173"/>
      <c r="O29" s="173"/>
      <c r="P29" s="173"/>
    </row>
    <row r="30" spans="2:18" x14ac:dyDescent="0.2">
      <c r="B30" s="50" t="s">
        <v>364</v>
      </c>
      <c r="C30" s="51">
        <v>12135859</v>
      </c>
      <c r="D30" s="51">
        <v>0</v>
      </c>
      <c r="E30" s="51">
        <v>3594930</v>
      </c>
      <c r="F30" s="51">
        <v>8540929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181"/>
      <c r="N30" s="173"/>
      <c r="O30" s="173"/>
      <c r="P30" s="173"/>
    </row>
    <row r="31" spans="2:18" x14ac:dyDescent="0.2">
      <c r="B31" s="50" t="s">
        <v>396</v>
      </c>
      <c r="C31" s="51">
        <v>304305084</v>
      </c>
      <c r="D31" s="51">
        <v>144342504</v>
      </c>
      <c r="E31" s="51">
        <v>122662764</v>
      </c>
      <c r="F31" s="51">
        <v>8540929</v>
      </c>
      <c r="G31" s="51">
        <v>1267639</v>
      </c>
      <c r="H31" s="51">
        <v>23126327</v>
      </c>
      <c r="I31" s="51">
        <v>420370</v>
      </c>
      <c r="J31" s="51">
        <v>274615</v>
      </c>
      <c r="K31" s="51">
        <v>1235200</v>
      </c>
      <c r="L31" s="51">
        <v>2434736</v>
      </c>
      <c r="M31" s="181"/>
      <c r="N31" s="173"/>
      <c r="O31" s="173"/>
      <c r="P31" s="173"/>
    </row>
  </sheetData>
  <mergeCells count="5">
    <mergeCell ref="B20:P20"/>
    <mergeCell ref="B3:P3"/>
    <mergeCell ref="B2:P2"/>
    <mergeCell ref="B4:P4"/>
    <mergeCell ref="B19:P19"/>
  </mergeCells>
  <phoneticPr fontId="0" type="noConversion"/>
  <printOptions horizontalCentered="1" verticalCentered="1"/>
  <pageMargins left="0.19685039370078741" right="0.23622047244094491" top="0.27559055118110237" bottom="0.27559055118110237" header="0.31496062992125984" footer="0.51181102362204722"/>
  <pageSetup paperSize="9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48"/>
  <sheetViews>
    <sheetView workbookViewId="0">
      <selection activeCell="G23" sqref="G23"/>
    </sheetView>
  </sheetViews>
  <sheetFormatPr defaultRowHeight="12.75" x14ac:dyDescent="0.2"/>
  <cols>
    <col min="1" max="1" width="4.7109375" style="6" customWidth="1"/>
    <col min="2" max="2" width="50" style="6" customWidth="1"/>
    <col min="3" max="4" width="12.28515625" style="6" customWidth="1"/>
    <col min="5" max="5" width="12.85546875" style="6" customWidth="1"/>
    <col min="6" max="16384" width="9.140625" style="6"/>
  </cols>
  <sheetData>
    <row r="1" spans="1:5" s="28" customFormat="1" ht="14.25" x14ac:dyDescent="0.2">
      <c r="E1" s="185" t="s">
        <v>128</v>
      </c>
    </row>
    <row r="2" spans="1:5" x14ac:dyDescent="0.2">
      <c r="A2" s="173"/>
      <c r="B2" s="184"/>
      <c r="C2" s="184"/>
      <c r="D2" s="184"/>
      <c r="E2" s="184"/>
    </row>
    <row r="3" spans="1:5" x14ac:dyDescent="0.2">
      <c r="A3" s="390" t="str">
        <f>PROPER(LEFT('1. címrend'!$A$2,LEN('1. címrend'!$A$2)-10))&amp;" "&amp;LEFT('2. mérleg'!$A$3,4)&amp;". évi költségvetés"</f>
        <v>Kémes Községi Önkormányzat 2018. évi költségvetés</v>
      </c>
      <c r="B3" s="390"/>
      <c r="C3" s="390"/>
      <c r="D3" s="390"/>
      <c r="E3" s="390"/>
    </row>
    <row r="4" spans="1:5" x14ac:dyDescent="0.2">
      <c r="A4" s="391" t="s">
        <v>105</v>
      </c>
      <c r="B4" s="391"/>
      <c r="C4" s="391"/>
      <c r="D4" s="391"/>
      <c r="E4" s="391"/>
    </row>
    <row r="5" spans="1:5" x14ac:dyDescent="0.2">
      <c r="A5" s="173"/>
      <c r="B5" s="173"/>
      <c r="C5" s="173"/>
      <c r="D5" s="173"/>
    </row>
    <row r="6" spans="1:5" x14ac:dyDescent="0.2">
      <c r="A6" s="15"/>
      <c r="B6" s="15"/>
      <c r="C6" s="15"/>
      <c r="D6" s="15"/>
      <c r="E6" s="105" t="s">
        <v>195</v>
      </c>
    </row>
    <row r="7" spans="1:5" s="29" customFormat="1" x14ac:dyDescent="0.2">
      <c r="A7" s="392"/>
      <c r="B7" s="392"/>
      <c r="C7" s="392"/>
      <c r="D7" s="392"/>
      <c r="E7" s="392"/>
    </row>
    <row r="8" spans="1:5" s="11" customFormat="1" x14ac:dyDescent="0.2">
      <c r="A8" s="96" t="s">
        <v>25</v>
      </c>
      <c r="B8" s="96"/>
      <c r="C8" s="186" t="str">
        <f>LEFT('2. mérleg'!$A$3,4)</f>
        <v>2018</v>
      </c>
      <c r="D8" s="186">
        <f>LEFT('2. mérleg'!$A$3,4)+1</f>
        <v>2019</v>
      </c>
      <c r="E8" s="186">
        <f>LEFT('2. mérleg'!$A$3,4)+2</f>
        <v>2020</v>
      </c>
    </row>
    <row r="9" spans="1:5" s="29" customFormat="1" ht="13.5" thickBot="1" x14ac:dyDescent="0.25">
      <c r="A9" s="393"/>
      <c r="B9" s="393"/>
      <c r="C9" s="393"/>
      <c r="D9" s="393"/>
      <c r="E9" s="393"/>
    </row>
    <row r="10" spans="1:5" x14ac:dyDescent="0.2">
      <c r="A10" s="187" t="s">
        <v>106</v>
      </c>
      <c r="B10" s="188"/>
      <c r="C10" s="164"/>
      <c r="D10" s="164"/>
      <c r="E10" s="189"/>
    </row>
    <row r="11" spans="1:5" x14ac:dyDescent="0.2">
      <c r="A11" s="190"/>
      <c r="B11" s="191" t="str">
        <f>'2. mérleg'!$A$8</f>
        <v>Működési bevételek</v>
      </c>
      <c r="C11" s="192">
        <f>'2. mérleg'!$D$8</f>
        <v>15930992</v>
      </c>
      <c r="D11" s="192">
        <f>C11*1.03</f>
        <v>16408921.76</v>
      </c>
      <c r="E11" s="193">
        <f>D11*1.03</f>
        <v>16901189.412799999</v>
      </c>
    </row>
    <row r="12" spans="1:5" x14ac:dyDescent="0.2">
      <c r="A12" s="190"/>
      <c r="B12" s="191" t="str">
        <f>'2. mérleg'!$A$9</f>
        <v>Közhatalmi bevételek</v>
      </c>
      <c r="C12" s="192">
        <f>'2. mérleg'!$D$9</f>
        <v>2432831</v>
      </c>
      <c r="D12" s="192">
        <f t="shared" ref="D12:E17" si="0">C12*1.03</f>
        <v>2505815.9300000002</v>
      </c>
      <c r="E12" s="193">
        <f t="shared" si="0"/>
        <v>2580990.4079000005</v>
      </c>
    </row>
    <row r="13" spans="1:5" x14ac:dyDescent="0.2">
      <c r="A13" s="190"/>
      <c r="B13" s="191" t="str">
        <f>'2. mérleg'!$A$10</f>
        <v>Önkormányzat működési költségvetési támogatása</v>
      </c>
      <c r="C13" s="192">
        <f>'2. mérleg'!$D$10</f>
        <v>272540402</v>
      </c>
      <c r="D13" s="192">
        <f t="shared" si="0"/>
        <v>280716614.06</v>
      </c>
      <c r="E13" s="193">
        <f t="shared" si="0"/>
        <v>289138112.48180002</v>
      </c>
    </row>
    <row r="14" spans="1:5" x14ac:dyDescent="0.2">
      <c r="A14" s="190"/>
      <c r="B14" s="191" t="str">
        <f>'2. mérleg'!$A$11</f>
        <v>Működési célú tám. ÁHT belülről</v>
      </c>
      <c r="C14" s="192">
        <f>'2. mérleg'!$D$11</f>
        <v>0</v>
      </c>
      <c r="D14" s="192">
        <f t="shared" si="0"/>
        <v>0</v>
      </c>
      <c r="E14" s="193">
        <f t="shared" si="0"/>
        <v>0</v>
      </c>
    </row>
    <row r="15" spans="1:5" x14ac:dyDescent="0.2">
      <c r="A15" s="190"/>
      <c r="B15" s="191" t="str">
        <f>'2. mérleg'!$A$12</f>
        <v>Működési célú pénzeszköz átvétel</v>
      </c>
      <c r="C15" s="192">
        <f>'2. mérleg'!$D$12</f>
        <v>140000</v>
      </c>
      <c r="D15" s="192">
        <f t="shared" si="0"/>
        <v>144200</v>
      </c>
      <c r="E15" s="193">
        <f t="shared" si="0"/>
        <v>148526</v>
      </c>
    </row>
    <row r="16" spans="1:5" x14ac:dyDescent="0.2">
      <c r="A16" s="190"/>
      <c r="B16" s="191" t="str">
        <f>'2. mérleg'!$A$13</f>
        <v>ÁHT belüli megelőlegezés</v>
      </c>
      <c r="C16" s="192">
        <f>'2. mérleg'!$D$13</f>
        <v>3594930</v>
      </c>
      <c r="D16" s="192">
        <f t="shared" si="0"/>
        <v>3702777.9</v>
      </c>
      <c r="E16" s="193">
        <f t="shared" si="0"/>
        <v>3813861.2370000002</v>
      </c>
    </row>
    <row r="17" spans="1:7" x14ac:dyDescent="0.2">
      <c r="A17" s="190"/>
      <c r="B17" s="191" t="str">
        <f>'2. mérleg'!$A$14</f>
        <v>Pénzmaradvány</v>
      </c>
      <c r="C17" s="192">
        <f>'2. mérleg'!$D$14</f>
        <v>8540929</v>
      </c>
      <c r="D17" s="192">
        <f t="shared" si="0"/>
        <v>8797156.870000001</v>
      </c>
      <c r="E17" s="193">
        <f t="shared" si="0"/>
        <v>9061071.5761000011</v>
      </c>
    </row>
    <row r="18" spans="1:7" x14ac:dyDescent="0.2">
      <c r="A18" s="194"/>
      <c r="B18" s="195" t="s">
        <v>107</v>
      </c>
      <c r="C18" s="196">
        <f>SUM(C11:C17)</f>
        <v>303180084</v>
      </c>
      <c r="D18" s="196">
        <f>SUM(D11:D17)</f>
        <v>312275486.51999998</v>
      </c>
      <c r="E18" s="196">
        <f>SUM(E11:E17)</f>
        <v>321643751.11559999</v>
      </c>
      <c r="G18" s="23"/>
    </row>
    <row r="19" spans="1:7" x14ac:dyDescent="0.2">
      <c r="A19" s="197" t="s">
        <v>108</v>
      </c>
      <c r="B19" s="198"/>
      <c r="C19" s="192"/>
      <c r="D19" s="192"/>
      <c r="E19" s="193"/>
    </row>
    <row r="20" spans="1:7" x14ac:dyDescent="0.2">
      <c r="A20" s="190"/>
      <c r="B20" s="191" t="str">
        <f>'2. mérleg'!$F$8</f>
        <v>Személyi juttatások</v>
      </c>
      <c r="C20" s="192">
        <f>'2. mérleg'!$I$8</f>
        <v>44149308</v>
      </c>
      <c r="D20" s="192">
        <f>C20*1.03</f>
        <v>45473787.240000002</v>
      </c>
      <c r="E20" s="193">
        <f>D20*1.03</f>
        <v>46838000.857200004</v>
      </c>
    </row>
    <row r="21" spans="1:7" x14ac:dyDescent="0.2">
      <c r="A21" s="190"/>
      <c r="B21" s="191" t="str">
        <f>'2. mérleg'!$F$9</f>
        <v>Munkaadókat terhelő kiadások</v>
      </c>
      <c r="C21" s="192">
        <f>'2. mérleg'!$I$9</f>
        <v>6534595</v>
      </c>
      <c r="D21" s="192">
        <f t="shared" ref="D21:E27" si="1">C21*1.03</f>
        <v>6730632.8500000006</v>
      </c>
      <c r="E21" s="193">
        <f t="shared" si="1"/>
        <v>6932551.835500001</v>
      </c>
    </row>
    <row r="22" spans="1:7" x14ac:dyDescent="0.2">
      <c r="A22" s="190"/>
      <c r="B22" s="191" t="str">
        <f>'2. mérleg'!$F$10</f>
        <v>Dologi kiadások</v>
      </c>
      <c r="C22" s="192">
        <f>'2. mérleg'!$I$10</f>
        <v>64640852</v>
      </c>
      <c r="D22" s="192">
        <f>C22*1.03+19200</f>
        <v>66599277.560000002</v>
      </c>
      <c r="E22" s="193">
        <f t="shared" si="1"/>
        <v>68597255.886800006</v>
      </c>
    </row>
    <row r="23" spans="1:7" x14ac:dyDescent="0.2">
      <c r="A23" s="190"/>
      <c r="B23" s="191" t="str">
        <f>'2. mérleg'!$F$11</f>
        <v>Ellátottak pénzbeli juttatásai</v>
      </c>
      <c r="C23" s="192">
        <f>'2. mérleg'!$I$11</f>
        <v>6689251</v>
      </c>
      <c r="D23" s="192">
        <f t="shared" si="1"/>
        <v>6889928.5300000003</v>
      </c>
      <c r="E23" s="193">
        <f t="shared" si="1"/>
        <v>7096626.3859000001</v>
      </c>
    </row>
    <row r="24" spans="1:7" x14ac:dyDescent="0.2">
      <c r="A24" s="190"/>
      <c r="B24" s="191" t="str">
        <f>'2. mérleg'!$F$12</f>
        <v>Műk.célú tám. ÁHT belülre</v>
      </c>
      <c r="C24" s="192">
        <f>'2. mérleg'!$I$12</f>
        <v>97236533</v>
      </c>
      <c r="D24" s="192">
        <f t="shared" si="1"/>
        <v>100153628.99000001</v>
      </c>
      <c r="E24" s="193">
        <f t="shared" si="1"/>
        <v>103158237.85970001</v>
      </c>
    </row>
    <row r="25" spans="1:7" x14ac:dyDescent="0.2">
      <c r="A25" s="190"/>
      <c r="B25" s="191" t="str">
        <f>'2. mérleg'!$F$13</f>
        <v>Műk.célú tám. ÁHT kívülre</v>
      </c>
      <c r="C25" s="192">
        <f>'2. mérleg'!$I$13</f>
        <v>765000</v>
      </c>
      <c r="D25" s="192">
        <f t="shared" si="1"/>
        <v>787950</v>
      </c>
      <c r="E25" s="193">
        <f t="shared" si="1"/>
        <v>811588.5</v>
      </c>
    </row>
    <row r="26" spans="1:7" x14ac:dyDescent="0.2">
      <c r="A26" s="190"/>
      <c r="B26" s="191" t="str">
        <f>'2. mérleg'!$F$14</f>
        <v>Műk. célú visszatérítendő támogatás</v>
      </c>
      <c r="C26" s="192">
        <f>'2. mérleg'!$I$14</f>
        <v>0</v>
      </c>
      <c r="D26" s="192">
        <f t="shared" si="1"/>
        <v>0</v>
      </c>
      <c r="E26" s="193">
        <f t="shared" si="1"/>
        <v>0</v>
      </c>
    </row>
    <row r="27" spans="1:7" x14ac:dyDescent="0.2">
      <c r="A27" s="190"/>
      <c r="B27" s="191" t="str">
        <f>'2. mérleg'!$F$15</f>
        <v>Finanszírozási kiadás</v>
      </c>
      <c r="C27" s="192">
        <f>'2. mérleg'!$I$15</f>
        <v>3643525</v>
      </c>
      <c r="D27" s="192">
        <f t="shared" si="1"/>
        <v>3752830.75</v>
      </c>
      <c r="E27" s="193">
        <f t="shared" si="1"/>
        <v>3865415.6724999999</v>
      </c>
    </row>
    <row r="28" spans="1:7" ht="13.5" thickBot="1" x14ac:dyDescent="0.25">
      <c r="A28" s="199"/>
      <c r="B28" s="200" t="s">
        <v>109</v>
      </c>
      <c r="C28" s="149">
        <f>SUM(C20:C27)</f>
        <v>223659064</v>
      </c>
      <c r="D28" s="149">
        <f>SUM(D20:D27)</f>
        <v>230388035.92000002</v>
      </c>
      <c r="E28" s="201">
        <f>SUM(E20:E27)</f>
        <v>237299676.99760005</v>
      </c>
    </row>
    <row r="29" spans="1:7" x14ac:dyDescent="0.2">
      <c r="A29" s="197" t="s">
        <v>110</v>
      </c>
      <c r="B29" s="202"/>
      <c r="C29" s="192"/>
      <c r="D29" s="192"/>
      <c r="E29" s="193"/>
    </row>
    <row r="30" spans="1:7" x14ac:dyDescent="0.2">
      <c r="A30" s="190"/>
      <c r="B30" s="191" t="str">
        <f>'2. mérleg'!$A$18</f>
        <v>Felhalmozási bevételek</v>
      </c>
      <c r="C30" s="192">
        <f>'2. mérleg'!$D$18</f>
        <v>1125000</v>
      </c>
      <c r="D30" s="192">
        <f t="shared" ref="D30:E34" si="2">C30*1.03</f>
        <v>1158750</v>
      </c>
      <c r="E30" s="193">
        <f t="shared" si="2"/>
        <v>1193512.5</v>
      </c>
    </row>
    <row r="31" spans="1:7" x14ac:dyDescent="0.2">
      <c r="A31" s="190"/>
      <c r="B31" s="191" t="str">
        <f>'2. mérleg'!$A$19</f>
        <v>Területi kiegyenlítő támogatás</v>
      </c>
      <c r="C31" s="192">
        <f>'2. mérleg'!$D$19</f>
        <v>0</v>
      </c>
      <c r="D31" s="192">
        <f t="shared" si="2"/>
        <v>0</v>
      </c>
      <c r="E31" s="193">
        <f t="shared" si="2"/>
        <v>0</v>
      </c>
    </row>
    <row r="32" spans="1:7" x14ac:dyDescent="0.2">
      <c r="A32" s="190"/>
      <c r="B32" s="191" t="str">
        <f>'2. mérleg'!$A$20</f>
        <v>Támogatásértékű felhalmozási bevétel</v>
      </c>
      <c r="C32" s="192">
        <f>'2. mérleg'!$D$20</f>
        <v>0</v>
      </c>
      <c r="D32" s="192">
        <f t="shared" si="2"/>
        <v>0</v>
      </c>
      <c r="E32" s="193">
        <f t="shared" si="2"/>
        <v>0</v>
      </c>
    </row>
    <row r="33" spans="1:5" x14ac:dyDescent="0.2">
      <c r="A33" s="190"/>
      <c r="B33" s="191" t="str">
        <f>'2. mérleg'!$A$21</f>
        <v>Felhalmozási célú pénzeszköz átvétel</v>
      </c>
      <c r="C33" s="192">
        <f>'2. mérleg'!$D$21</f>
        <v>0</v>
      </c>
      <c r="D33" s="192">
        <f t="shared" si="2"/>
        <v>0</v>
      </c>
      <c r="E33" s="193">
        <f t="shared" si="2"/>
        <v>0</v>
      </c>
    </row>
    <row r="34" spans="1:5" x14ac:dyDescent="0.2">
      <c r="A34" s="190"/>
      <c r="B34" s="191" t="str">
        <f>'2. mérleg'!$A$22</f>
        <v>Felhalmozási célú hitel felvétele</v>
      </c>
      <c r="C34" s="192">
        <f>'2. mérleg'!$D$22</f>
        <v>0</v>
      </c>
      <c r="D34" s="192">
        <f t="shared" si="2"/>
        <v>0</v>
      </c>
      <c r="E34" s="193">
        <f t="shared" si="2"/>
        <v>0</v>
      </c>
    </row>
    <row r="35" spans="1:5" ht="13.5" thickBot="1" x14ac:dyDescent="0.25">
      <c r="A35" s="194"/>
      <c r="B35" s="195" t="s">
        <v>111</v>
      </c>
      <c r="C35" s="149">
        <f>SUM(C30:C34)</f>
        <v>1125000</v>
      </c>
      <c r="D35" s="149">
        <f>SUM(D30:D34)</f>
        <v>1158750</v>
      </c>
      <c r="E35" s="201">
        <f>SUM(E30:E34)</f>
        <v>1193512.5</v>
      </c>
    </row>
    <row r="36" spans="1:5" x14ac:dyDescent="0.2">
      <c r="A36" s="197" t="s">
        <v>112</v>
      </c>
      <c r="B36" s="198"/>
      <c r="C36" s="192"/>
      <c r="D36" s="192"/>
      <c r="E36" s="193"/>
    </row>
    <row r="37" spans="1:5" x14ac:dyDescent="0.2">
      <c r="A37" s="197"/>
      <c r="B37" s="203" t="str">
        <f>'2. mérleg'!$F$18</f>
        <v>Felhalmozási kiadások</v>
      </c>
      <c r="C37" s="192">
        <f>'2. mérleg'!$I$18</f>
        <v>0</v>
      </c>
      <c r="D37" s="192">
        <f>D38+D39</f>
        <v>16865313.060000002</v>
      </c>
      <c r="E37" s="193">
        <f t="shared" ref="E37:E42" si="3">D37*1.03</f>
        <v>17371272.451800004</v>
      </c>
    </row>
    <row r="38" spans="1:5" x14ac:dyDescent="0.2">
      <c r="A38" s="197"/>
      <c r="B38" s="204" t="str">
        <f>'2. mérleg'!$F$19</f>
        <v xml:space="preserve">    Felújítás</v>
      </c>
      <c r="C38" s="205">
        <f>'2. mérleg'!$I$19</f>
        <v>2761048</v>
      </c>
      <c r="D38" s="205">
        <f>C38*1.03</f>
        <v>2843879.44</v>
      </c>
      <c r="E38" s="206">
        <f t="shared" si="3"/>
        <v>2929195.8232</v>
      </c>
    </row>
    <row r="39" spans="1:5" x14ac:dyDescent="0.2">
      <c r="A39" s="190"/>
      <c r="B39" s="204" t="str">
        <f>'2. mérleg'!$F$20</f>
        <v xml:space="preserve">    Beruházás</v>
      </c>
      <c r="C39" s="205">
        <f>'2. mérleg'!$I$20</f>
        <v>5090754</v>
      </c>
      <c r="D39" s="205">
        <f>C39*1.03+20630+8757327</f>
        <v>14021433.620000001</v>
      </c>
      <c r="E39" s="206">
        <f t="shared" si="3"/>
        <v>14442076.628600001</v>
      </c>
    </row>
    <row r="40" spans="1:5" x14ac:dyDescent="0.2">
      <c r="A40" s="190"/>
      <c r="B40" s="203" t="str">
        <f>'2. mérleg'!$F$21</f>
        <v>Fejlesztési célú kölcsönnyújtás</v>
      </c>
      <c r="C40" s="192">
        <f>'2. mérleg'!$I$21</f>
        <v>0</v>
      </c>
      <c r="D40" s="192">
        <f>C40*1.03</f>
        <v>0</v>
      </c>
      <c r="E40" s="193">
        <f t="shared" si="3"/>
        <v>0</v>
      </c>
    </row>
    <row r="41" spans="1:5" x14ac:dyDescent="0.2">
      <c r="A41" s="190"/>
      <c r="B41" s="203" t="str">
        <f>'2. mérleg'!$F$22</f>
        <v>Hitel törlesztés</v>
      </c>
      <c r="C41" s="192">
        <f>'2. mérleg'!$I$22</f>
        <v>0</v>
      </c>
      <c r="D41" s="192">
        <f>C41*1.03</f>
        <v>0</v>
      </c>
      <c r="E41" s="193">
        <f t="shared" si="3"/>
        <v>0</v>
      </c>
    </row>
    <row r="42" spans="1:5" x14ac:dyDescent="0.2">
      <c r="A42" s="190"/>
      <c r="B42" s="203" t="str">
        <f>'2. mérleg'!$F$23</f>
        <v>Felhalmozási céltartalék</v>
      </c>
      <c r="C42" s="192">
        <f>'2. mérleg'!$I$23</f>
        <v>0</v>
      </c>
      <c r="D42" s="192">
        <f>C42*1.03</f>
        <v>0</v>
      </c>
      <c r="E42" s="193">
        <f t="shared" si="3"/>
        <v>0</v>
      </c>
    </row>
    <row r="43" spans="1:5" ht="13.5" thickBot="1" x14ac:dyDescent="0.25">
      <c r="A43" s="207"/>
      <c r="B43" s="208" t="s">
        <v>113</v>
      </c>
      <c r="C43" s="209">
        <f>SUM(C37,C40:C42)</f>
        <v>0</v>
      </c>
      <c r="D43" s="209">
        <f>SUM(D37,D40:D42)</f>
        <v>16865313.060000002</v>
      </c>
      <c r="E43" s="210">
        <f>SUM(E37,E40:E42)</f>
        <v>17371272.451800004</v>
      </c>
    </row>
    <row r="44" spans="1:5" ht="13.5" thickBot="1" x14ac:dyDescent="0.25">
      <c r="A44" s="388" t="s">
        <v>114</v>
      </c>
      <c r="B44" s="389"/>
      <c r="C44" s="159">
        <f>SUM(C18,C35)</f>
        <v>304305084</v>
      </c>
      <c r="D44" s="159">
        <f>SUM(D18,D35)</f>
        <v>313434236.51999998</v>
      </c>
      <c r="E44" s="211">
        <f>SUM(E18,E35)</f>
        <v>322837263.61559999</v>
      </c>
    </row>
    <row r="45" spans="1:5" ht="13.5" thickBot="1" x14ac:dyDescent="0.25">
      <c r="A45" s="388" t="s">
        <v>115</v>
      </c>
      <c r="B45" s="389"/>
      <c r="C45" s="159">
        <f>SUM(C28,C43)</f>
        <v>223659064</v>
      </c>
      <c r="D45" s="159">
        <f>SUM(D28,D43)</f>
        <v>247253348.98000002</v>
      </c>
      <c r="E45" s="211">
        <f>SUM(E28,E43)</f>
        <v>254670949.44940007</v>
      </c>
    </row>
    <row r="46" spans="1:5" x14ac:dyDescent="0.2">
      <c r="A46" s="173"/>
      <c r="B46" s="173"/>
      <c r="C46" s="172"/>
      <c r="D46" s="172">
        <f>D44-D45</f>
        <v>66180887.539999962</v>
      </c>
      <c r="E46" s="172">
        <f>E44-E45</f>
        <v>68166314.166199923</v>
      </c>
    </row>
    <row r="47" spans="1:5" x14ac:dyDescent="0.2">
      <c r="C47" s="23"/>
      <c r="D47" s="23"/>
      <c r="E47" s="23"/>
    </row>
    <row r="48" spans="1:5" x14ac:dyDescent="0.2">
      <c r="C48" s="23"/>
    </row>
  </sheetData>
  <mergeCells count="6">
    <mergeCell ref="A45:B45"/>
    <mergeCell ref="A3:E3"/>
    <mergeCell ref="A4:E4"/>
    <mergeCell ref="A7:E7"/>
    <mergeCell ref="A9:E9"/>
    <mergeCell ref="A44:B44"/>
  </mergeCells>
  <phoneticPr fontId="0" type="noConversion"/>
  <printOptions horizontalCentered="1" verticalCentered="1"/>
  <pageMargins left="0.43307086614173229" right="0.35433070866141736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17"/>
  <sheetViews>
    <sheetView topLeftCell="A4" zoomScaleNormal="100" workbookViewId="0">
      <selection activeCell="G23" sqref="G23"/>
    </sheetView>
  </sheetViews>
  <sheetFormatPr defaultColWidth="10.42578125" defaultRowHeight="12.75" x14ac:dyDescent="0.2"/>
  <cols>
    <col min="1" max="1" width="43.28515625" style="1" customWidth="1"/>
    <col min="2" max="2" width="12.5703125" style="1" customWidth="1"/>
    <col min="3" max="3" width="12.7109375" style="2" customWidth="1"/>
    <col min="4" max="4" width="11.7109375" style="1" customWidth="1"/>
    <col min="5" max="5" width="12.7109375" style="2" customWidth="1"/>
    <col min="6" max="6" width="16.7109375" style="2" customWidth="1"/>
    <col min="7" max="7" width="34.7109375" style="1" hidden="1" customWidth="1"/>
    <col min="8" max="16384" width="10.42578125" style="1"/>
  </cols>
  <sheetData>
    <row r="1" spans="1:7" x14ac:dyDescent="0.2">
      <c r="D1" s="394" t="s">
        <v>173</v>
      </c>
      <c r="E1" s="394"/>
      <c r="G1" s="3" t="s">
        <v>53</v>
      </c>
    </row>
    <row r="3" spans="1:7" x14ac:dyDescent="0.2">
      <c r="A3" s="395" t="str">
        <f>PROPER(LEFT('1. címrend'!$A$2,LEN('1. címrend'!$A$2)-10))&amp;" "&amp;LEFT('2. mérleg'!$A$3,4)&amp;". évi állami támogatásai jogcímenkénti bontásban"</f>
        <v>Kémes Községi Önkormányzat 2018. évi állami támogatásai jogcímenkénti bontásban</v>
      </c>
      <c r="B3" s="395"/>
      <c r="C3" s="395"/>
      <c r="D3" s="395"/>
      <c r="E3" s="395"/>
      <c r="F3" s="1"/>
    </row>
    <row r="4" spans="1:7" x14ac:dyDescent="0.2">
      <c r="E4" s="101" t="s">
        <v>195</v>
      </c>
    </row>
    <row r="5" spans="1:7" s="10" customFormat="1" ht="25.5" x14ac:dyDescent="0.2">
      <c r="A5" s="212" t="s">
        <v>101</v>
      </c>
      <c r="B5" s="212" t="s">
        <v>26</v>
      </c>
      <c r="C5" s="213" t="s">
        <v>27</v>
      </c>
      <c r="D5" s="212" t="s">
        <v>24</v>
      </c>
      <c r="E5" s="220" t="s">
        <v>23</v>
      </c>
      <c r="F5" s="12"/>
    </row>
    <row r="6" spans="1:7" ht="25.5" x14ac:dyDescent="0.2">
      <c r="A6" s="214" t="s">
        <v>158</v>
      </c>
      <c r="B6" s="215">
        <v>10020696</v>
      </c>
      <c r="C6" s="215">
        <v>10098044</v>
      </c>
      <c r="D6" s="215">
        <v>10098044</v>
      </c>
      <c r="E6" s="216">
        <f t="shared" ref="E6:E12" si="0">D6/C6*100</f>
        <v>100</v>
      </c>
    </row>
    <row r="7" spans="1:7" ht="25.5" x14ac:dyDescent="0.2">
      <c r="A7" s="214" t="s">
        <v>160</v>
      </c>
      <c r="B7" s="215">
        <v>57335800</v>
      </c>
      <c r="C7" s="215">
        <v>61905900</v>
      </c>
      <c r="D7" s="215">
        <v>61905900</v>
      </c>
      <c r="E7" s="216">
        <f t="shared" si="0"/>
        <v>100</v>
      </c>
    </row>
    <row r="8" spans="1:7" ht="38.25" x14ac:dyDescent="0.2">
      <c r="A8" s="214" t="s">
        <v>159</v>
      </c>
      <c r="B8" s="215">
        <v>40628101</v>
      </c>
      <c r="C8" s="215">
        <v>41122174</v>
      </c>
      <c r="D8" s="215">
        <v>41122174</v>
      </c>
      <c r="E8" s="216">
        <f t="shared" si="0"/>
        <v>100</v>
      </c>
    </row>
    <row r="9" spans="1:7" ht="25.5" x14ac:dyDescent="0.2">
      <c r="A9" s="214" t="s">
        <v>161</v>
      </c>
      <c r="B9" s="215">
        <v>1800000</v>
      </c>
      <c r="C9" s="215">
        <v>1867756</v>
      </c>
      <c r="D9" s="215">
        <v>1867756</v>
      </c>
      <c r="E9" s="216">
        <f t="shared" si="0"/>
        <v>100</v>
      </c>
    </row>
    <row r="10" spans="1:7" ht="25.5" x14ac:dyDescent="0.2">
      <c r="A10" s="214" t="s">
        <v>162</v>
      </c>
      <c r="B10" s="215">
        <v>0</v>
      </c>
      <c r="C10" s="215">
        <v>4073960</v>
      </c>
      <c r="D10" s="215">
        <v>4073960</v>
      </c>
      <c r="E10" s="216">
        <f t="shared" si="0"/>
        <v>100</v>
      </c>
    </row>
    <row r="11" spans="1:7" ht="25.5" x14ac:dyDescent="0.2">
      <c r="A11" s="214" t="s">
        <v>163</v>
      </c>
      <c r="B11" s="215">
        <v>109784597</v>
      </c>
      <c r="C11" s="215">
        <v>119067834</v>
      </c>
      <c r="D11" s="215">
        <v>119067834</v>
      </c>
      <c r="E11" s="216">
        <f t="shared" si="0"/>
        <v>100</v>
      </c>
    </row>
    <row r="12" spans="1:7" s="4" customFormat="1" x14ac:dyDescent="0.2">
      <c r="A12" s="217" t="s">
        <v>45</v>
      </c>
      <c r="B12" s="218">
        <f>SUM(B6:B11)</f>
        <v>219569194</v>
      </c>
      <c r="C12" s="218">
        <f>SUM(C6:C11)</f>
        <v>238135668</v>
      </c>
      <c r="D12" s="218">
        <f>SUM(D6:D11)</f>
        <v>238135668</v>
      </c>
      <c r="E12" s="219">
        <f t="shared" si="0"/>
        <v>100</v>
      </c>
      <c r="F12" s="5"/>
    </row>
    <row r="14" spans="1:7" x14ac:dyDescent="0.2">
      <c r="A14" s="4"/>
    </row>
    <row r="16" spans="1:7" x14ac:dyDescent="0.2">
      <c r="A16" s="396"/>
      <c r="B16" s="396"/>
      <c r="C16" s="396"/>
      <c r="D16" s="2"/>
    </row>
    <row r="17" spans="1:3" x14ac:dyDescent="0.2">
      <c r="A17" s="396"/>
      <c r="B17" s="396"/>
      <c r="C17" s="396"/>
    </row>
  </sheetData>
  <mergeCells count="4">
    <mergeCell ref="D1:E1"/>
    <mergeCell ref="A3:E3"/>
    <mergeCell ref="A16:C16"/>
    <mergeCell ref="A17:C17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J30"/>
  <sheetViews>
    <sheetView tabSelected="1" zoomScaleNormal="100" workbookViewId="0">
      <selection activeCell="G23" sqref="G23"/>
    </sheetView>
  </sheetViews>
  <sheetFormatPr defaultRowHeight="12" x14ac:dyDescent="0.2"/>
  <cols>
    <col min="1" max="1" width="45.42578125" style="13" bestFit="1" customWidth="1"/>
    <col min="2" max="2" width="12.7109375" style="13" hidden="1" customWidth="1"/>
    <col min="3" max="4" width="15.85546875" style="13" hidden="1" customWidth="1"/>
    <col min="5" max="5" width="13.42578125" style="13" customWidth="1"/>
    <col min="6" max="6" width="11.85546875" style="13" customWidth="1"/>
    <col min="7" max="7" width="10.7109375" style="13" customWidth="1"/>
    <col min="8" max="8" width="12.42578125" style="13" customWidth="1"/>
    <col min="9" max="9" width="10.7109375" style="13" hidden="1" customWidth="1"/>
    <col min="10" max="10" width="11.42578125" style="31" hidden="1" customWidth="1"/>
    <col min="11" max="16384" width="9.140625" style="13"/>
  </cols>
  <sheetData>
    <row r="1" spans="1:10" ht="12.75" x14ac:dyDescent="0.2">
      <c r="A1" s="173"/>
      <c r="B1" s="173"/>
      <c r="C1" s="173"/>
      <c r="D1" s="85" t="s">
        <v>54</v>
      </c>
      <c r="E1" s="85"/>
      <c r="F1" s="85"/>
      <c r="G1" s="397" t="s">
        <v>174</v>
      </c>
      <c r="H1" s="397"/>
      <c r="I1" s="85"/>
      <c r="J1" s="85"/>
    </row>
    <row r="2" spans="1:10" ht="12.75" x14ac:dyDescent="0.2">
      <c r="A2" s="173"/>
      <c r="B2" s="173"/>
      <c r="C2" s="173"/>
      <c r="D2" s="173"/>
      <c r="E2" s="173"/>
      <c r="F2" s="173"/>
      <c r="G2" s="173"/>
      <c r="H2" s="173"/>
      <c r="I2" s="173"/>
      <c r="J2" s="172"/>
    </row>
    <row r="3" spans="1:10" ht="12.75" x14ac:dyDescent="0.2">
      <c r="A3" s="387" t="s">
        <v>55</v>
      </c>
      <c r="B3" s="387"/>
      <c r="C3" s="387"/>
      <c r="D3" s="387"/>
      <c r="E3" s="387"/>
      <c r="F3" s="387"/>
      <c r="G3" s="387"/>
      <c r="H3" s="387"/>
      <c r="I3" s="387"/>
      <c r="J3" s="387"/>
    </row>
    <row r="4" spans="1:10" ht="12.75" x14ac:dyDescent="0.2">
      <c r="A4" s="221"/>
      <c r="B4" s="222"/>
      <c r="C4" s="223"/>
      <c r="D4" s="398" t="s">
        <v>195</v>
      </c>
      <c r="E4" s="398"/>
      <c r="F4" s="398"/>
      <c r="G4" s="398"/>
      <c r="H4" s="398"/>
      <c r="I4" s="398"/>
      <c r="J4" s="398"/>
    </row>
    <row r="5" spans="1:10" ht="39" thickBot="1" x14ac:dyDescent="0.25">
      <c r="A5" s="224" t="s">
        <v>56</v>
      </c>
      <c r="B5" s="224" t="s">
        <v>57</v>
      </c>
      <c r="C5" s="224" t="s">
        <v>58</v>
      </c>
      <c r="D5" s="224" t="s">
        <v>59</v>
      </c>
      <c r="E5" s="224" t="str">
        <f>LEFT('2. mérleg'!$A$3,4)&amp;". évi előirányzat"</f>
        <v>2018. évi előirányzat</v>
      </c>
      <c r="F5" s="224" t="s">
        <v>27</v>
      </c>
      <c r="G5" s="224" t="s">
        <v>24</v>
      </c>
      <c r="H5" s="224" t="s">
        <v>23</v>
      </c>
      <c r="I5" s="224" t="s">
        <v>60</v>
      </c>
      <c r="J5" s="225" t="s">
        <v>61</v>
      </c>
    </row>
    <row r="6" spans="1:10" s="30" customFormat="1" ht="13.5" thickBot="1" x14ac:dyDescent="0.25">
      <c r="A6" s="226" t="s">
        <v>167</v>
      </c>
      <c r="B6" s="227">
        <v>35774</v>
      </c>
      <c r="C6" s="228"/>
      <c r="D6" s="229"/>
      <c r="E6" s="230">
        <v>786652</v>
      </c>
      <c r="F6" s="230">
        <v>992951</v>
      </c>
      <c r="G6" s="230">
        <v>992951</v>
      </c>
      <c r="H6" s="231">
        <f>G6/F6*100</f>
        <v>100</v>
      </c>
      <c r="I6" s="229"/>
      <c r="J6" s="232"/>
    </row>
    <row r="7" spans="1:10" s="30" customFormat="1" ht="12.75" x14ac:dyDescent="0.2">
      <c r="A7" s="226" t="s">
        <v>168</v>
      </c>
      <c r="B7" s="227"/>
      <c r="C7" s="228"/>
      <c r="D7" s="229"/>
      <c r="E7" s="233">
        <v>531298</v>
      </c>
      <c r="F7" s="233">
        <v>586995</v>
      </c>
      <c r="G7" s="233">
        <v>586995</v>
      </c>
      <c r="H7" s="231">
        <f>G7/F7*100</f>
        <v>100</v>
      </c>
      <c r="I7" s="229"/>
      <c r="J7" s="232"/>
    </row>
    <row r="8" spans="1:10" s="30" customFormat="1" ht="12.75" x14ac:dyDescent="0.2">
      <c r="A8" s="234" t="s">
        <v>50</v>
      </c>
      <c r="B8" s="235"/>
      <c r="C8" s="236"/>
      <c r="D8" s="235"/>
      <c r="E8" s="237">
        <f>SUM(E6:E7)</f>
        <v>1317950</v>
      </c>
      <c r="F8" s="237">
        <f>SUM(F6:F7)</f>
        <v>1579946</v>
      </c>
      <c r="G8" s="237">
        <f>SUM(G6:G7)</f>
        <v>1579946</v>
      </c>
      <c r="H8" s="231">
        <f>G8/F8*100</f>
        <v>100</v>
      </c>
      <c r="I8" s="235" t="e">
        <f>SUM(#REF!)</f>
        <v>#REF!</v>
      </c>
      <c r="J8" s="238"/>
    </row>
    <row r="9" spans="1:10" s="30" customFormat="1" ht="12.75" x14ac:dyDescent="0.2">
      <c r="A9" s="239"/>
      <c r="B9" s="240"/>
      <c r="C9" s="241"/>
      <c r="D9" s="240"/>
      <c r="E9" s="240"/>
      <c r="F9" s="240"/>
      <c r="G9" s="240"/>
      <c r="H9" s="242"/>
      <c r="I9" s="240"/>
      <c r="J9" s="243"/>
    </row>
    <row r="10" spans="1:10" ht="12.75" x14ac:dyDescent="0.2">
      <c r="A10" s="173"/>
      <c r="B10" s="173"/>
      <c r="C10" s="173"/>
      <c r="D10" s="173"/>
      <c r="E10" s="173"/>
      <c r="F10" s="173"/>
      <c r="G10" s="397" t="s">
        <v>175</v>
      </c>
      <c r="H10" s="397"/>
      <c r="I10" s="173"/>
      <c r="J10" s="172"/>
    </row>
    <row r="11" spans="1:10" ht="12.75" x14ac:dyDescent="0.2">
      <c r="A11" s="173"/>
      <c r="B11" s="173"/>
      <c r="C11" s="173"/>
      <c r="D11" s="173"/>
      <c r="E11" s="173"/>
      <c r="F11" s="173"/>
      <c r="G11" s="173"/>
      <c r="H11" s="173"/>
      <c r="I11" s="173"/>
      <c r="J11" s="172"/>
    </row>
    <row r="12" spans="1:10" ht="12.75" x14ac:dyDescent="0.2">
      <c r="A12" s="387" t="s">
        <v>164</v>
      </c>
      <c r="B12" s="387"/>
      <c r="C12" s="387"/>
      <c r="D12" s="387"/>
      <c r="E12" s="387"/>
      <c r="F12" s="387"/>
      <c r="G12" s="387"/>
      <c r="H12" s="387"/>
      <c r="I12" s="173"/>
      <c r="J12" s="172"/>
    </row>
    <row r="13" spans="1:10" ht="12.75" x14ac:dyDescent="0.2">
      <c r="A13" s="173"/>
      <c r="B13" s="173"/>
      <c r="C13" s="173"/>
      <c r="D13" s="173"/>
      <c r="E13" s="173"/>
      <c r="F13" s="173"/>
      <c r="G13" s="173"/>
      <c r="H13" s="244" t="s">
        <v>195</v>
      </c>
      <c r="I13" s="173"/>
      <c r="J13" s="172"/>
    </row>
    <row r="14" spans="1:10" ht="25.5" x14ac:dyDescent="0.2">
      <c r="A14" s="245" t="s">
        <v>62</v>
      </c>
      <c r="B14" s="173"/>
      <c r="C14" s="173"/>
      <c r="D14" s="173"/>
      <c r="E14" s="246" t="str">
        <f>LEFT('2. mérleg'!$A$3,4)&amp;". évi előirányzat"</f>
        <v>2018. évi előirányzat</v>
      </c>
      <c r="F14" s="246" t="s">
        <v>27</v>
      </c>
      <c r="G14" s="246" t="s">
        <v>24</v>
      </c>
      <c r="H14" s="246" t="s">
        <v>23</v>
      </c>
      <c r="I14" s="173"/>
      <c r="J14" s="172"/>
    </row>
    <row r="15" spans="1:10" s="46" customFormat="1" ht="12.75" x14ac:dyDescent="0.2">
      <c r="A15" s="247" t="s">
        <v>190</v>
      </c>
      <c r="B15" s="248"/>
      <c r="C15" s="248"/>
      <c r="D15" s="248"/>
      <c r="E15" s="249">
        <v>0</v>
      </c>
      <c r="F15" s="249">
        <v>0</v>
      </c>
      <c r="G15" s="249">
        <v>0</v>
      </c>
      <c r="H15" s="231">
        <v>0</v>
      </c>
      <c r="I15" s="248"/>
      <c r="J15" s="250"/>
    </row>
    <row r="16" spans="1:10" ht="12.75" x14ac:dyDescent="0.2">
      <c r="A16" s="251" t="s">
        <v>165</v>
      </c>
      <c r="B16" s="251"/>
      <c r="C16" s="251"/>
      <c r="D16" s="251"/>
      <c r="E16" s="141">
        <v>0</v>
      </c>
      <c r="F16" s="141">
        <v>40173089</v>
      </c>
      <c r="G16" s="141">
        <v>286220</v>
      </c>
      <c r="H16" s="231">
        <f>G16/F16*100</f>
        <v>0.71246699500752853</v>
      </c>
      <c r="I16" s="173"/>
      <c r="J16" s="172"/>
    </row>
    <row r="17" spans="1:10" ht="12.75" x14ac:dyDescent="0.2">
      <c r="A17" s="251" t="s">
        <v>250</v>
      </c>
      <c r="B17" s="251"/>
      <c r="C17" s="251"/>
      <c r="D17" s="251"/>
      <c r="E17" s="141">
        <v>0</v>
      </c>
      <c r="F17" s="141">
        <v>472440</v>
      </c>
      <c r="G17" s="141">
        <v>472440</v>
      </c>
      <c r="H17" s="231">
        <f t="shared" ref="H17:H19" si="0">G17/F17*100</f>
        <v>100</v>
      </c>
      <c r="I17" s="173"/>
      <c r="J17" s="172"/>
    </row>
    <row r="18" spans="1:10" ht="12.75" x14ac:dyDescent="0.2">
      <c r="A18" s="251" t="s">
        <v>251</v>
      </c>
      <c r="B18" s="251"/>
      <c r="C18" s="251"/>
      <c r="D18" s="251"/>
      <c r="E18" s="141">
        <v>4000700</v>
      </c>
      <c r="F18" s="141">
        <v>3249806</v>
      </c>
      <c r="G18" s="141">
        <v>3249806</v>
      </c>
      <c r="H18" s="231">
        <f t="shared" si="0"/>
        <v>100</v>
      </c>
      <c r="I18" s="173"/>
      <c r="J18" s="172"/>
    </row>
    <row r="19" spans="1:10" ht="12.75" x14ac:dyDescent="0.2">
      <c r="A19" s="251" t="s">
        <v>166</v>
      </c>
      <c r="B19" s="251"/>
      <c r="C19" s="251"/>
      <c r="D19" s="251"/>
      <c r="E19" s="141">
        <v>1080197</v>
      </c>
      <c r="F19" s="141">
        <v>11851743</v>
      </c>
      <c r="G19" s="141">
        <v>1082288</v>
      </c>
      <c r="H19" s="231">
        <f t="shared" si="0"/>
        <v>9.1318888706918475</v>
      </c>
      <c r="I19" s="173"/>
      <c r="J19" s="172"/>
    </row>
    <row r="20" spans="1:10" s="32" customFormat="1" ht="12.75" x14ac:dyDescent="0.2">
      <c r="A20" s="252" t="s">
        <v>50</v>
      </c>
      <c r="B20" s="252"/>
      <c r="C20" s="252"/>
      <c r="D20" s="252"/>
      <c r="E20" s="253">
        <f>SUM(E15:E19)</f>
        <v>5080897</v>
      </c>
      <c r="F20" s="253">
        <f>SUM(F15:F19)</f>
        <v>55747078</v>
      </c>
      <c r="G20" s="253">
        <f>SUM(G15:G19)</f>
        <v>5090754</v>
      </c>
      <c r="H20" s="254">
        <f>G20/F20*100</f>
        <v>9.1318759343763265</v>
      </c>
      <c r="I20" s="255"/>
      <c r="J20" s="256"/>
    </row>
    <row r="21" spans="1:10" ht="12.75" x14ac:dyDescent="0.2">
      <c r="A21" s="173"/>
      <c r="B21" s="173"/>
      <c r="C21" s="173"/>
      <c r="D21" s="173"/>
      <c r="E21" s="173"/>
      <c r="F21" s="173"/>
      <c r="G21" s="173"/>
      <c r="H21" s="173"/>
      <c r="I21" s="173"/>
      <c r="J21" s="172"/>
    </row>
    <row r="22" spans="1:10" ht="12.75" x14ac:dyDescent="0.2">
      <c r="A22" s="173"/>
      <c r="B22" s="173"/>
      <c r="C22" s="173"/>
      <c r="D22" s="173"/>
      <c r="E22" s="173"/>
      <c r="F22" s="173"/>
      <c r="G22" s="397" t="s">
        <v>176</v>
      </c>
      <c r="H22" s="397"/>
      <c r="I22" s="173"/>
      <c r="J22" s="172"/>
    </row>
    <row r="23" spans="1:10" ht="12.75" x14ac:dyDescent="0.2">
      <c r="A23" s="173"/>
      <c r="B23" s="173"/>
      <c r="C23" s="173"/>
      <c r="D23" s="173"/>
      <c r="E23" s="173"/>
      <c r="F23" s="173"/>
      <c r="G23" s="173"/>
      <c r="H23" s="173"/>
      <c r="I23" s="173"/>
      <c r="J23" s="172"/>
    </row>
    <row r="24" spans="1:10" ht="12.75" x14ac:dyDescent="0.2">
      <c r="A24" s="387" t="s">
        <v>63</v>
      </c>
      <c r="B24" s="387"/>
      <c r="C24" s="387"/>
      <c r="D24" s="387"/>
      <c r="E24" s="387"/>
      <c r="F24" s="387"/>
      <c r="G24" s="387"/>
      <c r="H24" s="387"/>
      <c r="I24" s="173"/>
      <c r="J24" s="172"/>
    </row>
    <row r="25" spans="1:10" ht="12.75" x14ac:dyDescent="0.2">
      <c r="A25" s="173"/>
      <c r="B25" s="173"/>
      <c r="C25" s="173"/>
      <c r="D25" s="173"/>
      <c r="E25" s="173"/>
      <c r="F25" s="173"/>
      <c r="G25" s="173"/>
      <c r="H25" s="244" t="s">
        <v>195</v>
      </c>
      <c r="I25" s="173"/>
      <c r="J25" s="172"/>
    </row>
    <row r="26" spans="1:10" ht="25.5" x14ac:dyDescent="0.2">
      <c r="A26" s="245" t="s">
        <v>62</v>
      </c>
      <c r="B26" s="173"/>
      <c r="C26" s="173"/>
      <c r="D26" s="173"/>
      <c r="E26" s="246" t="str">
        <f>LEFT('2. mérleg'!$A$3,4)&amp;". évi előirányzat"</f>
        <v>2018. évi előirányzat</v>
      </c>
      <c r="F26" s="246" t="s">
        <v>27</v>
      </c>
      <c r="G26" s="246" t="s">
        <v>24</v>
      </c>
      <c r="H26" s="246" t="s">
        <v>23</v>
      </c>
      <c r="I26" s="173"/>
      <c r="J26" s="172"/>
    </row>
    <row r="27" spans="1:10" s="30" customFormat="1" ht="12.75" x14ac:dyDescent="0.2">
      <c r="A27" s="257"/>
      <c r="B27" s="258"/>
      <c r="C27" s="259"/>
      <c r="D27" s="258"/>
      <c r="E27" s="260"/>
      <c r="F27" s="260"/>
      <c r="G27" s="260"/>
      <c r="H27" s="261"/>
      <c r="I27" s="240"/>
      <c r="J27" s="243"/>
    </row>
    <row r="28" spans="1:10" s="30" customFormat="1" ht="12.75" x14ac:dyDescent="0.2">
      <c r="A28" s="257"/>
      <c r="B28" s="258"/>
      <c r="C28" s="259"/>
      <c r="D28" s="258"/>
      <c r="E28" s="260"/>
      <c r="F28" s="260"/>
      <c r="G28" s="260"/>
      <c r="H28" s="261"/>
      <c r="I28" s="240"/>
      <c r="J28" s="243"/>
    </row>
    <row r="29" spans="1:10" ht="12.75" x14ac:dyDescent="0.2">
      <c r="A29" s="262" t="s">
        <v>45</v>
      </c>
      <c r="B29" s="262"/>
      <c r="C29" s="262"/>
      <c r="D29" s="262"/>
      <c r="E29" s="253">
        <f>SUM(E27:E28)</f>
        <v>0</v>
      </c>
      <c r="F29" s="253">
        <f>SUM(F27:F28)</f>
        <v>0</v>
      </c>
      <c r="G29" s="253">
        <f>SUM(G27:G28)</f>
        <v>0</v>
      </c>
      <c r="H29" s="262"/>
      <c r="I29" s="173"/>
      <c r="J29" s="172"/>
    </row>
    <row r="30" spans="1:10" ht="12.75" x14ac:dyDescent="0.2">
      <c r="A30" s="173"/>
      <c r="B30" s="173"/>
      <c r="C30" s="173"/>
      <c r="D30" s="173"/>
      <c r="E30" s="173"/>
      <c r="F30" s="173"/>
      <c r="G30" s="173"/>
      <c r="H30" s="173"/>
      <c r="I30" s="173"/>
      <c r="J30" s="172"/>
    </row>
  </sheetData>
  <mergeCells count="7">
    <mergeCell ref="A12:H12"/>
    <mergeCell ref="G22:H22"/>
    <mergeCell ref="A24:H24"/>
    <mergeCell ref="G1:H1"/>
    <mergeCell ref="A3:J3"/>
    <mergeCell ref="D4:J4"/>
    <mergeCell ref="G10:H10"/>
  </mergeCells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F57"/>
  <sheetViews>
    <sheetView zoomScaleNormal="100" workbookViewId="0">
      <selection activeCell="G23" sqref="G23"/>
    </sheetView>
  </sheetViews>
  <sheetFormatPr defaultRowHeight="12.75" x14ac:dyDescent="0.2"/>
  <cols>
    <col min="1" max="1" width="35.85546875" style="33" customWidth="1"/>
    <col min="2" max="3" width="12.28515625" style="34" customWidth="1"/>
    <col min="4" max="4" width="13.28515625" style="35" customWidth="1"/>
    <col min="5" max="5" width="10.7109375" style="35" customWidth="1"/>
    <col min="6" max="16384" width="9.140625" style="35"/>
  </cols>
  <sheetData>
    <row r="1" spans="1:6" x14ac:dyDescent="0.2">
      <c r="A1" s="263"/>
      <c r="B1" s="264"/>
      <c r="C1" s="399" t="s">
        <v>129</v>
      </c>
      <c r="D1" s="399"/>
    </row>
    <row r="2" spans="1:6" ht="18.75" x14ac:dyDescent="0.2">
      <c r="A2" s="400" t="str">
        <f>UPPER(LEFT('1. címrend'!$A$2,LEN('1. címrend'!$A$2)-10))</f>
        <v>KÉMES KÖZSÉGI ÖNKORMÁNYZAT</v>
      </c>
      <c r="B2" s="400"/>
      <c r="C2" s="400"/>
      <c r="D2" s="400"/>
      <c r="E2" s="36"/>
    </row>
    <row r="3" spans="1:6" ht="18.75" x14ac:dyDescent="0.2">
      <c r="A3" s="400" t="s">
        <v>64</v>
      </c>
      <c r="B3" s="400"/>
      <c r="C3" s="400"/>
      <c r="D3" s="400"/>
      <c r="E3" s="36"/>
      <c r="F3" s="37"/>
    </row>
    <row r="4" spans="1:6" x14ac:dyDescent="0.2">
      <c r="A4" s="400" t="s">
        <v>65</v>
      </c>
      <c r="B4" s="400"/>
      <c r="C4" s="400"/>
      <c r="D4" s="400"/>
      <c r="E4" s="7"/>
    </row>
    <row r="5" spans="1:6" x14ac:dyDescent="0.2">
      <c r="A5" s="401" t="str">
        <f>LEFT('2. mérleg'!$A$3,4)&amp;". december 31."</f>
        <v>2018. december 31.</v>
      </c>
      <c r="B5" s="401"/>
      <c r="C5" s="401"/>
      <c r="D5" s="401"/>
      <c r="E5" s="9"/>
    </row>
    <row r="6" spans="1:6" x14ac:dyDescent="0.2">
      <c r="A6" s="265"/>
      <c r="B6" s="265"/>
      <c r="C6" s="265"/>
      <c r="D6" s="265"/>
      <c r="E6" s="9"/>
    </row>
    <row r="7" spans="1:6" x14ac:dyDescent="0.2">
      <c r="A7" s="265"/>
      <c r="B7" s="265"/>
      <c r="C7" s="265"/>
      <c r="D7" s="265" t="s">
        <v>197</v>
      </c>
      <c r="E7" s="9"/>
    </row>
    <row r="8" spans="1:6" s="38" customFormat="1" ht="25.5" x14ac:dyDescent="0.2">
      <c r="A8" s="179" t="s">
        <v>25</v>
      </c>
      <c r="B8" s="179" t="s">
        <v>274</v>
      </c>
      <c r="C8" s="179" t="s">
        <v>275</v>
      </c>
      <c r="D8" s="179" t="s">
        <v>276</v>
      </c>
    </row>
    <row r="9" spans="1:6" s="39" customFormat="1" ht="13.5" x14ac:dyDescent="0.2">
      <c r="A9" s="50" t="s">
        <v>277</v>
      </c>
      <c r="B9" s="51">
        <v>84236</v>
      </c>
      <c r="C9" s="51">
        <v>0</v>
      </c>
      <c r="D9" s="51">
        <v>45261</v>
      </c>
    </row>
    <row r="10" spans="1:6" x14ac:dyDescent="0.2">
      <c r="A10" s="50" t="s">
        <v>278</v>
      </c>
      <c r="B10" s="51">
        <v>787839</v>
      </c>
      <c r="C10" s="51">
        <v>0</v>
      </c>
      <c r="D10" s="51">
        <v>527354</v>
      </c>
    </row>
    <row r="11" spans="1:6" ht="25.5" x14ac:dyDescent="0.2">
      <c r="A11" s="52" t="s">
        <v>279</v>
      </c>
      <c r="B11" s="53">
        <v>872075</v>
      </c>
      <c r="C11" s="53">
        <v>0</v>
      </c>
      <c r="D11" s="53">
        <v>572615</v>
      </c>
    </row>
    <row r="12" spans="1:6" ht="25.5" x14ac:dyDescent="0.2">
      <c r="A12" s="50" t="s">
        <v>280</v>
      </c>
      <c r="B12" s="51">
        <v>239027059</v>
      </c>
      <c r="C12" s="51">
        <v>0</v>
      </c>
      <c r="D12" s="51">
        <v>232128644</v>
      </c>
    </row>
    <row r="13" spans="1:6" ht="25.5" x14ac:dyDescent="0.2">
      <c r="A13" s="50" t="s">
        <v>281</v>
      </c>
      <c r="B13" s="51">
        <v>15159289</v>
      </c>
      <c r="C13" s="51">
        <v>0</v>
      </c>
      <c r="D13" s="51">
        <v>17412939</v>
      </c>
    </row>
    <row r="14" spans="1:6" x14ac:dyDescent="0.2">
      <c r="A14" s="50" t="s">
        <v>282</v>
      </c>
      <c r="B14" s="51">
        <v>0</v>
      </c>
      <c r="C14" s="51">
        <v>0</v>
      </c>
      <c r="D14" s="51">
        <v>1279171</v>
      </c>
    </row>
    <row r="15" spans="1:6" ht="25.5" x14ac:dyDescent="0.2">
      <c r="A15" s="52" t="s">
        <v>283</v>
      </c>
      <c r="B15" s="53">
        <v>254186348</v>
      </c>
      <c r="C15" s="53">
        <v>0</v>
      </c>
      <c r="D15" s="53">
        <v>250820754</v>
      </c>
    </row>
    <row r="16" spans="1:6" ht="25.5" x14ac:dyDescent="0.2">
      <c r="A16" s="50" t="s">
        <v>284</v>
      </c>
      <c r="B16" s="51">
        <v>500000</v>
      </c>
      <c r="C16" s="51">
        <v>0</v>
      </c>
      <c r="D16" s="51">
        <v>500000</v>
      </c>
    </row>
    <row r="17" spans="1:4" ht="25.5" x14ac:dyDescent="0.2">
      <c r="A17" s="50" t="s">
        <v>285</v>
      </c>
      <c r="B17" s="51">
        <v>500000</v>
      </c>
      <c r="C17" s="51">
        <v>0</v>
      </c>
      <c r="D17" s="51">
        <v>500000</v>
      </c>
    </row>
    <row r="18" spans="1:4" ht="25.5" x14ac:dyDescent="0.2">
      <c r="A18" s="52" t="s">
        <v>286</v>
      </c>
      <c r="B18" s="53">
        <v>500000</v>
      </c>
      <c r="C18" s="53">
        <v>0</v>
      </c>
      <c r="D18" s="53">
        <v>500000</v>
      </c>
    </row>
    <row r="19" spans="1:4" ht="38.25" x14ac:dyDescent="0.2">
      <c r="A19" s="52" t="s">
        <v>287</v>
      </c>
      <c r="B19" s="53">
        <v>255558423</v>
      </c>
      <c r="C19" s="53">
        <v>0</v>
      </c>
      <c r="D19" s="53">
        <v>251893369</v>
      </c>
    </row>
    <row r="20" spans="1:4" x14ac:dyDescent="0.2">
      <c r="A20" s="50" t="s">
        <v>288</v>
      </c>
      <c r="B20" s="51">
        <v>1301315</v>
      </c>
      <c r="C20" s="51">
        <v>0</v>
      </c>
      <c r="D20" s="51">
        <v>947230</v>
      </c>
    </row>
    <row r="21" spans="1:4" ht="25.5" x14ac:dyDescent="0.2">
      <c r="A21" s="50" t="s">
        <v>289</v>
      </c>
      <c r="B21" s="51">
        <v>0</v>
      </c>
      <c r="C21" s="51">
        <v>0</v>
      </c>
      <c r="D21" s="51">
        <v>144450</v>
      </c>
    </row>
    <row r="22" spans="1:4" ht="25.5" x14ac:dyDescent="0.2">
      <c r="A22" s="52" t="s">
        <v>290</v>
      </c>
      <c r="B22" s="53">
        <v>1301315</v>
      </c>
      <c r="C22" s="53">
        <v>0</v>
      </c>
      <c r="D22" s="53">
        <v>1091680</v>
      </c>
    </row>
    <row r="23" spans="1:4" x14ac:dyDescent="0.2">
      <c r="A23" s="50" t="s">
        <v>291</v>
      </c>
      <c r="B23" s="51">
        <v>10030496</v>
      </c>
      <c r="C23" s="51">
        <v>0</v>
      </c>
      <c r="D23" s="51">
        <v>23640148</v>
      </c>
    </row>
    <row r="24" spans="1:4" x14ac:dyDescent="0.2">
      <c r="A24" s="50" t="s">
        <v>292</v>
      </c>
      <c r="B24" s="51">
        <v>0</v>
      </c>
      <c r="C24" s="51">
        <v>0</v>
      </c>
      <c r="D24" s="51">
        <v>50656324</v>
      </c>
    </row>
    <row r="25" spans="1:4" x14ac:dyDescent="0.2">
      <c r="A25" s="52" t="s">
        <v>293</v>
      </c>
      <c r="B25" s="53">
        <v>10030496</v>
      </c>
      <c r="C25" s="53">
        <v>0</v>
      </c>
      <c r="D25" s="53">
        <v>74296472</v>
      </c>
    </row>
    <row r="26" spans="1:4" x14ac:dyDescent="0.2">
      <c r="A26" s="52" t="s">
        <v>294</v>
      </c>
      <c r="B26" s="53">
        <v>11331811</v>
      </c>
      <c r="C26" s="53">
        <v>0</v>
      </c>
      <c r="D26" s="53">
        <v>75388152</v>
      </c>
    </row>
    <row r="27" spans="1:4" ht="38.25" x14ac:dyDescent="0.2">
      <c r="A27" s="50" t="s">
        <v>295</v>
      </c>
      <c r="B27" s="51">
        <v>363437</v>
      </c>
      <c r="C27" s="51">
        <v>0</v>
      </c>
      <c r="D27" s="51">
        <v>4045204</v>
      </c>
    </row>
    <row r="28" spans="1:4" ht="63.75" x14ac:dyDescent="0.2">
      <c r="A28" s="50" t="s">
        <v>296</v>
      </c>
      <c r="B28" s="51">
        <v>297864</v>
      </c>
      <c r="C28" s="51">
        <v>0</v>
      </c>
      <c r="D28" s="51">
        <v>3820260</v>
      </c>
    </row>
    <row r="29" spans="1:4" ht="38.25" x14ac:dyDescent="0.2">
      <c r="A29" s="50" t="s">
        <v>297</v>
      </c>
      <c r="B29" s="51">
        <v>65573</v>
      </c>
      <c r="C29" s="51">
        <v>0</v>
      </c>
      <c r="D29" s="51">
        <v>224944</v>
      </c>
    </row>
    <row r="30" spans="1:4" ht="38.25" x14ac:dyDescent="0.2">
      <c r="A30" s="50" t="s">
        <v>298</v>
      </c>
      <c r="B30" s="51">
        <v>150000</v>
      </c>
      <c r="C30" s="51">
        <v>0</v>
      </c>
      <c r="D30" s="51">
        <v>500000</v>
      </c>
    </row>
    <row r="31" spans="1:4" ht="63.75" x14ac:dyDescent="0.2">
      <c r="A31" s="50" t="s">
        <v>299</v>
      </c>
      <c r="B31" s="51">
        <v>150000</v>
      </c>
      <c r="C31" s="51">
        <v>0</v>
      </c>
      <c r="D31" s="51">
        <v>500000</v>
      </c>
    </row>
    <row r="32" spans="1:4" ht="25.5" x14ac:dyDescent="0.2">
      <c r="A32" s="52" t="s">
        <v>300</v>
      </c>
      <c r="B32" s="53">
        <v>513437</v>
      </c>
      <c r="C32" s="53">
        <v>0</v>
      </c>
      <c r="D32" s="53">
        <v>4545204</v>
      </c>
    </row>
    <row r="33" spans="1:4" x14ac:dyDescent="0.2">
      <c r="A33" s="50" t="s">
        <v>301</v>
      </c>
      <c r="B33" s="51">
        <v>0</v>
      </c>
      <c r="C33" s="51">
        <v>0</v>
      </c>
      <c r="D33" s="51">
        <v>70000</v>
      </c>
    </row>
    <row r="34" spans="1:4" ht="25.5" x14ac:dyDescent="0.2">
      <c r="A34" s="52" t="s">
        <v>302</v>
      </c>
      <c r="B34" s="53">
        <v>0</v>
      </c>
      <c r="C34" s="53">
        <v>0</v>
      </c>
      <c r="D34" s="53">
        <v>70000</v>
      </c>
    </row>
    <row r="35" spans="1:4" x14ac:dyDescent="0.2">
      <c r="A35" s="52" t="s">
        <v>303</v>
      </c>
      <c r="B35" s="53">
        <v>513437</v>
      </c>
      <c r="C35" s="53">
        <v>0</v>
      </c>
      <c r="D35" s="53">
        <v>4615204</v>
      </c>
    </row>
    <row r="36" spans="1:4" ht="25.5" x14ac:dyDescent="0.2">
      <c r="A36" s="50" t="s">
        <v>304</v>
      </c>
      <c r="B36" s="51">
        <v>7076781</v>
      </c>
      <c r="C36" s="51">
        <v>0</v>
      </c>
      <c r="D36" s="51">
        <v>0</v>
      </c>
    </row>
    <row r="37" spans="1:4" ht="38.25" x14ac:dyDescent="0.2">
      <c r="A37" s="52" t="s">
        <v>305</v>
      </c>
      <c r="B37" s="53">
        <v>7076781</v>
      </c>
      <c r="C37" s="53">
        <v>0</v>
      </c>
      <c r="D37" s="53">
        <v>0</v>
      </c>
    </row>
    <row r="38" spans="1:4" ht="25.5" x14ac:dyDescent="0.2">
      <c r="A38" s="50" t="s">
        <v>306</v>
      </c>
      <c r="B38" s="51">
        <v>-4224781</v>
      </c>
      <c r="C38" s="51">
        <v>0</v>
      </c>
      <c r="D38" s="51">
        <v>-951000</v>
      </c>
    </row>
    <row r="39" spans="1:4" ht="25.5" x14ac:dyDescent="0.2">
      <c r="A39" s="52" t="s">
        <v>307</v>
      </c>
      <c r="B39" s="53">
        <v>-4224781</v>
      </c>
      <c r="C39" s="53">
        <v>0</v>
      </c>
      <c r="D39" s="53">
        <v>-951000</v>
      </c>
    </row>
    <row r="40" spans="1:4" ht="51" x14ac:dyDescent="0.2">
      <c r="A40" s="50" t="s">
        <v>308</v>
      </c>
      <c r="B40" s="51">
        <v>500000</v>
      </c>
      <c r="C40" s="51">
        <v>0</v>
      </c>
      <c r="D40" s="51">
        <v>500000</v>
      </c>
    </row>
    <row r="41" spans="1:4" ht="25.5" x14ac:dyDescent="0.2">
      <c r="A41" s="52" t="s">
        <v>309</v>
      </c>
      <c r="B41" s="53">
        <v>500000</v>
      </c>
      <c r="C41" s="53">
        <v>0</v>
      </c>
      <c r="D41" s="53">
        <v>500000</v>
      </c>
    </row>
    <row r="42" spans="1:4" ht="25.5" x14ac:dyDescent="0.2">
      <c r="A42" s="52" t="s">
        <v>310</v>
      </c>
      <c r="B42" s="53">
        <v>3352000</v>
      </c>
      <c r="C42" s="53">
        <v>0</v>
      </c>
      <c r="D42" s="53">
        <v>-451000</v>
      </c>
    </row>
    <row r="43" spans="1:4" ht="25.5" x14ac:dyDescent="0.2">
      <c r="A43" s="52" t="s">
        <v>311</v>
      </c>
      <c r="B43" s="53">
        <v>270755671</v>
      </c>
      <c r="C43" s="53">
        <v>0</v>
      </c>
      <c r="D43" s="53">
        <v>331445725</v>
      </c>
    </row>
    <row r="44" spans="1:4" x14ac:dyDescent="0.2">
      <c r="A44" s="50" t="s">
        <v>312</v>
      </c>
      <c r="B44" s="51">
        <v>279946092</v>
      </c>
      <c r="C44" s="51">
        <v>0</v>
      </c>
      <c r="D44" s="51">
        <v>279946092</v>
      </c>
    </row>
    <row r="45" spans="1:4" ht="25.5" x14ac:dyDescent="0.2">
      <c r="A45" s="50" t="s">
        <v>313</v>
      </c>
      <c r="B45" s="51">
        <v>11499978</v>
      </c>
      <c r="C45" s="51">
        <v>0</v>
      </c>
      <c r="D45" s="51">
        <v>11499978</v>
      </c>
    </row>
    <row r="46" spans="1:4" x14ac:dyDescent="0.2">
      <c r="A46" s="50" t="s">
        <v>314</v>
      </c>
      <c r="B46" s="51">
        <v>-8400898</v>
      </c>
      <c r="C46" s="51">
        <v>0</v>
      </c>
      <c r="D46" s="51">
        <v>-26507113</v>
      </c>
    </row>
    <row r="47" spans="1:4" x14ac:dyDescent="0.2">
      <c r="A47" s="50" t="s">
        <v>315</v>
      </c>
      <c r="B47" s="51">
        <v>-18106215</v>
      </c>
      <c r="C47" s="51">
        <v>0</v>
      </c>
      <c r="D47" s="51">
        <v>60018046</v>
      </c>
    </row>
    <row r="48" spans="1:4" x14ac:dyDescent="0.2">
      <c r="A48" s="52" t="s">
        <v>316</v>
      </c>
      <c r="B48" s="53">
        <v>264938957</v>
      </c>
      <c r="C48" s="53">
        <v>0</v>
      </c>
      <c r="D48" s="53">
        <v>324957003</v>
      </c>
    </row>
    <row r="49" spans="1:4" ht="25.5" x14ac:dyDescent="0.2">
      <c r="A49" s="50" t="s">
        <v>317</v>
      </c>
      <c r="B49" s="51">
        <v>2046241</v>
      </c>
      <c r="C49" s="51">
        <v>0</v>
      </c>
      <c r="D49" s="51">
        <v>2893792</v>
      </c>
    </row>
    <row r="50" spans="1:4" ht="25.5" x14ac:dyDescent="0.2">
      <c r="A50" s="52" t="s">
        <v>318</v>
      </c>
      <c r="B50" s="53">
        <v>2046241</v>
      </c>
      <c r="C50" s="53">
        <v>0</v>
      </c>
      <c r="D50" s="53">
        <v>2893792</v>
      </c>
    </row>
    <row r="51" spans="1:4" ht="38.25" x14ac:dyDescent="0.2">
      <c r="A51" s="50" t="s">
        <v>319</v>
      </c>
      <c r="B51" s="51">
        <v>3643525</v>
      </c>
      <c r="C51" s="51">
        <v>0</v>
      </c>
      <c r="D51" s="51">
        <v>3594930</v>
      </c>
    </row>
    <row r="52" spans="1:4" ht="51" x14ac:dyDescent="0.2">
      <c r="A52" s="50" t="s">
        <v>320</v>
      </c>
      <c r="B52" s="51">
        <v>3643525</v>
      </c>
      <c r="C52" s="51">
        <v>0</v>
      </c>
      <c r="D52" s="51">
        <v>3594930</v>
      </c>
    </row>
    <row r="53" spans="1:4" ht="38.25" x14ac:dyDescent="0.2">
      <c r="A53" s="52" t="s">
        <v>321</v>
      </c>
      <c r="B53" s="53">
        <v>3643525</v>
      </c>
      <c r="C53" s="53">
        <v>0</v>
      </c>
      <c r="D53" s="53">
        <v>3594930</v>
      </c>
    </row>
    <row r="54" spans="1:4" ht="25.5" x14ac:dyDescent="0.2">
      <c r="A54" s="50" t="s">
        <v>322</v>
      </c>
      <c r="B54" s="51">
        <v>126948</v>
      </c>
      <c r="C54" s="51">
        <v>0</v>
      </c>
      <c r="D54" s="51">
        <v>0</v>
      </c>
    </row>
    <row r="55" spans="1:4" ht="25.5" x14ac:dyDescent="0.2">
      <c r="A55" s="52" t="s">
        <v>323</v>
      </c>
      <c r="B55" s="53">
        <v>126948</v>
      </c>
      <c r="C55" s="53">
        <v>0</v>
      </c>
      <c r="D55" s="53">
        <v>0</v>
      </c>
    </row>
    <row r="56" spans="1:4" ht="25.5" x14ac:dyDescent="0.2">
      <c r="A56" s="52" t="s">
        <v>324</v>
      </c>
      <c r="B56" s="53">
        <v>5816714</v>
      </c>
      <c r="C56" s="53">
        <v>0</v>
      </c>
      <c r="D56" s="53">
        <v>6488722</v>
      </c>
    </row>
    <row r="57" spans="1:4" x14ac:dyDescent="0.2">
      <c r="A57" s="52" t="s">
        <v>325</v>
      </c>
      <c r="B57" s="53">
        <v>270755671</v>
      </c>
      <c r="C57" s="53">
        <v>0</v>
      </c>
      <c r="D57" s="53">
        <v>331445725</v>
      </c>
    </row>
  </sheetData>
  <mergeCells count="5">
    <mergeCell ref="C1:D1"/>
    <mergeCell ref="A2:D2"/>
    <mergeCell ref="A3:D3"/>
    <mergeCell ref="A4:D4"/>
    <mergeCell ref="A5:D5"/>
  </mergeCells>
  <phoneticPr fontId="0" type="noConversion"/>
  <pageMargins left="0.75" right="0.75" top="1" bottom="1" header="0.5" footer="0.5"/>
  <pageSetup paperSize="9" scale="80" orientation="portrait" r:id="rId1"/>
  <headerFooter alignWithMargins="0"/>
  <colBreaks count="1" manualBreakCount="1">
    <brk id="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18"/>
  <sheetViews>
    <sheetView topLeftCell="A3" zoomScaleNormal="100" workbookViewId="0">
      <selection activeCell="G23" sqref="G23"/>
    </sheetView>
  </sheetViews>
  <sheetFormatPr defaultRowHeight="12.75" x14ac:dyDescent="0.2"/>
  <cols>
    <col min="1" max="1" width="4.42578125" style="6" customWidth="1"/>
    <col min="2" max="2" width="40.7109375" style="6" customWidth="1"/>
    <col min="3" max="3" width="14.42578125" style="6" customWidth="1"/>
    <col min="4" max="4" width="9.7109375" style="6" customWidth="1"/>
    <col min="5" max="5" width="10.7109375" style="6" customWidth="1"/>
    <col min="6" max="6" width="10.85546875" style="6" customWidth="1"/>
    <col min="7" max="7" width="10.28515625" style="6" customWidth="1"/>
    <col min="8" max="8" width="11" style="6" customWidth="1"/>
    <col min="9" max="9" width="9.5703125" style="6" customWidth="1"/>
    <col min="10" max="10" width="10.7109375" style="6" customWidth="1"/>
    <col min="11" max="11" width="10.7109375" style="6" hidden="1" customWidth="1"/>
    <col min="12" max="12" width="10.28515625" style="6" hidden="1" customWidth="1"/>
    <col min="13" max="16384" width="9.140625" style="6"/>
  </cols>
  <sheetData>
    <row r="1" spans="1:12" s="173" customFormat="1" x14ac:dyDescent="0.2">
      <c r="D1" s="402" t="s">
        <v>177</v>
      </c>
      <c r="E1" s="402"/>
    </row>
    <row r="2" spans="1:12" s="173" customFormat="1" x14ac:dyDescent="0.2"/>
    <row r="3" spans="1:12" s="173" customFormat="1" x14ac:dyDescent="0.2">
      <c r="A3" s="387" t="str">
        <f>UPPER(LEFT('1. címrend'!$A$2,LEN('1. címrend'!$A$2)-10))</f>
        <v>KÉMES KÖZSÉGI ÖNKORMÁNYZAT</v>
      </c>
      <c r="B3" s="387"/>
      <c r="C3" s="387"/>
      <c r="D3" s="387"/>
      <c r="E3" s="351"/>
      <c r="F3" s="351"/>
      <c r="G3" s="351"/>
      <c r="H3" s="351"/>
      <c r="I3" s="351"/>
      <c r="J3" s="351"/>
      <c r="K3" s="351"/>
      <c r="L3" s="351"/>
    </row>
    <row r="4" spans="1:12" s="173" customFormat="1" x14ac:dyDescent="0.2">
      <c r="A4" s="387" t="str">
        <f>"Pénzmaradvány alakulása "&amp;LEFT('2. mérleg'!$A$3,4)&amp;". évről"</f>
        <v>Pénzmaradvány alakulása 2018. évről</v>
      </c>
      <c r="B4" s="387"/>
      <c r="C4" s="387"/>
      <c r="D4" s="387"/>
      <c r="E4" s="351"/>
      <c r="F4" s="351"/>
      <c r="G4" s="351"/>
      <c r="H4" s="351"/>
      <c r="I4" s="351"/>
      <c r="J4" s="351"/>
      <c r="K4" s="351"/>
      <c r="L4" s="351"/>
    </row>
    <row r="5" spans="1:12" s="173" customFormat="1" x14ac:dyDescent="0.2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1:12" s="173" customFormat="1" x14ac:dyDescent="0.2">
      <c r="C6" s="185" t="s">
        <v>195</v>
      </c>
    </row>
    <row r="7" spans="1:12" s="173" customFormat="1" x14ac:dyDescent="0.2">
      <c r="A7" s="179"/>
      <c r="B7" s="179" t="s">
        <v>25</v>
      </c>
      <c r="C7" s="179" t="s">
        <v>326</v>
      </c>
      <c r="D7" s="202"/>
      <c r="E7" s="202"/>
      <c r="F7" s="265"/>
      <c r="G7" s="202"/>
      <c r="H7" s="202"/>
      <c r="I7" s="202"/>
      <c r="J7" s="202"/>
      <c r="K7" s="352" t="s">
        <v>66</v>
      </c>
      <c r="L7" s="353"/>
    </row>
    <row r="8" spans="1:12" s="173" customFormat="1" ht="25.5" x14ac:dyDescent="0.2">
      <c r="A8" s="278">
        <v>1</v>
      </c>
      <c r="B8" s="50" t="s">
        <v>327</v>
      </c>
      <c r="C8" s="51">
        <v>292169225</v>
      </c>
      <c r="D8" s="266"/>
      <c r="E8" s="266"/>
      <c r="F8" s="266"/>
      <c r="G8" s="266"/>
      <c r="H8" s="266"/>
      <c r="I8" s="266"/>
      <c r="J8" s="266"/>
      <c r="K8" s="353"/>
      <c r="L8" s="251"/>
    </row>
    <row r="9" spans="1:12" s="173" customFormat="1" ht="25.5" x14ac:dyDescent="0.2">
      <c r="A9" s="278">
        <v>2</v>
      </c>
      <c r="B9" s="50" t="s">
        <v>328</v>
      </c>
      <c r="C9" s="51">
        <v>227867341</v>
      </c>
      <c r="D9" s="266"/>
      <c r="E9" s="266"/>
      <c r="F9" s="266"/>
      <c r="G9" s="266"/>
      <c r="H9" s="266"/>
      <c r="I9" s="266"/>
      <c r="J9" s="266"/>
      <c r="K9" s="353"/>
      <c r="L9" s="251"/>
    </row>
    <row r="10" spans="1:12" s="173" customFormat="1" ht="25.5" x14ac:dyDescent="0.2">
      <c r="A10" s="278">
        <v>3</v>
      </c>
      <c r="B10" s="52" t="s">
        <v>329</v>
      </c>
      <c r="C10" s="53">
        <v>64301884</v>
      </c>
      <c r="D10" s="266"/>
      <c r="E10" s="266"/>
      <c r="F10" s="266"/>
      <c r="G10" s="266"/>
      <c r="H10" s="266"/>
      <c r="I10" s="266"/>
      <c r="J10" s="266"/>
      <c r="K10" s="353"/>
      <c r="L10" s="251"/>
    </row>
    <row r="11" spans="1:12" s="173" customFormat="1" ht="25.5" x14ac:dyDescent="0.2">
      <c r="A11" s="278">
        <v>4</v>
      </c>
      <c r="B11" s="50" t="s">
        <v>330</v>
      </c>
      <c r="C11" s="51">
        <v>12135859</v>
      </c>
      <c r="D11" s="266"/>
      <c r="E11" s="266"/>
      <c r="F11" s="266"/>
      <c r="G11" s="266"/>
      <c r="H11" s="266"/>
      <c r="I11" s="266"/>
      <c r="J11" s="266"/>
      <c r="K11" s="353"/>
      <c r="L11" s="251"/>
    </row>
    <row r="12" spans="1:12" s="173" customFormat="1" ht="25.5" x14ac:dyDescent="0.2">
      <c r="A12" s="278">
        <v>5</v>
      </c>
      <c r="B12" s="50" t="s">
        <v>331</v>
      </c>
      <c r="C12" s="51">
        <v>3643525</v>
      </c>
      <c r="D12" s="266"/>
      <c r="E12" s="266"/>
      <c r="F12" s="266"/>
      <c r="G12" s="266"/>
      <c r="H12" s="266"/>
      <c r="I12" s="266"/>
      <c r="J12" s="266"/>
      <c r="K12" s="353"/>
      <c r="L12" s="251"/>
    </row>
    <row r="13" spans="1:12" s="173" customFormat="1" ht="25.5" x14ac:dyDescent="0.2">
      <c r="A13" s="278">
        <v>6</v>
      </c>
      <c r="B13" s="52" t="s">
        <v>332</v>
      </c>
      <c r="C13" s="53">
        <v>8492334</v>
      </c>
      <c r="D13" s="266"/>
      <c r="E13" s="266"/>
      <c r="F13" s="266"/>
      <c r="G13" s="266"/>
      <c r="H13" s="266"/>
      <c r="I13" s="266"/>
      <c r="J13" s="266"/>
      <c r="K13" s="353"/>
      <c r="L13" s="251"/>
    </row>
    <row r="14" spans="1:12" s="173" customFormat="1" ht="25.5" x14ac:dyDescent="0.2">
      <c r="A14" s="278">
        <v>7</v>
      </c>
      <c r="B14" s="52" t="s">
        <v>333</v>
      </c>
      <c r="C14" s="53">
        <v>72794218</v>
      </c>
      <c r="D14" s="266"/>
      <c r="E14" s="266"/>
      <c r="F14" s="266"/>
      <c r="G14" s="266"/>
      <c r="H14" s="266"/>
      <c r="I14" s="266"/>
      <c r="J14" s="266"/>
      <c r="K14" s="353"/>
      <c r="L14" s="251"/>
    </row>
    <row r="15" spans="1:12" s="173" customFormat="1" x14ac:dyDescent="0.2">
      <c r="A15" s="278">
        <v>8</v>
      </c>
      <c r="B15" s="52" t="s">
        <v>334</v>
      </c>
      <c r="C15" s="53">
        <v>72794218</v>
      </c>
      <c r="D15" s="267"/>
      <c r="E15" s="267"/>
      <c r="F15" s="267"/>
      <c r="G15" s="267"/>
      <c r="H15" s="267"/>
      <c r="I15" s="267"/>
      <c r="J15" s="267"/>
      <c r="K15" s="354"/>
      <c r="L15" s="262"/>
    </row>
    <row r="16" spans="1:12" s="173" customFormat="1" ht="25.5" x14ac:dyDescent="0.2">
      <c r="A16" s="278">
        <v>9</v>
      </c>
      <c r="B16" s="52" t="s">
        <v>335</v>
      </c>
      <c r="C16" s="53">
        <v>72794218</v>
      </c>
      <c r="D16" s="104"/>
      <c r="E16" s="104"/>
      <c r="F16" s="104"/>
      <c r="G16" s="104"/>
      <c r="H16" s="104"/>
      <c r="I16" s="104"/>
      <c r="J16" s="104"/>
      <c r="K16" s="104"/>
    </row>
    <row r="17" spans="1:11" s="173" customFormat="1" x14ac:dyDescent="0.2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 s="173" customFormat="1" x14ac:dyDescent="0.2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</row>
  </sheetData>
  <mergeCells count="3">
    <mergeCell ref="A3:D3"/>
    <mergeCell ref="D1:E1"/>
    <mergeCell ref="A4:D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14</vt:i4>
      </vt:variant>
    </vt:vector>
  </HeadingPairs>
  <TitlesOfParts>
    <vt:vector size="28" baseType="lpstr">
      <vt:lpstr>1. címrend</vt:lpstr>
      <vt:lpstr>2. mérleg</vt:lpstr>
      <vt:lpstr>3.bev-kiadás</vt:lpstr>
      <vt:lpstr>4.cofog</vt:lpstr>
      <vt:lpstr>5.gördülő</vt:lpstr>
      <vt:lpstr>6.állami</vt:lpstr>
      <vt:lpstr>7.beruházás</vt:lpstr>
      <vt:lpstr>8.vagyon</vt:lpstr>
      <vt:lpstr>9.PM</vt:lpstr>
      <vt:lpstr>10.Közvetett</vt:lpstr>
      <vt:lpstr>11.hitel</vt:lpstr>
      <vt:lpstr>12.létszám</vt:lpstr>
      <vt:lpstr>13. többéves</vt:lpstr>
      <vt:lpstr>14. tul.részesedés</vt:lpstr>
      <vt:lpstr>'1. címrend'!Nyomtatási_terület</vt:lpstr>
      <vt:lpstr>'10.Közvetett'!Nyomtatási_terület</vt:lpstr>
      <vt:lpstr>'11.hitel'!Nyomtatási_terület</vt:lpstr>
      <vt:lpstr>'12.létszám'!Nyomtatási_terület</vt:lpstr>
      <vt:lpstr>'13. többéves'!Nyomtatási_terület</vt:lpstr>
      <vt:lpstr>'14. tul.részesedés'!Nyomtatási_terület</vt:lpstr>
      <vt:lpstr>'2. mérleg'!Nyomtatási_terület</vt:lpstr>
      <vt:lpstr>'3.bev-kiadás'!Nyomtatási_terület</vt:lpstr>
      <vt:lpstr>'4.cofog'!Nyomtatási_terület</vt:lpstr>
      <vt:lpstr>'5.gördülő'!Nyomtatási_terület</vt:lpstr>
      <vt:lpstr>'6.állami'!Nyomtatási_terület</vt:lpstr>
      <vt:lpstr>'7.beruházás'!Nyomtatási_terület</vt:lpstr>
      <vt:lpstr>'8.vagyon'!Nyomtatási_terület</vt:lpstr>
      <vt:lpstr>'9.PM'!Nyomtatási_terület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Kővágószőlős</dc:creator>
  <cp:lastModifiedBy>Kalmárné Ivett</cp:lastModifiedBy>
  <cp:lastPrinted>2019-05-23T13:16:24Z</cp:lastPrinted>
  <dcterms:created xsi:type="dcterms:W3CDTF">2012-05-22T12:20:21Z</dcterms:created>
  <dcterms:modified xsi:type="dcterms:W3CDTF">2019-05-23T13:17:45Z</dcterms:modified>
</cp:coreProperties>
</file>