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35" windowHeight="5160" tabRatio="599" activeTab="0"/>
  </bookViews>
  <sheets>
    <sheet name="2-3.mell" sheetId="1" r:id="rId1"/>
    <sheet name="4.mell" sheetId="2" r:id="rId2"/>
    <sheet name="4.1" sheetId="3" r:id="rId3"/>
    <sheet name="4.2" sheetId="4" r:id="rId4"/>
    <sheet name="4.3" sheetId="5" r:id="rId5"/>
    <sheet name="5.mell" sheetId="6" r:id="rId6"/>
    <sheet name="5.1" sheetId="7" r:id="rId7"/>
    <sheet name="5.2" sheetId="8" r:id="rId8"/>
    <sheet name="5.3" sheetId="9" r:id="rId9"/>
    <sheet name="7-8.mell." sheetId="10" r:id="rId10"/>
    <sheet name="9.1-9.2" sheetId="11" r:id="rId11"/>
    <sheet name="9.3. mell." sheetId="12" r:id="rId12"/>
    <sheet name="10 mell" sheetId="13" r:id="rId13"/>
    <sheet name="11-11.2" sheetId="14" r:id="rId14"/>
    <sheet name="12 mell" sheetId="15" r:id="rId15"/>
    <sheet name="13 mell" sheetId="16" r:id="rId16"/>
  </sheets>
  <definedNames>
    <definedName name="_xlnm.Print_Titles" localSheetId="2">'4.1'!$6:$10</definedName>
    <definedName name="_xlnm.Print_Titles" localSheetId="4">'4.3'!$8:$11</definedName>
    <definedName name="_xlnm.Print_Titles" localSheetId="6">'5.1'!$6:$11</definedName>
    <definedName name="_xlnm.Print_Titles" localSheetId="8">'5.3'!$6:$10</definedName>
    <definedName name="_xlnm.Print_Area" localSheetId="12">'10 mell'!$A$1:$D$11</definedName>
    <definedName name="_xlnm.Print_Area" localSheetId="13">'11-11.2'!$A$1:$H$69</definedName>
    <definedName name="_xlnm.Print_Area" localSheetId="14">'12 mell'!$A$1:$N$33</definedName>
    <definedName name="_xlnm.Print_Area" localSheetId="15">'13 mell'!$A$1:$D$16</definedName>
    <definedName name="_xlnm.Print_Area" localSheetId="0">'2-3.mell'!$A$1:$D$52</definedName>
    <definedName name="_xlnm.Print_Area" localSheetId="2">'4.1'!$A$1:$O$164</definedName>
    <definedName name="_xlnm.Print_Area" localSheetId="3">'4.2'!$A$1:$O$47</definedName>
    <definedName name="_xlnm.Print_Area" localSheetId="4">'4.3'!$A$1:$O$242</definedName>
    <definedName name="_xlnm.Print_Area" localSheetId="1">'4.mell'!$A$1:$N$52</definedName>
    <definedName name="_xlnm.Print_Area" localSheetId="6">'5.1'!$A$1:$L$195</definedName>
    <definedName name="_xlnm.Print_Area" localSheetId="7">'5.2'!$B$1:$M$48</definedName>
    <definedName name="_xlnm.Print_Area" localSheetId="8">'5.3'!$A$1:$L$240</definedName>
    <definedName name="_xlnm.Print_Area" localSheetId="5">'5.mell'!$A$1:$K$51</definedName>
    <definedName name="_xlnm.Print_Area" localSheetId="9">'7-8.mell.'!$A$1:$D$67</definedName>
    <definedName name="_xlnm.Print_Area" localSheetId="10">'9.1-9.2'!$A$1:$H$87</definedName>
  </definedNames>
  <calcPr fullCalcOnLoad="1"/>
</workbook>
</file>

<file path=xl/sharedStrings.xml><?xml version="1.0" encoding="utf-8"?>
<sst xmlns="http://schemas.openxmlformats.org/spreadsheetml/2006/main" count="1823" uniqueCount="651">
  <si>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</si>
  <si>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</si>
  <si>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</si>
  <si>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</si>
  <si>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</si>
  <si>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</si>
  <si>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</si>
  <si>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</si>
  <si>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</si>
  <si>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</si>
  <si>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</si>
  <si>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</si>
  <si>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</si>
  <si>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</si>
  <si>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</si>
  <si>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</si>
  <si>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</si>
  <si>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</si>
  <si>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</si>
  <si>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</si>
  <si>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</si>
  <si>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</si>
  <si>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</si>
  <si>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</si>
  <si>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</si>
  <si>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</si>
  <si>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</si>
  <si>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</si>
  <si>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</si>
  <si>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>Költségv.</t>
  </si>
  <si>
    <t>bevételi</t>
  </si>
  <si>
    <t>főösszeg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</si>
  <si>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</si>
  <si>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</si>
  <si>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</si>
  <si>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</si>
  <si>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</si>
  <si>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Működési kiadás</t>
  </si>
  <si>
    <t>Felhalmozási kiadás</t>
  </si>
  <si>
    <t>Felújítás</t>
  </si>
  <si>
    <t>Beruházás</t>
  </si>
  <si>
    <t>Kincstári Szervezet</t>
  </si>
  <si>
    <t xml:space="preserve">        Eredeti előirányzat</t>
  </si>
  <si>
    <t>1. cím költségvetési főösszege</t>
  </si>
  <si>
    <t>2. cím költségvetési főösszege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</si>
  <si>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</si>
  <si>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</si>
  <si>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</si>
  <si>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</si>
  <si>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</si>
  <si>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</si>
  <si>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</si>
  <si>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</si>
  <si>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</si>
  <si>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</si>
  <si>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II.</t>
  </si>
  <si>
    <t>III.</t>
  </si>
  <si>
    <t xml:space="preserve">                          Dorog Város Önkormányzat</t>
  </si>
  <si>
    <t xml:space="preserve">                               Felhalmozási kiadások</t>
  </si>
  <si>
    <t xml:space="preserve">                                       BERUHÁZÁS</t>
  </si>
  <si>
    <t>Alap</t>
  </si>
  <si>
    <t>ÁFA</t>
  </si>
  <si>
    <t xml:space="preserve">                                       FELÚJÍTÁS</t>
  </si>
  <si>
    <t>Felújítások összesen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</si>
  <si>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</si>
  <si>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</si>
  <si>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</si>
  <si>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</si>
  <si>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</si>
  <si>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</si>
  <si>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</si>
  <si>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</si>
  <si>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</si>
  <si>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</si>
  <si>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</si>
  <si>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</si>
  <si>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</si>
  <si>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Jegyző alá tartozó munkatárs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</si>
  <si>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</si>
  <si>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</si>
  <si>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</si>
  <si>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</si>
  <si>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</si>
  <si>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</si>
  <si>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</si>
  <si>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</si>
  <si>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</si>
  <si>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</si>
  <si>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</si>
  <si>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</si>
  <si>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</si>
  <si>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</si>
  <si>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</si>
  <si>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</si>
  <si>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</si>
  <si>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</si>
  <si>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</si>
  <si>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</si>
  <si>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</si>
  <si>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</si>
  <si>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</si>
  <si>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</si>
  <si>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</si>
  <si>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</si>
  <si>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Pénzforgalom nélküli bevételek</t>
  </si>
  <si>
    <t>alapján a közvetett támogatásokról</t>
  </si>
  <si>
    <t>Dologi kiadások</t>
  </si>
  <si>
    <t>Felújítások</t>
  </si>
  <si>
    <t>Beruházások</t>
  </si>
  <si>
    <t>Társadalom és szoc.pol. juttatás összesen</t>
  </si>
  <si>
    <t>1 + 2 cím összesen</t>
  </si>
  <si>
    <t>Közigazgatási Osztály</t>
  </si>
  <si>
    <t xml:space="preserve">                Önkormányzat által folyósított ellátások</t>
  </si>
  <si>
    <t>1993. évi III. tv. (Szoc.tv.) 117.§</t>
  </si>
  <si>
    <t>Összesen:</t>
  </si>
  <si>
    <t>Intézmények</t>
  </si>
  <si>
    <t xml:space="preserve">   Adatok: ezer forintban</t>
  </si>
  <si>
    <t>Lízingelt lakások adómegtérítése</t>
  </si>
  <si>
    <t>Beruházások összesen</t>
  </si>
  <si>
    <t>Adatok:ezer forintban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</si>
  <si>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</si>
  <si>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</si>
  <si>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</si>
  <si>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</si>
  <si>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</si>
  <si>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</si>
  <si>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23. Felhalmozási kiadások összesen (18-21)</t>
  </si>
  <si>
    <t>Köztemetés</t>
  </si>
  <si>
    <t>Város, községgazdálkodási szolgáltatás</t>
  </si>
  <si>
    <t>Időskorúak nappali ellátása</t>
  </si>
  <si>
    <t>Dorogi Többcélú Kistérségi Társulás támogatása</t>
  </si>
  <si>
    <t>Gyermekvédelmi tv. 148. §. (5) bekezdése</t>
  </si>
  <si>
    <t>Idősek Otthona térítési díj kedvezménye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</si>
  <si>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</si>
  <si>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</si>
  <si>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</si>
  <si>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</si>
  <si>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</si>
  <si>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</si>
  <si>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</si>
  <si>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22. Fejlesztési célú hiteltörlesztés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</si>
  <si>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</si>
  <si>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</si>
  <si>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</si>
  <si>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</si>
  <si>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</si>
  <si>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</si>
  <si>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</si>
  <si>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>Adósságkezelési szolgáltatás</t>
  </si>
  <si>
    <t xml:space="preserve">     Intézményfinanszírozás</t>
  </si>
  <si>
    <t>1-21.</t>
  </si>
  <si>
    <t>1-36.</t>
  </si>
  <si>
    <t>Közfoglalkoz- tatottak</t>
  </si>
  <si>
    <t>Iparűzési adó</t>
  </si>
  <si>
    <t>Települési szilárd hulladékkezelési közszolgáltatási díj</t>
  </si>
  <si>
    <t>Kedvezményes óvodai, iskolai étkeztetés</t>
  </si>
  <si>
    <t>Bölcsődei kedvezményes étkeztetés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</si>
  <si>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</si>
  <si>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</si>
  <si>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</si>
  <si>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</si>
  <si>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</si>
  <si>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</si>
  <si>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</si>
  <si>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</si>
  <si>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</si>
  <si>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3-5.</t>
  </si>
  <si>
    <t>Dorog Város Egyesített Sportintézménye</t>
  </si>
  <si>
    <t xml:space="preserve">DorogiEgyetértés Sportegyesület </t>
  </si>
  <si>
    <t>Dorogi Futtball Club</t>
  </si>
  <si>
    <t>Dorogi Szénmedence Sportjáért Alapítvány</t>
  </si>
  <si>
    <t>Dorogi Nehézatlétikai Klub</t>
  </si>
  <si>
    <t>Új-Hullám Sportegyesület</t>
  </si>
  <si>
    <t>Diófa Sportegyesület</t>
  </si>
  <si>
    <t>Pályázati keretösszeg dorogi egyesületi tagok részére</t>
  </si>
  <si>
    <t>Lakásfenntartási támogatás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</si>
  <si>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</si>
  <si>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</si>
  <si>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</si>
  <si>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</si>
  <si>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</si>
  <si>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</si>
  <si>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Önkormányzati lakások egyösszegű kifizetése esetén a vevő 20%-os kedvezménye a tőketartozásból</t>
  </si>
  <si>
    <t>Kimutatás az államháztartási törvény 24. §. (4) bekezdés  c. pontja</t>
  </si>
  <si>
    <t>Ell.</t>
  </si>
  <si>
    <t>Kincstár öszz.</t>
  </si>
  <si>
    <t>Közhatalmi bevételek</t>
  </si>
  <si>
    <t>Térségi Társulásnak igényelt normatíva átadása</t>
  </si>
  <si>
    <t>Egyéb szociális pénzbeli ellátások</t>
  </si>
  <si>
    <t>Bizottsági hatáskörben eseti támogatás</t>
  </si>
  <si>
    <t>Lakásfenntartással, lakhatással összefüggő ellátások</t>
  </si>
  <si>
    <t>Betegséggel kapcsolatos pénzbeli ellátások, támogatások</t>
  </si>
  <si>
    <t>Munkanélküli aktív korúak ellátása</t>
  </si>
  <si>
    <t>Homlokzatfelújítási pályázat</t>
  </si>
  <si>
    <t>1-15.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</si>
  <si>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</si>
  <si>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</si>
  <si>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</si>
  <si>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</si>
  <si>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</si>
  <si>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</si>
  <si>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</si>
  <si>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</si>
  <si>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</si>
  <si>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</si>
  <si>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</si>
  <si>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</si>
  <si>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</si>
  <si>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</si>
  <si>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</si>
  <si>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</si>
  <si>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</si>
  <si>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</si>
  <si>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</si>
  <si>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</si>
  <si>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</si>
  <si>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</si>
  <si>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>KÖT</t>
  </si>
  <si>
    <t>ÖNK</t>
  </si>
  <si>
    <t>ÁLLIG</t>
  </si>
  <si>
    <t xml:space="preserve">ÖNK </t>
  </si>
  <si>
    <t>Államigazgatási összesen</t>
  </si>
  <si>
    <t xml:space="preserve">                                       2015. évi költségvetése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</si>
  <si>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</si>
  <si>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</si>
  <si>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</si>
  <si>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</si>
  <si>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</si>
  <si>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</si>
  <si>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</si>
  <si>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</si>
  <si>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</si>
  <si>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</si>
  <si>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</si>
  <si>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</si>
  <si>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</si>
  <si>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</si>
  <si>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</si>
  <si>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</si>
  <si>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</si>
  <si>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>Ebből: - egyéb működési célú támog.áht-n belülre</t>
  </si>
  <si>
    <t xml:space="preserve">           - egyéb működési célú támog.áht-n kívülre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</si>
  <si>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</si>
  <si>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</si>
  <si>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</si>
  <si>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</si>
  <si>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</si>
  <si>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</si>
  <si>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</si>
  <si>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 xml:space="preserve">IX. </t>
  </si>
  <si>
    <t>Pénzforgalom nélküli bevétel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</si>
  <si>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</si>
  <si>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</si>
  <si>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</si>
  <si>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</si>
  <si>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</si>
  <si>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</si>
  <si>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</si>
  <si>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</si>
  <si>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</si>
  <si>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</si>
  <si>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</si>
  <si>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</si>
  <si>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</si>
  <si>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</si>
  <si>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</si>
  <si>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</si>
  <si>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</si>
  <si>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</si>
  <si>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</si>
  <si>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</si>
  <si>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</si>
  <si>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</si>
  <si>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</si>
  <si>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</si>
  <si>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1-2. Köztemető-fenntartás és működtetés</t>
  </si>
  <si>
    <t>1-3. Önkotm.vagyonnal való gazd.kapcs.feladatok</t>
  </si>
  <si>
    <t>1-4. Önkorm.elszámolasai a központi költségvetéssel</t>
  </si>
  <si>
    <t>1-5. Támogatási célú fianszírozási műveletek</t>
  </si>
  <si>
    <t>1-6. Téli közfoglalkoztatás</t>
  </si>
  <si>
    <t>1-7. Hosszabb időtartamú közfoglalkoztatás</t>
  </si>
  <si>
    <t>1-8. Állat egészségügy</t>
  </si>
  <si>
    <t>1-9. Út, autópálya építése</t>
  </si>
  <si>
    <t>1-10. Közutak, hidak,alagutak üzemeltet.fenntart.</t>
  </si>
  <si>
    <t>1-11. Nem veszélyes hulladék begyűjtsée</t>
  </si>
  <si>
    <t>1-12. Szennyvíz gyűjtése, tisztítása, elhelyezése</t>
  </si>
  <si>
    <t>1-13. Közvilágítás</t>
  </si>
  <si>
    <t>1-14. Zöldterület-kezelés</t>
  </si>
  <si>
    <t>1-15. Város és községgazd.egyéb szolgáltatások</t>
  </si>
  <si>
    <t>1-16. Járóbetegek gyógyító szakellátsa</t>
  </si>
  <si>
    <t>1-17. Sportlétesítmények működtetése és fejlesztése</t>
  </si>
  <si>
    <t>1-18. Iskolai, diáksport-tevéeknység és támogatása</t>
  </si>
  <si>
    <t>1-19. Szabadidősport tevékenység támogatása</t>
  </si>
  <si>
    <t>1-21. Civil szervezetek működési támogatása</t>
  </si>
  <si>
    <t>1-22. Óvodai nevelés, ellátás működtetési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</si>
  <si>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</si>
  <si>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</si>
  <si>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</si>
  <si>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</si>
  <si>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2-3. Támogatási célú finanszírozási műveletek</t>
  </si>
  <si>
    <t>2-4. Gyermekvédelmi pénzbeli és term.beni ellát.</t>
  </si>
  <si>
    <t>2-5. Munkanélküli aktív korúak ellátsai</t>
  </si>
  <si>
    <t>2-6. Lakásfenntartással, lakhatással összef.felad.</t>
  </si>
  <si>
    <t>2015. évi előirányzat</t>
  </si>
  <si>
    <t>2015. évi létszám összesítő</t>
  </si>
  <si>
    <t>2015. évi létszám alakulása</t>
  </si>
  <si>
    <t>2015.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</si>
  <si>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</si>
  <si>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</si>
  <si>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</si>
  <si>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</si>
  <si>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</si>
  <si>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</si>
  <si>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</si>
  <si>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</si>
  <si>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</si>
  <si>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</si>
  <si>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</si>
  <si>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</si>
  <si>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</si>
  <si>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</si>
  <si>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>1-23. Köznevelési int.1-4.évf.nev.okt.működtetési feladatok működtetési feladatok</t>
  </si>
  <si>
    <t>1-23. Köznev.int.1-4 évf.tanulók nev.okt.összefügg. működtetési feladatok</t>
  </si>
  <si>
    <t xml:space="preserve"> 1-27</t>
  </si>
  <si>
    <t>1-24. Pedagógiai szakszolg.tev.működtetési feladatok</t>
  </si>
  <si>
    <t>1-25. Betegséggel kapcs. pénzbeli ellátások, támogat.</t>
  </si>
  <si>
    <t>1-26. Időskorúak, demens betegek tartós bentlakásos ellát</t>
  </si>
  <si>
    <t>1-27. Időskorral összefüggő pénzbeli ellátások</t>
  </si>
  <si>
    <t>1-28. Elhunyt személyek hátramaradott.pénzbeli elllátás</t>
  </si>
  <si>
    <t>1-29. Gyermekek napközbeni ellátása</t>
  </si>
  <si>
    <t>1-30. Gyermekvéd. pénzbeli és természetbeni ellátások</t>
  </si>
  <si>
    <t>1-31 Lakóingatlan szociális célú bérbeadása, üzemeltetése</t>
  </si>
  <si>
    <t>1-32. Lakásfenntartással, lakhatással összefügg.ellátások</t>
  </si>
  <si>
    <t>1-33. Egyéb szociális pénzbeli ellátások, támogatások</t>
  </si>
  <si>
    <t>1-34. Idősek nappali ellátása</t>
  </si>
  <si>
    <t>1-36. Házi Segítségnyújtás</t>
  </si>
  <si>
    <t xml:space="preserve">1-37.  Családsegítés </t>
  </si>
  <si>
    <t>1-31. Lakóingatlan szociális célú bérbeadása, üzemeltetése</t>
  </si>
  <si>
    <t>1-35. Szociális étkeztetés</t>
  </si>
  <si>
    <t xml:space="preserve">1-38. Önkormányzatok funkcióra nem sorolható bevételei </t>
  </si>
  <si>
    <t>Önk. feladat jellege</t>
  </si>
  <si>
    <t>Finanszí-rozási bevételek</t>
  </si>
  <si>
    <t>Pénzfor-galom nélküli bevételek</t>
  </si>
  <si>
    <t xml:space="preserve">       - Kincstári Szervezet</t>
  </si>
  <si>
    <t xml:space="preserve">       -  Védőnői Szolgálat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</si>
  <si>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</si>
  <si>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</si>
  <si>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</si>
  <si>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</si>
  <si>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</si>
  <si>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</si>
  <si>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3-4. Gáthy Z. Városi Könyvtár és Helytörténeti Múzeum</t>
  </si>
  <si>
    <r>
      <t xml:space="preserve">       -  </t>
    </r>
    <r>
      <rPr>
        <b/>
        <sz val="10"/>
        <rFont val="Arial CE"/>
        <family val="0"/>
      </rPr>
      <t>Kincstári Szervezet</t>
    </r>
  </si>
  <si>
    <t xml:space="preserve">      -  Védőnői Szolgálat</t>
  </si>
  <si>
    <r>
      <t xml:space="preserve">     </t>
    </r>
    <r>
      <rPr>
        <b/>
        <u val="single"/>
        <sz val="10"/>
        <rFont val="Arial CE"/>
        <family val="0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</si>
  <si>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</si>
  <si>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</si>
  <si>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</si>
  <si>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</si>
  <si>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</si>
  <si>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</si>
  <si>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</si>
  <si>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</si>
  <si>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</si>
  <si>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</si>
  <si>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</si>
  <si>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Szent Borbála templom lépcső felújítás támogatása</t>
  </si>
  <si>
    <t>Szent József tempom felújítás támogatása</t>
  </si>
  <si>
    <t>1-34</t>
  </si>
  <si>
    <t>1-37.</t>
  </si>
  <si>
    <t>1-35.</t>
  </si>
  <si>
    <t>Házi segítségnyújtás</t>
  </si>
  <si>
    <t>Szociális étkeztetés</t>
  </si>
  <si>
    <t>Dorogi Többcélú Kistérségi Társulás tagsági támogatás</t>
  </si>
  <si>
    <t>Dorogi Többcélú Kistérségi Társnak igényelt normatíva átad</t>
  </si>
  <si>
    <t>Települési támogatás</t>
  </si>
  <si>
    <t>Idősek karácsonya természetbeni támogatás</t>
  </si>
  <si>
    <t>Óvodáztatási támogatás</t>
  </si>
  <si>
    <t>Közterületi és intézményi játszótéri eszközök beszerz.</t>
  </si>
  <si>
    <t>Zöldhulladék lerakó fejlesztése</t>
  </si>
  <si>
    <t>Schmidt Agora tervezése</t>
  </si>
  <si>
    <t>Schmidt Agora zöldfelület kialakítása</t>
  </si>
  <si>
    <t>Schmidt Agora kivitelezése</t>
  </si>
  <si>
    <t>Üdülési jog megvásárlása</t>
  </si>
  <si>
    <t>Önkormányzati vagyonnal való gazdálk.kapcs.fel.</t>
  </si>
  <si>
    <t>Nyilvános WC felújítása</t>
  </si>
  <si>
    <t>Zenepavilon felújítása</t>
  </si>
  <si>
    <t>Egyéb helyiség felújítása</t>
  </si>
  <si>
    <t>Zöld kerítés kialakítása Esztergomi úton</t>
  </si>
  <si>
    <t>Közművelődés-közösségi és társadalmi részvétel fejl.</t>
  </si>
  <si>
    <t>Művelődési ház hangtech.és villamosháloz.fejl.</t>
  </si>
  <si>
    <t>Óvodai nevelés, ellátás működtetési feladatok</t>
  </si>
  <si>
    <t>Óvodák tetőfelújítás</t>
  </si>
  <si>
    <t>Köznevelési intézmény 1-4 évf. működtetési feladatok</t>
  </si>
  <si>
    <t>Iskolák tetőfelújítása</t>
  </si>
  <si>
    <t>Időskorúak, demens betegek tartós bentlakásos ellátása</t>
  </si>
  <si>
    <t xml:space="preserve">Idősek otthona felújítása </t>
  </si>
  <si>
    <t>Gyermekek napközbeni ellátása</t>
  </si>
  <si>
    <t>Tetőfelújítás</t>
  </si>
  <si>
    <t>Önkorm.és önk.hiv. jogalkotó és ált.igazg.feladatok</t>
  </si>
  <si>
    <t>Immateriális javak beszerzése</t>
  </si>
  <si>
    <t>Informatikai eszközök beszerzése</t>
  </si>
  <si>
    <t>Szgk. Beszerzés</t>
  </si>
  <si>
    <t>Beruházás összesen</t>
  </si>
  <si>
    <t>A 18/2002. (XII.20.) Kt. rendelet 8/A § szerinti 70. életévüket betöltött dorogi lakosok közszolgáltatási díj kedvezménye                                                             704 fő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</si>
  <si>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</si>
  <si>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</si>
  <si>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</si>
  <si>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</si>
  <si>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</si>
  <si>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>Polg. Hivatal felújítás tervezési ktg.</t>
  </si>
  <si>
    <t>Mátyás király u. út és járdafelújítás</t>
  </si>
  <si>
    <t>Szennyvíz gyűjtése, tisztítása, elhelyezése</t>
  </si>
  <si>
    <t>Vasút sor csapapdék csatorna felújítása</t>
  </si>
  <si>
    <t>Közvilágítás</t>
  </si>
  <si>
    <t>Díszkivilágítás fejlesztése</t>
  </si>
  <si>
    <t>Dorog Város Kulturális Közalapítvány</t>
  </si>
  <si>
    <t>Dorog Város Kommunális Közalapítvány</t>
  </si>
  <si>
    <t>Egyéb civil szervezetek támogatása</t>
  </si>
  <si>
    <t>16/2010. (VI.25.) sz. Kt. rendelet 10. § (6) bekezdése                                                                          3 fő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</si>
  <si>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</si>
  <si>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</si>
  <si>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</si>
  <si>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</si>
  <si>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</si>
  <si>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A 33/2009. (XII.18.) sz. Kt. rendelet 2.§. szerinti kedvezmény (adóalap kisebb mint 2,5 M Ft)           316 adózó</t>
  </si>
  <si>
    <t>1-28. Elhunyt személyek hátramaradott.pénzbeli ellátás</t>
  </si>
  <si>
    <t>Tartós részesedés vásárlása, tőkemelés</t>
  </si>
  <si>
    <t>Környezetvédelmi fejlesztések</t>
  </si>
  <si>
    <t>Felszíni vízelvezető rendszerek fejlesztése</t>
  </si>
  <si>
    <t>Városmarketing média és komm. Eszközfejlesztés</t>
  </si>
  <si>
    <t>Sportintézményrendszer fejlesztés</t>
  </si>
  <si>
    <t>Művelődési ház közösségi tér fejlesztés</t>
  </si>
  <si>
    <t>1-3</t>
  </si>
  <si>
    <t>1-14</t>
  </si>
  <si>
    <t>1-20</t>
  </si>
  <si>
    <t>1 -13</t>
  </si>
  <si>
    <t>2-1</t>
  </si>
  <si>
    <t>1-9</t>
  </si>
  <si>
    <t>1-12</t>
  </si>
  <si>
    <t>1-17</t>
  </si>
  <si>
    <t>1-22</t>
  </si>
  <si>
    <t>1-23</t>
  </si>
  <si>
    <t>1-26</t>
  </si>
  <si>
    <t>1-29</t>
  </si>
  <si>
    <t>1-15</t>
  </si>
  <si>
    <t>1-33</t>
  </si>
  <si>
    <t>2-4</t>
  </si>
  <si>
    <t>1-32</t>
  </si>
  <si>
    <t>2-6</t>
  </si>
  <si>
    <t>3. cím költségvetési főösszege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</si>
  <si>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</si>
  <si>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</si>
  <si>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</si>
  <si>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</si>
  <si>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7. Pénzforgalom nélküli bevételek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</si>
  <si>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</si>
  <si>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</si>
  <si>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</si>
  <si>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</si>
  <si>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</si>
  <si>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</si>
  <si>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>18. Működési kiadások összesen (12-17)</t>
  </si>
  <si>
    <t xml:space="preserve">BEVÉTELEK ÖSSZESEN </t>
  </si>
  <si>
    <t>24. KIADÁSOK ÖSSZESEN</t>
  </si>
  <si>
    <t>I. félévi módosított előirányzat</t>
  </si>
  <si>
    <t>2015 évi költségvetésének I. félévi módosítása</t>
  </si>
  <si>
    <t xml:space="preserve">        Módosított előirányzat</t>
  </si>
  <si>
    <t>Kötelező összesen eredeti előirányzat</t>
  </si>
  <si>
    <t>Önkéntes összesen eredeti előirányzat</t>
  </si>
  <si>
    <t>Államigazgatási összesen eredeti előirányzat</t>
  </si>
  <si>
    <t>2015. évi költségvetésének I. félévi módosítása</t>
  </si>
  <si>
    <t xml:space="preserve"> 1-27 eredeti ei.</t>
  </si>
  <si>
    <t>Kötelező összesen módosított előirányzat</t>
  </si>
  <si>
    <t>Önkéntes összesen módsoított előirányzat</t>
  </si>
  <si>
    <t>Államigazgatási összesen módosított előirányzat</t>
  </si>
  <si>
    <t>Kötelező összesen mód. előirányzat</t>
  </si>
  <si>
    <t>Önkéntes összesen mód. előirányzat</t>
  </si>
  <si>
    <t>Államigazgatási összesen mód. előirányzat</t>
  </si>
  <si>
    <t xml:space="preserve">     Módosított előirányzat</t>
  </si>
  <si>
    <t>Költségvetési cím és megnevezés</t>
  </si>
  <si>
    <t>Költségv.bevételi főösszeg</t>
  </si>
  <si>
    <t>Költségv.kiadási  főösszeg</t>
  </si>
  <si>
    <t>Költségv.kiadási főösszeg</t>
  </si>
  <si>
    <t>1-20. Közművelődés-közösségi részvétel fejl.</t>
  </si>
  <si>
    <t xml:space="preserve">                     2015. évi költségvetésének I. félévi módosítása</t>
  </si>
  <si>
    <t>2015. évi eredeti előirányzat</t>
  </si>
  <si>
    <t xml:space="preserve">                              2015. évi költésgvetésének I. félévi módosítása</t>
  </si>
  <si>
    <t xml:space="preserve">                              2015. évi költségvetésének I. félévi módosítása</t>
  </si>
  <si>
    <t xml:space="preserve">                              2015 évi költségvetésének I. félévi módosítása</t>
  </si>
  <si>
    <t xml:space="preserve">     Felhalmozásra átadott pénzeszközök és egyéb</t>
  </si>
  <si>
    <t xml:space="preserve">                         támogatások</t>
  </si>
  <si>
    <t xml:space="preserve">                             2015. évi költségvetésének I. félévi módosítása</t>
  </si>
  <si>
    <t xml:space="preserve">        képviselőválasztás póttagok utólagos támog.</t>
  </si>
  <si>
    <t xml:space="preserve">        módosítás összesen</t>
  </si>
  <si>
    <t xml:space="preserve">        gk. káresemény biztosító térítése</t>
  </si>
  <si>
    <t xml:space="preserve">        egyéb működési bevételek</t>
  </si>
  <si>
    <t xml:space="preserve">        előző évi választás tiszt.díj póttámogatás</t>
  </si>
  <si>
    <t xml:space="preserve">        egyéb személyi juttatás</t>
  </si>
  <si>
    <t xml:space="preserve">        Foglalkoztatást hely.támog.</t>
  </si>
  <si>
    <t xml:space="preserve">        lakásfenntartási támog.</t>
  </si>
  <si>
    <t xml:space="preserve">        bérkompenzáció</t>
  </si>
  <si>
    <t xml:space="preserve">        szoc.ágazati pótlék</t>
  </si>
  <si>
    <t xml:space="preserve">        segéylek igénylése</t>
  </si>
  <si>
    <t xml:space="preserve">        természetbeni támogatás Erzsébet utalvány</t>
  </si>
  <si>
    <t xml:space="preserve">         módosítás összesen</t>
  </si>
  <si>
    <t xml:space="preserve">         természetbeni támog.Erzsébet utalvány</t>
  </si>
  <si>
    <t xml:space="preserve">        üdülési jog részvény vásárlás</t>
  </si>
  <si>
    <t xml:space="preserve">        képzőművészeti alkotás vásárlása</t>
  </si>
  <si>
    <t xml:space="preserve">        dologi kiadások támog Égető alapítvány </t>
  </si>
  <si>
    <t xml:space="preserve">        Égető alapítvány támogatása</t>
  </si>
  <si>
    <t xml:space="preserve">        megbízási díj városi főépítész</t>
  </si>
  <si>
    <t xml:space="preserve">        reprezentáció</t>
  </si>
  <si>
    <t xml:space="preserve">        Schmidt Agóra kivitelezés</t>
  </si>
  <si>
    <t xml:space="preserve">         Fogorvosi ügyelet ellátása</t>
  </si>
  <si>
    <t xml:space="preserve">        D.T.Turisztikai tagdíj</t>
  </si>
  <si>
    <t xml:space="preserve">        Zöld Levelecske Alapítvány támogatása</t>
  </si>
  <si>
    <t xml:space="preserve">        Eötvös Alapítvány támogatása</t>
  </si>
  <si>
    <t xml:space="preserve">        módosíás összesen</t>
  </si>
  <si>
    <t xml:space="preserve">         D.1518/33 hrsz.területvásárlás</t>
  </si>
  <si>
    <t xml:space="preserve">        Szent József templom felújításának támog.</t>
  </si>
  <si>
    <t xml:space="preserve">         szociális nyári gyermekétkeztetés</t>
  </si>
  <si>
    <t xml:space="preserve">        szoc.nyári gyermekétkeztetés támogatása</t>
  </si>
  <si>
    <t xml:space="preserve">        zöld kerítés kial.Esztergomi úton csökkenés</t>
  </si>
  <si>
    <t xml:space="preserve">        Művelődési ház hangtech.és villamoshál.fej.</t>
  </si>
  <si>
    <t xml:space="preserve">        Szent Borbála templom lépcsőfelúj.támog.</t>
  </si>
  <si>
    <t xml:space="preserve">        iskolai tetőfelújítás</t>
  </si>
  <si>
    <t xml:space="preserve">        bölcsőde tetőfelújítás</t>
  </si>
  <si>
    <t xml:space="preserve">        Művelődési Ház Közösségi tér fejlesztése</t>
  </si>
  <si>
    <t xml:space="preserve">        Sportcsarnok felújítás </t>
  </si>
  <si>
    <t xml:space="preserve">         Sportcsarnok felújítás tervezés</t>
  </si>
  <si>
    <t xml:space="preserve">        Sportcsarnok felújítás</t>
  </si>
  <si>
    <t xml:space="preserve">        szennycsatorna bérleti díj bevétel</t>
  </si>
  <si>
    <t xml:space="preserve">        körny.véd.rendelet, program elkész, felülvizsg.</t>
  </si>
  <si>
    <t xml:space="preserve">        Mátyás király u. út és járdafelújítás növ.</t>
  </si>
  <si>
    <t xml:space="preserve">        pénzmaradvány feladás</t>
  </si>
  <si>
    <t xml:space="preserve">        finanszírozás változás</t>
  </si>
  <si>
    <t xml:space="preserve">        közvilágítás lámpatestek karbantartása</t>
  </si>
  <si>
    <t xml:space="preserve">        Év pedag díj lemond.Zöld Levelecske A.javára</t>
  </si>
  <si>
    <t xml:space="preserve">        nyilvános reprezentáció</t>
  </si>
  <si>
    <t xml:space="preserve">        előző évi normatíva elszámolása</t>
  </si>
  <si>
    <t xml:space="preserve">        szociális ágazati pótlék DTKT-nak átadás</t>
  </si>
  <si>
    <t xml:space="preserve">        bérkompenzáció DTKT-nak átadás</t>
  </si>
  <si>
    <t xml:space="preserve">        szociális ágazati pótlék</t>
  </si>
  <si>
    <t xml:space="preserve">       előző évi szoc.ágazati pótlék elszámolása</t>
  </si>
  <si>
    <t xml:space="preserve">         előző évi normatíva elszámolása</t>
  </si>
  <si>
    <t xml:space="preserve">       módosítás összesen</t>
  </si>
  <si>
    <t>Intézmény finanszírozás</t>
  </si>
  <si>
    <t xml:space="preserve">         pénzeszköz betétként elhelyezése</t>
  </si>
  <si>
    <t xml:space="preserve">        lekötött betét megszüntetése</t>
  </si>
  <si>
    <t xml:space="preserve">        betéti kamatbevétel</t>
  </si>
  <si>
    <t>módosítás 1-27</t>
  </si>
  <si>
    <t xml:space="preserve">        telekadó bevétel</t>
  </si>
  <si>
    <t xml:space="preserve">        idegenforgalmi adó bevétel</t>
  </si>
  <si>
    <t xml:space="preserve">         tekepálya felújítása</t>
  </si>
  <si>
    <t xml:space="preserve">        üdülőhasználati jog bevétele</t>
  </si>
  <si>
    <t xml:space="preserve">        külső személyi juttatás (rendőrség,</t>
  </si>
  <si>
    <t>Zöld Levelecske Alapítvány támogatása</t>
  </si>
  <si>
    <t>Eötvös Alapítvány támogatása</t>
  </si>
  <si>
    <t xml:space="preserve">        Esztergomi úti buszváró kialakítása</t>
  </si>
  <si>
    <t xml:space="preserve">        Művelődési ház tekepálya  és sörudvar terv.</t>
  </si>
  <si>
    <t xml:space="preserve">         Sportcsarnok bővítés tervezés</t>
  </si>
  <si>
    <t xml:space="preserve">         szauna felújítása az úszodában</t>
  </si>
  <si>
    <t xml:space="preserve">         birkózóversenyre pódium kialakítása</t>
  </si>
  <si>
    <t xml:space="preserve">        általános tartalék növekedése</t>
  </si>
  <si>
    <t xml:space="preserve">         - telekadó</t>
  </si>
  <si>
    <t xml:space="preserve">        előző évi szállítói állomány</t>
  </si>
  <si>
    <t>Képzőművészeti alkotás vásárlása</t>
  </si>
  <si>
    <t>Esztergomi út buszváró kialakítása</t>
  </si>
  <si>
    <t>D.1518/33. hrsz területvásárlás</t>
  </si>
  <si>
    <t>Sportcsarnok bővítés tervezési ktg</t>
  </si>
  <si>
    <t>Műv. Ház tekepálya és sörudvar tervezése</t>
  </si>
  <si>
    <t>Művelődési ház közösség tér fejlesztése</t>
  </si>
  <si>
    <t>Gyermekvédelmi pénzbeli és természetbeni ellátások</t>
  </si>
  <si>
    <t>Szociális nyári gyermekétkeztetés</t>
  </si>
  <si>
    <t>Természetbeni támogatás Erzsébet utalvány</t>
  </si>
  <si>
    <t>Járóbetegek gyógyító szakellátása</t>
  </si>
  <si>
    <t>Fogorvosi ügyelet ellát.támogatása</t>
  </si>
  <si>
    <t>1-16.</t>
  </si>
  <si>
    <t>3-7.</t>
  </si>
  <si>
    <t>Dorog Város Egyesített Sportintézmény</t>
  </si>
  <si>
    <t>Kültéri fitnesz park kialakítása</t>
  </si>
  <si>
    <t>3-8.</t>
  </si>
  <si>
    <t>Dorogi József A. Művelődési Ház</t>
  </si>
  <si>
    <t>Fénytechnikai beruházás</t>
  </si>
  <si>
    <t>Hangtechnikai beruházás</t>
  </si>
  <si>
    <t>Klubszoba bútor beszerzés</t>
  </si>
  <si>
    <t>Beruházás 1-3 cím összesen</t>
  </si>
  <si>
    <t>Sportcsarnok felújítás tervezési ktg.</t>
  </si>
  <si>
    <t>Tekepálya felújítása</t>
  </si>
  <si>
    <t>Szauna felújítás uszodában</t>
  </si>
  <si>
    <t>2-5.</t>
  </si>
  <si>
    <t>6. Finanszírozási bevétel</t>
  </si>
  <si>
    <t>17. Finanszírozási kiadások</t>
  </si>
  <si>
    <t>komp</t>
  </si>
  <si>
    <t>ágp</t>
  </si>
  <si>
    <t xml:space="preserve">    Államigazgatási összesen</t>
  </si>
  <si>
    <t xml:space="preserve">       I. féléves módosított előirányzat</t>
  </si>
  <si>
    <t xml:space="preserve">       Módosítás összesen</t>
  </si>
  <si>
    <t xml:space="preserve">    Önkéntes összesen</t>
  </si>
  <si>
    <t xml:space="preserve">    Kötelező összesen</t>
  </si>
  <si>
    <t xml:space="preserve">       Működtetési költségek 2015.09.01-től</t>
  </si>
  <si>
    <t xml:space="preserve">       Bérkompenzáció I. félév</t>
  </si>
  <si>
    <t xml:space="preserve">       Szoc.ág.pótl. 2014. évi elsz.+ 2015. I.félév</t>
  </si>
  <si>
    <t xml:space="preserve">       Nyári napközi </t>
  </si>
  <si>
    <t xml:space="preserve">       -  Intézmény működtetés </t>
  </si>
  <si>
    <t xml:space="preserve">       2014. évi pénzmaradvány</t>
  </si>
  <si>
    <t xml:space="preserve">       Előirányzat rendezése</t>
  </si>
  <si>
    <t xml:space="preserve">       Informatikai eszközök beszerzése</t>
  </si>
  <si>
    <t xml:space="preserve">       Klubszoba székek beszerzése</t>
  </si>
  <si>
    <t xml:space="preserve">       Klubszoba fotelok beszerzése</t>
  </si>
  <si>
    <t xml:space="preserve">       Hangtechnikai beruházás</t>
  </si>
  <si>
    <t xml:space="preserve">       Fénytechnikai beruházás</t>
  </si>
  <si>
    <t xml:space="preserve">       Diákolimpia rend. tám.</t>
  </si>
  <si>
    <t xml:space="preserve">       Kültéri fitnesz park kialakítása</t>
  </si>
  <si>
    <t xml:space="preserve">       NRSZH foglalkoztatási támogatás</t>
  </si>
  <si>
    <t xml:space="preserve">       Érdekeltség növelő tám.</t>
  </si>
  <si>
    <t>Felhal-mozási bevételek</t>
  </si>
  <si>
    <t>Közhatal-mi bevételek</t>
  </si>
  <si>
    <t>Felhal-mozási célú támog. áht-n belülről</t>
  </si>
  <si>
    <t>Műk.c.tá-mog. áht-n belülről</t>
  </si>
  <si>
    <t>Önkor-mányzati támogatás</t>
  </si>
  <si>
    <t>Költség-vetési bevételi főösszeg</t>
  </si>
  <si>
    <t>2015. évi költségvetés I. féléves módosítása</t>
  </si>
  <si>
    <t xml:space="preserve">       Szoc.ág.pótl. 2014. évi elsz.+ 2015. I.n.év</t>
  </si>
  <si>
    <t>alcím megnevezés</t>
  </si>
  <si>
    <t>Költségv. kiad. főösszeg</t>
  </si>
  <si>
    <t>Költségvetési cím és</t>
  </si>
  <si>
    <t xml:space="preserve">          Sportcsarnok bővítás-új birkózócsarnok ép.</t>
  </si>
  <si>
    <t>Sportcsarnok bővítés-új birkózócsarnok építése</t>
  </si>
  <si>
    <t>2. melléklet a 13/2015. (VI.26.)  önkormányzati rendelethez</t>
  </si>
  <si>
    <t>3. melléklet a 13/2015. (VI.26.) önkormányzati rendelethez</t>
  </si>
  <si>
    <t>4. melléklet a 13/2015. (VI.26.) önkormányzati rendelethez</t>
  </si>
  <si>
    <t xml:space="preserve"> 4/1. melléklet a 1-43. Helyi önkormányzatok bevételei 13/2015 (VI.26.) önkormányzati rendelethez</t>
  </si>
  <si>
    <t>4/2. melléklet a 2-5. Polgármesteri Hivatal bevételei 13/2015. (VI.26.) önkormányzati rendelethez</t>
  </si>
  <si>
    <t>5. melléklet a 13/2015. (VI.26.) önkormányzati rendelethez</t>
  </si>
  <si>
    <t>5/1. melléklet 1-43. Helyi önkormányzatok kiadásai a 13/2015 (VI.26.)  önkormányzati rendelethez</t>
  </si>
  <si>
    <t>5/3. melléklet 3-9 Kincstári Szervezet kiadásai a 13/2015. (VI.26.)  önkormányzati rendelethez</t>
  </si>
  <si>
    <t>7. melléklet a 13/2015. (VI.26.) önkormányzati rendelethez</t>
  </si>
  <si>
    <t>8.  melléklet a 13/2015. (VI.26.) önkormányzati rendelethez</t>
  </si>
  <si>
    <t>9/1. melléklet a 13/2015. (VI.26.) önkormányzati rendelethez</t>
  </si>
  <si>
    <t>9/2. melléklet a 13/2015. (VI.26.) önkormányzati rendelethez</t>
  </si>
  <si>
    <t>9/3. melléklet a 13/2015. (VI.26.) önkormmányzati rendelethez</t>
  </si>
  <si>
    <t>10. melléklet a 13/2015. (VI.26.) önkormányzati rendelethez</t>
  </si>
  <si>
    <t>11. melléklet a 13/2015. (VI.26.)önkormányzati  rendelethez</t>
  </si>
  <si>
    <t>11/1. melléklet a 13/2015. (VI.26.) önkormányzati rendelethez</t>
  </si>
  <si>
    <t>11/2. melléklet a 13/2015. (VI.26.) önkormányzati rendelethez</t>
  </si>
  <si>
    <t xml:space="preserve">12. melléklet a 13/2015. (VI.26.) önkormányzati rendelethez </t>
  </si>
  <si>
    <t xml:space="preserve">13. melléklet a 13/2015. (VI.26.) önkormányzati rendelethez </t>
  </si>
  <si>
    <t xml:space="preserve"> 4/3. melléklet a 3-9. Kincstári Szervezet bevételei 13/2015. (VI.26.) önkormányzati rendelethez</t>
  </si>
  <si>
    <t>5/2. melléklet 1-5. Polgármesteri Hivatal kiadásai a 13/2015. (VI.26.) 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</si>
</sst>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u val="single"/>
      <sz val="10"/>
      <name val="Arial"/>
      <family val="2"/>
    </font>
    <font>
      <b/>
      <sz val="10"/>
      <color indexed="10"/>
      <name val="Arial CE"/>
      <family val="2"/>
    </font>
    <font>
      <i/>
      <sz val="10"/>
      <name val="Arial CE"/>
      <family val="0"/>
    </font>
    <font>
      <b/>
      <sz val="10"/>
      <name val="Times New Roman CE"/>
      <family val="1"/>
    </font>
    <font>
      <b/>
      <sz val="12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8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/>
    </xf>
    <xf numFmtId="0" fontId="8" fillId="0" borderId="15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11" xfId="0" applyFont="1" applyBorder="1" applyAlignment="1">
      <alignment horizontal="right"/>
    </xf>
    <xf numFmtId="49" fontId="8" fillId="0" borderId="1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20" xfId="0" applyFont="1" applyBorder="1" applyAlignment="1">
      <alignment/>
    </xf>
    <xf numFmtId="0" fontId="7" fillId="0" borderId="20" xfId="0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8" fillId="0" borderId="2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/>
    </xf>
    <xf numFmtId="0" fontId="9" fillId="0" borderId="18" xfId="0" applyFont="1" applyBorder="1" applyAlignment="1">
      <alignment vertical="center"/>
    </xf>
    <xf numFmtId="0" fontId="7" fillId="0" borderId="0" xfId="0" applyFont="1" applyAlignment="1">
      <alignment horizontal="right"/>
    </xf>
    <xf numFmtId="3" fontId="8" fillId="0" borderId="12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0" fillId="0" borderId="0" xfId="0" applyNumberFormat="1" applyAlignment="1">
      <alignment/>
    </xf>
    <xf numFmtId="49" fontId="8" fillId="0" borderId="12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7" fillId="0" borderId="11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" fontId="3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 horizontal="left"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vertical="center"/>
    </xf>
    <xf numFmtId="0" fontId="8" fillId="0" borderId="10" xfId="54" applyFont="1" applyFill="1" applyBorder="1" applyAlignment="1">
      <alignment horizontal="center"/>
      <protection/>
    </xf>
    <xf numFmtId="0" fontId="8" fillId="0" borderId="13" xfId="54" applyFont="1" applyFill="1" applyBorder="1" applyAlignment="1">
      <alignment horizontal="center"/>
      <protection/>
    </xf>
    <xf numFmtId="0" fontId="9" fillId="0" borderId="10" xfId="55" applyFont="1" applyFill="1" applyBorder="1">
      <alignment/>
      <protection/>
    </xf>
    <xf numFmtId="3" fontId="7" fillId="0" borderId="14" xfId="54" applyNumberFormat="1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7" fillId="0" borderId="13" xfId="54" applyFont="1" applyFill="1" applyBorder="1">
      <alignment/>
      <protection/>
    </xf>
    <xf numFmtId="3" fontId="7" fillId="0" borderId="13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3" fontId="7" fillId="0" borderId="11" xfId="54" applyNumberFormat="1" applyFont="1" applyFill="1" applyBorder="1">
      <alignment/>
      <protection/>
    </xf>
    <xf numFmtId="3" fontId="7" fillId="0" borderId="0" xfId="54" applyNumberFormat="1" applyFont="1" applyFill="1" applyBorder="1">
      <alignment/>
      <protection/>
    </xf>
    <xf numFmtId="0" fontId="9" fillId="0" borderId="10" xfId="54" applyFont="1" applyFill="1" applyBorder="1">
      <alignment/>
      <protection/>
    </xf>
    <xf numFmtId="0" fontId="9" fillId="0" borderId="18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7" fillId="0" borderId="19" xfId="54" applyNumberFormat="1" applyFont="1" applyFill="1" applyBorder="1">
      <alignment/>
      <protection/>
    </xf>
    <xf numFmtId="3" fontId="7" fillId="0" borderId="14" xfId="55" applyNumberFormat="1" applyFont="1" applyFill="1" applyBorder="1">
      <alignment/>
      <protection/>
    </xf>
    <xf numFmtId="3" fontId="7" fillId="0" borderId="10" xfId="55" applyNumberFormat="1" applyFont="1" applyFill="1" applyBorder="1">
      <alignment/>
      <protection/>
    </xf>
    <xf numFmtId="0" fontId="7" fillId="0" borderId="11" xfId="55" applyFont="1" applyFill="1" applyBorder="1">
      <alignment/>
      <protection/>
    </xf>
    <xf numFmtId="3" fontId="7" fillId="0" borderId="11" xfId="55" applyNumberFormat="1" applyFont="1" applyFill="1" applyBorder="1">
      <alignment/>
      <protection/>
    </xf>
    <xf numFmtId="0" fontId="8" fillId="0" borderId="13" xfId="55" applyFont="1" applyFill="1" applyBorder="1" applyAlignment="1">
      <alignment/>
      <protection/>
    </xf>
    <xf numFmtId="3" fontId="7" fillId="0" borderId="0" xfId="55" applyNumberFormat="1" applyFont="1" applyFill="1" applyBorder="1">
      <alignment/>
      <protection/>
    </xf>
    <xf numFmtId="3" fontId="7" fillId="0" borderId="13" xfId="55" applyNumberFormat="1" applyFont="1" applyFill="1" applyBorder="1">
      <alignment/>
      <protection/>
    </xf>
    <xf numFmtId="3" fontId="7" fillId="0" borderId="17" xfId="55" applyNumberFormat="1" applyFont="1" applyFill="1" applyBorder="1">
      <alignment/>
      <protection/>
    </xf>
    <xf numFmtId="0" fontId="8" fillId="0" borderId="13" xfId="55" applyFont="1" applyFill="1" applyBorder="1">
      <alignment/>
      <protection/>
    </xf>
    <xf numFmtId="0" fontId="8" fillId="0" borderId="10" xfId="55" applyFont="1" applyFill="1" applyBorder="1">
      <alignment/>
      <protection/>
    </xf>
    <xf numFmtId="3" fontId="8" fillId="0" borderId="14" xfId="54" applyNumberFormat="1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8" fillId="0" borderId="11" xfId="54" applyFont="1" applyFill="1" applyBorder="1">
      <alignment/>
      <protection/>
    </xf>
    <xf numFmtId="0" fontId="6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0" fillId="0" borderId="0" xfId="0" applyFill="1" applyAlignment="1">
      <alignment/>
    </xf>
    <xf numFmtId="0" fontId="7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3" fontId="7" fillId="0" borderId="0" xfId="55" applyNumberFormat="1" applyFont="1" applyFill="1">
      <alignment/>
      <protection/>
    </xf>
    <xf numFmtId="0" fontId="8" fillId="0" borderId="13" xfId="55" applyFont="1" applyFill="1" applyBorder="1" applyAlignment="1">
      <alignment horizontal="center"/>
      <protection/>
    </xf>
    <xf numFmtId="0" fontId="7" fillId="0" borderId="13" xfId="55" applyFont="1" applyFill="1" applyBorder="1">
      <alignment/>
      <protection/>
    </xf>
    <xf numFmtId="0" fontId="7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3" fontId="8" fillId="0" borderId="14" xfId="55" applyNumberFormat="1" applyFont="1" applyFill="1" applyBorder="1">
      <alignment/>
      <protection/>
    </xf>
    <xf numFmtId="3" fontId="8" fillId="0" borderId="10" xfId="55" applyNumberFormat="1" applyFont="1" applyFill="1" applyBorder="1">
      <alignment/>
      <protection/>
    </xf>
    <xf numFmtId="0" fontId="9" fillId="0" borderId="10" xfId="55" applyFont="1" applyFill="1" applyBorder="1" applyAlignment="1">
      <alignment/>
      <protection/>
    </xf>
    <xf numFmtId="0" fontId="8" fillId="0" borderId="18" xfId="0" applyFont="1" applyBorder="1" applyAlignment="1">
      <alignment/>
    </xf>
    <xf numFmtId="16" fontId="3" fillId="0" borderId="0" xfId="0" applyNumberFormat="1" applyFont="1" applyAlignment="1">
      <alignment horizontal="left"/>
    </xf>
    <xf numFmtId="3" fontId="15" fillId="0" borderId="17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8" fillId="0" borderId="22" xfId="54" applyNumberFormat="1" applyFont="1" applyFill="1" applyBorder="1">
      <alignment/>
      <protection/>
    </xf>
    <xf numFmtId="0" fontId="8" fillId="0" borderId="0" xfId="54" applyFont="1" applyFill="1" applyAlignment="1">
      <alignment horizontal="center"/>
      <protection/>
    </xf>
    <xf numFmtId="0" fontId="9" fillId="0" borderId="10" xfId="55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8" fillId="0" borderId="13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55" applyFont="1" applyFill="1" applyBorder="1" applyAlignment="1">
      <alignment/>
      <protection/>
    </xf>
    <xf numFmtId="0" fontId="17" fillId="0" borderId="13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8" fillId="0" borderId="12" xfId="54" applyFont="1" applyFill="1" applyBorder="1">
      <alignment/>
      <protection/>
    </xf>
    <xf numFmtId="49" fontId="7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2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9" fillId="0" borderId="13" xfId="54" applyFont="1" applyFill="1" applyBorder="1">
      <alignment/>
      <protection/>
    </xf>
    <xf numFmtId="0" fontId="9" fillId="0" borderId="13" xfId="54" applyFont="1" applyFill="1" applyBorder="1" applyAlignment="1">
      <alignment horizontal="center"/>
      <protection/>
    </xf>
    <xf numFmtId="3" fontId="7" fillId="0" borderId="14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4" fillId="0" borderId="12" xfId="0" applyFont="1" applyBorder="1" applyAlignment="1">
      <alignment horizontal="left"/>
    </xf>
    <xf numFmtId="0" fontId="8" fillId="0" borderId="20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3" fontId="7" fillId="33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27" xfId="54" applyNumberFormat="1" applyFont="1" applyFill="1" applyBorder="1">
      <alignment/>
      <protection/>
    </xf>
    <xf numFmtId="3" fontId="13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3" fontId="8" fillId="0" borderId="11" xfId="54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8" fillId="0" borderId="11" xfId="0" applyNumberFormat="1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9" fillId="0" borderId="18" xfId="0" applyFont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3" fontId="9" fillId="0" borderId="27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0" borderId="22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 horizontal="right"/>
    </xf>
    <xf numFmtId="49" fontId="8" fillId="0" borderId="19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9" fillId="0" borderId="20" xfId="0" applyFont="1" applyBorder="1" applyAlignment="1">
      <alignment/>
    </xf>
    <xf numFmtId="3" fontId="9" fillId="0" borderId="13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3" fontId="9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0" fontId="8" fillId="33" borderId="13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0" fontId="8" fillId="33" borderId="18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2" xfId="0" applyFont="1" applyBorder="1" applyAlignment="1">
      <alignment/>
    </xf>
    <xf numFmtId="3" fontId="9" fillId="0" borderId="33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8" xfId="0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2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9" fillId="0" borderId="13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8" fillId="0" borderId="11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3" fillId="0" borderId="11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right"/>
    </xf>
    <xf numFmtId="3" fontId="19" fillId="0" borderId="11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6" fillId="0" borderId="0" xfId="54" applyFont="1" applyFill="1" applyAlignment="1">
      <alignment horizontal="center"/>
      <protection/>
    </xf>
    <xf numFmtId="3" fontId="0" fillId="0" borderId="0" xfId="0" applyNumberForma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1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8" fillId="0" borderId="13" xfId="54" applyFont="1" applyFill="1" applyBorder="1">
      <alignment/>
      <protection/>
    </xf>
    <xf numFmtId="3" fontId="13" fillId="0" borderId="13" xfId="0" applyNumberFormat="1" applyFont="1" applyFill="1" applyBorder="1" applyAlignment="1">
      <alignment/>
    </xf>
    <xf numFmtId="3" fontId="8" fillId="0" borderId="28" xfId="54" applyNumberFormat="1" applyFont="1" applyFill="1" applyBorder="1">
      <alignment/>
      <protection/>
    </xf>
    <xf numFmtId="0" fontId="0" fillId="0" borderId="17" xfId="0" applyBorder="1" applyAlignment="1">
      <alignment/>
    </xf>
    <xf numFmtId="0" fontId="7" fillId="0" borderId="11" xfId="54" applyFont="1" applyFill="1" applyBorder="1">
      <alignment/>
      <protection/>
    </xf>
    <xf numFmtId="0" fontId="8" fillId="0" borderId="13" xfId="55" applyFont="1" applyFill="1" applyBorder="1" applyAlignment="1">
      <alignment horizontal="center"/>
      <protection/>
    </xf>
    <xf numFmtId="0" fontId="8" fillId="0" borderId="13" xfId="54" applyFont="1" applyFill="1" applyBorder="1">
      <alignment/>
      <protection/>
    </xf>
    <xf numFmtId="3" fontId="7" fillId="0" borderId="20" xfId="54" applyNumberFormat="1" applyFont="1" applyFill="1" applyBorder="1">
      <alignment/>
      <protection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14" fillId="0" borderId="12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0" xfId="54" applyFont="1" applyFill="1" applyBorder="1">
      <alignment/>
      <protection/>
    </xf>
    <xf numFmtId="3" fontId="8" fillId="0" borderId="13" xfId="54" applyNumberFormat="1" applyFont="1" applyFill="1" applyBorder="1">
      <alignment/>
      <protection/>
    </xf>
    <xf numFmtId="3" fontId="8" fillId="0" borderId="20" xfId="54" applyNumberFormat="1" applyFont="1" applyFill="1" applyBorder="1">
      <alignment/>
      <protection/>
    </xf>
    <xf numFmtId="3" fontId="8" fillId="0" borderId="13" xfId="55" applyNumberFormat="1" applyFont="1" applyFill="1" applyBorder="1">
      <alignment/>
      <protection/>
    </xf>
    <xf numFmtId="3" fontId="8" fillId="0" borderId="0" xfId="55" applyNumberFormat="1" applyFont="1" applyFill="1" applyBorder="1">
      <alignment/>
      <protection/>
    </xf>
    <xf numFmtId="3" fontId="7" fillId="0" borderId="20" xfId="55" applyNumberFormat="1" applyFont="1" applyFill="1" applyBorder="1">
      <alignment/>
      <protection/>
    </xf>
    <xf numFmtId="3" fontId="7" fillId="0" borderId="28" xfId="55" applyNumberFormat="1" applyFont="1" applyFill="1" applyBorder="1">
      <alignment/>
      <protection/>
    </xf>
    <xf numFmtId="3" fontId="8" fillId="0" borderId="13" xfId="55" applyNumberFormat="1" applyFont="1" applyFill="1" applyBorder="1">
      <alignment/>
      <protection/>
    </xf>
    <xf numFmtId="3" fontId="8" fillId="0" borderId="0" xfId="55" applyNumberFormat="1" applyFont="1" applyFill="1" applyBorder="1">
      <alignment/>
      <protection/>
    </xf>
    <xf numFmtId="3" fontId="8" fillId="0" borderId="28" xfId="55" applyNumberFormat="1" applyFont="1" applyFill="1" applyBorder="1">
      <alignment/>
      <protection/>
    </xf>
    <xf numFmtId="0" fontId="18" fillId="0" borderId="13" xfId="55" applyFont="1" applyFill="1" applyBorder="1">
      <alignment/>
      <protection/>
    </xf>
    <xf numFmtId="0" fontId="7" fillId="0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54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7" fillId="0" borderId="17" xfId="54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6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0" borderId="17" xfId="55" applyFont="1" applyFill="1" applyBorder="1" applyAlignment="1">
      <alignment horizontal="right"/>
      <protection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Munka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6.7109375" style="0" customWidth="1"/>
    <col min="2" max="2" width="53.57421875" style="0" customWidth="1"/>
    <col min="3" max="3" width="13.8515625" style="0" customWidth="1"/>
    <col min="4" max="4" width="19.140625" style="0" customWidth="1"/>
    <col min="5" max="5" width="12.7109375" style="0" customWidth="1"/>
    <col min="6" max="6" width="6.7109375" style="0" customWidth="1"/>
    <col min="7" max="7" width="31.7109375" style="0" customWidth="1"/>
    <col min="8" max="10" width="11.7109375" style="0" customWidth="1"/>
  </cols>
  <sheetData>
    <row r="1" spans="1:10" ht="15.75">
      <c r="A1" s="28" t="s">
        <v>630</v>
      </c>
      <c r="B1" s="28"/>
      <c r="C1" s="28"/>
      <c r="D1" s="26"/>
      <c r="E1" s="26"/>
      <c r="F1" s="28"/>
      <c r="G1" s="28"/>
      <c r="H1" s="28"/>
      <c r="I1" s="26"/>
      <c r="J1" s="26"/>
    </row>
    <row r="2" spans="1:10" ht="15.75">
      <c r="A2" s="28"/>
      <c r="B2" s="28"/>
      <c r="C2" s="28"/>
      <c r="D2" s="26"/>
      <c r="E2" s="26"/>
      <c r="F2" s="28"/>
      <c r="G2" s="28"/>
      <c r="H2" s="28"/>
      <c r="I2" s="26"/>
      <c r="J2" s="26"/>
    </row>
    <row r="3" spans="1:10" ht="15.75">
      <c r="A3" s="42"/>
      <c r="B3" s="4" t="s">
        <v>0</v>
      </c>
      <c r="C3" s="42"/>
      <c r="D3" s="31"/>
      <c r="E3" s="20"/>
      <c r="F3" s="42"/>
      <c r="G3" s="4"/>
      <c r="H3" s="42"/>
      <c r="I3" s="31"/>
      <c r="J3" s="20"/>
    </row>
    <row r="4" spans="1:10" ht="15.75">
      <c r="A4" s="42"/>
      <c r="B4" s="42" t="s">
        <v>222</v>
      </c>
      <c r="C4" s="42"/>
      <c r="D4" s="20"/>
      <c r="E4" s="27"/>
      <c r="F4" s="42"/>
      <c r="G4" s="42"/>
      <c r="H4" s="42"/>
      <c r="I4" s="20"/>
      <c r="J4" s="27"/>
    </row>
    <row r="5" spans="1:10" ht="15.75">
      <c r="A5" s="42"/>
      <c r="B5" s="42" t="s">
        <v>1</v>
      </c>
      <c r="C5" s="42"/>
      <c r="D5" s="38"/>
      <c r="E5" s="27"/>
      <c r="F5" s="42"/>
      <c r="G5" s="42"/>
      <c r="H5" s="42"/>
      <c r="I5" s="38"/>
      <c r="J5" s="27"/>
    </row>
    <row r="6" spans="1:10" ht="15.75">
      <c r="A6" s="42"/>
      <c r="B6" s="42"/>
      <c r="C6" s="42"/>
      <c r="D6" s="38"/>
      <c r="E6" s="27"/>
      <c r="F6" s="42"/>
      <c r="G6" s="42"/>
      <c r="H6" s="42"/>
      <c r="I6" s="38"/>
      <c r="J6" s="27"/>
    </row>
    <row r="7" spans="1:10" ht="13.5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8" ht="13.5" customHeight="1">
      <c r="A8" s="7" t="s">
        <v>4</v>
      </c>
      <c r="B8" s="16" t="s">
        <v>5</v>
      </c>
      <c r="C8" s="7" t="s">
        <v>6</v>
      </c>
      <c r="D8" s="500" t="s">
        <v>465</v>
      </c>
      <c r="E8" s="20"/>
      <c r="F8" s="20"/>
      <c r="G8" s="20"/>
      <c r="H8" s="20"/>
    </row>
    <row r="9" spans="1:8" ht="13.5" customHeight="1">
      <c r="A9" s="19" t="s">
        <v>7</v>
      </c>
      <c r="B9" s="20"/>
      <c r="C9" s="19"/>
      <c r="D9" s="501"/>
      <c r="E9" s="20"/>
      <c r="F9" s="20"/>
      <c r="G9" s="20"/>
      <c r="H9" s="20"/>
    </row>
    <row r="10" spans="1:8" s="301" customFormat="1" ht="18" customHeight="1">
      <c r="A10" s="17" t="s">
        <v>54</v>
      </c>
      <c r="B10" s="75" t="s">
        <v>223</v>
      </c>
      <c r="C10" s="98">
        <v>598051</v>
      </c>
      <c r="D10" s="98">
        <v>625476</v>
      </c>
      <c r="E10" s="27"/>
      <c r="F10" s="27"/>
      <c r="G10" s="27"/>
      <c r="H10" s="27"/>
    </row>
    <row r="11" spans="1:8" s="299" customFormat="1" ht="18" customHeight="1">
      <c r="A11" s="17" t="s">
        <v>224</v>
      </c>
      <c r="B11" s="75" t="s">
        <v>225</v>
      </c>
      <c r="C11" s="98">
        <v>0</v>
      </c>
      <c r="D11" s="98">
        <v>0</v>
      </c>
      <c r="E11" s="26"/>
      <c r="F11" s="26"/>
      <c r="G11" s="26"/>
      <c r="H11" s="26"/>
    </row>
    <row r="12" spans="1:8" s="299" customFormat="1" ht="18" customHeight="1">
      <c r="A12" s="24" t="s">
        <v>56</v>
      </c>
      <c r="B12" s="372" t="s">
        <v>186</v>
      </c>
      <c r="C12" s="118">
        <f>SUM(C13:C17)</f>
        <v>1239784</v>
      </c>
      <c r="D12" s="118">
        <f>SUM(D13:D17)</f>
        <v>1385825</v>
      </c>
      <c r="E12" s="26"/>
      <c r="F12" s="26"/>
      <c r="G12" s="26"/>
      <c r="H12" s="26"/>
    </row>
    <row r="13" spans="1:8" ht="18" customHeight="1">
      <c r="A13" s="298"/>
      <c r="B13" s="33" t="s">
        <v>226</v>
      </c>
      <c r="C13" s="97">
        <v>27500</v>
      </c>
      <c r="D13" s="97">
        <v>27500</v>
      </c>
      <c r="E13" s="27"/>
      <c r="F13" s="27"/>
      <c r="G13" s="27"/>
      <c r="H13" s="27"/>
    </row>
    <row r="14" spans="1:8" ht="18" customHeight="1">
      <c r="A14" s="298"/>
      <c r="B14" s="33" t="s">
        <v>227</v>
      </c>
      <c r="C14" s="97">
        <v>267000</v>
      </c>
      <c r="D14" s="97">
        <v>267000</v>
      </c>
      <c r="E14" s="27"/>
      <c r="F14" s="27"/>
      <c r="G14" s="27"/>
      <c r="H14" s="27"/>
    </row>
    <row r="15" spans="1:8" ht="18" customHeight="1">
      <c r="A15" s="298"/>
      <c r="B15" s="33" t="s">
        <v>228</v>
      </c>
      <c r="C15" s="97">
        <v>938377</v>
      </c>
      <c r="D15" s="97">
        <v>938377</v>
      </c>
      <c r="E15" s="27"/>
      <c r="F15" s="27"/>
      <c r="G15" s="27"/>
      <c r="H15" s="27"/>
    </row>
    <row r="16" spans="1:8" ht="18" customHeight="1">
      <c r="A16" s="298"/>
      <c r="B16" s="33" t="s">
        <v>565</v>
      </c>
      <c r="C16" s="97"/>
      <c r="D16" s="97">
        <v>145791</v>
      </c>
      <c r="E16" s="27"/>
      <c r="F16" s="27"/>
      <c r="G16" s="27"/>
      <c r="H16" s="27"/>
    </row>
    <row r="17" spans="1:8" ht="18" customHeight="1">
      <c r="A17" s="307"/>
      <c r="B17" s="30" t="s">
        <v>229</v>
      </c>
      <c r="C17" s="124">
        <v>6907</v>
      </c>
      <c r="D17" s="124">
        <v>7157</v>
      </c>
      <c r="E17" s="27"/>
      <c r="F17" s="27"/>
      <c r="G17" s="27"/>
      <c r="H17" s="27"/>
    </row>
    <row r="18" spans="1:8" s="301" customFormat="1" ht="18" customHeight="1">
      <c r="A18" s="17" t="s">
        <v>100</v>
      </c>
      <c r="B18" s="75" t="s">
        <v>230</v>
      </c>
      <c r="C18" s="98">
        <v>325055</v>
      </c>
      <c r="D18" s="98">
        <v>329482</v>
      </c>
      <c r="E18" s="27"/>
      <c r="F18" s="27"/>
      <c r="G18" s="27"/>
      <c r="H18" s="27"/>
    </row>
    <row r="19" spans="1:8" s="299" customFormat="1" ht="18" customHeight="1">
      <c r="A19" s="17" t="s">
        <v>231</v>
      </c>
      <c r="B19" s="75" t="s">
        <v>232</v>
      </c>
      <c r="C19" s="212">
        <v>30453</v>
      </c>
      <c r="D19" s="212">
        <v>30453</v>
      </c>
      <c r="E19" s="26"/>
      <c r="F19" s="26"/>
      <c r="G19" s="26"/>
      <c r="H19" s="26"/>
    </row>
    <row r="20" spans="1:8" ht="18" customHeight="1">
      <c r="A20" s="76" t="s">
        <v>233</v>
      </c>
      <c r="B20" s="272" t="s">
        <v>234</v>
      </c>
      <c r="C20" s="167">
        <f>SUM(C21:C22)</f>
        <v>10800</v>
      </c>
      <c r="D20" s="167">
        <f>SUM(D21:D22)</f>
        <v>32157</v>
      </c>
      <c r="E20" s="27"/>
      <c r="F20" s="27"/>
      <c r="G20" s="27"/>
      <c r="H20" s="27"/>
    </row>
    <row r="21" spans="1:8" ht="18" customHeight="1">
      <c r="A21" s="298"/>
      <c r="B21" s="33" t="s">
        <v>248</v>
      </c>
      <c r="C21" s="97">
        <v>10800</v>
      </c>
      <c r="D21" s="97">
        <v>32157</v>
      </c>
      <c r="E21" s="27"/>
      <c r="F21" s="27"/>
      <c r="G21" s="27"/>
      <c r="H21" s="27"/>
    </row>
    <row r="22" spans="1:8" ht="18" customHeight="1">
      <c r="A22" s="307"/>
      <c r="B22" s="30" t="s">
        <v>252</v>
      </c>
      <c r="C22" s="124">
        <v>0</v>
      </c>
      <c r="D22" s="124">
        <v>0</v>
      </c>
      <c r="E22" s="27"/>
      <c r="F22" s="27"/>
      <c r="G22" s="27"/>
      <c r="H22" s="27"/>
    </row>
    <row r="23" spans="1:8" ht="18" customHeight="1">
      <c r="A23" s="76" t="s">
        <v>103</v>
      </c>
      <c r="B23" s="272" t="s">
        <v>235</v>
      </c>
      <c r="C23" s="167">
        <f>SUM(C24:C25)</f>
        <v>57009</v>
      </c>
      <c r="D23" s="167">
        <f>SUM(D24:D25)</f>
        <v>42009</v>
      </c>
      <c r="E23" s="27"/>
      <c r="F23" s="27"/>
      <c r="G23" s="27"/>
      <c r="H23" s="27"/>
    </row>
    <row r="24" spans="1:8" ht="18" customHeight="1">
      <c r="A24" s="298"/>
      <c r="B24" s="33" t="s">
        <v>248</v>
      </c>
      <c r="C24" s="97">
        <v>15552</v>
      </c>
      <c r="D24" s="97">
        <v>552</v>
      </c>
      <c r="E24" s="27"/>
      <c r="F24" s="27"/>
      <c r="G24" s="27"/>
      <c r="H24" s="27"/>
    </row>
    <row r="25" spans="1:8" ht="18" customHeight="1">
      <c r="A25" s="307"/>
      <c r="B25" s="30" t="s">
        <v>252</v>
      </c>
      <c r="C25" s="124">
        <v>41457</v>
      </c>
      <c r="D25" s="124">
        <v>41457</v>
      </c>
      <c r="E25" s="27"/>
      <c r="F25" s="27"/>
      <c r="G25" s="27"/>
      <c r="H25" s="27"/>
    </row>
    <row r="26" spans="1:8" ht="18" customHeight="1">
      <c r="A26" s="87" t="s">
        <v>236</v>
      </c>
      <c r="B26" s="52" t="s">
        <v>237</v>
      </c>
      <c r="C26" s="100">
        <v>0</v>
      </c>
      <c r="D26" s="100">
        <v>250500</v>
      </c>
      <c r="E26" s="58"/>
      <c r="F26" s="58"/>
      <c r="G26" s="58"/>
      <c r="H26" s="58"/>
    </row>
    <row r="27" spans="1:8" ht="18" customHeight="1">
      <c r="A27" s="86" t="s">
        <v>249</v>
      </c>
      <c r="B27" s="300" t="s">
        <v>250</v>
      </c>
      <c r="C27" s="125">
        <v>0</v>
      </c>
      <c r="D27" s="125">
        <v>180041</v>
      </c>
      <c r="E27" s="27"/>
      <c r="F27" s="27"/>
      <c r="G27" s="27"/>
      <c r="H27" s="27"/>
    </row>
    <row r="28" spans="1:8" ht="21.75" customHeight="1">
      <c r="A28" s="9"/>
      <c r="B28" s="305" t="s">
        <v>251</v>
      </c>
      <c r="C28" s="306">
        <f>SUM(C10,C11,C12,C18,C19,C20,C23,C26,C27)</f>
        <v>2261152</v>
      </c>
      <c r="D28" s="306">
        <f>SUM(D10,D11,D12,D18,D19,D20,D23,D26,D27)</f>
        <v>2875943</v>
      </c>
      <c r="E28" s="39"/>
      <c r="F28" s="39"/>
      <c r="G28" s="39"/>
      <c r="H28" s="39"/>
    </row>
    <row r="29" spans="1:10" ht="12.75" customHeight="1">
      <c r="A29" s="20"/>
      <c r="B29" s="26"/>
      <c r="C29" s="26"/>
      <c r="D29" s="26"/>
      <c r="E29" s="26"/>
      <c r="F29" s="39"/>
      <c r="G29" s="39"/>
      <c r="H29" s="39"/>
      <c r="I29" s="39"/>
      <c r="J29" s="39"/>
    </row>
    <row r="30" spans="1:10" ht="15.75">
      <c r="A30" s="28" t="s">
        <v>631</v>
      </c>
      <c r="B30" s="28"/>
      <c r="C30" s="28"/>
      <c r="D30" s="26"/>
      <c r="E30" s="26"/>
      <c r="F30" s="39"/>
      <c r="G30" s="39"/>
      <c r="H30" s="39"/>
      <c r="I30" s="39"/>
      <c r="J30" s="39"/>
    </row>
    <row r="31" spans="1:10" ht="15.75">
      <c r="A31" s="38"/>
      <c r="B31" s="20"/>
      <c r="C31" s="20"/>
      <c r="D31" s="20"/>
      <c r="E31" s="20"/>
      <c r="F31" s="39"/>
      <c r="G31" s="39"/>
      <c r="H31" s="39"/>
      <c r="I31" s="39"/>
      <c r="J31" s="39"/>
    </row>
    <row r="32" spans="1:10" ht="15.75">
      <c r="A32" s="42"/>
      <c r="B32" s="4" t="s">
        <v>0</v>
      </c>
      <c r="C32" s="42"/>
      <c r="D32" s="31"/>
      <c r="E32" s="20"/>
      <c r="F32" s="39"/>
      <c r="G32" s="39"/>
      <c r="H32" s="39"/>
      <c r="I32" s="39"/>
      <c r="J32" s="39"/>
    </row>
    <row r="33" spans="1:10" ht="15.75">
      <c r="A33" s="42"/>
      <c r="B33" s="42" t="s">
        <v>222</v>
      </c>
      <c r="C33" s="42"/>
      <c r="D33" s="20"/>
      <c r="E33" s="27"/>
      <c r="F33" s="39"/>
      <c r="G33" s="39"/>
      <c r="H33" s="39"/>
      <c r="I33" s="39"/>
      <c r="J33" s="39"/>
    </row>
    <row r="34" spans="1:10" ht="15.75">
      <c r="A34" s="42"/>
      <c r="B34" s="42" t="s">
        <v>1</v>
      </c>
      <c r="C34" s="42"/>
      <c r="D34" s="38"/>
      <c r="E34" s="27"/>
      <c r="F34" s="39"/>
      <c r="G34" s="39"/>
      <c r="H34" s="39"/>
      <c r="I34" s="39"/>
      <c r="J34" s="39"/>
    </row>
    <row r="35" spans="1:10" ht="15" customHeight="1">
      <c r="A35" s="20"/>
      <c r="B35" s="20"/>
      <c r="C35" s="20"/>
      <c r="D35" s="20"/>
      <c r="E35" s="20"/>
      <c r="F35" s="39"/>
      <c r="G35" s="39"/>
      <c r="H35" s="39"/>
      <c r="I35" s="39"/>
      <c r="J35" s="39"/>
    </row>
    <row r="36" spans="1:10" ht="15" customHeight="1">
      <c r="A36" s="4" t="s">
        <v>20</v>
      </c>
      <c r="B36" s="4"/>
      <c r="C36" s="5" t="s">
        <v>21</v>
      </c>
      <c r="D36" s="5"/>
      <c r="E36" s="5"/>
      <c r="F36" s="39"/>
      <c r="G36" s="39"/>
      <c r="H36" s="39"/>
      <c r="I36" s="39"/>
      <c r="J36" s="39"/>
    </row>
    <row r="37" spans="1:8" ht="18" customHeight="1">
      <c r="A37" s="7" t="s">
        <v>4</v>
      </c>
      <c r="B37" s="7" t="s">
        <v>5</v>
      </c>
      <c r="C37" s="7" t="s">
        <v>6</v>
      </c>
      <c r="D37" s="500" t="s">
        <v>465</v>
      </c>
      <c r="E37" s="39"/>
      <c r="F37" s="39"/>
      <c r="G37" s="39"/>
      <c r="H37" s="39"/>
    </row>
    <row r="38" spans="1:8" ht="18" customHeight="1">
      <c r="A38" s="19" t="s">
        <v>7</v>
      </c>
      <c r="B38" s="19"/>
      <c r="C38" s="19"/>
      <c r="D38" s="501"/>
      <c r="E38" s="39"/>
      <c r="F38" s="39"/>
      <c r="G38" s="39"/>
      <c r="H38" s="39"/>
    </row>
    <row r="39" spans="1:8" s="301" customFormat="1" ht="18" customHeight="1">
      <c r="A39" s="24" t="s">
        <v>54</v>
      </c>
      <c r="B39" s="29" t="s">
        <v>81</v>
      </c>
      <c r="C39" s="142">
        <v>699585</v>
      </c>
      <c r="D39" s="142">
        <v>729189</v>
      </c>
      <c r="E39" s="3"/>
      <c r="F39" s="3"/>
      <c r="G39" s="3"/>
      <c r="H39" s="3"/>
    </row>
    <row r="40" spans="1:8" s="299" customFormat="1" ht="18" customHeight="1">
      <c r="A40" s="17" t="s">
        <v>55</v>
      </c>
      <c r="B40" s="75" t="s">
        <v>82</v>
      </c>
      <c r="C40" s="98">
        <v>186836</v>
      </c>
      <c r="D40" s="98">
        <v>189924</v>
      </c>
      <c r="E40" s="302"/>
      <c r="F40" s="302"/>
      <c r="G40" s="302"/>
      <c r="H40" s="302"/>
    </row>
    <row r="41" spans="1:8" s="299" customFormat="1" ht="18" customHeight="1">
      <c r="A41" s="17" t="s">
        <v>56</v>
      </c>
      <c r="B41" s="75" t="s">
        <v>106</v>
      </c>
      <c r="C41" s="98">
        <v>882085</v>
      </c>
      <c r="D41" s="98">
        <v>1018811</v>
      </c>
      <c r="E41" s="302"/>
      <c r="F41" s="302"/>
      <c r="G41" s="302"/>
      <c r="H41" s="302"/>
    </row>
    <row r="42" spans="1:8" s="299" customFormat="1" ht="18" customHeight="1">
      <c r="A42" s="17" t="s">
        <v>100</v>
      </c>
      <c r="B42" s="75" t="s">
        <v>238</v>
      </c>
      <c r="C42" s="98">
        <v>26070</v>
      </c>
      <c r="D42" s="98">
        <v>32010</v>
      </c>
      <c r="E42" s="302"/>
      <c r="F42" s="302"/>
      <c r="G42" s="302"/>
      <c r="H42" s="302"/>
    </row>
    <row r="43" spans="1:8" s="299" customFormat="1" ht="18" customHeight="1">
      <c r="A43" s="24" t="s">
        <v>101</v>
      </c>
      <c r="B43" s="29" t="s">
        <v>239</v>
      </c>
      <c r="C43" s="118">
        <f>SUM(C44:C46)</f>
        <v>159901</v>
      </c>
      <c r="D43" s="118">
        <f>SUM(D44:D46)</f>
        <v>189614</v>
      </c>
      <c r="E43" s="302"/>
      <c r="F43" s="302"/>
      <c r="G43" s="302"/>
      <c r="H43" s="302"/>
    </row>
    <row r="44" spans="1:8" s="301" customFormat="1" ht="18" customHeight="1">
      <c r="A44" s="74"/>
      <c r="B44" s="33" t="s">
        <v>240</v>
      </c>
      <c r="C44" s="97">
        <v>131623</v>
      </c>
      <c r="D44" s="97">
        <v>140699</v>
      </c>
      <c r="E44" s="3"/>
      <c r="F44" s="3"/>
      <c r="G44" s="3"/>
      <c r="H44" s="3"/>
    </row>
    <row r="45" spans="1:8" ht="18" customHeight="1">
      <c r="A45" s="74"/>
      <c r="B45" s="33" t="s">
        <v>241</v>
      </c>
      <c r="C45" s="97">
        <v>23278</v>
      </c>
      <c r="D45" s="97">
        <v>23729</v>
      </c>
      <c r="E45" s="3"/>
      <c r="F45" s="3"/>
      <c r="G45" s="3"/>
      <c r="H45" s="3"/>
    </row>
    <row r="46" spans="1:8" ht="18" customHeight="1">
      <c r="A46" s="308"/>
      <c r="B46" s="30" t="s">
        <v>242</v>
      </c>
      <c r="C46" s="124">
        <v>5000</v>
      </c>
      <c r="D46" s="124">
        <v>25186</v>
      </c>
      <c r="E46" s="3"/>
      <c r="F46" s="3"/>
      <c r="G46" s="3"/>
      <c r="H46" s="3"/>
    </row>
    <row r="47" spans="1:8" s="299" customFormat="1" ht="18" customHeight="1">
      <c r="A47" s="17" t="s">
        <v>102</v>
      </c>
      <c r="B47" s="75" t="s">
        <v>108</v>
      </c>
      <c r="C47" s="98">
        <v>159175</v>
      </c>
      <c r="D47" s="98">
        <v>295120</v>
      </c>
      <c r="E47" s="302"/>
      <c r="F47" s="302"/>
      <c r="G47" s="302"/>
      <c r="H47" s="302"/>
    </row>
    <row r="48" spans="1:8" s="301" customFormat="1" ht="18" customHeight="1">
      <c r="A48" s="17" t="s">
        <v>243</v>
      </c>
      <c r="B48" s="75" t="s">
        <v>107</v>
      </c>
      <c r="C48" s="98">
        <v>136000</v>
      </c>
      <c r="D48" s="98">
        <v>147914</v>
      </c>
      <c r="E48" s="3"/>
      <c r="F48" s="3"/>
      <c r="G48" s="3"/>
      <c r="H48" s="3"/>
    </row>
    <row r="49" spans="1:8" s="299" customFormat="1" ht="18" customHeight="1">
      <c r="A49" s="17" t="s">
        <v>159</v>
      </c>
      <c r="B49" s="75" t="s">
        <v>244</v>
      </c>
      <c r="C49" s="98">
        <v>11500</v>
      </c>
      <c r="D49" s="98">
        <v>22861</v>
      </c>
      <c r="E49" s="302"/>
      <c r="F49" s="302"/>
      <c r="G49" s="302"/>
      <c r="H49" s="302"/>
    </row>
    <row r="50" spans="1:8" s="299" customFormat="1" ht="18" customHeight="1">
      <c r="A50" s="25" t="s">
        <v>245</v>
      </c>
      <c r="B50" s="34" t="s">
        <v>246</v>
      </c>
      <c r="C50" s="141">
        <v>0</v>
      </c>
      <c r="D50" s="141">
        <v>250500</v>
      </c>
      <c r="E50" s="302"/>
      <c r="F50" s="302"/>
      <c r="G50" s="302"/>
      <c r="H50" s="302"/>
    </row>
    <row r="51" spans="1:8" ht="18" customHeight="1">
      <c r="A51" s="303"/>
      <c r="B51" s="304" t="s">
        <v>22</v>
      </c>
      <c r="C51" s="371">
        <f>SUM(C39,C40,C41,C42,C43,C47,C48,C49,C50)</f>
        <v>2261152</v>
      </c>
      <c r="D51" s="371">
        <f>SUM(D39,D40,D41,D42,D43,D47,D48,D49,D50)</f>
        <v>2875943</v>
      </c>
      <c r="E51" s="3"/>
      <c r="F51" s="3"/>
      <c r="G51" s="3"/>
      <c r="H51" s="3"/>
    </row>
    <row r="52" spans="1:10" ht="19.5" customHeight="1">
      <c r="A52" s="3"/>
      <c r="B52" s="3"/>
      <c r="C52" s="3"/>
      <c r="D52" s="3"/>
      <c r="E52" s="3"/>
      <c r="G52" s="3"/>
      <c r="H52" s="3"/>
      <c r="I52" s="3"/>
      <c r="J52" s="3"/>
    </row>
    <row r="53" spans="1:10" ht="19.5" customHeight="1">
      <c r="A53" s="5"/>
      <c r="B53" s="5" t="s">
        <v>247</v>
      </c>
      <c r="C53" s="5"/>
      <c r="D53" s="5"/>
      <c r="E53" s="5"/>
      <c r="G53" s="3"/>
      <c r="H53" s="3"/>
      <c r="I53" s="3"/>
      <c r="J53" s="3"/>
    </row>
    <row r="54" spans="1:10" ht="19.5" customHeight="1">
      <c r="A54" s="5"/>
      <c r="B54" s="61"/>
      <c r="C54" s="60"/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23</v>
      </c>
      <c r="C55" s="127">
        <f>SUM(C28)</f>
        <v>2261152</v>
      </c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24</v>
      </c>
      <c r="C56" s="127">
        <f>SUM(C51)</f>
        <v>2261152</v>
      </c>
      <c r="D56" s="5"/>
      <c r="E56" s="138"/>
      <c r="G56" s="3"/>
      <c r="H56" s="3"/>
      <c r="I56" s="3"/>
      <c r="J56" s="3"/>
    </row>
    <row r="57" spans="1:10" ht="15" customHeight="1">
      <c r="A57" s="5"/>
      <c r="B57" s="22" t="s">
        <v>25</v>
      </c>
      <c r="C57" s="132">
        <v>0</v>
      </c>
      <c r="D57" s="5"/>
      <c r="E57" s="138"/>
      <c r="G57" s="3"/>
      <c r="H57" s="3"/>
      <c r="I57" s="3"/>
      <c r="J57" s="3"/>
    </row>
    <row r="58" spans="1:10" ht="15" customHeight="1">
      <c r="A58" s="5"/>
      <c r="B58" s="5" t="s">
        <v>25</v>
      </c>
      <c r="C58" s="127">
        <f>C55-C56</f>
        <v>0</v>
      </c>
      <c r="D58" s="5"/>
      <c r="E58" s="127"/>
      <c r="G58" s="3"/>
      <c r="H58" s="3"/>
      <c r="I58" s="3"/>
      <c r="J58" s="3"/>
    </row>
    <row r="59" spans="1:10" ht="15" customHeight="1">
      <c r="A59" s="5"/>
      <c r="B59" s="27"/>
      <c r="C59" s="27"/>
      <c r="D59" s="5"/>
      <c r="E59" s="5"/>
      <c r="G59" s="3"/>
      <c r="H59" s="3"/>
      <c r="I59" s="3"/>
      <c r="J59" s="3"/>
    </row>
    <row r="60" spans="1:10" ht="15" customHeight="1">
      <c r="A60" s="20"/>
      <c r="B60" s="27"/>
      <c r="C60" s="27"/>
      <c r="D60" s="58"/>
      <c r="E60" s="58"/>
      <c r="G60" s="3"/>
      <c r="H60" s="3"/>
      <c r="I60" s="3"/>
      <c r="J60" s="3"/>
    </row>
    <row r="61" spans="1:10" ht="15" customHeight="1">
      <c r="A61" s="36"/>
      <c r="B61" s="27"/>
      <c r="C61" s="27"/>
      <c r="D61" s="27"/>
      <c r="E61" s="27"/>
      <c r="G61" s="3"/>
      <c r="H61" s="3"/>
      <c r="I61" s="3"/>
      <c r="J61" s="3"/>
    </row>
    <row r="62" spans="1:10" ht="15" customHeight="1">
      <c r="A62" s="36"/>
      <c r="B62" s="27"/>
      <c r="C62" s="27"/>
      <c r="D62" s="27"/>
      <c r="E62" s="27"/>
      <c r="F62" s="3"/>
      <c r="G62" s="3"/>
      <c r="H62" s="3"/>
      <c r="I62" s="3"/>
      <c r="J62" s="3"/>
    </row>
    <row r="63" spans="1:10" ht="15" customHeight="1">
      <c r="A63" s="20"/>
      <c r="B63" s="26"/>
      <c r="C63" s="26"/>
      <c r="D63" s="26"/>
      <c r="E63" s="26"/>
      <c r="F63" s="3"/>
      <c r="G63" s="3"/>
      <c r="H63" s="3"/>
      <c r="I63" s="3"/>
      <c r="J63" s="3"/>
    </row>
    <row r="64" spans="1:10" ht="15" customHeight="1">
      <c r="A64" s="20"/>
      <c r="B64" s="26"/>
      <c r="C64" s="26"/>
      <c r="D64" s="26"/>
      <c r="E64" s="26"/>
      <c r="F64" s="3"/>
      <c r="G64" s="3"/>
      <c r="H64" s="3"/>
      <c r="I64" s="3"/>
      <c r="J64" s="3"/>
    </row>
    <row r="65" spans="1:10" ht="15.75">
      <c r="A65" s="64"/>
      <c r="B65" s="64"/>
      <c r="C65" s="64"/>
      <c r="D65" s="64"/>
      <c r="E65" s="64"/>
      <c r="F65" s="3"/>
      <c r="G65" s="3"/>
      <c r="H65" s="3"/>
      <c r="I65" s="3"/>
      <c r="J65" s="3"/>
    </row>
    <row r="66" spans="1:10" ht="15.75">
      <c r="A66" s="27"/>
      <c r="B66" s="27"/>
      <c r="C66" s="27"/>
      <c r="D66" s="27"/>
      <c r="E66" s="27"/>
      <c r="F66" s="3"/>
      <c r="G66" s="3"/>
      <c r="H66" s="3"/>
      <c r="I66" s="3"/>
      <c r="J66" s="3"/>
    </row>
    <row r="67" spans="1:10" ht="15.75">
      <c r="A67" s="27"/>
      <c r="B67" s="42"/>
      <c r="C67" s="65"/>
      <c r="D67" s="27"/>
      <c r="E67" s="27"/>
      <c r="F67" s="3"/>
      <c r="G67" s="3"/>
      <c r="H67" s="3"/>
      <c r="I67" s="3"/>
      <c r="J67" s="3"/>
    </row>
    <row r="68" spans="1:10" ht="15.75">
      <c r="A68" s="27"/>
      <c r="B68" s="27"/>
      <c r="C68" s="27"/>
      <c r="D68" s="27"/>
      <c r="E68" s="27"/>
      <c r="F68" s="3"/>
      <c r="G68" s="3"/>
      <c r="H68" s="3"/>
      <c r="I68" s="3"/>
      <c r="J68" s="3"/>
    </row>
    <row r="69" spans="1:10" ht="15.75">
      <c r="A69" s="27"/>
      <c r="B69" s="27"/>
      <c r="C69" s="27"/>
      <c r="D69" s="27"/>
      <c r="E69" s="27"/>
      <c r="F69" s="3"/>
      <c r="G69" s="3"/>
      <c r="H69" s="3"/>
      <c r="I69" s="3"/>
      <c r="J69" s="3"/>
    </row>
    <row r="70" spans="1:10" ht="15.75">
      <c r="A70" s="27"/>
      <c r="B70" s="27"/>
      <c r="C70" s="27"/>
      <c r="D70" s="27"/>
      <c r="E70" s="27"/>
      <c r="F70" s="3"/>
      <c r="G70" s="3"/>
      <c r="H70" s="3"/>
      <c r="I70" s="3"/>
      <c r="J70" s="3"/>
    </row>
    <row r="71" spans="1:10" ht="15.75">
      <c r="A71" s="27"/>
      <c r="B71" s="27"/>
      <c r="C71" s="27"/>
      <c r="D71" s="27"/>
      <c r="E71" s="27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5"/>
      <c r="B80" s="5"/>
      <c r="C80" s="5"/>
      <c r="D80" s="5"/>
      <c r="E80" s="5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sheetProtection/>
  <mergeCells count="2">
    <mergeCell ref="D8:D9"/>
    <mergeCell ref="D37:D38"/>
  </mergeCells>
  <printOptions horizontalCentered="1"/>
  <pageMargins left="0.5905511811023623" right="0.5905511811023623" top="0.3937007874015748" bottom="0.3937007874015748" header="0.5118110236220472" footer="0.31496062992125984"/>
  <pageSetup horizontalDpi="300" verticalDpi="300" orientation="portrait" paperSize="9" scale="95" r:id="rId1"/>
  <headerFooter alignWithMargins="0">
    <oddFooter>&amp;C&amp;P. oldal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zoomScalePageLayoutView="0" workbookViewId="0" topLeftCell="A1">
      <selection activeCell="C37" sqref="C37"/>
    </sheetView>
  </sheetViews>
  <sheetFormatPr defaultColWidth="9.140625" defaultRowHeight="12.75"/>
  <cols>
    <col min="1" max="1" width="8.7109375" style="0" customWidth="1"/>
    <col min="2" max="2" width="49.140625" style="0" customWidth="1"/>
    <col min="3" max="3" width="17.00390625" style="0" customWidth="1"/>
    <col min="4" max="4" width="14.57421875" style="0" customWidth="1"/>
  </cols>
  <sheetData>
    <row r="1" spans="1:4" ht="15.75">
      <c r="A1" s="4" t="s">
        <v>638</v>
      </c>
      <c r="B1" s="46"/>
      <c r="C1" s="70"/>
      <c r="D1" s="5"/>
    </row>
    <row r="2" spans="1:4" ht="15.75">
      <c r="A2" s="46"/>
      <c r="B2" s="46"/>
      <c r="C2" s="5"/>
      <c r="D2" s="5"/>
    </row>
    <row r="3" spans="1:4" ht="15.75">
      <c r="A3" s="551" t="s">
        <v>45</v>
      </c>
      <c r="B3" s="552"/>
      <c r="C3" s="552"/>
      <c r="D3" s="552"/>
    </row>
    <row r="4" spans="1:4" ht="15.75">
      <c r="A4" s="551" t="s">
        <v>485</v>
      </c>
      <c r="B4" s="552"/>
      <c r="C4" s="552"/>
      <c r="D4" s="552"/>
    </row>
    <row r="5" spans="1:4" ht="15.75">
      <c r="A5" s="551" t="s">
        <v>46</v>
      </c>
      <c r="B5" s="552"/>
      <c r="C5" s="552"/>
      <c r="D5" s="552"/>
    </row>
    <row r="6" spans="1:4" ht="15.75">
      <c r="A6" s="551" t="s">
        <v>47</v>
      </c>
      <c r="B6" s="552"/>
      <c r="C6" s="552"/>
      <c r="D6" s="552"/>
    </row>
    <row r="7" spans="1:4" ht="15.75">
      <c r="A7" s="46"/>
      <c r="B7" s="46"/>
      <c r="C7" s="5"/>
      <c r="D7" s="5"/>
    </row>
    <row r="8" spans="1:4" ht="12.75">
      <c r="A8" s="5"/>
      <c r="B8" s="5" t="s">
        <v>48</v>
      </c>
      <c r="C8" s="5"/>
      <c r="D8" s="5"/>
    </row>
    <row r="9" spans="1:4" ht="15" customHeight="1">
      <c r="A9" s="62" t="s">
        <v>49</v>
      </c>
      <c r="B9" s="49" t="s">
        <v>5</v>
      </c>
      <c r="C9" s="553" t="s">
        <v>486</v>
      </c>
      <c r="D9" s="553" t="s">
        <v>465</v>
      </c>
    </row>
    <row r="10" spans="1:4" ht="26.25" customHeight="1">
      <c r="A10" s="63" t="s">
        <v>50</v>
      </c>
      <c r="B10" s="51"/>
      <c r="C10" s="501"/>
      <c r="D10" s="501"/>
    </row>
    <row r="11" spans="1:4" ht="15" customHeight="1">
      <c r="A11" s="76" t="s">
        <v>194</v>
      </c>
      <c r="B11" s="96" t="s">
        <v>128</v>
      </c>
      <c r="C11" s="119">
        <f>SUM(C12:C12)</f>
        <v>71</v>
      </c>
      <c r="D11" s="119">
        <f>SUM(D12:D12)</f>
        <v>71</v>
      </c>
    </row>
    <row r="12" spans="1:4" ht="15" customHeight="1">
      <c r="A12" s="77"/>
      <c r="B12" s="45" t="s">
        <v>117</v>
      </c>
      <c r="C12" s="120">
        <v>71</v>
      </c>
      <c r="D12" s="120">
        <v>71</v>
      </c>
    </row>
    <row r="13" spans="1:4" ht="15" customHeight="1">
      <c r="A13" s="76" t="s">
        <v>578</v>
      </c>
      <c r="B13" s="96" t="s">
        <v>576</v>
      </c>
      <c r="C13" s="448"/>
      <c r="D13" s="448">
        <v>182</v>
      </c>
    </row>
    <row r="14" spans="1:4" ht="15" customHeight="1">
      <c r="A14" s="86"/>
      <c r="B14" s="446" t="s">
        <v>577</v>
      </c>
      <c r="C14" s="447"/>
      <c r="D14" s="447">
        <v>182</v>
      </c>
    </row>
    <row r="15" spans="1:4" ht="15.75" customHeight="1">
      <c r="A15" s="76" t="s">
        <v>368</v>
      </c>
      <c r="B15" s="43" t="s">
        <v>129</v>
      </c>
      <c r="C15" s="118">
        <f>SUM(C16:C16)</f>
        <v>32209</v>
      </c>
      <c r="D15" s="118">
        <f>SUM(D16:D16)</f>
        <v>33903</v>
      </c>
    </row>
    <row r="16" spans="1:4" ht="15.75" customHeight="1">
      <c r="A16" s="86"/>
      <c r="B16" s="15" t="s">
        <v>130</v>
      </c>
      <c r="C16" s="124">
        <v>32209</v>
      </c>
      <c r="D16" s="124">
        <v>33903</v>
      </c>
    </row>
    <row r="17" spans="1:4" ht="15.75" customHeight="1">
      <c r="A17" s="76" t="s">
        <v>369</v>
      </c>
      <c r="B17" s="71" t="s">
        <v>83</v>
      </c>
      <c r="C17" s="118">
        <f>SUM(C18:C19)</f>
        <v>58462</v>
      </c>
      <c r="D17" s="118">
        <f>SUM(D18:D19)</f>
        <v>61275</v>
      </c>
    </row>
    <row r="18" spans="1:4" ht="15.75" customHeight="1">
      <c r="A18" s="77"/>
      <c r="B18" s="103" t="s">
        <v>373</v>
      </c>
      <c r="C18" s="147">
        <v>6025</v>
      </c>
      <c r="D18" s="147">
        <v>6025</v>
      </c>
    </row>
    <row r="19" spans="1:4" ht="15.75" customHeight="1">
      <c r="A19" s="77"/>
      <c r="B19" s="33" t="s">
        <v>374</v>
      </c>
      <c r="C19" s="97">
        <v>52437</v>
      </c>
      <c r="D19" s="97">
        <v>55250</v>
      </c>
    </row>
    <row r="20" spans="1:4" ht="15.75" customHeight="1">
      <c r="A20" s="76" t="s">
        <v>150</v>
      </c>
      <c r="B20" s="334" t="s">
        <v>138</v>
      </c>
      <c r="C20" s="167">
        <f>SUM(C23:C25)</f>
        <v>3507</v>
      </c>
      <c r="D20" s="167">
        <f>SUM(D21:D25)</f>
        <v>3958</v>
      </c>
    </row>
    <row r="21" spans="1:4" ht="15.75" customHeight="1">
      <c r="A21" s="77"/>
      <c r="B21" s="103" t="s">
        <v>557</v>
      </c>
      <c r="C21" s="147">
        <v>0</v>
      </c>
      <c r="D21" s="147">
        <v>151</v>
      </c>
    </row>
    <row r="22" spans="1:4" ht="15.75" customHeight="1">
      <c r="A22" s="77"/>
      <c r="B22" s="103" t="s">
        <v>558</v>
      </c>
      <c r="C22" s="147">
        <v>0</v>
      </c>
      <c r="D22" s="147">
        <v>300</v>
      </c>
    </row>
    <row r="23" spans="1:4" s="301" customFormat="1" ht="15.75" customHeight="1">
      <c r="A23" s="347"/>
      <c r="B23" s="103" t="s">
        <v>416</v>
      </c>
      <c r="C23" s="147">
        <v>507</v>
      </c>
      <c r="D23" s="147">
        <v>507</v>
      </c>
    </row>
    <row r="24" spans="1:4" s="301" customFormat="1" ht="15.75" customHeight="1">
      <c r="A24" s="347"/>
      <c r="B24" s="103" t="s">
        <v>417</v>
      </c>
      <c r="C24" s="147">
        <v>1000</v>
      </c>
      <c r="D24" s="147">
        <v>1000</v>
      </c>
    </row>
    <row r="25" spans="1:4" s="301" customFormat="1" ht="15.75" customHeight="1">
      <c r="A25" s="355"/>
      <c r="B25" s="356" t="s">
        <v>418</v>
      </c>
      <c r="C25" s="123">
        <v>2000</v>
      </c>
      <c r="D25" s="123">
        <v>2000</v>
      </c>
    </row>
    <row r="26" spans="1:4" ht="15" customHeight="1">
      <c r="A26" s="77" t="s">
        <v>370</v>
      </c>
      <c r="B26" s="353" t="s">
        <v>372</v>
      </c>
      <c r="C26" s="354">
        <f>SUM(C27:C28)</f>
        <v>35108</v>
      </c>
      <c r="D26" s="354">
        <f>SUM(D27:D28)</f>
        <v>38171</v>
      </c>
    </row>
    <row r="27" spans="1:4" ht="15" customHeight="1">
      <c r="A27" s="77"/>
      <c r="B27" s="103" t="s">
        <v>373</v>
      </c>
      <c r="C27" s="147">
        <v>6365</v>
      </c>
      <c r="D27" s="147">
        <v>6365</v>
      </c>
    </row>
    <row r="28" spans="1:4" ht="15" customHeight="1">
      <c r="A28" s="77"/>
      <c r="B28" s="30" t="s">
        <v>374</v>
      </c>
      <c r="C28" s="123">
        <v>28743</v>
      </c>
      <c r="D28" s="123">
        <v>31806</v>
      </c>
    </row>
    <row r="29" spans="1:4" ht="15" customHeight="1">
      <c r="A29" s="92" t="s">
        <v>151</v>
      </c>
      <c r="B29" s="175" t="s">
        <v>371</v>
      </c>
      <c r="C29" s="167">
        <f>SUM(C30)</f>
        <v>5844</v>
      </c>
      <c r="D29" s="167">
        <f>SUM(D30)</f>
        <v>6078</v>
      </c>
    </row>
    <row r="30" spans="1:4" ht="15" customHeight="1">
      <c r="A30" s="94"/>
      <c r="B30" s="22" t="s">
        <v>187</v>
      </c>
      <c r="C30" s="124">
        <v>5844</v>
      </c>
      <c r="D30" s="124">
        <v>6078</v>
      </c>
    </row>
    <row r="31" spans="1:4" ht="15" customHeight="1">
      <c r="A31" s="86"/>
      <c r="B31" s="48" t="s">
        <v>51</v>
      </c>
      <c r="C31" s="146">
        <f>SUM(C11,C15,C17,C20,C26,C29,)</f>
        <v>135201</v>
      </c>
      <c r="D31" s="146">
        <f>SUM(D11,D13,D15,D17,D20,D26,D29,)</f>
        <v>143638</v>
      </c>
    </row>
    <row r="32" spans="1:4" ht="15" customHeight="1">
      <c r="A32" s="77" t="s">
        <v>166</v>
      </c>
      <c r="B32" s="102" t="s">
        <v>167</v>
      </c>
      <c r="C32" s="118">
        <f>SUM(C33:C39)</f>
        <v>19700</v>
      </c>
      <c r="D32" s="440">
        <f>SUM(D33:D39)</f>
        <v>20790</v>
      </c>
    </row>
    <row r="33" spans="1:4" ht="15" customHeight="1">
      <c r="A33" s="77"/>
      <c r="B33" s="103" t="s">
        <v>168</v>
      </c>
      <c r="C33" s="147">
        <v>5800</v>
      </c>
      <c r="D33" s="147">
        <v>5800</v>
      </c>
    </row>
    <row r="34" spans="1:4" ht="15" customHeight="1">
      <c r="A34" s="77"/>
      <c r="B34" s="103" t="s">
        <v>169</v>
      </c>
      <c r="C34" s="147">
        <v>8000</v>
      </c>
      <c r="D34" s="147">
        <v>8000</v>
      </c>
    </row>
    <row r="35" spans="1:4" ht="15" customHeight="1">
      <c r="A35" s="77"/>
      <c r="B35" s="103" t="s">
        <v>170</v>
      </c>
      <c r="C35" s="147">
        <v>400</v>
      </c>
      <c r="D35" s="147">
        <v>400</v>
      </c>
    </row>
    <row r="36" spans="1:4" ht="15" customHeight="1">
      <c r="A36" s="77"/>
      <c r="B36" s="103" t="s">
        <v>171</v>
      </c>
      <c r="C36" s="147">
        <v>1500</v>
      </c>
      <c r="D36" s="147">
        <v>2000</v>
      </c>
    </row>
    <row r="37" spans="1:4" ht="15" customHeight="1">
      <c r="A37" s="77"/>
      <c r="B37" s="103" t="s">
        <v>172</v>
      </c>
      <c r="C37" s="147">
        <v>1500</v>
      </c>
      <c r="D37" s="147">
        <v>1500</v>
      </c>
    </row>
    <row r="38" spans="1:4" ht="15" customHeight="1">
      <c r="A38" s="77"/>
      <c r="B38" s="103" t="s">
        <v>173</v>
      </c>
      <c r="C38" s="147">
        <v>2000</v>
      </c>
      <c r="D38" s="147">
        <v>2000</v>
      </c>
    </row>
    <row r="39" spans="1:4" ht="15" customHeight="1">
      <c r="A39" s="77"/>
      <c r="B39" s="103" t="s">
        <v>174</v>
      </c>
      <c r="C39" s="123">
        <v>500</v>
      </c>
      <c r="D39" s="123">
        <v>1090</v>
      </c>
    </row>
    <row r="40" spans="1:4" ht="15" customHeight="1">
      <c r="A40" s="87"/>
      <c r="B40" s="12" t="s">
        <v>51</v>
      </c>
      <c r="C40" s="99">
        <f>SUM(C31,C32)</f>
        <v>154901</v>
      </c>
      <c r="D40" s="99">
        <f>SUM(D31,D32)</f>
        <v>164428</v>
      </c>
    </row>
    <row r="42" spans="1:3" ht="15.75">
      <c r="A42" s="4" t="s">
        <v>639</v>
      </c>
      <c r="B42" s="4"/>
      <c r="C42" s="4"/>
    </row>
    <row r="43" spans="1:3" ht="15.75">
      <c r="A43" s="4"/>
      <c r="B43" s="4"/>
      <c r="C43" s="4"/>
    </row>
    <row r="44" spans="1:4" ht="15.75">
      <c r="A44" s="542" t="s">
        <v>52</v>
      </c>
      <c r="B44" s="552"/>
      <c r="C44" s="552"/>
      <c r="D44" s="552"/>
    </row>
    <row r="45" spans="1:4" ht="15.75">
      <c r="A45" s="542" t="s">
        <v>487</v>
      </c>
      <c r="B45" s="552"/>
      <c r="C45" s="552"/>
      <c r="D45" s="552"/>
    </row>
    <row r="46" spans="1:4" ht="15.75">
      <c r="A46" s="542" t="s">
        <v>112</v>
      </c>
      <c r="B46" s="552"/>
      <c r="C46" s="552"/>
      <c r="D46" s="552"/>
    </row>
    <row r="47" spans="1:3" ht="12.75">
      <c r="A47" s="5"/>
      <c r="B47" s="5"/>
      <c r="C47" s="5"/>
    </row>
    <row r="48" spans="1:3" ht="12.75">
      <c r="A48" s="5"/>
      <c r="B48" s="5" t="s">
        <v>53</v>
      </c>
      <c r="C48" s="5"/>
    </row>
    <row r="49" spans="1:4" ht="15" customHeight="1">
      <c r="A49" s="49" t="s">
        <v>4</v>
      </c>
      <c r="B49" s="49" t="s">
        <v>5</v>
      </c>
      <c r="C49" s="553" t="s">
        <v>486</v>
      </c>
      <c r="D49" s="553" t="s">
        <v>465</v>
      </c>
    </row>
    <row r="50" spans="1:4" ht="24.75" customHeight="1">
      <c r="A50" s="50" t="s">
        <v>7</v>
      </c>
      <c r="B50" s="50"/>
      <c r="C50" s="501"/>
      <c r="D50" s="501"/>
    </row>
    <row r="51" spans="1:4" ht="15" customHeight="1">
      <c r="A51" s="92" t="s">
        <v>446</v>
      </c>
      <c r="B51" s="175" t="s">
        <v>188</v>
      </c>
      <c r="C51" s="167">
        <f>SUM(C52:C56)</f>
        <v>9750</v>
      </c>
      <c r="D51" s="167">
        <f>SUM(D52:D56)</f>
        <v>9750</v>
      </c>
    </row>
    <row r="52" spans="1:4" ht="15" customHeight="1">
      <c r="A52" s="93"/>
      <c r="B52" s="27" t="s">
        <v>375</v>
      </c>
      <c r="C52" s="147">
        <v>4400</v>
      </c>
      <c r="D52" s="147">
        <v>4400</v>
      </c>
    </row>
    <row r="53" spans="1:4" ht="15" customHeight="1">
      <c r="A53" s="93"/>
      <c r="B53" s="27" t="s">
        <v>127</v>
      </c>
      <c r="C53" s="147">
        <v>1200</v>
      </c>
      <c r="D53" s="147">
        <v>1200</v>
      </c>
    </row>
    <row r="54" spans="1:4" ht="15" customHeight="1">
      <c r="A54" s="93"/>
      <c r="B54" s="27" t="s">
        <v>409</v>
      </c>
      <c r="C54" s="147">
        <v>1000</v>
      </c>
      <c r="D54" s="147">
        <v>1000</v>
      </c>
    </row>
    <row r="55" spans="1:4" ht="15" customHeight="1">
      <c r="A55" s="93"/>
      <c r="B55" s="27" t="s">
        <v>376</v>
      </c>
      <c r="C55" s="147">
        <v>3000</v>
      </c>
      <c r="D55" s="147">
        <v>3000</v>
      </c>
    </row>
    <row r="56" spans="1:4" ht="15" customHeight="1">
      <c r="A56" s="94"/>
      <c r="B56" s="22" t="s">
        <v>189</v>
      </c>
      <c r="C56" s="123">
        <v>150</v>
      </c>
      <c r="D56" s="123">
        <v>150</v>
      </c>
    </row>
    <row r="57" spans="1:4" ht="15" customHeight="1">
      <c r="A57" s="76" t="s">
        <v>447</v>
      </c>
      <c r="B57" s="334" t="s">
        <v>573</v>
      </c>
      <c r="C57" s="167">
        <f>SUM(C60:C60)</f>
        <v>110</v>
      </c>
      <c r="D57" s="167">
        <f>SUM(D58:D60)</f>
        <v>3516</v>
      </c>
    </row>
    <row r="58" spans="1:4" ht="15" customHeight="1">
      <c r="A58" s="77"/>
      <c r="B58" s="103" t="s">
        <v>574</v>
      </c>
      <c r="C58" s="445"/>
      <c r="D58" s="147">
        <v>1376</v>
      </c>
    </row>
    <row r="59" spans="1:4" ht="15" customHeight="1">
      <c r="A59" s="77"/>
      <c r="B59" s="103" t="s">
        <v>575</v>
      </c>
      <c r="C59" s="445"/>
      <c r="D59" s="147">
        <v>2030</v>
      </c>
    </row>
    <row r="60" spans="1:4" ht="15" customHeight="1">
      <c r="A60" s="86"/>
      <c r="B60" s="30" t="s">
        <v>377</v>
      </c>
      <c r="C60" s="123">
        <v>110</v>
      </c>
      <c r="D60" s="123">
        <v>110</v>
      </c>
    </row>
    <row r="61" spans="1:4" ht="15" customHeight="1">
      <c r="A61" s="92"/>
      <c r="B61" s="175" t="s">
        <v>190</v>
      </c>
      <c r="C61" s="167">
        <f>SUM(C62:C63)</f>
        <v>8650</v>
      </c>
      <c r="D61" s="167">
        <f>SUM(D62:D63)</f>
        <v>7750</v>
      </c>
    </row>
    <row r="62" spans="1:4" ht="15" customHeight="1">
      <c r="A62" s="93" t="s">
        <v>448</v>
      </c>
      <c r="B62" s="197" t="s">
        <v>148</v>
      </c>
      <c r="C62" s="335">
        <v>650</v>
      </c>
      <c r="D62" s="335">
        <v>650</v>
      </c>
    </row>
    <row r="63" spans="1:4" ht="15" customHeight="1">
      <c r="A63" s="94" t="s">
        <v>449</v>
      </c>
      <c r="B63" s="213" t="s">
        <v>175</v>
      </c>
      <c r="C63" s="123">
        <v>8000</v>
      </c>
      <c r="D63" s="123">
        <v>7100</v>
      </c>
    </row>
    <row r="64" spans="1:4" ht="15" customHeight="1">
      <c r="A64" s="94"/>
      <c r="B64" s="211" t="s">
        <v>191</v>
      </c>
      <c r="C64" s="336">
        <v>60</v>
      </c>
      <c r="D64" s="336">
        <v>60</v>
      </c>
    </row>
    <row r="65" spans="1:4" ht="15" customHeight="1">
      <c r="A65" s="95" t="s">
        <v>591</v>
      </c>
      <c r="B65" s="210" t="s">
        <v>192</v>
      </c>
      <c r="C65" s="212">
        <v>7500</v>
      </c>
      <c r="D65" s="212">
        <v>10934</v>
      </c>
    </row>
    <row r="66" spans="1:4" ht="15" customHeight="1">
      <c r="A66" s="94"/>
      <c r="B66" s="48" t="s">
        <v>110</v>
      </c>
      <c r="C66" s="125">
        <f>SUM(C51,C57,C61,C64,C65)</f>
        <v>26070</v>
      </c>
      <c r="D66" s="125">
        <f>SUM(D51,D57,D61,D64,D65)</f>
        <v>32010</v>
      </c>
    </row>
    <row r="67" spans="1:4" ht="15" customHeight="1">
      <c r="A67" s="95"/>
      <c r="B67" s="57" t="s">
        <v>109</v>
      </c>
      <c r="C67" s="100">
        <f>SUM(C66)</f>
        <v>26070</v>
      </c>
      <c r="D67" s="100">
        <f>SUM(D66)</f>
        <v>32010</v>
      </c>
    </row>
    <row r="68" spans="1:3" ht="12.75">
      <c r="A68" s="67"/>
      <c r="B68" s="66"/>
      <c r="C68" s="66"/>
    </row>
    <row r="69" spans="1:3" ht="12.75">
      <c r="A69" s="68"/>
      <c r="B69" s="68"/>
      <c r="C69" s="68"/>
    </row>
  </sheetData>
  <sheetProtection/>
  <mergeCells count="11">
    <mergeCell ref="A46:D46"/>
    <mergeCell ref="A3:D3"/>
    <mergeCell ref="A4:D4"/>
    <mergeCell ref="A5:D5"/>
    <mergeCell ref="A6:D6"/>
    <mergeCell ref="C9:C10"/>
    <mergeCell ref="C49:C50"/>
    <mergeCell ref="D9:D10"/>
    <mergeCell ref="D49:D50"/>
    <mergeCell ref="A44:D44"/>
    <mergeCell ref="A45:D45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79" r:id="rId1"/>
  <headerFooter alignWithMargins="0">
    <oddFooter>&amp;C&amp;P. oldal</oddFoot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SheetLayoutView="100" zoomScalePageLayoutView="0" workbookViewId="0" topLeftCell="A22">
      <selection activeCell="B44" sqref="B44"/>
    </sheetView>
  </sheetViews>
  <sheetFormatPr defaultColWidth="9.140625" defaultRowHeight="12.75"/>
  <cols>
    <col min="1" max="1" width="6.7109375" style="0" customWidth="1"/>
    <col min="2" max="2" width="48.00390625" style="0" customWidth="1"/>
    <col min="3" max="3" width="10.7109375" style="0" customWidth="1"/>
    <col min="4" max="4" width="11.00390625" style="0" customWidth="1"/>
    <col min="5" max="5" width="10.7109375" style="0" customWidth="1"/>
    <col min="8" max="8" width="10.421875" style="0" customWidth="1"/>
  </cols>
  <sheetData>
    <row r="1" spans="1:5" ht="15.75">
      <c r="A1" s="46" t="s">
        <v>640</v>
      </c>
      <c r="B1" s="46"/>
      <c r="C1" s="46"/>
      <c r="D1" s="46"/>
      <c r="E1" s="46"/>
    </row>
    <row r="2" spans="1:5" ht="15.75">
      <c r="A2" s="46"/>
      <c r="B2" s="46"/>
      <c r="C2" s="46"/>
      <c r="D2" s="46"/>
      <c r="E2" s="46"/>
    </row>
    <row r="3" spans="1:8" ht="15.75">
      <c r="A3" s="551" t="s">
        <v>57</v>
      </c>
      <c r="B3" s="552"/>
      <c r="C3" s="552"/>
      <c r="D3" s="552"/>
      <c r="E3" s="552"/>
      <c r="F3" s="552"/>
      <c r="G3" s="552"/>
      <c r="H3" s="552"/>
    </row>
    <row r="4" spans="1:8" ht="15.75">
      <c r="A4" s="551" t="s">
        <v>488</v>
      </c>
      <c r="B4" s="552"/>
      <c r="C4" s="552"/>
      <c r="D4" s="552"/>
      <c r="E4" s="552"/>
      <c r="F4" s="552"/>
      <c r="G4" s="552"/>
      <c r="H4" s="552"/>
    </row>
    <row r="5" spans="1:8" ht="15.75">
      <c r="A5" s="551" t="s">
        <v>58</v>
      </c>
      <c r="B5" s="552"/>
      <c r="C5" s="552"/>
      <c r="D5" s="552"/>
      <c r="E5" s="552"/>
      <c r="F5" s="552"/>
      <c r="G5" s="552"/>
      <c r="H5" s="552"/>
    </row>
    <row r="6" spans="1:8" ht="15.75">
      <c r="A6" s="551" t="s">
        <v>59</v>
      </c>
      <c r="B6" s="552"/>
      <c r="C6" s="552"/>
      <c r="D6" s="552"/>
      <c r="E6" s="552"/>
      <c r="F6" s="552"/>
      <c r="G6" s="552"/>
      <c r="H6" s="552"/>
    </row>
    <row r="7" spans="1:5" ht="12.75">
      <c r="A7" s="5"/>
      <c r="B7" s="5"/>
      <c r="C7" s="5"/>
      <c r="D7" s="5"/>
      <c r="E7" s="5"/>
    </row>
    <row r="8" spans="1:5" ht="12.75">
      <c r="A8" s="5"/>
      <c r="B8" s="5"/>
      <c r="C8" s="5"/>
      <c r="D8" s="5" t="s">
        <v>116</v>
      </c>
      <c r="E8" s="5"/>
    </row>
    <row r="9" spans="1:8" ht="12.75" customHeight="1">
      <c r="A9" s="49" t="s">
        <v>49</v>
      </c>
      <c r="B9" s="49" t="s">
        <v>5</v>
      </c>
      <c r="C9" s="52"/>
      <c r="D9" s="53" t="s">
        <v>303</v>
      </c>
      <c r="E9" s="54"/>
      <c r="F9" s="52"/>
      <c r="G9" s="53" t="s">
        <v>465</v>
      </c>
      <c r="H9" s="54"/>
    </row>
    <row r="10" spans="1:8" ht="12.75" customHeight="1">
      <c r="A10" s="51" t="s">
        <v>50</v>
      </c>
      <c r="B10" s="51"/>
      <c r="C10" s="55" t="s">
        <v>60</v>
      </c>
      <c r="D10" s="55" t="s">
        <v>61</v>
      </c>
      <c r="E10" s="55" t="s">
        <v>6</v>
      </c>
      <c r="F10" s="55" t="s">
        <v>60</v>
      </c>
      <c r="G10" s="55" t="s">
        <v>61</v>
      </c>
      <c r="H10" s="55" t="s">
        <v>6</v>
      </c>
    </row>
    <row r="11" spans="1:8" ht="12.75" customHeight="1">
      <c r="A11" s="156" t="s">
        <v>433</v>
      </c>
      <c r="B11" s="101" t="s">
        <v>384</v>
      </c>
      <c r="C11" s="218">
        <f aca="true" t="shared" si="0" ref="C11:H11">SUM(C12:C19)</f>
        <v>74532</v>
      </c>
      <c r="D11" s="116">
        <f t="shared" si="0"/>
        <v>19448</v>
      </c>
      <c r="E11" s="116">
        <f t="shared" si="0"/>
        <v>93980</v>
      </c>
      <c r="F11" s="218">
        <f t="shared" si="0"/>
        <v>97038</v>
      </c>
      <c r="G11" s="116">
        <f t="shared" si="0"/>
        <v>24752</v>
      </c>
      <c r="H11" s="116">
        <f t="shared" si="0"/>
        <v>121790</v>
      </c>
    </row>
    <row r="12" spans="1:8" ht="12.75" customHeight="1">
      <c r="A12" s="111"/>
      <c r="B12" s="176" t="s">
        <v>378</v>
      </c>
      <c r="C12" s="222">
        <v>3040</v>
      </c>
      <c r="D12" s="177">
        <v>810</v>
      </c>
      <c r="E12" s="177">
        <f>SUM(C12:D12)</f>
        <v>3850</v>
      </c>
      <c r="F12" s="222">
        <v>3040</v>
      </c>
      <c r="G12" s="177">
        <v>810</v>
      </c>
      <c r="H12" s="177">
        <f aca="true" t="shared" si="1" ref="H12:H18">SUM(F12:G12)</f>
        <v>3850</v>
      </c>
    </row>
    <row r="13" spans="1:8" ht="12.75" customHeight="1">
      <c r="A13" s="111"/>
      <c r="B13" s="176" t="s">
        <v>380</v>
      </c>
      <c r="C13" s="178">
        <v>2362</v>
      </c>
      <c r="D13" s="177">
        <v>638</v>
      </c>
      <c r="E13" s="177">
        <f>SUM(C13:D13)</f>
        <v>3000</v>
      </c>
      <c r="F13" s="178">
        <v>2362</v>
      </c>
      <c r="G13" s="177">
        <v>638</v>
      </c>
      <c r="H13" s="177">
        <f t="shared" si="1"/>
        <v>3000</v>
      </c>
    </row>
    <row r="14" spans="1:8" ht="12.75" customHeight="1">
      <c r="A14" s="111"/>
      <c r="B14" s="176" t="s">
        <v>382</v>
      </c>
      <c r="C14" s="178">
        <v>67000</v>
      </c>
      <c r="D14" s="177">
        <v>18000</v>
      </c>
      <c r="E14" s="177">
        <f>SUM(C14:D14)</f>
        <v>85000</v>
      </c>
      <c r="F14" s="178">
        <v>81685</v>
      </c>
      <c r="G14" s="177">
        <v>21965</v>
      </c>
      <c r="H14" s="177">
        <f t="shared" si="1"/>
        <v>103650</v>
      </c>
    </row>
    <row r="15" spans="1:8" ht="12.75" customHeight="1">
      <c r="A15" s="111"/>
      <c r="B15" s="176" t="s">
        <v>383</v>
      </c>
      <c r="C15" s="178">
        <v>520</v>
      </c>
      <c r="D15" s="177"/>
      <c r="E15" s="177">
        <f>SUM(C15:D15)</f>
        <v>520</v>
      </c>
      <c r="F15" s="178">
        <v>780</v>
      </c>
      <c r="G15" s="177"/>
      <c r="H15" s="177">
        <f t="shared" si="1"/>
        <v>780</v>
      </c>
    </row>
    <row r="16" spans="1:8" ht="12.75" customHeight="1">
      <c r="A16" s="111"/>
      <c r="B16" s="176" t="s">
        <v>568</v>
      </c>
      <c r="C16" s="178"/>
      <c r="D16" s="177"/>
      <c r="E16" s="177"/>
      <c r="F16" s="178">
        <v>4961</v>
      </c>
      <c r="G16" s="177">
        <v>1339</v>
      </c>
      <c r="H16" s="177">
        <f t="shared" si="1"/>
        <v>6300</v>
      </c>
    </row>
    <row r="17" spans="1:8" ht="12.75" customHeight="1">
      <c r="A17" s="111"/>
      <c r="B17" s="176" t="s">
        <v>569</v>
      </c>
      <c r="C17" s="178"/>
      <c r="D17" s="177"/>
      <c r="E17" s="177"/>
      <c r="F17" s="178">
        <v>1600</v>
      </c>
      <c r="G17" s="177"/>
      <c r="H17" s="177">
        <f t="shared" si="1"/>
        <v>1600</v>
      </c>
    </row>
    <row r="18" spans="1:8" ht="12.75" customHeight="1">
      <c r="A18" s="111"/>
      <c r="B18" s="176" t="s">
        <v>567</v>
      </c>
      <c r="C18" s="178"/>
      <c r="D18" s="177"/>
      <c r="E18" s="177"/>
      <c r="F18" s="178">
        <v>1000</v>
      </c>
      <c r="G18" s="177"/>
      <c r="H18" s="177">
        <f t="shared" si="1"/>
        <v>1000</v>
      </c>
    </row>
    <row r="19" spans="1:8" ht="12.75" customHeight="1">
      <c r="A19" s="111"/>
      <c r="B19" s="176" t="s">
        <v>427</v>
      </c>
      <c r="C19" s="178">
        <v>1610</v>
      </c>
      <c r="D19" s="177"/>
      <c r="E19" s="189">
        <v>1610</v>
      </c>
      <c r="F19" s="178">
        <v>1610</v>
      </c>
      <c r="G19" s="177"/>
      <c r="H19" s="189">
        <v>1610</v>
      </c>
    </row>
    <row r="20" spans="1:8" s="352" customFormat="1" ht="12.75" customHeight="1">
      <c r="A20" s="343" t="s">
        <v>436</v>
      </c>
      <c r="B20" s="101" t="s">
        <v>414</v>
      </c>
      <c r="C20" s="350">
        <v>3937</v>
      </c>
      <c r="D20" s="115">
        <v>1063</v>
      </c>
      <c r="E20" s="351">
        <v>5000</v>
      </c>
      <c r="F20" s="350">
        <v>3937</v>
      </c>
      <c r="G20" s="115">
        <v>1063</v>
      </c>
      <c r="H20" s="351">
        <v>5000</v>
      </c>
    </row>
    <row r="21" spans="1:8" ht="12.75" customHeight="1">
      <c r="A21" s="349"/>
      <c r="B21" s="205" t="s">
        <v>415</v>
      </c>
      <c r="C21" s="190">
        <v>3937</v>
      </c>
      <c r="D21" s="189">
        <v>1063</v>
      </c>
      <c r="E21" s="342">
        <f>SUM(C21:D21)</f>
        <v>5000</v>
      </c>
      <c r="F21" s="190">
        <v>3937</v>
      </c>
      <c r="G21" s="189">
        <v>1063</v>
      </c>
      <c r="H21" s="342">
        <f>SUM(F21:G21)</f>
        <v>5000</v>
      </c>
    </row>
    <row r="22" spans="1:8" ht="12.75" customHeight="1">
      <c r="A22" s="156" t="s">
        <v>434</v>
      </c>
      <c r="B22" s="101" t="s">
        <v>428</v>
      </c>
      <c r="C22" s="181">
        <f aca="true" t="shared" si="2" ref="C22:H22">SUM(C23:C26)</f>
        <v>27011</v>
      </c>
      <c r="D22" s="116">
        <f t="shared" si="2"/>
        <v>7293</v>
      </c>
      <c r="E22" s="368">
        <f t="shared" si="2"/>
        <v>34304</v>
      </c>
      <c r="F22" s="181">
        <f t="shared" si="2"/>
        <v>26200</v>
      </c>
      <c r="G22" s="116">
        <f t="shared" si="2"/>
        <v>7064</v>
      </c>
      <c r="H22" s="368">
        <f t="shared" si="2"/>
        <v>33264</v>
      </c>
    </row>
    <row r="23" spans="1:8" ht="12.75" customHeight="1">
      <c r="A23" s="219"/>
      <c r="B23" s="176" t="s">
        <v>388</v>
      </c>
      <c r="C23" s="220">
        <v>11811</v>
      </c>
      <c r="D23" s="221">
        <v>3189</v>
      </c>
      <c r="E23" s="369">
        <f>SUM(C23:D23)</f>
        <v>15000</v>
      </c>
      <c r="F23" s="220">
        <v>11000</v>
      </c>
      <c r="G23" s="221">
        <v>2960</v>
      </c>
      <c r="H23" s="369">
        <f>SUM(F23:G23)</f>
        <v>13960</v>
      </c>
    </row>
    <row r="24" spans="1:8" ht="12.75" customHeight="1">
      <c r="A24" s="219"/>
      <c r="B24" s="176" t="s">
        <v>381</v>
      </c>
      <c r="C24" s="178">
        <v>9200</v>
      </c>
      <c r="D24" s="177">
        <v>2484</v>
      </c>
      <c r="E24" s="204">
        <f>SUM(C24:D24)</f>
        <v>11684</v>
      </c>
      <c r="F24" s="178">
        <v>9200</v>
      </c>
      <c r="G24" s="177">
        <v>2484</v>
      </c>
      <c r="H24" s="204">
        <f>SUM(F24:G24)</f>
        <v>11684</v>
      </c>
    </row>
    <row r="25" spans="1:8" ht="12.75" customHeight="1">
      <c r="A25" s="219"/>
      <c r="B25" s="176" t="s">
        <v>379</v>
      </c>
      <c r="C25" s="178">
        <v>1000</v>
      </c>
      <c r="D25" s="177">
        <v>270</v>
      </c>
      <c r="E25" s="204">
        <f>SUM(C25:D25)</f>
        <v>1270</v>
      </c>
      <c r="F25" s="178">
        <v>1000</v>
      </c>
      <c r="G25" s="177">
        <v>270</v>
      </c>
      <c r="H25" s="204">
        <f>SUM(F25:G25)</f>
        <v>1270</v>
      </c>
    </row>
    <row r="26" spans="1:8" ht="12.75" customHeight="1">
      <c r="A26" s="185"/>
      <c r="B26" s="205" t="s">
        <v>429</v>
      </c>
      <c r="C26" s="190">
        <v>5000</v>
      </c>
      <c r="D26" s="189">
        <v>1350</v>
      </c>
      <c r="E26" s="370">
        <f>SUM(C26:D26)</f>
        <v>6350</v>
      </c>
      <c r="F26" s="190">
        <v>5000</v>
      </c>
      <c r="G26" s="189">
        <v>1350</v>
      </c>
      <c r="H26" s="370">
        <f>SUM(F26:G26)</f>
        <v>6350</v>
      </c>
    </row>
    <row r="27" spans="1:8" ht="12.75" customHeight="1">
      <c r="A27" s="345" t="s">
        <v>440</v>
      </c>
      <c r="B27" s="179" t="s">
        <v>195</v>
      </c>
      <c r="C27" s="441"/>
      <c r="D27" s="217"/>
      <c r="E27" s="442"/>
      <c r="F27" s="441">
        <f>SUM(F28:F29)</f>
        <v>61850</v>
      </c>
      <c r="G27" s="441">
        <f>SUM(G28:G29)</f>
        <v>16700</v>
      </c>
      <c r="H27" s="441">
        <f>SUM(H28:H29)</f>
        <v>78550</v>
      </c>
    </row>
    <row r="28" spans="1:8" s="301" customFormat="1" ht="12.75" customHeight="1">
      <c r="A28" s="339"/>
      <c r="B28" s="176" t="s">
        <v>629</v>
      </c>
      <c r="C28" s="178"/>
      <c r="D28" s="177"/>
      <c r="E28" s="369"/>
      <c r="F28" s="178">
        <v>59055</v>
      </c>
      <c r="G28" s="177">
        <v>15945</v>
      </c>
      <c r="H28" s="369">
        <f>SUM(F28:G28)</f>
        <v>75000</v>
      </c>
    </row>
    <row r="29" spans="1:8" ht="12.75" customHeight="1">
      <c r="A29" s="111"/>
      <c r="B29" s="176" t="s">
        <v>570</v>
      </c>
      <c r="C29" s="178"/>
      <c r="D29" s="177"/>
      <c r="E29" s="369"/>
      <c r="F29" s="178">
        <v>2795</v>
      </c>
      <c r="G29" s="177">
        <v>755</v>
      </c>
      <c r="H29" s="369">
        <f>SUM(F29:G29)</f>
        <v>3550</v>
      </c>
    </row>
    <row r="30" spans="1:8" ht="12.75" customHeight="1">
      <c r="A30" s="343" t="s">
        <v>435</v>
      </c>
      <c r="B30" s="101" t="s">
        <v>389</v>
      </c>
      <c r="C30" s="116">
        <f aca="true" t="shared" si="3" ref="C30:H30">SUM(C31:C34)</f>
        <v>12425</v>
      </c>
      <c r="D30" s="116">
        <f t="shared" si="3"/>
        <v>3355</v>
      </c>
      <c r="E30" s="116">
        <f t="shared" si="3"/>
        <v>15780</v>
      </c>
      <c r="F30" s="116">
        <f t="shared" si="3"/>
        <v>25412</v>
      </c>
      <c r="G30" s="116">
        <f t="shared" si="3"/>
        <v>6861</v>
      </c>
      <c r="H30" s="116">
        <f t="shared" si="3"/>
        <v>32273</v>
      </c>
    </row>
    <row r="31" spans="1:8" s="301" customFormat="1" ht="12.75" customHeight="1">
      <c r="A31" s="339"/>
      <c r="B31" s="176" t="s">
        <v>390</v>
      </c>
      <c r="C31" s="221">
        <v>11811</v>
      </c>
      <c r="D31" s="220">
        <v>3189</v>
      </c>
      <c r="E31" s="221">
        <f>SUM(C31:D31)</f>
        <v>15000</v>
      </c>
      <c r="F31" s="221">
        <v>8200</v>
      </c>
      <c r="G31" s="220">
        <v>2213</v>
      </c>
      <c r="H31" s="221">
        <f>SUM(F31:G31)</f>
        <v>10413</v>
      </c>
    </row>
    <row r="32" spans="1:8" s="301" customFormat="1" ht="12.75" customHeight="1">
      <c r="A32" s="339"/>
      <c r="B32" s="176" t="s">
        <v>572</v>
      </c>
      <c r="C32" s="221"/>
      <c r="D32" s="220"/>
      <c r="E32" s="221"/>
      <c r="F32" s="221">
        <v>13898</v>
      </c>
      <c r="G32" s="220">
        <v>3752</v>
      </c>
      <c r="H32" s="221">
        <f>SUM(F32:G32)</f>
        <v>17650</v>
      </c>
    </row>
    <row r="33" spans="1:8" s="301" customFormat="1" ht="12.75" customHeight="1">
      <c r="A33" s="339"/>
      <c r="B33" s="176" t="s">
        <v>571</v>
      </c>
      <c r="C33" s="221"/>
      <c r="D33" s="220"/>
      <c r="E33" s="221"/>
      <c r="F33" s="221">
        <v>2700</v>
      </c>
      <c r="G33" s="220">
        <v>730</v>
      </c>
      <c r="H33" s="221">
        <f>SUM(F33:G33)</f>
        <v>3430</v>
      </c>
    </row>
    <row r="34" spans="1:8" s="301" customFormat="1" ht="12.75" customHeight="1">
      <c r="A34" s="344"/>
      <c r="B34" s="205" t="s">
        <v>430</v>
      </c>
      <c r="C34" s="168">
        <v>614</v>
      </c>
      <c r="D34" s="223">
        <v>166</v>
      </c>
      <c r="E34" s="168">
        <f>SUM(C34:D34)</f>
        <v>780</v>
      </c>
      <c r="F34" s="168">
        <v>614</v>
      </c>
      <c r="G34" s="223">
        <v>166</v>
      </c>
      <c r="H34" s="168">
        <f>SUM(F34:G34)</f>
        <v>780</v>
      </c>
    </row>
    <row r="35" spans="1:8" s="299" customFormat="1" ht="25.5" customHeight="1">
      <c r="A35" s="345" t="s">
        <v>8</v>
      </c>
      <c r="B35" s="443" t="s">
        <v>403</v>
      </c>
      <c r="C35" s="444">
        <f>SUM(C11,C22,C30,C20)</f>
        <v>117905</v>
      </c>
      <c r="D35" s="444">
        <f>SUM(D11,D22,D30,D20)</f>
        <v>31159</v>
      </c>
      <c r="E35" s="444">
        <f>SUM(E11,E22,E30,E20)</f>
        <v>149064</v>
      </c>
      <c r="F35" s="444">
        <f>SUM(F11,F22,F30,F20,F27)</f>
        <v>214437</v>
      </c>
      <c r="G35" s="444">
        <f>SUM(G11,G22,G30,G20,G27)</f>
        <v>56440</v>
      </c>
      <c r="H35" s="444">
        <f>SUM(H11,H22,H30,H20,H27)</f>
        <v>270877</v>
      </c>
    </row>
    <row r="36" spans="1:8" s="301" customFormat="1" ht="12.75" customHeight="1">
      <c r="A36" s="343" t="s">
        <v>437</v>
      </c>
      <c r="B36" s="101" t="s">
        <v>399</v>
      </c>
      <c r="C36" s="116">
        <f aca="true" t="shared" si="4" ref="C36:H36">SUM(C37:C39)</f>
        <v>7962</v>
      </c>
      <c r="D36" s="116">
        <f t="shared" si="4"/>
        <v>2149</v>
      </c>
      <c r="E36" s="116">
        <f t="shared" si="4"/>
        <v>10111</v>
      </c>
      <c r="F36" s="116">
        <f t="shared" si="4"/>
        <v>7962</v>
      </c>
      <c r="G36" s="116">
        <f t="shared" si="4"/>
        <v>2149</v>
      </c>
      <c r="H36" s="116">
        <f t="shared" si="4"/>
        <v>10111</v>
      </c>
    </row>
    <row r="37" spans="1:8" s="301" customFormat="1" ht="12.75" customHeight="1">
      <c r="A37" s="339"/>
      <c r="B37" s="176" t="s">
        <v>400</v>
      </c>
      <c r="C37" s="221">
        <v>190</v>
      </c>
      <c r="D37" s="220">
        <v>51</v>
      </c>
      <c r="E37" s="221">
        <f>SUM(C37:D37)</f>
        <v>241</v>
      </c>
      <c r="F37" s="221">
        <v>190</v>
      </c>
      <c r="G37" s="220">
        <v>51</v>
      </c>
      <c r="H37" s="221">
        <f>SUM(F37:G37)</f>
        <v>241</v>
      </c>
    </row>
    <row r="38" spans="1:8" s="301" customFormat="1" ht="12.75" customHeight="1">
      <c r="A38" s="339"/>
      <c r="B38" s="176" t="s">
        <v>401</v>
      </c>
      <c r="C38" s="221">
        <v>3047</v>
      </c>
      <c r="D38" s="220">
        <v>823</v>
      </c>
      <c r="E38" s="221">
        <f>SUM(C38:D38)</f>
        <v>3870</v>
      </c>
      <c r="F38" s="221">
        <v>3047</v>
      </c>
      <c r="G38" s="220">
        <v>823</v>
      </c>
      <c r="H38" s="221">
        <f>SUM(F38:G38)</f>
        <v>3870</v>
      </c>
    </row>
    <row r="39" spans="1:8" ht="12.75" customHeight="1">
      <c r="A39" s="344"/>
      <c r="B39" s="205" t="s">
        <v>402</v>
      </c>
      <c r="C39" s="168">
        <v>4725</v>
      </c>
      <c r="D39" s="223">
        <v>1275</v>
      </c>
      <c r="E39" s="168">
        <f>SUM(C39:D39)</f>
        <v>6000</v>
      </c>
      <c r="F39" s="168">
        <v>4725</v>
      </c>
      <c r="G39" s="223">
        <v>1275</v>
      </c>
      <c r="H39" s="168">
        <f>SUM(F39:G39)</f>
        <v>6000</v>
      </c>
    </row>
    <row r="40" spans="1:8" ht="22.5" customHeight="1">
      <c r="A40" s="156" t="s">
        <v>9</v>
      </c>
      <c r="B40" s="454" t="s">
        <v>118</v>
      </c>
      <c r="C40" s="449">
        <f aca="true" t="shared" si="5" ref="C40:H40">SUM(C36)</f>
        <v>7962</v>
      </c>
      <c r="D40" s="449">
        <f t="shared" si="5"/>
        <v>2149</v>
      </c>
      <c r="E40" s="449">
        <f t="shared" si="5"/>
        <v>10111</v>
      </c>
      <c r="F40" s="449">
        <f t="shared" si="5"/>
        <v>7962</v>
      </c>
      <c r="G40" s="449">
        <f t="shared" si="5"/>
        <v>2149</v>
      </c>
      <c r="H40" s="449">
        <f t="shared" si="5"/>
        <v>10111</v>
      </c>
    </row>
    <row r="41" spans="1:8" ht="14.25" customHeight="1">
      <c r="A41" s="156" t="s">
        <v>579</v>
      </c>
      <c r="B41" s="457" t="s">
        <v>580</v>
      </c>
      <c r="C41" s="459"/>
      <c r="D41" s="458"/>
      <c r="E41" s="459"/>
      <c r="F41" s="350">
        <v>1496</v>
      </c>
      <c r="G41" s="115">
        <v>404</v>
      </c>
      <c r="H41" s="351">
        <v>1900</v>
      </c>
    </row>
    <row r="42" spans="1:8" s="301" customFormat="1" ht="13.5" customHeight="1">
      <c r="A42" s="455"/>
      <c r="B42" s="456" t="s">
        <v>581</v>
      </c>
      <c r="C42" s="189"/>
      <c r="D42" s="190"/>
      <c r="E42" s="189"/>
      <c r="F42" s="190">
        <v>1496</v>
      </c>
      <c r="G42" s="189">
        <v>404</v>
      </c>
      <c r="H42" s="342">
        <f>SUM(F42:G42)</f>
        <v>1900</v>
      </c>
    </row>
    <row r="43" spans="1:8" ht="13.5" customHeight="1">
      <c r="A43" s="157" t="s">
        <v>582</v>
      </c>
      <c r="B43" s="179" t="s">
        <v>583</v>
      </c>
      <c r="C43" s="453"/>
      <c r="D43" s="453"/>
      <c r="E43" s="453"/>
      <c r="F43" s="217">
        <f>SUM(F44:F47)</f>
        <v>9632</v>
      </c>
      <c r="G43" s="217">
        <f>SUM(G44:G47)</f>
        <v>2600</v>
      </c>
      <c r="H43" s="115">
        <f>SUM(H44:H47)</f>
        <v>12232</v>
      </c>
    </row>
    <row r="44" spans="1:8" ht="13.5" customHeight="1">
      <c r="A44" s="157"/>
      <c r="B44" s="176" t="s">
        <v>584</v>
      </c>
      <c r="C44" s="177"/>
      <c r="D44" s="177"/>
      <c r="E44" s="177"/>
      <c r="F44" s="177">
        <v>5836</v>
      </c>
      <c r="G44" s="177">
        <v>1576</v>
      </c>
      <c r="H44" s="177">
        <f>SUM(F44:G44)</f>
        <v>7412</v>
      </c>
    </row>
    <row r="45" spans="1:8" ht="13.5" customHeight="1">
      <c r="A45" s="157"/>
      <c r="B45" s="176" t="s">
        <v>585</v>
      </c>
      <c r="C45" s="177"/>
      <c r="D45" s="177"/>
      <c r="E45" s="177"/>
      <c r="F45" s="177">
        <v>620</v>
      </c>
      <c r="G45" s="177">
        <v>167</v>
      </c>
      <c r="H45" s="177">
        <f>SUM(F45:G45)</f>
        <v>787</v>
      </c>
    </row>
    <row r="46" spans="1:8" ht="13.5" customHeight="1">
      <c r="A46" s="157"/>
      <c r="B46" s="176" t="s">
        <v>586</v>
      </c>
      <c r="C46" s="177"/>
      <c r="D46" s="177"/>
      <c r="E46" s="177"/>
      <c r="F46" s="177">
        <v>1433</v>
      </c>
      <c r="G46" s="177">
        <v>387</v>
      </c>
      <c r="H46" s="177">
        <f>SUM(F46:G46)</f>
        <v>1820</v>
      </c>
    </row>
    <row r="47" spans="1:8" ht="13.5" customHeight="1">
      <c r="A47" s="451"/>
      <c r="B47" s="205" t="s">
        <v>401</v>
      </c>
      <c r="C47" s="189"/>
      <c r="D47" s="189"/>
      <c r="E47" s="189"/>
      <c r="F47" s="189">
        <v>1743</v>
      </c>
      <c r="G47" s="189">
        <v>470</v>
      </c>
      <c r="H47" s="189">
        <f>SUM(F47:G47)</f>
        <v>2213</v>
      </c>
    </row>
    <row r="48" spans="1:8" ht="13.5" customHeight="1">
      <c r="A48" s="451" t="s">
        <v>10</v>
      </c>
      <c r="B48" s="452" t="s">
        <v>403</v>
      </c>
      <c r="C48" s="450"/>
      <c r="D48" s="450"/>
      <c r="E48" s="450"/>
      <c r="F48" s="450">
        <f>SUM(F41,F43,)</f>
        <v>11128</v>
      </c>
      <c r="G48" s="450">
        <f>SUM(G41,G43,)</f>
        <v>3004</v>
      </c>
      <c r="H48" s="450">
        <f>SUM(H41,H43,)</f>
        <v>14132</v>
      </c>
    </row>
    <row r="49" spans="1:8" ht="21" customHeight="1">
      <c r="A49" s="166"/>
      <c r="B49" s="73" t="s">
        <v>587</v>
      </c>
      <c r="C49" s="148">
        <f>SUM(C35,C40)</f>
        <v>125867</v>
      </c>
      <c r="D49" s="148">
        <f>SUM(D35,D40)</f>
        <v>33308</v>
      </c>
      <c r="E49" s="148">
        <f>SUM(E35,E40)</f>
        <v>159175</v>
      </c>
      <c r="F49" s="148">
        <f>SUM(F35,F40,F48)</f>
        <v>233527</v>
      </c>
      <c r="G49" s="148">
        <f>SUM(G35,G40,G48)</f>
        <v>61593</v>
      </c>
      <c r="H49" s="148">
        <f>SUM(H35,H40,H48)</f>
        <v>295120</v>
      </c>
    </row>
    <row r="50" spans="1:5" ht="12.75">
      <c r="A50" s="107"/>
      <c r="B50" s="108"/>
      <c r="C50" s="108"/>
      <c r="D50" s="108"/>
      <c r="E50" s="108"/>
    </row>
    <row r="51" spans="1:5" ht="12.75">
      <c r="A51" s="107"/>
      <c r="B51" s="108"/>
      <c r="C51" s="108"/>
      <c r="D51" s="108"/>
      <c r="E51" s="108"/>
    </row>
    <row r="52" spans="1:5" ht="12.75">
      <c r="A52" s="107"/>
      <c r="B52" s="108"/>
      <c r="C52" s="108"/>
      <c r="D52" s="108"/>
      <c r="E52" s="108"/>
    </row>
    <row r="53" spans="1:5" ht="15.75">
      <c r="A53" s="109" t="s">
        <v>641</v>
      </c>
      <c r="B53" s="108"/>
      <c r="C53" s="108"/>
      <c r="D53" s="108"/>
      <c r="E53" s="108"/>
    </row>
    <row r="54" spans="1:5" ht="12.75">
      <c r="A54" s="107"/>
      <c r="B54" s="108"/>
      <c r="C54" s="108"/>
      <c r="D54" s="108"/>
      <c r="E54" s="108"/>
    </row>
    <row r="55" spans="1:8" ht="15.75">
      <c r="A55" s="554" t="s">
        <v>57</v>
      </c>
      <c r="B55" s="552"/>
      <c r="C55" s="552"/>
      <c r="D55" s="552"/>
      <c r="E55" s="552"/>
      <c r="F55" s="552"/>
      <c r="G55" s="552"/>
      <c r="H55" s="552"/>
    </row>
    <row r="56" spans="1:8" ht="15.75">
      <c r="A56" s="554" t="s">
        <v>489</v>
      </c>
      <c r="B56" s="552"/>
      <c r="C56" s="552"/>
      <c r="D56" s="552"/>
      <c r="E56" s="552"/>
      <c r="F56" s="552"/>
      <c r="G56" s="552"/>
      <c r="H56" s="552"/>
    </row>
    <row r="57" spans="1:8" ht="15.75">
      <c r="A57" s="554" t="s">
        <v>58</v>
      </c>
      <c r="B57" s="552"/>
      <c r="C57" s="552"/>
      <c r="D57" s="552"/>
      <c r="E57" s="552"/>
      <c r="F57" s="552"/>
      <c r="G57" s="552"/>
      <c r="H57" s="552"/>
    </row>
    <row r="58" spans="1:8" ht="15.75">
      <c r="A58" s="554" t="s">
        <v>62</v>
      </c>
      <c r="B58" s="552"/>
      <c r="C58" s="552"/>
      <c r="D58" s="552"/>
      <c r="E58" s="552"/>
      <c r="F58" s="552"/>
      <c r="G58" s="552"/>
      <c r="H58" s="552"/>
    </row>
    <row r="59" spans="1:5" ht="15.75">
      <c r="A59" s="107"/>
      <c r="B59" s="110"/>
      <c r="C59" s="108"/>
      <c r="D59" s="108"/>
      <c r="E59" s="108"/>
    </row>
    <row r="60" spans="1:8" s="68" customFormat="1" ht="12.75">
      <c r="A60" s="49" t="s">
        <v>49</v>
      </c>
      <c r="B60" s="49" t="s">
        <v>5</v>
      </c>
      <c r="C60" s="52"/>
      <c r="D60" s="53" t="s">
        <v>303</v>
      </c>
      <c r="E60" s="54"/>
      <c r="F60" s="52"/>
      <c r="G60" s="53" t="s">
        <v>465</v>
      </c>
      <c r="H60" s="54"/>
    </row>
    <row r="61" spans="1:8" ht="12.75">
      <c r="A61" s="51" t="s">
        <v>50</v>
      </c>
      <c r="B61" s="51"/>
      <c r="C61" s="49" t="s">
        <v>60</v>
      </c>
      <c r="D61" s="49" t="s">
        <v>61</v>
      </c>
      <c r="E61" s="49" t="s">
        <v>6</v>
      </c>
      <c r="F61" s="49" t="s">
        <v>60</v>
      </c>
      <c r="G61" s="49" t="s">
        <v>61</v>
      </c>
      <c r="H61" s="49" t="s">
        <v>6</v>
      </c>
    </row>
    <row r="62" spans="1:8" ht="12.75">
      <c r="A62" s="76" t="s">
        <v>433</v>
      </c>
      <c r="B62" s="101" t="s">
        <v>384</v>
      </c>
      <c r="C62" s="337">
        <f aca="true" t="shared" si="6" ref="C62:H62">SUM(C63:C67)</f>
        <v>20471</v>
      </c>
      <c r="D62" s="112">
        <f t="shared" si="6"/>
        <v>5529</v>
      </c>
      <c r="E62" s="112">
        <f t="shared" si="6"/>
        <v>26000</v>
      </c>
      <c r="F62" s="337">
        <f t="shared" si="6"/>
        <v>20471</v>
      </c>
      <c r="G62" s="112">
        <f t="shared" si="6"/>
        <v>5529</v>
      </c>
      <c r="H62" s="112">
        <f t="shared" si="6"/>
        <v>26000</v>
      </c>
    </row>
    <row r="63" spans="1:8" ht="12.75">
      <c r="A63" s="77"/>
      <c r="B63" s="176" t="s">
        <v>410</v>
      </c>
      <c r="C63" s="204">
        <v>12598</v>
      </c>
      <c r="D63" s="177">
        <v>3402</v>
      </c>
      <c r="E63" s="204">
        <f>SUM(C63:D63)</f>
        <v>16000</v>
      </c>
      <c r="F63" s="204">
        <v>12598</v>
      </c>
      <c r="G63" s="177">
        <v>3402</v>
      </c>
      <c r="H63" s="204">
        <f>SUM(F63:G63)</f>
        <v>16000</v>
      </c>
    </row>
    <row r="64" spans="1:8" ht="12.75">
      <c r="A64" s="77"/>
      <c r="B64" s="176" t="s">
        <v>385</v>
      </c>
      <c r="C64" s="204">
        <v>787</v>
      </c>
      <c r="D64" s="177">
        <v>213</v>
      </c>
      <c r="E64" s="204">
        <f>SUM(C64:D64)</f>
        <v>1000</v>
      </c>
      <c r="F64" s="204">
        <v>787</v>
      </c>
      <c r="G64" s="177">
        <v>213</v>
      </c>
      <c r="H64" s="204">
        <f>SUM(F64:G64)</f>
        <v>1000</v>
      </c>
    </row>
    <row r="65" spans="1:8" ht="12.75">
      <c r="A65" s="77"/>
      <c r="B65" s="176" t="s">
        <v>386</v>
      </c>
      <c r="C65" s="204">
        <v>3937</v>
      </c>
      <c r="D65" s="177">
        <v>1063</v>
      </c>
      <c r="E65" s="204">
        <f>SUM(C65:D65)</f>
        <v>5000</v>
      </c>
      <c r="F65" s="204">
        <v>3937</v>
      </c>
      <c r="G65" s="177">
        <v>1063</v>
      </c>
      <c r="H65" s="204">
        <f>SUM(F65:G65)</f>
        <v>5000</v>
      </c>
    </row>
    <row r="66" spans="1:8" ht="12.75">
      <c r="A66" s="77"/>
      <c r="B66" s="216" t="s">
        <v>139</v>
      </c>
      <c r="C66" s="204">
        <v>2362</v>
      </c>
      <c r="D66" s="177">
        <v>638</v>
      </c>
      <c r="E66" s="204">
        <f>SUM(C66:D66)</f>
        <v>3000</v>
      </c>
      <c r="F66" s="204">
        <v>2362</v>
      </c>
      <c r="G66" s="177">
        <v>638</v>
      </c>
      <c r="H66" s="204">
        <f>SUM(F66:G66)</f>
        <v>3000</v>
      </c>
    </row>
    <row r="67" spans="1:8" ht="12.75">
      <c r="A67" s="63"/>
      <c r="B67" s="183" t="s">
        <v>387</v>
      </c>
      <c r="C67" s="196">
        <v>787</v>
      </c>
      <c r="D67" s="113">
        <v>213</v>
      </c>
      <c r="E67" s="204">
        <f>SUM(C67:D67)</f>
        <v>1000</v>
      </c>
      <c r="F67" s="196">
        <v>787</v>
      </c>
      <c r="G67" s="113">
        <v>213</v>
      </c>
      <c r="H67" s="204">
        <f>SUM(F67:G67)</f>
        <v>1000</v>
      </c>
    </row>
    <row r="68" spans="1:8" ht="12.75">
      <c r="A68" s="76" t="s">
        <v>438</v>
      </c>
      <c r="B68" s="184" t="s">
        <v>165</v>
      </c>
      <c r="C68" s="112">
        <f>SUM(C69:C69)</f>
        <v>59055</v>
      </c>
      <c r="D68" s="112">
        <f>SUM(D69:D69)</f>
        <v>15945</v>
      </c>
      <c r="E68" s="112">
        <f>SUM(C68,D68)</f>
        <v>75000</v>
      </c>
      <c r="F68" s="112">
        <f>SUM(F69:F69)</f>
        <v>73385</v>
      </c>
      <c r="G68" s="112">
        <f>SUM(G69:G69)</f>
        <v>19813</v>
      </c>
      <c r="H68" s="112">
        <f>SUM(F68,G68)</f>
        <v>93198</v>
      </c>
    </row>
    <row r="69" spans="1:8" ht="12.75">
      <c r="A69" s="77"/>
      <c r="B69" s="183" t="s">
        <v>411</v>
      </c>
      <c r="C69" s="186">
        <v>59055</v>
      </c>
      <c r="D69" s="186">
        <v>15945</v>
      </c>
      <c r="E69" s="186">
        <f>SUM(C69:D69)</f>
        <v>75000</v>
      </c>
      <c r="F69" s="186">
        <v>73385</v>
      </c>
      <c r="G69" s="186">
        <v>19813</v>
      </c>
      <c r="H69" s="186">
        <f>SUM(F69:G69)</f>
        <v>93198</v>
      </c>
    </row>
    <row r="70" spans="1:8" ht="12.75">
      <c r="A70" s="76" t="s">
        <v>439</v>
      </c>
      <c r="B70" s="184" t="s">
        <v>412</v>
      </c>
      <c r="C70" s="112">
        <f>SUM(C71:C71)</f>
        <v>2362</v>
      </c>
      <c r="D70" s="112">
        <f>SUM(D71:D71)</f>
        <v>638</v>
      </c>
      <c r="E70" s="112">
        <f>SUM(C70,D70)</f>
        <v>3000</v>
      </c>
      <c r="F70" s="112">
        <f>SUM(F71:F71)</f>
        <v>2362</v>
      </c>
      <c r="G70" s="112">
        <f>SUM(G71:G71)</f>
        <v>638</v>
      </c>
      <c r="H70" s="112">
        <f>SUM(F70,G70)</f>
        <v>3000</v>
      </c>
    </row>
    <row r="71" spans="1:8" ht="12.75">
      <c r="A71" s="77"/>
      <c r="B71" s="183" t="s">
        <v>413</v>
      </c>
      <c r="C71" s="186">
        <v>2362</v>
      </c>
      <c r="D71" s="186">
        <v>638</v>
      </c>
      <c r="E71" s="186">
        <f>SUM(C71:D71)</f>
        <v>3000</v>
      </c>
      <c r="F71" s="186">
        <v>2362</v>
      </c>
      <c r="G71" s="186">
        <v>638</v>
      </c>
      <c r="H71" s="186">
        <f>SUM(F71:G71)</f>
        <v>3000</v>
      </c>
    </row>
    <row r="72" spans="1:8" ht="12.75">
      <c r="A72" s="76" t="s">
        <v>440</v>
      </c>
      <c r="B72" s="101" t="s">
        <v>195</v>
      </c>
      <c r="C72" s="116">
        <f>SUM(C76:C76)</f>
        <v>11811</v>
      </c>
      <c r="D72" s="116">
        <f>SUM(D76:D76)</f>
        <v>3189</v>
      </c>
      <c r="E72" s="180">
        <f>SUM(E76:E76)</f>
        <v>15000</v>
      </c>
      <c r="F72" s="116">
        <f>SUM(F73:F76)</f>
        <v>10012</v>
      </c>
      <c r="G72" s="116">
        <f>SUM(G73:G76)</f>
        <v>2703</v>
      </c>
      <c r="H72" s="116">
        <f>SUM(H73:H76)</f>
        <v>12715</v>
      </c>
    </row>
    <row r="73" spans="1:8" ht="12.75">
      <c r="A73" s="77"/>
      <c r="B73" s="176" t="s">
        <v>588</v>
      </c>
      <c r="C73" s="221"/>
      <c r="D73" s="369"/>
      <c r="E73" s="221"/>
      <c r="F73" s="221">
        <v>1102</v>
      </c>
      <c r="G73" s="369">
        <v>298</v>
      </c>
      <c r="H73" s="221">
        <f>SUM(F73:G73)</f>
        <v>1400</v>
      </c>
    </row>
    <row r="74" spans="1:8" ht="12.75">
      <c r="A74" s="77"/>
      <c r="B74" s="176" t="s">
        <v>589</v>
      </c>
      <c r="C74" s="221"/>
      <c r="D74" s="369"/>
      <c r="E74" s="221"/>
      <c r="F74" s="221">
        <v>8500</v>
      </c>
      <c r="G74" s="369">
        <v>2295</v>
      </c>
      <c r="H74" s="221">
        <f>SUM(F74:G74)</f>
        <v>10795</v>
      </c>
    </row>
    <row r="75" spans="1:8" ht="12.75">
      <c r="A75" s="77"/>
      <c r="B75" s="176" t="s">
        <v>590</v>
      </c>
      <c r="C75" s="221"/>
      <c r="D75" s="369"/>
      <c r="E75" s="221"/>
      <c r="F75" s="221">
        <v>410</v>
      </c>
      <c r="G75" s="369">
        <v>110</v>
      </c>
      <c r="H75" s="221">
        <f>SUM(F75:G75)</f>
        <v>520</v>
      </c>
    </row>
    <row r="76" spans="1:8" ht="12.75">
      <c r="A76" s="182"/>
      <c r="B76" s="88" t="s">
        <v>431</v>
      </c>
      <c r="C76" s="186">
        <v>11811</v>
      </c>
      <c r="D76" s="338">
        <v>3189</v>
      </c>
      <c r="E76" s="114">
        <f>SUM(C76:D76)</f>
        <v>15000</v>
      </c>
      <c r="F76" s="186">
        <v>0</v>
      </c>
      <c r="G76" s="338">
        <v>0</v>
      </c>
      <c r="H76" s="221">
        <f>SUM(F76:G76)</f>
        <v>0</v>
      </c>
    </row>
    <row r="77" spans="1:8" ht="12.75">
      <c r="A77" s="76" t="s">
        <v>435</v>
      </c>
      <c r="B77" s="179" t="s">
        <v>389</v>
      </c>
      <c r="C77" s="180">
        <f aca="true" t="shared" si="7" ref="C77:H77">SUM(C78)</f>
        <v>3150</v>
      </c>
      <c r="D77" s="180">
        <f t="shared" si="7"/>
        <v>850</v>
      </c>
      <c r="E77" s="116">
        <f t="shared" si="7"/>
        <v>4000</v>
      </c>
      <c r="F77" s="180">
        <f t="shared" si="7"/>
        <v>0</v>
      </c>
      <c r="G77" s="180">
        <f t="shared" si="7"/>
        <v>0</v>
      </c>
      <c r="H77" s="116">
        <f t="shared" si="7"/>
        <v>0</v>
      </c>
    </row>
    <row r="78" spans="1:8" ht="12.75">
      <c r="A78" s="182"/>
      <c r="B78" s="176" t="s">
        <v>432</v>
      </c>
      <c r="C78" s="340">
        <v>3150</v>
      </c>
      <c r="D78" s="341">
        <v>850</v>
      </c>
      <c r="E78" s="168">
        <f>SUM(C78:D78)</f>
        <v>4000</v>
      </c>
      <c r="F78" s="340">
        <v>0</v>
      </c>
      <c r="G78" s="341">
        <v>0</v>
      </c>
      <c r="H78" s="168">
        <v>0</v>
      </c>
    </row>
    <row r="79" spans="1:8" ht="12.75">
      <c r="A79" s="156" t="s">
        <v>441</v>
      </c>
      <c r="B79" s="101" t="s">
        <v>391</v>
      </c>
      <c r="C79" s="115">
        <f aca="true" t="shared" si="8" ref="C79:H79">SUM(C80)</f>
        <v>3150</v>
      </c>
      <c r="D79" s="115">
        <f t="shared" si="8"/>
        <v>850</v>
      </c>
      <c r="E79" s="217">
        <f t="shared" si="8"/>
        <v>4000</v>
      </c>
      <c r="F79" s="115">
        <f t="shared" si="8"/>
        <v>3150</v>
      </c>
      <c r="G79" s="115">
        <f t="shared" si="8"/>
        <v>850</v>
      </c>
      <c r="H79" s="217">
        <f t="shared" si="8"/>
        <v>4000</v>
      </c>
    </row>
    <row r="80" spans="1:8" ht="12.75">
      <c r="A80" s="185"/>
      <c r="B80" s="88" t="s">
        <v>392</v>
      </c>
      <c r="C80" s="186">
        <v>3150</v>
      </c>
      <c r="D80" s="186">
        <v>850</v>
      </c>
      <c r="E80" s="117">
        <f>SUM(C80:D80)</f>
        <v>4000</v>
      </c>
      <c r="F80" s="186">
        <v>3150</v>
      </c>
      <c r="G80" s="186">
        <v>850</v>
      </c>
      <c r="H80" s="117">
        <f>SUM(F80:G80)</f>
        <v>4000</v>
      </c>
    </row>
    <row r="81" spans="1:8" ht="12.75">
      <c r="A81" s="92" t="s">
        <v>442</v>
      </c>
      <c r="B81" s="101" t="s">
        <v>393</v>
      </c>
      <c r="C81" s="112">
        <f aca="true" t="shared" si="9" ref="C81:H81">SUM(C82:C82)</f>
        <v>2362</v>
      </c>
      <c r="D81" s="112">
        <f t="shared" si="9"/>
        <v>638</v>
      </c>
      <c r="E81" s="112">
        <f t="shared" si="9"/>
        <v>3000</v>
      </c>
      <c r="F81" s="112">
        <f t="shared" si="9"/>
        <v>2615</v>
      </c>
      <c r="G81" s="112">
        <f t="shared" si="9"/>
        <v>706</v>
      </c>
      <c r="H81" s="112">
        <f t="shared" si="9"/>
        <v>3321</v>
      </c>
    </row>
    <row r="82" spans="1:8" ht="12.75">
      <c r="A82" s="94"/>
      <c r="B82" s="205" t="s">
        <v>394</v>
      </c>
      <c r="C82" s="189">
        <v>2362</v>
      </c>
      <c r="D82" s="189">
        <v>638</v>
      </c>
      <c r="E82" s="342">
        <f>SUM(C82:D82)</f>
        <v>3000</v>
      </c>
      <c r="F82" s="189">
        <v>2615</v>
      </c>
      <c r="G82" s="189">
        <v>706</v>
      </c>
      <c r="H82" s="342">
        <f>SUM(F82:G82)</f>
        <v>3321</v>
      </c>
    </row>
    <row r="83" spans="1:8" ht="12.75">
      <c r="A83" s="92" t="s">
        <v>443</v>
      </c>
      <c r="B83" s="101" t="s">
        <v>395</v>
      </c>
      <c r="C83" s="112">
        <f aca="true" t="shared" si="10" ref="C83:H83">SUM(C84:C84)</f>
        <v>2362</v>
      </c>
      <c r="D83" s="112">
        <f t="shared" si="10"/>
        <v>638</v>
      </c>
      <c r="E83" s="112">
        <f t="shared" si="10"/>
        <v>3000</v>
      </c>
      <c r="F83" s="112">
        <f t="shared" si="10"/>
        <v>2362</v>
      </c>
      <c r="G83" s="112">
        <f t="shared" si="10"/>
        <v>638</v>
      </c>
      <c r="H83" s="112">
        <f t="shared" si="10"/>
        <v>3000</v>
      </c>
    </row>
    <row r="84" spans="1:8" ht="12.75">
      <c r="A84" s="94"/>
      <c r="B84" s="205" t="s">
        <v>396</v>
      </c>
      <c r="C84" s="189">
        <v>2362</v>
      </c>
      <c r="D84" s="189">
        <v>638</v>
      </c>
      <c r="E84" s="342">
        <f>SUM(C84:D84)</f>
        <v>3000</v>
      </c>
      <c r="F84" s="189">
        <v>2362</v>
      </c>
      <c r="G84" s="189">
        <v>638</v>
      </c>
      <c r="H84" s="342">
        <f>SUM(F84:G84)</f>
        <v>3000</v>
      </c>
    </row>
    <row r="85" spans="1:8" ht="12.75">
      <c r="A85" s="92" t="s">
        <v>444</v>
      </c>
      <c r="B85" s="101" t="s">
        <v>397</v>
      </c>
      <c r="C85" s="112">
        <f aca="true" t="shared" si="11" ref="C85:H85">SUM(C86:C86)</f>
        <v>2362</v>
      </c>
      <c r="D85" s="112">
        <f t="shared" si="11"/>
        <v>638</v>
      </c>
      <c r="E85" s="112">
        <f t="shared" si="11"/>
        <v>3000</v>
      </c>
      <c r="F85" s="112">
        <f t="shared" si="11"/>
        <v>2112</v>
      </c>
      <c r="G85" s="112">
        <f t="shared" si="11"/>
        <v>568</v>
      </c>
      <c r="H85" s="112">
        <f t="shared" si="11"/>
        <v>2680</v>
      </c>
    </row>
    <row r="86" spans="1:8" ht="12.75">
      <c r="A86" s="94"/>
      <c r="B86" s="205" t="s">
        <v>398</v>
      </c>
      <c r="C86" s="189">
        <v>2362</v>
      </c>
      <c r="D86" s="189">
        <v>638</v>
      </c>
      <c r="E86" s="342">
        <f>SUM(C86:D86)</f>
        <v>3000</v>
      </c>
      <c r="F86" s="189">
        <v>2112</v>
      </c>
      <c r="G86" s="189">
        <v>568</v>
      </c>
      <c r="H86" s="342">
        <f>SUM(F86:G86)</f>
        <v>2680</v>
      </c>
    </row>
    <row r="87" spans="1:8" ht="12.75">
      <c r="A87" s="55"/>
      <c r="B87" s="316" t="s">
        <v>63</v>
      </c>
      <c r="C87" s="224">
        <f aca="true" t="shared" si="12" ref="C87:H87">SUM(C62,C68,C72,C77,C79,C81,C83,C85,C70)</f>
        <v>107085</v>
      </c>
      <c r="D87" s="224">
        <f t="shared" si="12"/>
        <v>28915</v>
      </c>
      <c r="E87" s="224">
        <f t="shared" si="12"/>
        <v>136000</v>
      </c>
      <c r="F87" s="224">
        <f t="shared" si="12"/>
        <v>116469</v>
      </c>
      <c r="G87" s="224">
        <f t="shared" si="12"/>
        <v>31445</v>
      </c>
      <c r="H87" s="224">
        <f t="shared" si="12"/>
        <v>147914</v>
      </c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9" ht="15" customHeight="1"/>
    <row r="100" ht="15" customHeight="1"/>
    <row r="101" ht="18" customHeight="1"/>
    <row r="102" ht="15" customHeight="1"/>
    <row r="103" ht="15" customHeight="1"/>
    <row r="104" ht="12.75" customHeight="1"/>
  </sheetData>
  <sheetProtection/>
  <mergeCells count="8">
    <mergeCell ref="A57:H57"/>
    <mergeCell ref="A58:H58"/>
    <mergeCell ref="A3:H3"/>
    <mergeCell ref="A4:H4"/>
    <mergeCell ref="A5:H5"/>
    <mergeCell ref="A6:H6"/>
    <mergeCell ref="A55:H55"/>
    <mergeCell ref="A56:H5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2" r:id="rId1"/>
  <headerFooter alignWithMargins="0">
    <oddFooter>&amp;C31. oldal</oddFooter>
  </headerFooter>
  <rowBreaks count="1" manualBreakCount="1">
    <brk id="49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14.7109375" style="0" customWidth="1"/>
    <col min="4" max="4" width="12.57421875" style="0" customWidth="1"/>
  </cols>
  <sheetData>
    <row r="1" spans="1:4" ht="15.75">
      <c r="A1" s="46" t="s">
        <v>642</v>
      </c>
      <c r="B1" s="46"/>
      <c r="C1" s="46"/>
      <c r="D1" s="5"/>
    </row>
    <row r="2" spans="1:4" ht="15.75">
      <c r="A2" s="46"/>
      <c r="B2" s="46"/>
      <c r="C2" s="46"/>
      <c r="D2" s="5"/>
    </row>
    <row r="3" spans="1:4" ht="15.75">
      <c r="A3" s="551" t="s">
        <v>45</v>
      </c>
      <c r="B3" s="552"/>
      <c r="C3" s="552"/>
      <c r="D3" s="552"/>
    </row>
    <row r="4" spans="1:4" ht="15.75">
      <c r="A4" s="551" t="s">
        <v>485</v>
      </c>
      <c r="B4" s="552"/>
      <c r="C4" s="552"/>
      <c r="D4" s="552"/>
    </row>
    <row r="5" spans="1:4" ht="15.75">
      <c r="A5" s="551" t="s">
        <v>490</v>
      </c>
      <c r="B5" s="552"/>
      <c r="C5" s="552"/>
      <c r="D5" s="552"/>
    </row>
    <row r="6" spans="1:4" ht="15.75">
      <c r="A6" s="551" t="s">
        <v>491</v>
      </c>
      <c r="B6" s="552"/>
      <c r="C6" s="552"/>
      <c r="D6" s="552"/>
    </row>
    <row r="7" spans="1:4" ht="15.75">
      <c r="A7" s="46"/>
      <c r="B7" s="46"/>
      <c r="C7" s="47"/>
      <c r="D7" s="5"/>
    </row>
    <row r="8" spans="1:4" ht="15.75">
      <c r="A8" s="46"/>
      <c r="B8" s="46"/>
      <c r="C8" s="47"/>
      <c r="D8" s="5"/>
    </row>
    <row r="9" spans="1:4" ht="15.75">
      <c r="A9" s="46"/>
      <c r="B9" s="69" t="s">
        <v>64</v>
      </c>
      <c r="C9" s="47"/>
      <c r="D9" s="5"/>
    </row>
    <row r="10" spans="1:4" ht="15" customHeight="1">
      <c r="A10" s="62" t="s">
        <v>49</v>
      </c>
      <c r="B10" s="49" t="s">
        <v>5</v>
      </c>
      <c r="C10" s="555" t="s">
        <v>303</v>
      </c>
      <c r="D10" s="555" t="s">
        <v>465</v>
      </c>
    </row>
    <row r="11" spans="1:4" ht="27" customHeight="1">
      <c r="A11" s="63" t="s">
        <v>50</v>
      </c>
      <c r="B11" s="51"/>
      <c r="C11" s="506"/>
      <c r="D11" s="506"/>
    </row>
    <row r="12" spans="1:4" ht="15" customHeight="1">
      <c r="A12" s="156" t="s">
        <v>445</v>
      </c>
      <c r="B12" s="152" t="s">
        <v>128</v>
      </c>
      <c r="C12" s="112">
        <f>SUM(C13:C15)</f>
        <v>11500</v>
      </c>
      <c r="D12" s="112">
        <f>SUM(D13:D15)</f>
        <v>22861</v>
      </c>
    </row>
    <row r="13" spans="1:4" ht="15" customHeight="1">
      <c r="A13" s="157"/>
      <c r="B13" s="215" t="s">
        <v>193</v>
      </c>
      <c r="C13" s="177">
        <v>500</v>
      </c>
      <c r="D13" s="177">
        <v>500</v>
      </c>
    </row>
    <row r="14" spans="1:4" ht="15" customHeight="1">
      <c r="A14" s="157"/>
      <c r="B14" s="215" t="s">
        <v>367</v>
      </c>
      <c r="C14" s="177">
        <v>9000</v>
      </c>
      <c r="D14" s="177">
        <v>18750</v>
      </c>
    </row>
    <row r="15" spans="1:4" ht="15" customHeight="1">
      <c r="A15" s="157"/>
      <c r="B15" s="171" t="s">
        <v>366</v>
      </c>
      <c r="C15" s="113">
        <v>2000</v>
      </c>
      <c r="D15" s="113">
        <v>3611</v>
      </c>
    </row>
    <row r="16" spans="1:4" ht="15" customHeight="1">
      <c r="A16" s="158"/>
      <c r="B16" s="155" t="s">
        <v>65</v>
      </c>
      <c r="C16" s="154">
        <f>SUM(C12)</f>
        <v>11500</v>
      </c>
      <c r="D16" s="154">
        <f>SUM(D12)</f>
        <v>22861</v>
      </c>
    </row>
    <row r="17" spans="1:4" ht="15" customHeight="1">
      <c r="A17" s="5"/>
      <c r="B17" s="5"/>
      <c r="C17" s="5"/>
      <c r="D17" s="5"/>
    </row>
    <row r="18" spans="1:4" ht="15" customHeight="1">
      <c r="A18" s="5"/>
      <c r="B18" s="5"/>
      <c r="C18" s="5"/>
      <c r="D18" s="5"/>
    </row>
    <row r="19" spans="1:4" ht="15" customHeight="1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6">
    <mergeCell ref="C10:C11"/>
    <mergeCell ref="D10:D11"/>
    <mergeCell ref="A3:D3"/>
    <mergeCell ref="A4:D4"/>
    <mergeCell ref="A5:D5"/>
    <mergeCell ref="A6:D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18.28125" style="0" customWidth="1"/>
    <col min="2" max="2" width="24.57421875" style="0" customWidth="1"/>
    <col min="3" max="3" width="21.8515625" style="0" customWidth="1"/>
    <col min="4" max="4" width="19.421875" style="0" customWidth="1"/>
  </cols>
  <sheetData>
    <row r="1" spans="1:3" ht="15.75">
      <c r="A1" s="4" t="s">
        <v>643</v>
      </c>
      <c r="B1" s="4"/>
      <c r="C1" s="4"/>
    </row>
    <row r="2" spans="1:3" ht="15.75">
      <c r="A2" s="4"/>
      <c r="B2" s="4"/>
      <c r="C2" s="4"/>
    </row>
    <row r="3" spans="1:4" ht="15.75">
      <c r="A3" s="542" t="s">
        <v>420</v>
      </c>
      <c r="B3" s="552"/>
      <c r="C3" s="552"/>
      <c r="D3" s="552"/>
    </row>
    <row r="4" spans="1:4" ht="15.75">
      <c r="A4" s="556" t="s">
        <v>492</v>
      </c>
      <c r="B4" s="543"/>
      <c r="C4" s="543"/>
      <c r="D4" s="543"/>
    </row>
    <row r="5" spans="1:3" ht="15.75">
      <c r="A5" s="4"/>
      <c r="B5" s="357" t="s">
        <v>421</v>
      </c>
      <c r="C5" s="4"/>
    </row>
    <row r="6" spans="1:3" ht="12.75">
      <c r="A6" s="5"/>
      <c r="B6" s="5"/>
      <c r="C6" s="5"/>
    </row>
    <row r="7" spans="1:3" ht="12.75">
      <c r="A7" s="5"/>
      <c r="B7" s="5" t="s">
        <v>422</v>
      </c>
      <c r="C7" s="5"/>
    </row>
    <row r="8" spans="1:4" ht="12.75">
      <c r="A8" s="49" t="s">
        <v>4</v>
      </c>
      <c r="B8" s="49" t="s">
        <v>5</v>
      </c>
      <c r="C8" s="49" t="s">
        <v>303</v>
      </c>
      <c r="D8" s="553" t="s">
        <v>465</v>
      </c>
    </row>
    <row r="9" spans="1:4" ht="12.75">
      <c r="A9" s="50" t="s">
        <v>7</v>
      </c>
      <c r="B9" s="50"/>
      <c r="C9" s="50"/>
      <c r="D9" s="501"/>
    </row>
    <row r="10" spans="1:4" ht="12.75">
      <c r="A10" s="76" t="s">
        <v>194</v>
      </c>
      <c r="B10" s="359" t="s">
        <v>423</v>
      </c>
      <c r="C10" s="362">
        <v>5000</v>
      </c>
      <c r="D10" s="362">
        <v>25186</v>
      </c>
    </row>
    <row r="11" spans="1:4" ht="12.75">
      <c r="A11" s="361"/>
      <c r="B11" s="360" t="s">
        <v>424</v>
      </c>
      <c r="C11" s="358">
        <v>5000</v>
      </c>
      <c r="D11" s="358">
        <v>25186</v>
      </c>
    </row>
  </sheetData>
  <sheetProtection/>
  <mergeCells count="3">
    <mergeCell ref="D8:D9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2"/>
  <sheetViews>
    <sheetView view="pageBreakPreview" zoomScale="130" zoomScaleSheetLayoutView="130" zoomScalePageLayoutView="0" workbookViewId="0" topLeftCell="A49">
      <selection activeCell="A34" sqref="A34"/>
    </sheetView>
  </sheetViews>
  <sheetFormatPr defaultColWidth="9.140625" defaultRowHeight="12.75"/>
  <cols>
    <col min="1" max="1" width="43.8515625" style="0" customWidth="1"/>
    <col min="2" max="2" width="16.421875" style="0" customWidth="1"/>
    <col min="3" max="3" width="12.8515625" style="0" customWidth="1"/>
    <col min="4" max="4" width="11.57421875" style="0" customWidth="1"/>
    <col min="5" max="5" width="14.7109375" style="0" customWidth="1"/>
    <col min="6" max="6" width="13.421875" style="0" customWidth="1"/>
    <col min="7" max="7" width="14.57421875" style="0" customWidth="1"/>
    <col min="8" max="8" width="11.00390625" style="0" customWidth="1"/>
  </cols>
  <sheetData>
    <row r="1" spans="1:13" ht="15.75">
      <c r="A1" s="4" t="s">
        <v>644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39"/>
      <c r="B4" s="39"/>
      <c r="C4" s="39"/>
      <c r="D4" s="39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39"/>
      <c r="B5" s="39"/>
      <c r="C5" s="6" t="s">
        <v>26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39"/>
      <c r="B6" s="39"/>
      <c r="C6" s="6" t="s">
        <v>304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39"/>
      <c r="B7" s="39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49" t="s">
        <v>5</v>
      </c>
      <c r="B9" s="49" t="s">
        <v>66</v>
      </c>
      <c r="C9" s="49" t="s">
        <v>67</v>
      </c>
      <c r="D9" s="49" t="s">
        <v>68</v>
      </c>
      <c r="E9" s="62" t="s">
        <v>69</v>
      </c>
      <c r="F9" s="555" t="s">
        <v>152</v>
      </c>
      <c r="G9" s="187" t="s">
        <v>6</v>
      </c>
      <c r="H9" s="5"/>
      <c r="I9" s="5"/>
      <c r="J9" s="5"/>
      <c r="K9" s="5"/>
      <c r="L9" s="5"/>
      <c r="M9" s="5"/>
    </row>
    <row r="10" spans="1:13" ht="12.75">
      <c r="A10" s="50"/>
      <c r="B10" s="50" t="s">
        <v>70</v>
      </c>
      <c r="C10" s="50" t="s">
        <v>71</v>
      </c>
      <c r="D10" s="50"/>
      <c r="E10" s="182" t="s">
        <v>71</v>
      </c>
      <c r="F10" s="557"/>
      <c r="G10" s="188"/>
      <c r="H10" s="5"/>
      <c r="I10" s="5"/>
      <c r="J10" s="5"/>
      <c r="K10" s="5"/>
      <c r="L10" s="5"/>
      <c r="M10" s="5"/>
    </row>
    <row r="11" spans="1:13" ht="12.75">
      <c r="A11" s="51"/>
      <c r="B11" s="51" t="s">
        <v>72</v>
      </c>
      <c r="C11" s="51"/>
      <c r="D11" s="51"/>
      <c r="E11" s="63"/>
      <c r="F11" s="558"/>
      <c r="G11" s="72"/>
      <c r="H11" s="5"/>
      <c r="I11" s="5"/>
      <c r="J11" s="5"/>
      <c r="K11" s="5"/>
      <c r="L11" s="5"/>
      <c r="M11" s="5"/>
    </row>
    <row r="12" spans="1:13" ht="19.5" customHeight="1">
      <c r="A12" s="44" t="s">
        <v>145</v>
      </c>
      <c r="B12" s="44"/>
      <c r="C12" s="44"/>
      <c r="D12" s="44"/>
      <c r="E12" s="44"/>
      <c r="F12" s="15">
        <v>40</v>
      </c>
      <c r="G12" s="44">
        <f aca="true" t="shared" si="0" ref="G12:G22">SUM(B12:F12)</f>
        <v>40</v>
      </c>
      <c r="H12" s="5"/>
      <c r="I12" s="5"/>
      <c r="J12" s="5"/>
      <c r="K12" s="5"/>
      <c r="L12" s="5"/>
      <c r="M12" s="5"/>
    </row>
    <row r="13" spans="1:13" ht="19.5" customHeight="1">
      <c r="A13" s="44" t="s">
        <v>73</v>
      </c>
      <c r="B13" s="498">
        <v>37</v>
      </c>
      <c r="C13" s="44">
        <v>3</v>
      </c>
      <c r="D13" s="44"/>
      <c r="E13" s="44"/>
      <c r="F13" s="44"/>
      <c r="G13" s="44">
        <f t="shared" si="0"/>
        <v>40</v>
      </c>
      <c r="H13" s="5"/>
      <c r="I13" s="5"/>
      <c r="J13" s="5"/>
      <c r="K13" s="5"/>
      <c r="L13" s="5"/>
      <c r="M13" s="5"/>
    </row>
    <row r="14" spans="1:13" ht="19.5" customHeight="1">
      <c r="A14" s="44" t="s">
        <v>253</v>
      </c>
      <c r="B14" s="44">
        <v>25</v>
      </c>
      <c r="C14" s="44"/>
      <c r="D14" s="44"/>
      <c r="E14" s="44"/>
      <c r="F14" s="44"/>
      <c r="G14" s="44">
        <f t="shared" si="0"/>
        <v>25</v>
      </c>
      <c r="H14" s="5"/>
      <c r="I14" s="5"/>
      <c r="J14" s="5"/>
      <c r="K14" s="5"/>
      <c r="L14" s="5"/>
      <c r="M14" s="5"/>
    </row>
    <row r="15" spans="1:13" ht="19.5" customHeight="1">
      <c r="A15" s="44" t="s">
        <v>254</v>
      </c>
      <c r="B15" s="44">
        <v>22</v>
      </c>
      <c r="C15" s="44"/>
      <c r="D15" s="44"/>
      <c r="E15" s="44"/>
      <c r="F15" s="44"/>
      <c r="G15" s="44">
        <f t="shared" si="0"/>
        <v>22</v>
      </c>
      <c r="H15" s="5"/>
      <c r="I15" s="5"/>
      <c r="J15" s="5"/>
      <c r="K15" s="5"/>
      <c r="L15" s="5"/>
      <c r="M15" s="5"/>
    </row>
    <row r="16" spans="1:13" ht="19.5" customHeight="1">
      <c r="A16" s="44" t="s">
        <v>255</v>
      </c>
      <c r="B16" s="44">
        <v>12</v>
      </c>
      <c r="C16" s="44"/>
      <c r="D16" s="44"/>
      <c r="E16" s="44"/>
      <c r="F16" s="44"/>
      <c r="G16" s="44">
        <f t="shared" si="0"/>
        <v>12</v>
      </c>
      <c r="H16" s="5"/>
      <c r="I16" s="5"/>
      <c r="J16" s="5"/>
      <c r="K16" s="5"/>
      <c r="L16" s="5"/>
      <c r="M16" s="5"/>
    </row>
    <row r="17" spans="1:13" ht="19.5" customHeight="1">
      <c r="A17" s="44" t="s">
        <v>405</v>
      </c>
      <c r="B17" s="44">
        <v>6</v>
      </c>
      <c r="C17" s="44"/>
      <c r="D17" s="44"/>
      <c r="E17" s="44"/>
      <c r="F17" s="44"/>
      <c r="G17" s="44">
        <f t="shared" si="0"/>
        <v>6</v>
      </c>
      <c r="H17" s="5"/>
      <c r="I17" s="5"/>
      <c r="J17" s="5"/>
      <c r="K17" s="5"/>
      <c r="L17" s="5"/>
      <c r="M17" s="5"/>
    </row>
    <row r="18" spans="1:13" ht="19.5" customHeight="1">
      <c r="A18" s="44" t="s">
        <v>406</v>
      </c>
      <c r="B18" s="44">
        <v>29</v>
      </c>
      <c r="C18" s="44"/>
      <c r="D18" s="44"/>
      <c r="E18" s="44"/>
      <c r="F18" s="44"/>
      <c r="G18" s="44">
        <f t="shared" si="0"/>
        <v>29</v>
      </c>
      <c r="H18" s="5"/>
      <c r="I18" s="5"/>
      <c r="J18" s="5"/>
      <c r="K18" s="5"/>
      <c r="L18" s="5"/>
      <c r="M18" s="5"/>
    </row>
    <row r="19" spans="1:13" ht="19.5" customHeight="1">
      <c r="A19" s="44" t="s">
        <v>407</v>
      </c>
      <c r="B19" s="44">
        <v>11</v>
      </c>
      <c r="C19" s="44"/>
      <c r="D19" s="44"/>
      <c r="E19" s="44"/>
      <c r="F19" s="44"/>
      <c r="G19" s="44">
        <f t="shared" si="0"/>
        <v>11</v>
      </c>
      <c r="H19" s="5"/>
      <c r="I19" s="5"/>
      <c r="J19" s="5"/>
      <c r="K19" s="5"/>
      <c r="L19" s="5"/>
      <c r="M19" s="5"/>
    </row>
    <row r="20" spans="1:13" ht="19.5" customHeight="1">
      <c r="A20" s="44" t="s">
        <v>408</v>
      </c>
      <c r="B20" s="44">
        <v>15</v>
      </c>
      <c r="C20" s="44"/>
      <c r="D20" s="44"/>
      <c r="E20" s="44"/>
      <c r="F20" s="44"/>
      <c r="G20" s="44">
        <f t="shared" si="0"/>
        <v>15</v>
      </c>
      <c r="H20" s="5"/>
      <c r="I20" s="5"/>
      <c r="J20" s="5"/>
      <c r="K20" s="5"/>
      <c r="L20" s="5"/>
      <c r="M20" s="5"/>
    </row>
    <row r="21" spans="1:13" ht="19.5" customHeight="1">
      <c r="A21" s="44" t="s">
        <v>259</v>
      </c>
      <c r="B21" s="44">
        <v>9</v>
      </c>
      <c r="C21" s="44"/>
      <c r="D21" s="44"/>
      <c r="E21" s="44"/>
      <c r="F21" s="44"/>
      <c r="G21" s="44">
        <f t="shared" si="0"/>
        <v>9</v>
      </c>
      <c r="H21" s="5"/>
      <c r="I21" s="5"/>
      <c r="J21" s="5"/>
      <c r="K21" s="5"/>
      <c r="L21" s="5"/>
      <c r="M21" s="5"/>
    </row>
    <row r="22" spans="1:13" ht="19.5" customHeight="1">
      <c r="A22" s="44" t="s">
        <v>260</v>
      </c>
      <c r="B22" s="44">
        <v>46</v>
      </c>
      <c r="C22" s="44">
        <v>29</v>
      </c>
      <c r="D22" s="44"/>
      <c r="E22" s="44"/>
      <c r="F22" s="44"/>
      <c r="G22" s="44">
        <f t="shared" si="0"/>
        <v>75</v>
      </c>
      <c r="H22" s="5"/>
      <c r="I22" s="5"/>
      <c r="J22" s="5"/>
      <c r="K22" s="5"/>
      <c r="L22" s="5"/>
      <c r="M22" s="5"/>
    </row>
    <row r="23" spans="1:13" ht="19.5" customHeight="1">
      <c r="A23" s="57" t="s">
        <v>157</v>
      </c>
      <c r="B23" s="57">
        <f aca="true" t="shared" si="1" ref="B23:G23">SUM(B12:B22)</f>
        <v>212</v>
      </c>
      <c r="C23" s="57">
        <f t="shared" si="1"/>
        <v>32</v>
      </c>
      <c r="D23" s="57">
        <f t="shared" si="1"/>
        <v>0</v>
      </c>
      <c r="E23" s="57">
        <f t="shared" si="1"/>
        <v>0</v>
      </c>
      <c r="F23" s="57">
        <f t="shared" si="1"/>
        <v>40</v>
      </c>
      <c r="G23" s="57">
        <f t="shared" si="1"/>
        <v>284</v>
      </c>
      <c r="H23" s="66"/>
      <c r="I23" s="66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645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39"/>
      <c r="B26" s="39"/>
      <c r="C26" s="39"/>
      <c r="D26" s="39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39"/>
      <c r="B27" s="39"/>
      <c r="C27" s="6" t="s">
        <v>34</v>
      </c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39"/>
      <c r="B28" s="39"/>
      <c r="C28" s="6" t="s">
        <v>305</v>
      </c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>
      <c r="A30" s="49" t="s">
        <v>5</v>
      </c>
      <c r="B30" s="49" t="s">
        <v>66</v>
      </c>
      <c r="C30" s="49" t="s">
        <v>67</v>
      </c>
      <c r="D30" s="49" t="s">
        <v>68</v>
      </c>
      <c r="E30" s="49" t="s">
        <v>69</v>
      </c>
      <c r="F30" s="555" t="s">
        <v>152</v>
      </c>
      <c r="G30" s="49" t="s">
        <v>6</v>
      </c>
      <c r="H30" s="5"/>
      <c r="I30" s="5"/>
      <c r="J30" s="5"/>
      <c r="K30" s="5"/>
      <c r="L30" s="5"/>
      <c r="M30" s="5"/>
    </row>
    <row r="31" spans="1:13" ht="12.75">
      <c r="A31" s="50"/>
      <c r="B31" s="50" t="s">
        <v>70</v>
      </c>
      <c r="C31" s="50" t="s">
        <v>71</v>
      </c>
      <c r="D31" s="50"/>
      <c r="E31" s="50" t="s">
        <v>71</v>
      </c>
      <c r="F31" s="559"/>
      <c r="G31" s="50"/>
      <c r="H31" s="5"/>
      <c r="I31" s="5"/>
      <c r="J31" s="5"/>
      <c r="K31" s="5"/>
      <c r="L31" s="5"/>
      <c r="M31" s="5"/>
    </row>
    <row r="32" spans="1:13" ht="12.75">
      <c r="A32" s="51"/>
      <c r="B32" s="51" t="s">
        <v>72</v>
      </c>
      <c r="C32" s="51"/>
      <c r="D32" s="51"/>
      <c r="E32" s="51"/>
      <c r="F32" s="560"/>
      <c r="G32" s="51"/>
      <c r="H32" s="5"/>
      <c r="I32" s="5"/>
      <c r="J32" s="5"/>
      <c r="K32" s="5"/>
      <c r="L32" s="5"/>
      <c r="M32" s="5"/>
    </row>
    <row r="33" spans="1:13" ht="15" customHeight="1">
      <c r="A33" s="44" t="s">
        <v>74</v>
      </c>
      <c r="B33" s="44">
        <v>1</v>
      </c>
      <c r="C33" s="44"/>
      <c r="D33" s="44"/>
      <c r="E33" s="44"/>
      <c r="F33" s="44"/>
      <c r="G33" s="44">
        <f aca="true" t="shared" si="2" ref="G33:G42">SUM(B33:E33)</f>
        <v>1</v>
      </c>
      <c r="H33" s="5"/>
      <c r="I33" s="5"/>
      <c r="J33" s="5"/>
      <c r="K33" s="5"/>
      <c r="L33" s="5"/>
      <c r="M33" s="5"/>
    </row>
    <row r="34" spans="1:13" ht="15" customHeight="1">
      <c r="A34" s="44" t="s">
        <v>75</v>
      </c>
      <c r="B34" s="44">
        <v>2</v>
      </c>
      <c r="C34" s="44"/>
      <c r="D34" s="44"/>
      <c r="E34" s="44"/>
      <c r="F34" s="44"/>
      <c r="G34" s="44">
        <f t="shared" si="2"/>
        <v>2</v>
      </c>
      <c r="H34" s="5"/>
      <c r="I34" s="5"/>
      <c r="J34" s="5"/>
      <c r="K34" s="5"/>
      <c r="L34" s="5"/>
      <c r="M34" s="5"/>
    </row>
    <row r="35" spans="1:13" ht="15" customHeight="1">
      <c r="A35" s="44" t="s">
        <v>76</v>
      </c>
      <c r="B35" s="44">
        <v>4</v>
      </c>
      <c r="C35" s="44"/>
      <c r="D35" s="44"/>
      <c r="E35" s="44"/>
      <c r="F35" s="44"/>
      <c r="G35" s="44">
        <f t="shared" si="2"/>
        <v>4</v>
      </c>
      <c r="H35" s="5"/>
      <c r="I35" s="5"/>
      <c r="J35" s="5"/>
      <c r="K35" s="5"/>
      <c r="L35" s="5"/>
      <c r="M35" s="5"/>
    </row>
    <row r="36" spans="1:13" ht="15" customHeight="1">
      <c r="A36" s="44" t="s">
        <v>77</v>
      </c>
      <c r="B36" s="44"/>
      <c r="C36" s="44"/>
      <c r="D36" s="44"/>
      <c r="E36" s="44"/>
      <c r="F36" s="44"/>
      <c r="G36" s="44">
        <f t="shared" si="2"/>
        <v>0</v>
      </c>
      <c r="H36" s="5"/>
      <c r="I36" s="5"/>
      <c r="J36" s="5"/>
      <c r="K36" s="5"/>
      <c r="L36" s="5"/>
      <c r="M36" s="5"/>
    </row>
    <row r="37" spans="1:13" ht="15" customHeight="1">
      <c r="A37" s="44" t="s">
        <v>78</v>
      </c>
      <c r="B37" s="44">
        <v>8</v>
      </c>
      <c r="C37" s="44"/>
      <c r="D37" s="44"/>
      <c r="E37" s="44"/>
      <c r="F37" s="44"/>
      <c r="G37" s="44">
        <f t="shared" si="2"/>
        <v>8</v>
      </c>
      <c r="H37" s="5"/>
      <c r="I37" s="5"/>
      <c r="J37" s="5"/>
      <c r="K37" s="5"/>
      <c r="L37" s="5"/>
      <c r="M37" s="5"/>
    </row>
    <row r="38" spans="1:13" ht="15" customHeight="1">
      <c r="A38" s="44" t="s">
        <v>79</v>
      </c>
      <c r="B38" s="44">
        <v>10</v>
      </c>
      <c r="C38" s="44"/>
      <c r="D38" s="44"/>
      <c r="E38" s="44"/>
      <c r="F38" s="44"/>
      <c r="G38" s="44">
        <f t="shared" si="2"/>
        <v>10</v>
      </c>
      <c r="H38" s="5"/>
      <c r="I38" s="5"/>
      <c r="J38" s="5"/>
      <c r="K38" s="5"/>
      <c r="L38" s="5"/>
      <c r="M38" s="5"/>
    </row>
    <row r="39" spans="1:13" ht="15" customHeight="1">
      <c r="A39" s="44" t="s">
        <v>111</v>
      </c>
      <c r="B39" s="44">
        <v>2</v>
      </c>
      <c r="C39" s="44"/>
      <c r="D39" s="44"/>
      <c r="E39" s="44"/>
      <c r="F39" s="44"/>
      <c r="G39" s="44">
        <f t="shared" si="2"/>
        <v>2</v>
      </c>
      <c r="H39" s="5"/>
      <c r="I39" s="5"/>
      <c r="J39" s="5"/>
      <c r="K39" s="5"/>
      <c r="L39" s="5"/>
      <c r="M39" s="5"/>
    </row>
    <row r="40" spans="1:13" ht="15" customHeight="1">
      <c r="A40" s="44" t="s">
        <v>80</v>
      </c>
      <c r="B40" s="44">
        <v>4</v>
      </c>
      <c r="C40" s="44"/>
      <c r="D40" s="44"/>
      <c r="E40" s="44"/>
      <c r="F40" s="44"/>
      <c r="G40" s="44">
        <f t="shared" si="2"/>
        <v>4</v>
      </c>
      <c r="H40" s="5"/>
      <c r="I40" s="5"/>
      <c r="J40" s="5"/>
      <c r="K40" s="5"/>
      <c r="L40" s="5"/>
      <c r="M40" s="5"/>
    </row>
    <row r="41" spans="1:13" ht="15" customHeight="1">
      <c r="A41" s="44" t="s">
        <v>180</v>
      </c>
      <c r="B41" s="44">
        <v>5</v>
      </c>
      <c r="C41" s="44"/>
      <c r="D41" s="44"/>
      <c r="E41" s="44"/>
      <c r="F41" s="44"/>
      <c r="G41" s="44">
        <f t="shared" si="2"/>
        <v>5</v>
      </c>
      <c r="H41" s="5"/>
      <c r="I41" s="5"/>
      <c r="J41" s="5"/>
      <c r="K41" s="5"/>
      <c r="L41" s="5"/>
      <c r="M41" s="5"/>
    </row>
    <row r="42" spans="1:13" ht="15" customHeight="1">
      <c r="A42" s="44" t="s">
        <v>181</v>
      </c>
      <c r="B42" s="44">
        <v>1</v>
      </c>
      <c r="C42" s="44">
        <v>3</v>
      </c>
      <c r="D42" s="44"/>
      <c r="E42" s="44"/>
      <c r="F42" s="44"/>
      <c r="G42" s="44">
        <f t="shared" si="2"/>
        <v>4</v>
      </c>
      <c r="H42" s="5"/>
      <c r="I42" s="5"/>
      <c r="J42" s="5"/>
      <c r="K42" s="5"/>
      <c r="L42" s="5"/>
      <c r="M42" s="5"/>
    </row>
    <row r="43" spans="1:13" ht="15" customHeight="1">
      <c r="A43" s="57" t="s">
        <v>6</v>
      </c>
      <c r="B43" s="57">
        <f>SUM(B33:B42)</f>
        <v>37</v>
      </c>
      <c r="C43" s="57">
        <f>SUM(C33:C42)</f>
        <v>3</v>
      </c>
      <c r="D43" s="57">
        <f>SUM(D33:D42)</f>
        <v>0</v>
      </c>
      <c r="E43" s="57">
        <f>SUM(E33:E42)</f>
        <v>0</v>
      </c>
      <c r="F43" s="57"/>
      <c r="G43" s="57">
        <f>SUM(G33:G42)</f>
        <v>40</v>
      </c>
      <c r="H43" s="5"/>
      <c r="I43" s="5"/>
      <c r="J43" s="5"/>
      <c r="K43" s="5"/>
      <c r="L43" s="5"/>
      <c r="M43" s="5"/>
    </row>
    <row r="44" spans="1:13" ht="15.75">
      <c r="A44" s="4" t="s">
        <v>646</v>
      </c>
      <c r="B44" s="4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</row>
    <row r="45" spans="1:13" ht="15">
      <c r="A45" s="39"/>
      <c r="B45" s="39"/>
      <c r="C45" s="39"/>
      <c r="D45" s="39"/>
      <c r="E45" s="5"/>
      <c r="F45" s="5"/>
      <c r="G45" s="5"/>
      <c r="H45" s="5"/>
      <c r="I45" s="5"/>
      <c r="J45" s="5"/>
      <c r="K45" s="5"/>
      <c r="L45" s="5"/>
      <c r="M45" s="5"/>
    </row>
    <row r="46" spans="1:13" ht="15.75">
      <c r="A46" s="39"/>
      <c r="B46" s="39"/>
      <c r="C46" s="6" t="s">
        <v>115</v>
      </c>
      <c r="D46" s="6"/>
      <c r="E46" s="5"/>
      <c r="F46" s="5"/>
      <c r="G46" s="5"/>
      <c r="H46" s="5"/>
      <c r="I46" s="5"/>
      <c r="J46" s="5"/>
      <c r="K46" s="5"/>
      <c r="L46" s="5"/>
      <c r="M46" s="5"/>
    </row>
    <row r="47" spans="1:13" ht="15.75">
      <c r="A47" s="39"/>
      <c r="B47" s="39"/>
      <c r="C47" s="6" t="s">
        <v>305</v>
      </c>
      <c r="D47" s="6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4" ht="12.75" customHeight="1">
      <c r="A49" s="49" t="s">
        <v>5</v>
      </c>
      <c r="B49" s="49" t="s">
        <v>66</v>
      </c>
      <c r="C49" s="49" t="s">
        <v>67</v>
      </c>
      <c r="D49" s="49" t="s">
        <v>68</v>
      </c>
      <c r="E49" s="49" t="s">
        <v>69</v>
      </c>
      <c r="F49" s="555" t="s">
        <v>152</v>
      </c>
      <c r="G49" s="49" t="s">
        <v>136</v>
      </c>
      <c r="H49" s="49" t="s">
        <v>6</v>
      </c>
      <c r="I49" s="5"/>
      <c r="J49" s="5"/>
      <c r="K49" s="5"/>
      <c r="L49" s="5"/>
      <c r="M49" s="5"/>
      <c r="N49" s="5"/>
    </row>
    <row r="50" spans="1:14" ht="12.75">
      <c r="A50" s="50"/>
      <c r="B50" s="50" t="s">
        <v>70</v>
      </c>
      <c r="C50" s="50" t="s">
        <v>71</v>
      </c>
      <c r="D50" s="50"/>
      <c r="E50" s="50" t="s">
        <v>71</v>
      </c>
      <c r="F50" s="557"/>
      <c r="G50" s="50" t="s">
        <v>137</v>
      </c>
      <c r="H50" s="50"/>
      <c r="I50" s="5"/>
      <c r="J50" s="5"/>
      <c r="K50" s="5"/>
      <c r="L50" s="5"/>
      <c r="M50" s="5"/>
      <c r="N50" s="5"/>
    </row>
    <row r="51" spans="1:14" ht="12.75">
      <c r="A51" s="51"/>
      <c r="B51" s="51" t="s">
        <v>72</v>
      </c>
      <c r="C51" s="51"/>
      <c r="D51" s="51"/>
      <c r="E51" s="51"/>
      <c r="F51" s="558"/>
      <c r="G51" s="51"/>
      <c r="H51" s="51"/>
      <c r="I51" s="5"/>
      <c r="J51" s="5"/>
      <c r="K51" s="5"/>
      <c r="L51" s="5"/>
      <c r="M51" s="5"/>
      <c r="N51" s="5"/>
    </row>
    <row r="52" spans="1:14" s="173" customFormat="1" ht="12.75">
      <c r="A52" s="57" t="s">
        <v>358</v>
      </c>
      <c r="B52" s="12">
        <v>25</v>
      </c>
      <c r="C52" s="12"/>
      <c r="D52" s="12"/>
      <c r="E52" s="12"/>
      <c r="F52" s="14"/>
      <c r="G52" s="14"/>
      <c r="H52" s="207">
        <f>SUM(B52:G52)</f>
        <v>25</v>
      </c>
      <c r="I52" s="106"/>
      <c r="J52" s="106"/>
      <c r="K52" s="106"/>
      <c r="L52" s="106"/>
      <c r="M52" s="106"/>
      <c r="N52" s="106"/>
    </row>
    <row r="53" spans="1:14" ht="12.75">
      <c r="A53" s="57" t="s">
        <v>359</v>
      </c>
      <c r="B53" s="12">
        <v>22</v>
      </c>
      <c r="C53" s="12"/>
      <c r="D53" s="12"/>
      <c r="E53" s="12"/>
      <c r="F53" s="14"/>
      <c r="G53" s="14"/>
      <c r="H53" s="207">
        <f aca="true" t="shared" si="3" ref="H53:H69">SUM(B53:G53)</f>
        <v>22</v>
      </c>
      <c r="I53" s="5"/>
      <c r="J53" s="5"/>
      <c r="K53" s="5"/>
      <c r="L53" s="5"/>
      <c r="M53" s="5"/>
      <c r="N53" s="5"/>
    </row>
    <row r="54" spans="1:14" ht="12.75">
      <c r="A54" s="57" t="s">
        <v>360</v>
      </c>
      <c r="B54" s="12">
        <v>12</v>
      </c>
      <c r="C54" s="12"/>
      <c r="D54" s="12"/>
      <c r="E54" s="12"/>
      <c r="F54" s="14"/>
      <c r="G54" s="14"/>
      <c r="H54" s="207">
        <f t="shared" si="3"/>
        <v>12</v>
      </c>
      <c r="I54" s="5"/>
      <c r="J54" s="5"/>
      <c r="K54" s="5"/>
      <c r="L54" s="5"/>
      <c r="M54" s="5"/>
      <c r="N54" s="5"/>
    </row>
    <row r="55" spans="1:14" ht="12.75">
      <c r="A55" s="57" t="s">
        <v>310</v>
      </c>
      <c r="B55" s="12">
        <v>6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207">
        <f t="shared" si="3"/>
        <v>6</v>
      </c>
      <c r="I55" s="5"/>
      <c r="J55" s="5"/>
      <c r="K55" s="5"/>
      <c r="L55" s="5"/>
      <c r="M55" s="5"/>
      <c r="N55" s="5"/>
    </row>
    <row r="56" spans="1:14" s="173" customFormat="1" ht="12.75">
      <c r="A56" s="12" t="s">
        <v>361</v>
      </c>
      <c r="B56" s="12">
        <f>SUM(B57:B58)</f>
        <v>29</v>
      </c>
      <c r="C56" s="12">
        <f aca="true" t="shared" si="4" ref="C56:H56">SUM(C57:C58)</f>
        <v>0</v>
      </c>
      <c r="D56" s="12">
        <f t="shared" si="4"/>
        <v>0</v>
      </c>
      <c r="E56" s="12">
        <f t="shared" si="4"/>
        <v>0</v>
      </c>
      <c r="F56" s="12">
        <f t="shared" si="4"/>
        <v>0</v>
      </c>
      <c r="G56" s="12">
        <f t="shared" si="4"/>
        <v>0</v>
      </c>
      <c r="H56" s="12">
        <f t="shared" si="4"/>
        <v>29</v>
      </c>
      <c r="I56" s="106"/>
      <c r="J56" s="106"/>
      <c r="K56" s="106"/>
      <c r="L56" s="106"/>
      <c r="M56" s="106"/>
      <c r="N56" s="106"/>
    </row>
    <row r="57" spans="1:14" s="173" customFormat="1" ht="12.75">
      <c r="A57" s="164" t="s">
        <v>134</v>
      </c>
      <c r="B57" s="44">
        <v>16</v>
      </c>
      <c r="C57" s="44"/>
      <c r="D57" s="44"/>
      <c r="E57" s="44"/>
      <c r="F57" s="15"/>
      <c r="G57" s="15"/>
      <c r="H57" s="85">
        <f t="shared" si="3"/>
        <v>16</v>
      </c>
      <c r="I57" s="106"/>
      <c r="J57" s="106"/>
      <c r="K57" s="106"/>
      <c r="L57" s="106"/>
      <c r="M57" s="106"/>
      <c r="N57" s="106"/>
    </row>
    <row r="58" spans="1:14" ht="12.75">
      <c r="A58" s="164" t="s">
        <v>135</v>
      </c>
      <c r="B58" s="44">
        <v>13</v>
      </c>
      <c r="C58" s="44"/>
      <c r="D58" s="44"/>
      <c r="E58" s="44"/>
      <c r="F58" s="15"/>
      <c r="G58" s="15"/>
      <c r="H58" s="85">
        <f t="shared" si="3"/>
        <v>13</v>
      </c>
      <c r="I58" s="5"/>
      <c r="J58" s="5"/>
      <c r="K58" s="5"/>
      <c r="L58" s="5"/>
      <c r="M58" s="5"/>
      <c r="N58" s="5"/>
    </row>
    <row r="59" spans="1:14" ht="12.75">
      <c r="A59" s="12" t="s">
        <v>362</v>
      </c>
      <c r="B59" s="12">
        <v>11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207">
        <f t="shared" si="3"/>
        <v>11</v>
      </c>
      <c r="I59" s="5"/>
      <c r="J59" s="5"/>
      <c r="K59" s="5"/>
      <c r="L59" s="5"/>
      <c r="M59" s="5"/>
      <c r="N59" s="5"/>
    </row>
    <row r="60" spans="1:14" s="173" customFormat="1" ht="12.75">
      <c r="A60" s="12" t="s">
        <v>363</v>
      </c>
      <c r="B60" s="12">
        <f aca="true" t="shared" si="5" ref="B60:H60">SUM(B61:B63)</f>
        <v>15</v>
      </c>
      <c r="C60" s="12">
        <f t="shared" si="5"/>
        <v>0</v>
      </c>
      <c r="D60" s="12">
        <f t="shared" si="5"/>
        <v>0</v>
      </c>
      <c r="E60" s="12">
        <f t="shared" si="5"/>
        <v>0</v>
      </c>
      <c r="F60" s="12">
        <f t="shared" si="5"/>
        <v>0</v>
      </c>
      <c r="G60" s="12">
        <f t="shared" si="5"/>
        <v>0</v>
      </c>
      <c r="H60" s="12">
        <f t="shared" si="5"/>
        <v>15</v>
      </c>
      <c r="I60" s="106"/>
      <c r="J60" s="106"/>
      <c r="K60" s="106"/>
      <c r="L60" s="106"/>
      <c r="M60" s="106"/>
      <c r="N60" s="106"/>
    </row>
    <row r="61" spans="1:14" s="173" customFormat="1" ht="12.75">
      <c r="A61" s="164" t="s">
        <v>176</v>
      </c>
      <c r="B61" s="44">
        <v>7</v>
      </c>
      <c r="C61" s="44"/>
      <c r="D61" s="44"/>
      <c r="E61" s="44"/>
      <c r="F61" s="15"/>
      <c r="G61" s="15"/>
      <c r="H61" s="207">
        <f t="shared" si="3"/>
        <v>7</v>
      </c>
      <c r="I61" s="106"/>
      <c r="J61" s="106"/>
      <c r="K61" s="106"/>
      <c r="L61" s="106"/>
      <c r="M61" s="106"/>
      <c r="N61" s="106"/>
    </row>
    <row r="62" spans="1:14" ht="12.75">
      <c r="A62" s="44" t="s">
        <v>177</v>
      </c>
      <c r="B62" s="44">
        <v>5</v>
      </c>
      <c r="C62" s="44"/>
      <c r="D62" s="44"/>
      <c r="E62" s="44"/>
      <c r="F62" s="15"/>
      <c r="G62" s="15"/>
      <c r="H62" s="207">
        <f t="shared" si="3"/>
        <v>5</v>
      </c>
      <c r="I62" s="5"/>
      <c r="J62" s="5"/>
      <c r="K62" s="5"/>
      <c r="L62" s="5"/>
      <c r="M62" s="5"/>
      <c r="N62" s="5"/>
    </row>
    <row r="63" spans="1:14" s="206" customFormat="1" ht="12.75">
      <c r="A63" s="44" t="s">
        <v>178</v>
      </c>
      <c r="B63" s="44">
        <v>3</v>
      </c>
      <c r="C63" s="44"/>
      <c r="D63" s="44"/>
      <c r="E63" s="44"/>
      <c r="F63" s="15"/>
      <c r="G63" s="15"/>
      <c r="H63" s="207">
        <f t="shared" si="3"/>
        <v>3</v>
      </c>
      <c r="I63" s="5"/>
      <c r="J63" s="5"/>
      <c r="K63" s="5"/>
      <c r="L63" s="5"/>
      <c r="M63" s="5"/>
      <c r="N63" s="5"/>
    </row>
    <row r="64" spans="1:14" s="206" customFormat="1" ht="12.75">
      <c r="A64" s="12" t="s">
        <v>314</v>
      </c>
      <c r="B64" s="12">
        <v>9</v>
      </c>
      <c r="C64" s="12"/>
      <c r="D64" s="12"/>
      <c r="E64" s="12"/>
      <c r="F64" s="14"/>
      <c r="G64" s="14"/>
      <c r="H64" s="207">
        <f t="shared" si="3"/>
        <v>9</v>
      </c>
      <c r="I64" s="5"/>
      <c r="J64" s="5"/>
      <c r="K64" s="5"/>
      <c r="L64" s="5"/>
      <c r="M64" s="5"/>
      <c r="N64" s="5"/>
    </row>
    <row r="65" spans="1:14" s="206" customFormat="1" ht="12.75">
      <c r="A65" s="12" t="s">
        <v>364</v>
      </c>
      <c r="B65" s="12">
        <f aca="true" t="shared" si="6" ref="B65:G65">SUM(B66:B68)</f>
        <v>46</v>
      </c>
      <c r="C65" s="12">
        <f t="shared" si="6"/>
        <v>29</v>
      </c>
      <c r="D65" s="12">
        <f t="shared" si="6"/>
        <v>0</v>
      </c>
      <c r="E65" s="12">
        <f t="shared" si="6"/>
        <v>0</v>
      </c>
      <c r="F65" s="12">
        <f t="shared" si="6"/>
        <v>0</v>
      </c>
      <c r="G65" s="12">
        <f t="shared" si="6"/>
        <v>0</v>
      </c>
      <c r="H65" s="207">
        <f t="shared" si="3"/>
        <v>75</v>
      </c>
      <c r="I65" s="5"/>
      <c r="J65" s="5"/>
      <c r="K65" s="5"/>
      <c r="L65" s="5"/>
      <c r="M65" s="5"/>
      <c r="N65" s="5"/>
    </row>
    <row r="66" spans="1:14" s="173" customFormat="1" ht="12.75">
      <c r="A66" s="164" t="s">
        <v>179</v>
      </c>
      <c r="B66" s="44">
        <v>7</v>
      </c>
      <c r="C66" s="44"/>
      <c r="D66" s="44"/>
      <c r="E66" s="44"/>
      <c r="F66" s="15"/>
      <c r="G66" s="15"/>
      <c r="H66" s="207">
        <f t="shared" si="3"/>
        <v>7</v>
      </c>
      <c r="I66" s="106"/>
      <c r="J66" s="106"/>
      <c r="K66" s="106"/>
      <c r="L66" s="106"/>
      <c r="M66" s="106"/>
      <c r="N66" s="106"/>
    </row>
    <row r="67" spans="1:14" ht="12.75">
      <c r="A67" s="44" t="s">
        <v>158</v>
      </c>
      <c r="B67" s="44">
        <v>6</v>
      </c>
      <c r="C67" s="44"/>
      <c r="D67" s="44">
        <v>0</v>
      </c>
      <c r="E67" s="44">
        <v>0</v>
      </c>
      <c r="F67" s="15"/>
      <c r="G67" s="15">
        <v>0</v>
      </c>
      <c r="H67" s="207">
        <f t="shared" si="3"/>
        <v>6</v>
      </c>
      <c r="I67" s="5"/>
      <c r="J67" s="5"/>
      <c r="K67" s="5"/>
      <c r="L67" s="5"/>
      <c r="M67" s="5"/>
      <c r="N67" s="5"/>
    </row>
    <row r="68" spans="1:14" ht="12.75">
      <c r="A68" s="44" t="s">
        <v>365</v>
      </c>
      <c r="B68" s="44">
        <v>33</v>
      </c>
      <c r="C68" s="44">
        <v>29</v>
      </c>
      <c r="D68" s="44"/>
      <c r="E68" s="44"/>
      <c r="F68" s="15"/>
      <c r="G68" s="15"/>
      <c r="H68" s="207">
        <f t="shared" si="3"/>
        <v>62</v>
      </c>
      <c r="I68" s="5"/>
      <c r="J68" s="5"/>
      <c r="K68" s="5"/>
      <c r="L68" s="5"/>
      <c r="M68" s="5"/>
      <c r="N68" s="5"/>
    </row>
    <row r="69" spans="1:14" ht="12.75">
      <c r="A69" s="57" t="s">
        <v>6</v>
      </c>
      <c r="B69" s="57">
        <f aca="true" t="shared" si="7" ref="B69:G69">B52+B53+B54+B55+B56+B59+B60+B64+B65</f>
        <v>175</v>
      </c>
      <c r="C69" s="57">
        <f t="shared" si="7"/>
        <v>29</v>
      </c>
      <c r="D69" s="57">
        <f t="shared" si="7"/>
        <v>0</v>
      </c>
      <c r="E69" s="57">
        <f t="shared" si="7"/>
        <v>0</v>
      </c>
      <c r="F69" s="57">
        <f t="shared" si="7"/>
        <v>0</v>
      </c>
      <c r="G69" s="57">
        <f t="shared" si="7"/>
        <v>0</v>
      </c>
      <c r="H69" s="207">
        <f t="shared" si="3"/>
        <v>204</v>
      </c>
      <c r="I69" s="5"/>
      <c r="J69" s="5"/>
      <c r="K69" s="5"/>
      <c r="L69" s="5"/>
      <c r="M69" s="5"/>
      <c r="N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</sheetData>
  <sheetProtection/>
  <mergeCells count="3">
    <mergeCell ref="F9:F11"/>
    <mergeCell ref="F49:F51"/>
    <mergeCell ref="F30:F32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86" r:id="rId1"/>
  <headerFooter alignWithMargins="0">
    <oddFooter>&amp;C&amp;P. oldal</oddFooter>
  </headerFooter>
  <rowBreaks count="2" manualBreakCount="2">
    <brk id="24" max="255" man="1"/>
    <brk id="4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8"/>
  <sheetViews>
    <sheetView view="pageBreakPreview" zoomScaleSheetLayoutView="100" zoomScalePageLayoutView="0" workbookViewId="0" topLeftCell="A10">
      <selection activeCell="B3" sqref="B3"/>
    </sheetView>
  </sheetViews>
  <sheetFormatPr defaultColWidth="9.140625" defaultRowHeight="12.75"/>
  <cols>
    <col min="1" max="1" width="46.140625" style="5" customWidth="1"/>
    <col min="2" max="2" width="11.8515625" style="5" customWidth="1"/>
    <col min="3" max="3" width="9.7109375" style="5" customWidth="1"/>
    <col min="4" max="4" width="9.57421875" style="5" customWidth="1"/>
    <col min="5" max="5" width="9.7109375" style="5" customWidth="1"/>
    <col min="6" max="6" width="9.57421875" style="5" customWidth="1"/>
    <col min="7" max="14" width="9.7109375" style="5" customWidth="1"/>
    <col min="15" max="15" width="9.8515625" style="127" bestFit="1" customWidth="1"/>
    <col min="16" max="16" width="9.140625" style="5" customWidth="1"/>
    <col min="17" max="17" width="9.8515625" style="5" bestFit="1" customWidth="1"/>
    <col min="18" max="42" width="9.140625" style="5" customWidth="1"/>
  </cols>
  <sheetData>
    <row r="1" ht="15.75">
      <c r="A1" s="46" t="s">
        <v>647</v>
      </c>
    </row>
    <row r="2" ht="15.75">
      <c r="A2" s="46"/>
    </row>
    <row r="3" spans="5:6" ht="20.25">
      <c r="E3" s="78"/>
      <c r="F3" s="78" t="s">
        <v>84</v>
      </c>
    </row>
    <row r="4" spans="5:6" ht="20.25">
      <c r="E4" s="78"/>
      <c r="F4" s="78" t="s">
        <v>306</v>
      </c>
    </row>
    <row r="5" ht="20.25">
      <c r="E5" s="78"/>
    </row>
    <row r="6" spans="1:15" ht="13.5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134"/>
    </row>
    <row r="7" spans="1:15" ht="26.25" thickBot="1">
      <c r="A7" s="80" t="s">
        <v>5</v>
      </c>
      <c r="B7" s="80" t="s">
        <v>85</v>
      </c>
      <c r="C7" s="80" t="s">
        <v>86</v>
      </c>
      <c r="D7" s="80" t="s">
        <v>87</v>
      </c>
      <c r="E7" s="80" t="s">
        <v>88</v>
      </c>
      <c r="F7" s="80" t="s">
        <v>89</v>
      </c>
      <c r="G7" s="80" t="s">
        <v>90</v>
      </c>
      <c r="H7" s="80" t="s">
        <v>91</v>
      </c>
      <c r="I7" s="80" t="s">
        <v>92</v>
      </c>
      <c r="J7" s="80" t="s">
        <v>93</v>
      </c>
      <c r="K7" s="80" t="s">
        <v>94</v>
      </c>
      <c r="L7" s="80" t="s">
        <v>95</v>
      </c>
      <c r="M7" s="80" t="s">
        <v>96</v>
      </c>
      <c r="N7" s="80" t="s">
        <v>97</v>
      </c>
      <c r="O7" s="134"/>
    </row>
    <row r="8" spans="1:15" ht="20.25" customHeight="1">
      <c r="A8" s="373" t="s">
        <v>98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34"/>
    </row>
    <row r="9" spans="1:15" ht="13.5" customHeight="1">
      <c r="A9" s="81" t="s">
        <v>451</v>
      </c>
      <c r="B9" s="160">
        <f aca="true" t="shared" si="0" ref="B9:B18">SUM(C9:N9)</f>
        <v>625476</v>
      </c>
      <c r="C9" s="160">
        <f>$O$9/12</f>
        <v>52123</v>
      </c>
      <c r="D9" s="160">
        <f aca="true" t="shared" si="1" ref="D9:N9">$O$9/12</f>
        <v>52123</v>
      </c>
      <c r="E9" s="160">
        <f t="shared" si="1"/>
        <v>52123</v>
      </c>
      <c r="F9" s="160">
        <f t="shared" si="1"/>
        <v>52123</v>
      </c>
      <c r="G9" s="160">
        <f t="shared" si="1"/>
        <v>52123</v>
      </c>
      <c r="H9" s="160">
        <f t="shared" si="1"/>
        <v>52123</v>
      </c>
      <c r="I9" s="160">
        <f t="shared" si="1"/>
        <v>52123</v>
      </c>
      <c r="J9" s="160">
        <f t="shared" si="1"/>
        <v>52123</v>
      </c>
      <c r="K9" s="160">
        <f t="shared" si="1"/>
        <v>52123</v>
      </c>
      <c r="L9" s="160">
        <f t="shared" si="1"/>
        <v>52123</v>
      </c>
      <c r="M9" s="160">
        <f t="shared" si="1"/>
        <v>52123</v>
      </c>
      <c r="N9" s="160">
        <f t="shared" si="1"/>
        <v>52123</v>
      </c>
      <c r="O9" s="134">
        <v>625476</v>
      </c>
    </row>
    <row r="10" spans="1:15" ht="13.5" customHeight="1">
      <c r="A10" s="82" t="s">
        <v>452</v>
      </c>
      <c r="B10" s="160">
        <f t="shared" si="0"/>
        <v>1385825</v>
      </c>
      <c r="C10" s="161"/>
      <c r="D10" s="161"/>
      <c r="E10" s="161">
        <v>619892</v>
      </c>
      <c r="F10" s="161">
        <v>40000</v>
      </c>
      <c r="G10" s="161">
        <v>65791</v>
      </c>
      <c r="H10" s="161"/>
      <c r="I10" s="161"/>
      <c r="J10" s="161"/>
      <c r="K10" s="161">
        <v>519892</v>
      </c>
      <c r="L10" s="161">
        <v>40250</v>
      </c>
      <c r="M10" s="161"/>
      <c r="N10" s="161">
        <v>100000</v>
      </c>
      <c r="O10" s="134">
        <v>1320034</v>
      </c>
    </row>
    <row r="11" spans="1:15" ht="13.5" customHeight="1">
      <c r="A11" s="83" t="s">
        <v>453</v>
      </c>
      <c r="B11" s="161">
        <f t="shared" si="0"/>
        <v>329482</v>
      </c>
      <c r="C11" s="161">
        <f>$O$11/12</f>
        <v>27456.833333333332</v>
      </c>
      <c r="D11" s="161">
        <f aca="true" t="shared" si="2" ref="D11:N11">$O$11/12</f>
        <v>27456.833333333332</v>
      </c>
      <c r="E11" s="161">
        <f t="shared" si="2"/>
        <v>27456.833333333332</v>
      </c>
      <c r="F11" s="161">
        <f t="shared" si="2"/>
        <v>27456.833333333332</v>
      </c>
      <c r="G11" s="161">
        <f t="shared" si="2"/>
        <v>27456.833333333332</v>
      </c>
      <c r="H11" s="161">
        <f t="shared" si="2"/>
        <v>27456.833333333332</v>
      </c>
      <c r="I11" s="161">
        <f t="shared" si="2"/>
        <v>27456.833333333332</v>
      </c>
      <c r="J11" s="161">
        <f t="shared" si="2"/>
        <v>27456.833333333332</v>
      </c>
      <c r="K11" s="161">
        <f t="shared" si="2"/>
        <v>27456.833333333332</v>
      </c>
      <c r="L11" s="161">
        <f t="shared" si="2"/>
        <v>27456.833333333332</v>
      </c>
      <c r="M11" s="161">
        <f t="shared" si="2"/>
        <v>27456.833333333332</v>
      </c>
      <c r="N11" s="161">
        <f t="shared" si="2"/>
        <v>27456.833333333332</v>
      </c>
      <c r="O11" s="134">
        <v>329482</v>
      </c>
    </row>
    <row r="12" spans="1:15" ht="13.5" customHeight="1">
      <c r="A12" s="83" t="s">
        <v>454</v>
      </c>
      <c r="B12" s="161">
        <f t="shared" si="0"/>
        <v>32157</v>
      </c>
      <c r="C12" s="161">
        <f>$O$12/12</f>
        <v>2679.75</v>
      </c>
      <c r="D12" s="161">
        <f aca="true" t="shared" si="3" ref="D12:N12">$O$12/12</f>
        <v>2679.75</v>
      </c>
      <c r="E12" s="161">
        <f t="shared" si="3"/>
        <v>2679.75</v>
      </c>
      <c r="F12" s="161">
        <f t="shared" si="3"/>
        <v>2679.75</v>
      </c>
      <c r="G12" s="161">
        <f t="shared" si="3"/>
        <v>2679.75</v>
      </c>
      <c r="H12" s="161">
        <f t="shared" si="3"/>
        <v>2679.75</v>
      </c>
      <c r="I12" s="161">
        <f t="shared" si="3"/>
        <v>2679.75</v>
      </c>
      <c r="J12" s="161">
        <f t="shared" si="3"/>
        <v>2679.75</v>
      </c>
      <c r="K12" s="161">
        <f t="shared" si="3"/>
        <v>2679.75</v>
      </c>
      <c r="L12" s="161">
        <f t="shared" si="3"/>
        <v>2679.75</v>
      </c>
      <c r="M12" s="161">
        <f t="shared" si="3"/>
        <v>2679.75</v>
      </c>
      <c r="N12" s="161">
        <f t="shared" si="3"/>
        <v>2679.75</v>
      </c>
      <c r="O12" s="134">
        <v>32157</v>
      </c>
    </row>
    <row r="13" spans="1:15" ht="13.5" customHeight="1">
      <c r="A13" s="83" t="s">
        <v>592</v>
      </c>
      <c r="B13" s="161">
        <f t="shared" si="0"/>
        <v>250500</v>
      </c>
      <c r="C13" s="161"/>
      <c r="D13" s="161"/>
      <c r="E13" s="161"/>
      <c r="F13" s="161"/>
      <c r="G13" s="161">
        <v>100000</v>
      </c>
      <c r="H13" s="161">
        <v>500</v>
      </c>
      <c r="I13" s="161">
        <v>50000</v>
      </c>
      <c r="J13" s="161">
        <v>100000</v>
      </c>
      <c r="K13" s="161"/>
      <c r="L13" s="161"/>
      <c r="M13" s="161"/>
      <c r="N13" s="161"/>
      <c r="O13" s="134">
        <v>250500</v>
      </c>
    </row>
    <row r="14" spans="1:15" ht="13.5" customHeight="1">
      <c r="A14" s="83" t="s">
        <v>455</v>
      </c>
      <c r="B14" s="161">
        <f t="shared" si="0"/>
        <v>180041</v>
      </c>
      <c r="C14" s="161"/>
      <c r="D14" s="161"/>
      <c r="E14" s="161"/>
      <c r="F14" s="161"/>
      <c r="G14" s="161"/>
      <c r="H14" s="161">
        <v>180041</v>
      </c>
      <c r="I14" s="161"/>
      <c r="J14" s="161"/>
      <c r="K14" s="161"/>
      <c r="L14" s="161"/>
      <c r="M14" s="161"/>
      <c r="N14" s="161"/>
      <c r="O14" s="134">
        <v>180041</v>
      </c>
    </row>
    <row r="15" spans="1:42" s="352" customFormat="1" ht="13.5" customHeight="1">
      <c r="A15" s="375" t="s">
        <v>456</v>
      </c>
      <c r="B15" s="376">
        <f t="shared" si="0"/>
        <v>2803481.0000000005</v>
      </c>
      <c r="C15" s="376">
        <f>SUM(C9:C14)</f>
        <v>82259.58333333333</v>
      </c>
      <c r="D15" s="376">
        <f aca="true" t="shared" si="4" ref="D15:N15">SUM(D9:D14)</f>
        <v>82259.58333333333</v>
      </c>
      <c r="E15" s="376">
        <f t="shared" si="4"/>
        <v>702151.5833333334</v>
      </c>
      <c r="F15" s="376">
        <f t="shared" si="4"/>
        <v>122259.58333333333</v>
      </c>
      <c r="G15" s="376">
        <f t="shared" si="4"/>
        <v>248050.58333333334</v>
      </c>
      <c r="H15" s="376">
        <f t="shared" si="4"/>
        <v>262800.5833333333</v>
      </c>
      <c r="I15" s="376">
        <f t="shared" si="4"/>
        <v>132259.5833333333</v>
      </c>
      <c r="J15" s="376">
        <f t="shared" si="4"/>
        <v>182259.5833333333</v>
      </c>
      <c r="K15" s="376">
        <f t="shared" si="4"/>
        <v>602151.5833333334</v>
      </c>
      <c r="L15" s="376">
        <f t="shared" si="4"/>
        <v>122509.58333333333</v>
      </c>
      <c r="M15" s="376">
        <f t="shared" si="4"/>
        <v>82259.58333333333</v>
      </c>
      <c r="N15" s="376">
        <f t="shared" si="4"/>
        <v>182259.58333333334</v>
      </c>
      <c r="O15" s="377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</row>
    <row r="16" spans="1:15" ht="13.5" customHeight="1">
      <c r="A16" s="83" t="s">
        <v>458</v>
      </c>
      <c r="B16" s="161">
        <f t="shared" si="0"/>
        <v>30453</v>
      </c>
      <c r="C16" s="161">
        <f>$O$16/12</f>
        <v>2537.75</v>
      </c>
      <c r="D16" s="161">
        <f aca="true" t="shared" si="5" ref="D16:N16">$O$16/12</f>
        <v>2537.75</v>
      </c>
      <c r="E16" s="161">
        <f t="shared" si="5"/>
        <v>2537.75</v>
      </c>
      <c r="F16" s="161">
        <f t="shared" si="5"/>
        <v>2537.75</v>
      </c>
      <c r="G16" s="161">
        <f t="shared" si="5"/>
        <v>2537.75</v>
      </c>
      <c r="H16" s="161">
        <f t="shared" si="5"/>
        <v>2537.75</v>
      </c>
      <c r="I16" s="161">
        <f t="shared" si="5"/>
        <v>2537.75</v>
      </c>
      <c r="J16" s="161">
        <f t="shared" si="5"/>
        <v>2537.75</v>
      </c>
      <c r="K16" s="161">
        <f t="shared" si="5"/>
        <v>2537.75</v>
      </c>
      <c r="L16" s="161">
        <f t="shared" si="5"/>
        <v>2537.75</v>
      </c>
      <c r="M16" s="161">
        <f t="shared" si="5"/>
        <v>2537.75</v>
      </c>
      <c r="N16" s="161">
        <f t="shared" si="5"/>
        <v>2537.75</v>
      </c>
      <c r="O16" s="134">
        <v>30453</v>
      </c>
    </row>
    <row r="17" spans="1:15" ht="13.5" customHeight="1">
      <c r="A17" s="83" t="s">
        <v>457</v>
      </c>
      <c r="B17" s="161">
        <f t="shared" si="0"/>
        <v>42009</v>
      </c>
      <c r="C17" s="161"/>
      <c r="D17" s="161"/>
      <c r="E17" s="161">
        <v>41457</v>
      </c>
      <c r="F17" s="161"/>
      <c r="G17" s="161">
        <v>552</v>
      </c>
      <c r="H17" s="161"/>
      <c r="I17" s="161"/>
      <c r="J17" s="161"/>
      <c r="K17" s="161"/>
      <c r="L17" s="161"/>
      <c r="M17" s="161"/>
      <c r="N17" s="161"/>
      <c r="O17" s="134">
        <v>42009</v>
      </c>
    </row>
    <row r="18" spans="1:42" s="386" customFormat="1" ht="13.5" customHeight="1">
      <c r="A18" s="381" t="s">
        <v>459</v>
      </c>
      <c r="B18" s="382">
        <f t="shared" si="0"/>
        <v>72462</v>
      </c>
      <c r="C18" s="383">
        <f>SUM(C16:C17)</f>
        <v>2537.75</v>
      </c>
      <c r="D18" s="383">
        <f aca="true" t="shared" si="6" ref="D18:N18">SUM(D16:D17)</f>
        <v>2537.75</v>
      </c>
      <c r="E18" s="383">
        <f t="shared" si="6"/>
        <v>43994.75</v>
      </c>
      <c r="F18" s="383">
        <f t="shared" si="6"/>
        <v>2537.75</v>
      </c>
      <c r="G18" s="383">
        <f t="shared" si="6"/>
        <v>3089.75</v>
      </c>
      <c r="H18" s="383">
        <f t="shared" si="6"/>
        <v>2537.75</v>
      </c>
      <c r="I18" s="383">
        <f t="shared" si="6"/>
        <v>2537.75</v>
      </c>
      <c r="J18" s="383">
        <f t="shared" si="6"/>
        <v>2537.75</v>
      </c>
      <c r="K18" s="383">
        <f t="shared" si="6"/>
        <v>2537.75</v>
      </c>
      <c r="L18" s="383">
        <f t="shared" si="6"/>
        <v>2537.75</v>
      </c>
      <c r="M18" s="383">
        <f t="shared" si="6"/>
        <v>2537.75</v>
      </c>
      <c r="N18" s="383">
        <f t="shared" si="6"/>
        <v>2537.75</v>
      </c>
      <c r="O18" s="384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</row>
    <row r="19" spans="1:15" ht="25.5" customHeight="1" thickBot="1">
      <c r="A19" s="379" t="s">
        <v>463</v>
      </c>
      <c r="B19" s="380">
        <f>SUM(B15,B18)</f>
        <v>2875943.0000000005</v>
      </c>
      <c r="C19" s="380">
        <f>SUM(C15,C18)</f>
        <v>84797.33333333333</v>
      </c>
      <c r="D19" s="380">
        <f aca="true" t="shared" si="7" ref="D19:N19">SUM(D15,D18)</f>
        <v>84797.33333333333</v>
      </c>
      <c r="E19" s="380">
        <f t="shared" si="7"/>
        <v>746146.3333333334</v>
      </c>
      <c r="F19" s="380">
        <f t="shared" si="7"/>
        <v>124797.33333333333</v>
      </c>
      <c r="G19" s="380">
        <f t="shared" si="7"/>
        <v>251140.33333333334</v>
      </c>
      <c r="H19" s="380">
        <f t="shared" si="7"/>
        <v>265338.3333333333</v>
      </c>
      <c r="I19" s="380">
        <f t="shared" si="7"/>
        <v>134797.3333333333</v>
      </c>
      <c r="J19" s="380">
        <f t="shared" si="7"/>
        <v>184797.3333333333</v>
      </c>
      <c r="K19" s="380">
        <f t="shared" si="7"/>
        <v>604689.3333333334</v>
      </c>
      <c r="L19" s="380">
        <f t="shared" si="7"/>
        <v>125047.33333333333</v>
      </c>
      <c r="M19" s="380">
        <f t="shared" si="7"/>
        <v>84797.33333333333</v>
      </c>
      <c r="N19" s="380">
        <f t="shared" si="7"/>
        <v>184797.33333333334</v>
      </c>
      <c r="O19" s="134">
        <f>SUM(O9:O17)</f>
        <v>2810152</v>
      </c>
    </row>
    <row r="20" spans="1:15" ht="13.5" customHeight="1">
      <c r="A20" s="374" t="s">
        <v>99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34"/>
    </row>
    <row r="21" spans="1:15" ht="13.5" customHeight="1">
      <c r="A21" s="82" t="s">
        <v>120</v>
      </c>
      <c r="B21" s="160">
        <f aca="true" t="shared" si="8" ref="B21:B26">SUM(C21:N21)</f>
        <v>729189</v>
      </c>
      <c r="C21" s="160">
        <f>$O$21/12</f>
        <v>60765.75</v>
      </c>
      <c r="D21" s="160">
        <f aca="true" t="shared" si="9" ref="D21:N21">$O$21/12</f>
        <v>60765.75</v>
      </c>
      <c r="E21" s="160">
        <f t="shared" si="9"/>
        <v>60765.75</v>
      </c>
      <c r="F21" s="160">
        <f t="shared" si="9"/>
        <v>60765.75</v>
      </c>
      <c r="G21" s="160">
        <f t="shared" si="9"/>
        <v>60765.75</v>
      </c>
      <c r="H21" s="160">
        <f t="shared" si="9"/>
        <v>60765.75</v>
      </c>
      <c r="I21" s="160">
        <f t="shared" si="9"/>
        <v>60765.75</v>
      </c>
      <c r="J21" s="160">
        <f t="shared" si="9"/>
        <v>60765.75</v>
      </c>
      <c r="K21" s="160">
        <f t="shared" si="9"/>
        <v>60765.75</v>
      </c>
      <c r="L21" s="160">
        <f t="shared" si="9"/>
        <v>60765.75</v>
      </c>
      <c r="M21" s="160">
        <f t="shared" si="9"/>
        <v>60765.75</v>
      </c>
      <c r="N21" s="160">
        <f t="shared" si="9"/>
        <v>60765.75</v>
      </c>
      <c r="O21" s="134">
        <v>729189</v>
      </c>
    </row>
    <row r="22" spans="1:15" ht="13.5" customHeight="1">
      <c r="A22" s="83" t="s">
        <v>121</v>
      </c>
      <c r="B22" s="160">
        <f t="shared" si="8"/>
        <v>189924</v>
      </c>
      <c r="C22" s="161">
        <f>$O$22/12</f>
        <v>15827</v>
      </c>
      <c r="D22" s="161">
        <f aca="true" t="shared" si="10" ref="D22:N22">$O$22/12</f>
        <v>15827</v>
      </c>
      <c r="E22" s="161">
        <f t="shared" si="10"/>
        <v>15827</v>
      </c>
      <c r="F22" s="161">
        <f t="shared" si="10"/>
        <v>15827</v>
      </c>
      <c r="G22" s="161">
        <f t="shared" si="10"/>
        <v>15827</v>
      </c>
      <c r="H22" s="161">
        <f t="shared" si="10"/>
        <v>15827</v>
      </c>
      <c r="I22" s="161">
        <f t="shared" si="10"/>
        <v>15827</v>
      </c>
      <c r="J22" s="161">
        <f t="shared" si="10"/>
        <v>15827</v>
      </c>
      <c r="K22" s="161">
        <f t="shared" si="10"/>
        <v>15827</v>
      </c>
      <c r="L22" s="161">
        <f t="shared" si="10"/>
        <v>15827</v>
      </c>
      <c r="M22" s="161">
        <f t="shared" si="10"/>
        <v>15827</v>
      </c>
      <c r="N22" s="161">
        <f t="shared" si="10"/>
        <v>15827</v>
      </c>
      <c r="O22" s="134">
        <v>189924</v>
      </c>
    </row>
    <row r="23" spans="1:15" ht="13.5" customHeight="1">
      <c r="A23" s="83" t="s">
        <v>122</v>
      </c>
      <c r="B23" s="160">
        <f t="shared" si="8"/>
        <v>1018810.9999999999</v>
      </c>
      <c r="C23" s="161">
        <f>$O$23/12</f>
        <v>84900.91666666667</v>
      </c>
      <c r="D23" s="161">
        <f aca="true" t="shared" si="11" ref="D23:N23">$O$23/12</f>
        <v>84900.91666666667</v>
      </c>
      <c r="E23" s="161">
        <f t="shared" si="11"/>
        <v>84900.91666666667</v>
      </c>
      <c r="F23" s="161">
        <f t="shared" si="11"/>
        <v>84900.91666666667</v>
      </c>
      <c r="G23" s="161">
        <f t="shared" si="11"/>
        <v>84900.91666666667</v>
      </c>
      <c r="H23" s="161">
        <f t="shared" si="11"/>
        <v>84900.91666666667</v>
      </c>
      <c r="I23" s="161">
        <f t="shared" si="11"/>
        <v>84900.91666666667</v>
      </c>
      <c r="J23" s="161">
        <f t="shared" si="11"/>
        <v>84900.91666666667</v>
      </c>
      <c r="K23" s="161">
        <f t="shared" si="11"/>
        <v>84900.91666666667</v>
      </c>
      <c r="L23" s="161">
        <f t="shared" si="11"/>
        <v>84900.91666666667</v>
      </c>
      <c r="M23" s="161">
        <f t="shared" si="11"/>
        <v>84900.91666666667</v>
      </c>
      <c r="N23" s="161">
        <f t="shared" si="11"/>
        <v>84900.91666666667</v>
      </c>
      <c r="O23" s="134">
        <v>1018811</v>
      </c>
    </row>
    <row r="24" spans="1:17" ht="13.5" customHeight="1">
      <c r="A24" s="83" t="s">
        <v>460</v>
      </c>
      <c r="B24" s="160">
        <f t="shared" si="8"/>
        <v>32010</v>
      </c>
      <c r="C24" s="161">
        <f>$O$24/12</f>
        <v>2667.5</v>
      </c>
      <c r="D24" s="161">
        <f aca="true" t="shared" si="12" ref="D24:N24">$O$24/12</f>
        <v>2667.5</v>
      </c>
      <c r="E24" s="161">
        <f t="shared" si="12"/>
        <v>2667.5</v>
      </c>
      <c r="F24" s="161">
        <f t="shared" si="12"/>
        <v>2667.5</v>
      </c>
      <c r="G24" s="161">
        <f t="shared" si="12"/>
        <v>2667.5</v>
      </c>
      <c r="H24" s="161">
        <f t="shared" si="12"/>
        <v>2667.5</v>
      </c>
      <c r="I24" s="161">
        <f t="shared" si="12"/>
        <v>2667.5</v>
      </c>
      <c r="J24" s="161">
        <f t="shared" si="12"/>
        <v>2667.5</v>
      </c>
      <c r="K24" s="161">
        <f t="shared" si="12"/>
        <v>2667.5</v>
      </c>
      <c r="L24" s="161">
        <f t="shared" si="12"/>
        <v>2667.5</v>
      </c>
      <c r="M24" s="161">
        <f t="shared" si="12"/>
        <v>2667.5</v>
      </c>
      <c r="N24" s="161">
        <f t="shared" si="12"/>
        <v>2667.5</v>
      </c>
      <c r="O24" s="134">
        <v>32010</v>
      </c>
      <c r="Q24" s="127"/>
    </row>
    <row r="25" spans="1:15" ht="13.5" customHeight="1">
      <c r="A25" s="83" t="s">
        <v>461</v>
      </c>
      <c r="B25" s="160">
        <f t="shared" si="8"/>
        <v>189613.8333333333</v>
      </c>
      <c r="C25" s="161">
        <f>$O$25/12</f>
        <v>15801.166666666666</v>
      </c>
      <c r="D25" s="161">
        <f aca="true" t="shared" si="13" ref="D25:N25">$O$25/12</f>
        <v>15801.166666666666</v>
      </c>
      <c r="E25" s="161">
        <f t="shared" si="13"/>
        <v>15801.166666666666</v>
      </c>
      <c r="F25" s="161">
        <f t="shared" si="13"/>
        <v>15801.166666666666</v>
      </c>
      <c r="G25" s="161">
        <f t="shared" si="13"/>
        <v>15801.166666666666</v>
      </c>
      <c r="H25" s="161">
        <f t="shared" si="13"/>
        <v>15801.166666666666</v>
      </c>
      <c r="I25" s="161">
        <v>15801</v>
      </c>
      <c r="J25" s="161">
        <f t="shared" si="13"/>
        <v>15801.166666666666</v>
      </c>
      <c r="K25" s="161">
        <f t="shared" si="13"/>
        <v>15801.166666666666</v>
      </c>
      <c r="L25" s="161">
        <f t="shared" si="13"/>
        <v>15801.166666666666</v>
      </c>
      <c r="M25" s="161">
        <f t="shared" si="13"/>
        <v>15801.166666666666</v>
      </c>
      <c r="N25" s="161">
        <f t="shared" si="13"/>
        <v>15801.166666666666</v>
      </c>
      <c r="O25" s="134">
        <v>189614</v>
      </c>
    </row>
    <row r="26" spans="1:15" ht="13.5" customHeight="1">
      <c r="A26" s="387" t="s">
        <v>593</v>
      </c>
      <c r="B26" s="159">
        <f t="shared" si="8"/>
        <v>250500</v>
      </c>
      <c r="C26" s="162">
        <v>0</v>
      </c>
      <c r="D26" s="162"/>
      <c r="E26" s="162">
        <v>250000</v>
      </c>
      <c r="F26" s="162"/>
      <c r="G26" s="162">
        <v>500</v>
      </c>
      <c r="H26" s="162"/>
      <c r="I26" s="162"/>
      <c r="J26" s="162"/>
      <c r="K26" s="162"/>
      <c r="L26" s="162"/>
      <c r="M26" s="162"/>
      <c r="N26" s="162"/>
      <c r="O26" s="134">
        <v>250500</v>
      </c>
    </row>
    <row r="27" spans="1:17" ht="13.5" customHeight="1">
      <c r="A27" s="388" t="s">
        <v>462</v>
      </c>
      <c r="B27" s="382">
        <f>SUM(B21:B26)</f>
        <v>2410047.8333333335</v>
      </c>
      <c r="C27" s="382">
        <f>SUM(C21:C26)</f>
        <v>179962.33333333334</v>
      </c>
      <c r="D27" s="382">
        <f aca="true" t="shared" si="14" ref="D27:N27">SUM(D21:D26)</f>
        <v>179962.33333333334</v>
      </c>
      <c r="E27" s="382">
        <f t="shared" si="14"/>
        <v>429962.3333333334</v>
      </c>
      <c r="F27" s="382">
        <f t="shared" si="14"/>
        <v>179962.33333333334</v>
      </c>
      <c r="G27" s="382">
        <f t="shared" si="14"/>
        <v>180462.33333333334</v>
      </c>
      <c r="H27" s="382">
        <f t="shared" si="14"/>
        <v>179962.33333333334</v>
      </c>
      <c r="I27" s="382">
        <f t="shared" si="14"/>
        <v>179962.1666666667</v>
      </c>
      <c r="J27" s="382">
        <f t="shared" si="14"/>
        <v>179962.33333333334</v>
      </c>
      <c r="K27" s="382">
        <f t="shared" si="14"/>
        <v>179962.33333333334</v>
      </c>
      <c r="L27" s="382">
        <f t="shared" si="14"/>
        <v>179962.33333333334</v>
      </c>
      <c r="M27" s="382">
        <f t="shared" si="14"/>
        <v>179962.33333333334</v>
      </c>
      <c r="N27" s="389">
        <f t="shared" si="14"/>
        <v>179962.33333333334</v>
      </c>
      <c r="O27" s="134"/>
      <c r="Q27" s="127"/>
    </row>
    <row r="28" spans="1:15" ht="13.5" customHeight="1">
      <c r="A28" s="82" t="s">
        <v>123</v>
      </c>
      <c r="B28" s="160">
        <f>SUM(C28:N28)</f>
        <v>295120</v>
      </c>
      <c r="C28" s="160"/>
      <c r="D28" s="160">
        <v>3780</v>
      </c>
      <c r="E28" s="160">
        <v>15000</v>
      </c>
      <c r="F28" s="160">
        <v>15552</v>
      </c>
      <c r="G28" s="160">
        <v>520</v>
      </c>
      <c r="H28" s="160">
        <v>50000</v>
      </c>
      <c r="I28" s="160">
        <v>90000</v>
      </c>
      <c r="J28" s="160">
        <v>64795</v>
      </c>
      <c r="K28" s="160">
        <v>30000</v>
      </c>
      <c r="L28" s="160">
        <v>19203</v>
      </c>
      <c r="M28" s="160">
        <v>5000</v>
      </c>
      <c r="N28" s="160">
        <v>1270</v>
      </c>
      <c r="O28" s="134">
        <v>220120</v>
      </c>
    </row>
    <row r="29" spans="1:15" ht="13.5" customHeight="1">
      <c r="A29" s="83" t="s">
        <v>124</v>
      </c>
      <c r="B29" s="161">
        <f>SUM(C29:N29)</f>
        <v>147914</v>
      </c>
      <c r="C29" s="161"/>
      <c r="D29" s="161">
        <v>16000</v>
      </c>
      <c r="E29" s="161">
        <v>5000</v>
      </c>
      <c r="F29" s="161">
        <v>50000</v>
      </c>
      <c r="G29" s="161">
        <v>15000</v>
      </c>
      <c r="H29" s="161">
        <v>15914</v>
      </c>
      <c r="I29" s="161">
        <v>9000</v>
      </c>
      <c r="J29" s="161">
        <v>4000</v>
      </c>
      <c r="K29" s="161">
        <v>8000</v>
      </c>
      <c r="L29" s="161">
        <v>25000</v>
      </c>
      <c r="M29" s="161"/>
      <c r="N29" s="161"/>
      <c r="O29" s="134">
        <v>147914</v>
      </c>
    </row>
    <row r="30" spans="1:15" ht="13.5" customHeight="1">
      <c r="A30" s="83" t="s">
        <v>125</v>
      </c>
      <c r="B30" s="161">
        <f>SUM(C30:N30)</f>
        <v>22861</v>
      </c>
      <c r="C30" s="161"/>
      <c r="D30" s="161"/>
      <c r="E30" s="161"/>
      <c r="F30" s="161"/>
      <c r="G30" s="161">
        <v>9000</v>
      </c>
      <c r="H30" s="161"/>
      <c r="I30" s="161">
        <v>2000</v>
      </c>
      <c r="J30" s="161">
        <v>500</v>
      </c>
      <c r="K30" s="161">
        <v>11361</v>
      </c>
      <c r="L30" s="161"/>
      <c r="M30" s="161"/>
      <c r="N30" s="161"/>
      <c r="O30" s="134">
        <v>22861</v>
      </c>
    </row>
    <row r="31" spans="1:15" ht="13.5" customHeight="1">
      <c r="A31" s="387" t="s">
        <v>140</v>
      </c>
      <c r="B31" s="162">
        <f>SUM(C31:N31)</f>
        <v>0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34"/>
    </row>
    <row r="32" spans="1:15" ht="12.75" customHeight="1">
      <c r="A32" s="388" t="s">
        <v>126</v>
      </c>
      <c r="B32" s="382">
        <f>SUM(B28:B31)</f>
        <v>465895</v>
      </c>
      <c r="C32" s="382">
        <f>SUM(C28:C31)</f>
        <v>0</v>
      </c>
      <c r="D32" s="382">
        <f aca="true" t="shared" si="15" ref="D32:N32">SUM(D28:D31)</f>
        <v>19780</v>
      </c>
      <c r="E32" s="382">
        <f t="shared" si="15"/>
        <v>20000</v>
      </c>
      <c r="F32" s="382">
        <f t="shared" si="15"/>
        <v>65552</v>
      </c>
      <c r="G32" s="382">
        <f t="shared" si="15"/>
        <v>24520</v>
      </c>
      <c r="H32" s="382">
        <f t="shared" si="15"/>
        <v>65914</v>
      </c>
      <c r="I32" s="382">
        <f t="shared" si="15"/>
        <v>101000</v>
      </c>
      <c r="J32" s="382">
        <f t="shared" si="15"/>
        <v>69295</v>
      </c>
      <c r="K32" s="382">
        <f t="shared" si="15"/>
        <v>49361</v>
      </c>
      <c r="L32" s="382">
        <f t="shared" si="15"/>
        <v>44203</v>
      </c>
      <c r="M32" s="382">
        <f t="shared" si="15"/>
        <v>5000</v>
      </c>
      <c r="N32" s="382">
        <f t="shared" si="15"/>
        <v>1270</v>
      </c>
      <c r="O32" s="134"/>
    </row>
    <row r="33" spans="1:15" ht="24.75" customHeight="1" thickBot="1">
      <c r="A33" s="84" t="s">
        <v>464</v>
      </c>
      <c r="B33" s="163">
        <f>SUM(B27,B32)</f>
        <v>2875942.8333333335</v>
      </c>
      <c r="C33" s="163">
        <f>SUM(C27,C32)</f>
        <v>179962.33333333334</v>
      </c>
      <c r="D33" s="163">
        <f aca="true" t="shared" si="16" ref="D33:N33">SUM(D27,D32)</f>
        <v>199742.33333333334</v>
      </c>
      <c r="E33" s="163">
        <f t="shared" si="16"/>
        <v>449962.3333333334</v>
      </c>
      <c r="F33" s="163">
        <f t="shared" si="16"/>
        <v>245514.33333333334</v>
      </c>
      <c r="G33" s="163">
        <f t="shared" si="16"/>
        <v>204982.33333333334</v>
      </c>
      <c r="H33" s="163">
        <f t="shared" si="16"/>
        <v>245876.33333333334</v>
      </c>
      <c r="I33" s="163">
        <f t="shared" si="16"/>
        <v>280962.1666666667</v>
      </c>
      <c r="J33" s="163">
        <f t="shared" si="16"/>
        <v>249257.33333333334</v>
      </c>
      <c r="K33" s="163">
        <f t="shared" si="16"/>
        <v>229323.33333333334</v>
      </c>
      <c r="L33" s="163">
        <f t="shared" si="16"/>
        <v>224165.33333333334</v>
      </c>
      <c r="M33" s="163">
        <f t="shared" si="16"/>
        <v>184962.33333333334</v>
      </c>
      <c r="N33" s="163">
        <f t="shared" si="16"/>
        <v>181232.33333333334</v>
      </c>
      <c r="O33" s="134"/>
    </row>
    <row r="35" spans="2:15" ht="12.75">
      <c r="B35" s="127"/>
      <c r="O35" s="127">
        <f>SUM(O21:O32)</f>
        <v>2800943</v>
      </c>
    </row>
    <row r="37" ht="12.75">
      <c r="D37" s="127"/>
    </row>
    <row r="38" ht="12.75">
      <c r="D38" s="127"/>
    </row>
    <row r="48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25" customHeight="1"/>
    <row r="59" ht="13.5" customHeight="1"/>
    <row r="60" ht="13.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23.140625" style="0" customWidth="1"/>
    <col min="2" max="2" width="44.140625" style="0" customWidth="1"/>
    <col min="3" max="3" width="13.7109375" style="0" customWidth="1"/>
  </cols>
  <sheetData>
    <row r="1" spans="1:8" ht="15.75">
      <c r="A1" s="4" t="s">
        <v>648</v>
      </c>
      <c r="B1" s="5"/>
      <c r="C1" s="5"/>
      <c r="D1" s="5"/>
      <c r="E1" s="5"/>
      <c r="F1" s="5"/>
      <c r="G1" s="5"/>
      <c r="H1" s="5"/>
    </row>
    <row r="2" spans="1:8" ht="15.75">
      <c r="A2" s="4"/>
      <c r="B2" s="5"/>
      <c r="C2" s="5"/>
      <c r="D2" s="5"/>
      <c r="E2" s="5"/>
      <c r="F2" s="5"/>
      <c r="G2" s="5"/>
      <c r="H2" s="5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5.75">
      <c r="A4" s="5"/>
      <c r="B4" s="6" t="s">
        <v>183</v>
      </c>
      <c r="C4" s="5"/>
      <c r="D4" s="5"/>
      <c r="E4" s="5"/>
      <c r="F4" s="5"/>
      <c r="G4" s="5"/>
      <c r="H4" s="5"/>
    </row>
    <row r="5" spans="1:8" ht="15.75">
      <c r="A5" s="5"/>
      <c r="B5" s="6" t="s">
        <v>105</v>
      </c>
      <c r="C5" s="5"/>
      <c r="D5" s="5"/>
      <c r="E5" s="5"/>
      <c r="F5" s="5"/>
      <c r="G5" s="5"/>
      <c r="H5" s="5"/>
    </row>
    <row r="6" spans="1:8" ht="15.75">
      <c r="A6" s="5"/>
      <c r="B6" s="6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153" t="s">
        <v>119</v>
      </c>
      <c r="C8" s="5"/>
      <c r="D8" s="5"/>
      <c r="E8" s="5"/>
      <c r="F8" s="5"/>
      <c r="G8" s="5"/>
      <c r="H8" s="5"/>
    </row>
    <row r="9" spans="1:8" ht="15" customHeight="1">
      <c r="A9" s="89" t="s">
        <v>5</v>
      </c>
      <c r="B9" s="91"/>
      <c r="C9" s="90" t="s">
        <v>6</v>
      </c>
      <c r="D9" s="5"/>
      <c r="E9" s="5"/>
      <c r="F9" s="5"/>
      <c r="G9" s="5"/>
      <c r="H9" s="5"/>
    </row>
    <row r="10" spans="1:8" ht="38.25">
      <c r="A10" s="191" t="s">
        <v>153</v>
      </c>
      <c r="B10" s="192" t="s">
        <v>425</v>
      </c>
      <c r="C10" s="203">
        <v>6056</v>
      </c>
      <c r="D10" s="5"/>
      <c r="E10" s="5"/>
      <c r="F10" s="5"/>
      <c r="G10" s="5"/>
      <c r="H10" s="5"/>
    </row>
    <row r="11" spans="1:8" ht="51">
      <c r="A11" s="193" t="s">
        <v>154</v>
      </c>
      <c r="B11" s="194" t="s">
        <v>404</v>
      </c>
      <c r="C11" s="195">
        <v>11800</v>
      </c>
      <c r="D11" s="5"/>
      <c r="E11" s="5"/>
      <c r="F11" s="5"/>
      <c r="G11" s="5"/>
      <c r="H11" s="5"/>
    </row>
    <row r="12" spans="1:8" ht="25.5">
      <c r="A12" s="104" t="s">
        <v>155</v>
      </c>
      <c r="B12" s="104" t="s">
        <v>131</v>
      </c>
      <c r="C12" s="202">
        <v>43245</v>
      </c>
      <c r="D12" s="5"/>
      <c r="E12" s="5"/>
      <c r="F12" s="5"/>
      <c r="G12" s="5"/>
      <c r="H12" s="5"/>
    </row>
    <row r="13" spans="1:8" ht="25.5">
      <c r="A13" s="104" t="s">
        <v>156</v>
      </c>
      <c r="B13" s="104" t="s">
        <v>131</v>
      </c>
      <c r="C13" s="149">
        <v>902</v>
      </c>
      <c r="D13" s="5"/>
      <c r="E13" s="5"/>
      <c r="F13" s="5"/>
      <c r="G13" s="5"/>
      <c r="H13" s="5"/>
    </row>
    <row r="14" spans="1:8" ht="25.5">
      <c r="A14" s="105" t="s">
        <v>132</v>
      </c>
      <c r="B14" s="105" t="s">
        <v>113</v>
      </c>
      <c r="C14" s="150">
        <v>10589</v>
      </c>
      <c r="D14" s="5"/>
      <c r="E14" s="5"/>
      <c r="F14" s="5"/>
      <c r="G14" s="5"/>
      <c r="H14" s="5"/>
    </row>
    <row r="15" spans="1:8" ht="63.75">
      <c r="A15" s="105" t="s">
        <v>182</v>
      </c>
      <c r="B15" s="105" t="s">
        <v>419</v>
      </c>
      <c r="C15" s="150">
        <v>900</v>
      </c>
      <c r="D15" s="5"/>
      <c r="E15" s="5"/>
      <c r="F15" s="5"/>
      <c r="G15" s="5"/>
      <c r="H15" s="5"/>
    </row>
    <row r="16" spans="1:8" ht="12.75">
      <c r="A16" s="12" t="s">
        <v>114</v>
      </c>
      <c r="B16" s="12"/>
      <c r="C16" s="151">
        <f>SUM(C10:C15)</f>
        <v>73492</v>
      </c>
      <c r="D16" s="5"/>
      <c r="E16" s="5"/>
      <c r="F16" s="5"/>
      <c r="G16" s="5"/>
      <c r="H16" s="5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5"/>
      <c r="B76" s="5"/>
      <c r="C76" s="5"/>
      <c r="D76" s="5"/>
      <c r="E76" s="5"/>
      <c r="F76" s="5"/>
      <c r="G76" s="5"/>
      <c r="H76" s="5"/>
    </row>
    <row r="77" spans="1:8" ht="12.75">
      <c r="A77" s="5"/>
      <c r="B77" s="5"/>
      <c r="C77" s="5"/>
      <c r="D77" s="5"/>
      <c r="E77" s="5"/>
      <c r="F77" s="5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/>
      <c r="B79" s="5"/>
      <c r="C79" s="5"/>
      <c r="D79" s="5"/>
      <c r="E79" s="5"/>
      <c r="F79" s="5"/>
      <c r="G79" s="5"/>
      <c r="H79" s="5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zoomScalePageLayoutView="0" workbookViewId="0" topLeftCell="A10">
      <selection activeCell="A7" sqref="A7"/>
    </sheetView>
  </sheetViews>
  <sheetFormatPr defaultColWidth="9.140625" defaultRowHeight="12.75"/>
  <cols>
    <col min="1" max="1" width="30.7109375" style="0" customWidth="1"/>
    <col min="2" max="2" width="10.421875" style="0" customWidth="1"/>
    <col min="3" max="3" width="11.57421875" style="0" customWidth="1"/>
    <col min="4" max="4" width="9.421875" style="0" customWidth="1"/>
    <col min="5" max="5" width="11.8515625" style="0" customWidth="1"/>
    <col min="6" max="6" width="10.28125" style="0" customWidth="1"/>
    <col min="7" max="7" width="10.8515625" style="0" customWidth="1"/>
    <col min="8" max="8" width="9.8515625" style="0" customWidth="1"/>
    <col min="9" max="9" width="9.00390625" style="0" customWidth="1"/>
    <col min="10" max="10" width="10.7109375" style="0" customWidth="1"/>
    <col min="11" max="11" width="10.28125" style="0" customWidth="1"/>
    <col min="12" max="12" width="9.00390625" style="0" customWidth="1"/>
    <col min="13" max="13" width="10.57421875" style="0" customWidth="1"/>
    <col min="14" max="14" width="10.00390625" style="0" customWidth="1"/>
  </cols>
  <sheetData>
    <row r="1" spans="1:14" ht="15.75">
      <c r="A1" s="28" t="s">
        <v>632</v>
      </c>
      <c r="B1" s="28"/>
      <c r="C1" s="28"/>
      <c r="D1" s="28"/>
      <c r="E1" s="28"/>
      <c r="F1" s="37"/>
      <c r="G1" s="37"/>
      <c r="H1" s="37"/>
      <c r="I1" s="37"/>
      <c r="J1" s="40"/>
      <c r="K1" s="40"/>
      <c r="L1" s="40"/>
      <c r="M1" s="40"/>
      <c r="N1" s="40"/>
    </row>
    <row r="2" spans="1:14" ht="15.75">
      <c r="A2" s="28"/>
      <c r="B2" s="28"/>
      <c r="C2" s="28"/>
      <c r="D2" s="28"/>
      <c r="E2" s="28"/>
      <c r="F2" s="37"/>
      <c r="G2" s="37"/>
      <c r="H2" s="37"/>
      <c r="I2" s="37"/>
      <c r="J2" s="40"/>
      <c r="K2" s="40"/>
      <c r="L2" s="40"/>
      <c r="M2" s="40"/>
      <c r="N2" s="40"/>
    </row>
    <row r="3" spans="1:14" ht="15.75">
      <c r="A3" s="38"/>
      <c r="B3" s="38"/>
      <c r="C3" s="38"/>
      <c r="D3" s="38"/>
      <c r="E3" s="38"/>
      <c r="F3" s="36"/>
      <c r="G3" s="36"/>
      <c r="H3" s="36"/>
      <c r="I3" s="36"/>
      <c r="J3" s="36"/>
      <c r="K3" s="36"/>
      <c r="L3" s="36"/>
      <c r="M3" s="36"/>
      <c r="N3" s="36"/>
    </row>
    <row r="4" spans="1:14" ht="15.75">
      <c r="A4" s="38"/>
      <c r="B4" s="38"/>
      <c r="C4" s="38"/>
      <c r="D4" s="38"/>
      <c r="E4" s="38"/>
      <c r="F4" s="38" t="s">
        <v>26</v>
      </c>
      <c r="G4" s="36"/>
      <c r="H4" s="36"/>
      <c r="I4" s="36"/>
      <c r="J4" s="36"/>
      <c r="K4" s="36"/>
      <c r="L4" s="36"/>
      <c r="M4" s="36"/>
      <c r="N4" s="36"/>
    </row>
    <row r="5" spans="1:14" ht="15.75">
      <c r="A5" s="38"/>
      <c r="B5" s="38"/>
      <c r="C5" s="38"/>
      <c r="D5" s="38"/>
      <c r="E5" s="38"/>
      <c r="F5" s="38" t="s">
        <v>466</v>
      </c>
      <c r="G5" s="36"/>
      <c r="H5" s="36"/>
      <c r="I5" s="36"/>
      <c r="J5" s="36"/>
      <c r="K5" s="36"/>
      <c r="L5" s="36"/>
      <c r="M5" s="36"/>
      <c r="N5" s="36"/>
    </row>
    <row r="6" spans="1:14" ht="15.75">
      <c r="A6" s="28"/>
      <c r="B6" s="28"/>
      <c r="C6" s="28"/>
      <c r="D6" s="38"/>
      <c r="E6" s="38"/>
      <c r="F6" s="38" t="s">
        <v>27</v>
      </c>
      <c r="G6" s="27"/>
      <c r="H6" s="27"/>
      <c r="I6" s="27"/>
      <c r="J6" s="27"/>
      <c r="K6" s="27"/>
      <c r="L6" s="27"/>
      <c r="M6" s="27"/>
      <c r="N6" s="27"/>
    </row>
    <row r="7" spans="1:14" ht="15.75">
      <c r="A7" s="28"/>
      <c r="B7" s="28"/>
      <c r="C7" s="28"/>
      <c r="D7" s="38"/>
      <c r="E7" s="38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/>
      <c r="B9" s="5"/>
      <c r="C9" s="5"/>
      <c r="D9" s="5"/>
      <c r="E9" s="5"/>
      <c r="F9" s="41"/>
      <c r="G9" s="41"/>
      <c r="H9" s="41"/>
      <c r="I9" s="41"/>
      <c r="J9" s="41"/>
      <c r="K9" s="41"/>
      <c r="L9" s="40"/>
      <c r="M9" s="41" t="s">
        <v>28</v>
      </c>
      <c r="N9" s="40"/>
    </row>
    <row r="10" spans="1:14" ht="12.75">
      <c r="A10" s="511" t="s">
        <v>480</v>
      </c>
      <c r="B10" s="504" t="s">
        <v>481</v>
      </c>
      <c r="C10" s="504" t="s">
        <v>266</v>
      </c>
      <c r="D10" s="504" t="s">
        <v>261</v>
      </c>
      <c r="E10" s="504" t="s">
        <v>262</v>
      </c>
      <c r="F10" s="504" t="s">
        <v>186</v>
      </c>
      <c r="G10" s="504" t="s">
        <v>230</v>
      </c>
      <c r="H10" s="504" t="s">
        <v>232</v>
      </c>
      <c r="I10" s="507" t="s">
        <v>263</v>
      </c>
      <c r="J10" s="508"/>
      <c r="K10" s="507" t="s">
        <v>264</v>
      </c>
      <c r="L10" s="508"/>
      <c r="M10" s="504" t="s">
        <v>265</v>
      </c>
      <c r="N10" s="504" t="s">
        <v>104</v>
      </c>
    </row>
    <row r="11" spans="1:14" ht="12.75">
      <c r="A11" s="512"/>
      <c r="B11" s="505"/>
      <c r="C11" s="505"/>
      <c r="D11" s="505"/>
      <c r="E11" s="505"/>
      <c r="F11" s="505"/>
      <c r="G11" s="505"/>
      <c r="H11" s="505"/>
      <c r="I11" s="509"/>
      <c r="J11" s="510"/>
      <c r="K11" s="509"/>
      <c r="L11" s="510"/>
      <c r="M11" s="505"/>
      <c r="N11" s="505"/>
    </row>
    <row r="12" spans="1:14" ht="27.75" customHeight="1">
      <c r="A12" s="513"/>
      <c r="B12" s="506"/>
      <c r="C12" s="506"/>
      <c r="D12" s="506"/>
      <c r="E12" s="506"/>
      <c r="F12" s="506"/>
      <c r="G12" s="506"/>
      <c r="H12" s="506"/>
      <c r="I12" s="309" t="s">
        <v>216</v>
      </c>
      <c r="J12" s="309" t="s">
        <v>133</v>
      </c>
      <c r="K12" s="309" t="s">
        <v>216</v>
      </c>
      <c r="L12" s="309" t="s">
        <v>133</v>
      </c>
      <c r="M12" s="506"/>
      <c r="N12" s="506"/>
    </row>
    <row r="13" spans="1:14" ht="12.75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  <c r="H13" s="7" t="s">
        <v>15</v>
      </c>
      <c r="I13" s="502" t="s">
        <v>16</v>
      </c>
      <c r="J13" s="503"/>
      <c r="K13" s="502" t="s">
        <v>17</v>
      </c>
      <c r="L13" s="503"/>
      <c r="M13" s="19">
        <v>11</v>
      </c>
      <c r="N13" s="19">
        <v>12</v>
      </c>
    </row>
    <row r="14" spans="1:14" ht="12.75">
      <c r="A14" s="71" t="s">
        <v>145</v>
      </c>
      <c r="B14" s="126"/>
      <c r="C14" s="126"/>
      <c r="D14" s="130"/>
      <c r="E14" s="126"/>
      <c r="F14" s="130"/>
      <c r="G14" s="126"/>
      <c r="H14" s="130"/>
      <c r="I14" s="126"/>
      <c r="J14" s="130"/>
      <c r="K14" s="126"/>
      <c r="L14" s="130"/>
      <c r="M14" s="126"/>
      <c r="N14" s="126"/>
    </row>
    <row r="15" spans="1:14" ht="12.75">
      <c r="A15" s="33" t="s">
        <v>32</v>
      </c>
      <c r="B15" s="97">
        <v>2008858</v>
      </c>
      <c r="C15" s="97">
        <f>SUM('4.1'!D147)</f>
        <v>0</v>
      </c>
      <c r="D15" s="134">
        <v>572052</v>
      </c>
      <c r="E15" s="97">
        <f>SUM('4.1'!F147)</f>
        <v>0</v>
      </c>
      <c r="F15" s="134">
        <v>1239784</v>
      </c>
      <c r="G15" s="97">
        <v>98901</v>
      </c>
      <c r="H15" s="134">
        <v>30312</v>
      </c>
      <c r="I15" s="97">
        <v>10800</v>
      </c>
      <c r="J15" s="134">
        <f>SUM('4.1'!K147)</f>
        <v>0</v>
      </c>
      <c r="K15" s="97">
        <v>15552</v>
      </c>
      <c r="L15" s="134">
        <v>41457</v>
      </c>
      <c r="M15" s="97">
        <f>SUM('4.1'!N147)</f>
        <v>0</v>
      </c>
      <c r="N15" s="97">
        <f>SUM('4.1'!O147)</f>
        <v>0</v>
      </c>
    </row>
    <row r="16" spans="1:14" ht="12.75">
      <c r="A16" s="30" t="s">
        <v>479</v>
      </c>
      <c r="B16" s="124">
        <f>SUM(C16:N16)</f>
        <v>2592630</v>
      </c>
      <c r="C16" s="124">
        <f>SUM('4.1'!D149)</f>
        <v>0</v>
      </c>
      <c r="D16" s="132">
        <v>597514</v>
      </c>
      <c r="E16" s="124">
        <f>SUM('4.1'!F149)</f>
        <v>0</v>
      </c>
      <c r="F16" s="132">
        <v>1385825</v>
      </c>
      <c r="G16" s="124">
        <v>102366</v>
      </c>
      <c r="H16" s="132">
        <v>30312</v>
      </c>
      <c r="I16" s="124">
        <v>31950</v>
      </c>
      <c r="J16" s="132">
        <f>SUM('4.1'!K149)</f>
        <v>0</v>
      </c>
      <c r="K16" s="124">
        <v>552</v>
      </c>
      <c r="L16" s="132">
        <v>41457</v>
      </c>
      <c r="M16" s="124">
        <v>250500</v>
      </c>
      <c r="N16" s="124">
        <v>152154</v>
      </c>
    </row>
    <row r="17" spans="1:14" ht="12.75">
      <c r="A17" s="405" t="s">
        <v>149</v>
      </c>
      <c r="B17" s="97"/>
      <c r="C17" s="97"/>
      <c r="D17" s="97"/>
      <c r="E17" s="97"/>
      <c r="F17" s="134"/>
      <c r="G17" s="97"/>
      <c r="H17" s="134"/>
      <c r="I17" s="97"/>
      <c r="J17" s="143"/>
      <c r="K17" s="97"/>
      <c r="L17" s="143"/>
      <c r="M17" s="97"/>
      <c r="N17" s="97"/>
    </row>
    <row r="18" spans="1:14" ht="12.75">
      <c r="A18" s="11" t="s">
        <v>42</v>
      </c>
      <c r="B18" s="97">
        <v>-1095415</v>
      </c>
      <c r="C18" s="97"/>
      <c r="D18" s="97">
        <v>-503728</v>
      </c>
      <c r="E18" s="97"/>
      <c r="F18" s="134">
        <v>-591687</v>
      </c>
      <c r="G18" s="97"/>
      <c r="H18" s="134"/>
      <c r="I18" s="97"/>
      <c r="J18" s="143"/>
      <c r="K18" s="97"/>
      <c r="L18" s="143"/>
      <c r="M18" s="97"/>
      <c r="N18" s="97"/>
    </row>
    <row r="19" spans="1:14" ht="12.75">
      <c r="A19" s="15" t="s">
        <v>467</v>
      </c>
      <c r="B19" s="97">
        <v>-1127194</v>
      </c>
      <c r="C19" s="97"/>
      <c r="D19" s="97">
        <v>-531561</v>
      </c>
      <c r="E19" s="97"/>
      <c r="F19" s="134">
        <v>-595633</v>
      </c>
      <c r="G19" s="97"/>
      <c r="H19" s="134"/>
      <c r="I19" s="97"/>
      <c r="J19" s="143"/>
      <c r="K19" s="97"/>
      <c r="L19" s="143"/>
      <c r="M19" s="97"/>
      <c r="N19" s="97"/>
    </row>
    <row r="20" spans="1:14" s="173" customFormat="1" ht="12.75">
      <c r="A20" s="353" t="s">
        <v>73</v>
      </c>
      <c r="B20" s="142"/>
      <c r="C20" s="142"/>
      <c r="D20" s="145"/>
      <c r="E20" s="142"/>
      <c r="F20" s="144"/>
      <c r="G20" s="142"/>
      <c r="H20" s="144"/>
      <c r="I20" s="142"/>
      <c r="J20" s="144"/>
      <c r="K20" s="142"/>
      <c r="L20" s="144"/>
      <c r="M20" s="142"/>
      <c r="N20" s="146"/>
    </row>
    <row r="21" spans="1:14" ht="12.75">
      <c r="A21" s="33" t="s">
        <v>42</v>
      </c>
      <c r="B21" s="97">
        <v>276843</v>
      </c>
      <c r="C21" s="97">
        <v>275270</v>
      </c>
      <c r="D21" s="97">
        <v>0</v>
      </c>
      <c r="E21" s="97">
        <v>0</v>
      </c>
      <c r="F21" s="97">
        <v>0</v>
      </c>
      <c r="G21" s="97">
        <v>1432</v>
      </c>
      <c r="H21" s="97">
        <v>141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</row>
    <row r="22" spans="1:14" ht="12.75">
      <c r="A22" s="30" t="s">
        <v>467</v>
      </c>
      <c r="B22" s="124">
        <v>282257</v>
      </c>
      <c r="C22" s="124">
        <v>274566</v>
      </c>
      <c r="D22" s="124">
        <v>103</v>
      </c>
      <c r="E22" s="124">
        <v>0</v>
      </c>
      <c r="F22" s="124">
        <v>0</v>
      </c>
      <c r="G22" s="124">
        <v>2768</v>
      </c>
      <c r="H22" s="124">
        <v>141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4679</v>
      </c>
    </row>
    <row r="23" spans="1:14" s="173" customFormat="1" ht="14.25" customHeight="1">
      <c r="A23" s="43" t="s">
        <v>253</v>
      </c>
      <c r="B23" s="137"/>
      <c r="C23" s="137"/>
      <c r="D23" s="138"/>
      <c r="E23" s="137"/>
      <c r="F23" s="137"/>
      <c r="G23" s="137"/>
      <c r="H23" s="137"/>
      <c r="I23" s="139"/>
      <c r="J23" s="139"/>
      <c r="K23" s="139"/>
      <c r="L23" s="139"/>
      <c r="M23" s="137"/>
      <c r="N23" s="137"/>
    </row>
    <row r="24" spans="1:14" s="301" customFormat="1" ht="14.25" customHeight="1">
      <c r="A24" s="33" t="s">
        <v>42</v>
      </c>
      <c r="B24" s="97">
        <v>117419</v>
      </c>
      <c r="C24" s="97">
        <v>106586</v>
      </c>
      <c r="D24" s="134"/>
      <c r="E24" s="97"/>
      <c r="F24" s="97"/>
      <c r="G24" s="97">
        <v>10833</v>
      </c>
      <c r="H24" s="97"/>
      <c r="I24" s="143"/>
      <c r="J24" s="143"/>
      <c r="K24" s="143"/>
      <c r="L24" s="143"/>
      <c r="M24" s="97"/>
      <c r="N24" s="97"/>
    </row>
    <row r="25" spans="1:14" ht="12.75">
      <c r="A25" s="30" t="s">
        <v>467</v>
      </c>
      <c r="B25" s="124">
        <v>118483</v>
      </c>
      <c r="C25" s="124">
        <v>106891</v>
      </c>
      <c r="D25" s="124">
        <v>0</v>
      </c>
      <c r="E25" s="124">
        <v>0</v>
      </c>
      <c r="F25" s="124">
        <v>0</v>
      </c>
      <c r="G25" s="124">
        <v>10833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759</v>
      </c>
    </row>
    <row r="26" spans="1:14" ht="12.75">
      <c r="A26" s="43" t="s">
        <v>254</v>
      </c>
      <c r="B26" s="142"/>
      <c r="C26" s="142"/>
      <c r="D26" s="144"/>
      <c r="E26" s="142"/>
      <c r="F26" s="142"/>
      <c r="G26" s="142"/>
      <c r="H26" s="142"/>
      <c r="I26" s="145"/>
      <c r="J26" s="145"/>
      <c r="K26" s="145"/>
      <c r="L26" s="145"/>
      <c r="M26" s="142"/>
      <c r="N26" s="142"/>
    </row>
    <row r="27" spans="1:14" ht="12.75">
      <c r="A27" s="33" t="s">
        <v>42</v>
      </c>
      <c r="B27" s="97">
        <v>96049</v>
      </c>
      <c r="C27" s="147">
        <v>87938</v>
      </c>
      <c r="D27" s="402"/>
      <c r="E27" s="147"/>
      <c r="F27" s="147"/>
      <c r="G27" s="147">
        <v>8111</v>
      </c>
      <c r="H27" s="137"/>
      <c r="I27" s="139"/>
      <c r="J27" s="139"/>
      <c r="K27" s="139"/>
      <c r="L27" s="139"/>
      <c r="M27" s="137"/>
      <c r="N27" s="137"/>
    </row>
    <row r="28" spans="1:14" ht="12.75">
      <c r="A28" s="30" t="s">
        <v>467</v>
      </c>
      <c r="B28" s="124">
        <v>97055</v>
      </c>
      <c r="C28" s="124">
        <v>88323</v>
      </c>
      <c r="D28" s="124">
        <v>0</v>
      </c>
      <c r="E28" s="124">
        <v>0</v>
      </c>
      <c r="F28" s="124">
        <v>0</v>
      </c>
      <c r="G28" s="124">
        <v>8111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621</v>
      </c>
    </row>
    <row r="29" spans="1:14" ht="12.75">
      <c r="A29" s="43" t="s">
        <v>255</v>
      </c>
      <c r="B29" s="142"/>
      <c r="C29" s="142"/>
      <c r="D29" s="144"/>
      <c r="E29" s="142"/>
      <c r="F29" s="142"/>
      <c r="G29" s="142"/>
      <c r="H29" s="142"/>
      <c r="I29" s="145"/>
      <c r="J29" s="145"/>
      <c r="K29" s="145"/>
      <c r="L29" s="145"/>
      <c r="M29" s="142"/>
      <c r="N29" s="142"/>
    </row>
    <row r="30" spans="1:14" ht="12.75">
      <c r="A30" s="33" t="s">
        <v>42</v>
      </c>
      <c r="B30" s="97">
        <v>56533</v>
      </c>
      <c r="C30" s="147">
        <v>51783</v>
      </c>
      <c r="D30" s="402"/>
      <c r="E30" s="147"/>
      <c r="F30" s="147"/>
      <c r="G30" s="147">
        <v>4750</v>
      </c>
      <c r="H30" s="137"/>
      <c r="I30" s="139"/>
      <c r="J30" s="139"/>
      <c r="K30" s="139"/>
      <c r="L30" s="139"/>
      <c r="M30" s="137"/>
      <c r="N30" s="137"/>
    </row>
    <row r="31" spans="1:14" ht="12.75">
      <c r="A31" s="30" t="s">
        <v>467</v>
      </c>
      <c r="B31" s="124">
        <v>56976</v>
      </c>
      <c r="C31" s="124">
        <v>51861</v>
      </c>
      <c r="D31" s="124">
        <v>0</v>
      </c>
      <c r="E31" s="124">
        <v>0</v>
      </c>
      <c r="F31" s="124">
        <v>0</v>
      </c>
      <c r="G31" s="124">
        <v>4750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365</v>
      </c>
    </row>
    <row r="32" spans="1:14" ht="12.75">
      <c r="A32" s="43" t="s">
        <v>272</v>
      </c>
      <c r="B32" s="126"/>
      <c r="C32" s="126"/>
      <c r="D32" s="126"/>
      <c r="E32" s="126"/>
      <c r="F32" s="130"/>
      <c r="G32" s="126"/>
      <c r="H32" s="130"/>
      <c r="I32" s="126"/>
      <c r="J32" s="129"/>
      <c r="K32" s="126"/>
      <c r="L32" s="129"/>
      <c r="M32" s="126"/>
      <c r="N32" s="126"/>
    </row>
    <row r="33" spans="1:14" ht="12.75">
      <c r="A33" s="33" t="s">
        <v>42</v>
      </c>
      <c r="B33" s="97">
        <v>23993</v>
      </c>
      <c r="C33" s="147">
        <v>23343</v>
      </c>
      <c r="D33" s="147"/>
      <c r="E33" s="147"/>
      <c r="F33" s="402"/>
      <c r="G33" s="147">
        <v>650</v>
      </c>
      <c r="H33" s="134"/>
      <c r="I33" s="97"/>
      <c r="J33" s="143"/>
      <c r="K33" s="97"/>
      <c r="L33" s="143"/>
      <c r="M33" s="97"/>
      <c r="N33" s="97"/>
    </row>
    <row r="34" spans="1:15" ht="12.75">
      <c r="A34" s="30" t="s">
        <v>467</v>
      </c>
      <c r="B34" s="124">
        <v>24603</v>
      </c>
      <c r="C34" s="123">
        <v>23751</v>
      </c>
      <c r="D34" s="123">
        <v>0</v>
      </c>
      <c r="E34" s="123">
        <v>0</v>
      </c>
      <c r="F34" s="123">
        <v>0</v>
      </c>
      <c r="G34" s="123">
        <v>650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202</v>
      </c>
      <c r="O34" s="27"/>
    </row>
    <row r="35" spans="1:14" ht="12.75">
      <c r="A35" s="406" t="s">
        <v>256</v>
      </c>
      <c r="B35" s="142"/>
      <c r="C35" s="403"/>
      <c r="D35" s="403"/>
      <c r="E35" s="147"/>
      <c r="F35" s="403"/>
      <c r="G35" s="147"/>
      <c r="H35" s="142"/>
      <c r="I35" s="139"/>
      <c r="J35" s="139"/>
      <c r="K35" s="139"/>
      <c r="L35" s="139"/>
      <c r="M35" s="137"/>
      <c r="N35" s="137"/>
    </row>
    <row r="36" spans="1:14" ht="12.75">
      <c r="A36" s="33" t="s">
        <v>42</v>
      </c>
      <c r="B36" s="97">
        <v>143832</v>
      </c>
      <c r="C36" s="147">
        <v>56576</v>
      </c>
      <c r="D36" s="147"/>
      <c r="E36" s="147"/>
      <c r="F36" s="147"/>
      <c r="G36" s="147">
        <v>87256</v>
      </c>
      <c r="H36" s="137"/>
      <c r="I36" s="139"/>
      <c r="J36" s="139"/>
      <c r="K36" s="139"/>
      <c r="L36" s="139"/>
      <c r="M36" s="137"/>
      <c r="N36" s="137"/>
    </row>
    <row r="37" spans="1:14" s="174" customFormat="1" ht="12.75">
      <c r="A37" s="30" t="s">
        <v>467</v>
      </c>
      <c r="B37" s="124">
        <v>153129</v>
      </c>
      <c r="C37" s="123">
        <v>59617</v>
      </c>
      <c r="D37" s="123">
        <v>0</v>
      </c>
      <c r="E37" s="123">
        <v>0</v>
      </c>
      <c r="F37" s="123">
        <v>0</v>
      </c>
      <c r="G37" s="123">
        <v>87256</v>
      </c>
      <c r="H37" s="124">
        <v>0</v>
      </c>
      <c r="I37" s="124">
        <v>207</v>
      </c>
      <c r="J37" s="124">
        <v>0</v>
      </c>
      <c r="K37" s="124">
        <v>0</v>
      </c>
      <c r="L37" s="124">
        <v>0</v>
      </c>
      <c r="M37" s="124">
        <v>0</v>
      </c>
      <c r="N37" s="124">
        <v>6049</v>
      </c>
    </row>
    <row r="38" spans="1:14" ht="12.75">
      <c r="A38" s="43" t="s">
        <v>257</v>
      </c>
      <c r="B38" s="137"/>
      <c r="C38" s="403"/>
      <c r="D38" s="404"/>
      <c r="E38" s="403"/>
      <c r="F38" s="403"/>
      <c r="G38" s="403"/>
      <c r="H38" s="142"/>
      <c r="I38" s="145"/>
      <c r="J38" s="145"/>
      <c r="K38" s="145"/>
      <c r="L38" s="145"/>
      <c r="M38" s="142"/>
      <c r="N38" s="142"/>
    </row>
    <row r="39" spans="1:14" ht="12.75">
      <c r="A39" s="33" t="s">
        <v>42</v>
      </c>
      <c r="B39" s="97">
        <v>38212</v>
      </c>
      <c r="C39" s="147">
        <v>31260</v>
      </c>
      <c r="D39" s="120"/>
      <c r="E39" s="147"/>
      <c r="F39" s="147"/>
      <c r="G39" s="147">
        <v>6952</v>
      </c>
      <c r="H39" s="137"/>
      <c r="I39" s="139"/>
      <c r="J39" s="139"/>
      <c r="K39" s="139"/>
      <c r="L39" s="139"/>
      <c r="M39" s="137"/>
      <c r="N39" s="137"/>
    </row>
    <row r="40" spans="1:14" ht="12.75">
      <c r="A40" s="30" t="s">
        <v>467</v>
      </c>
      <c r="B40" s="124">
        <v>39609</v>
      </c>
      <c r="C40" s="123">
        <v>32287</v>
      </c>
      <c r="D40" s="123">
        <v>0</v>
      </c>
      <c r="E40" s="123">
        <v>0</v>
      </c>
      <c r="F40" s="123">
        <v>0</v>
      </c>
      <c r="G40" s="123">
        <v>6952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370</v>
      </c>
    </row>
    <row r="41" spans="1:14" ht="12.75">
      <c r="A41" s="43" t="s">
        <v>258</v>
      </c>
      <c r="B41" s="137"/>
      <c r="C41" s="403"/>
      <c r="D41" s="404"/>
      <c r="E41" s="403"/>
      <c r="F41" s="403"/>
      <c r="G41" s="403"/>
      <c r="H41" s="142"/>
      <c r="I41" s="145"/>
      <c r="J41" s="145"/>
      <c r="K41" s="145"/>
      <c r="L41" s="145"/>
      <c r="M41" s="142"/>
      <c r="N41" s="142"/>
    </row>
    <row r="42" spans="1:14" ht="12.75">
      <c r="A42" s="33" t="s">
        <v>42</v>
      </c>
      <c r="B42" s="97">
        <v>116882</v>
      </c>
      <c r="C42" s="147">
        <v>63166</v>
      </c>
      <c r="D42" s="120"/>
      <c r="E42" s="147"/>
      <c r="F42" s="147"/>
      <c r="G42" s="147">
        <v>53716</v>
      </c>
      <c r="H42" s="137"/>
      <c r="I42" s="139"/>
      <c r="J42" s="139"/>
      <c r="K42" s="139"/>
      <c r="L42" s="139"/>
      <c r="M42" s="137"/>
      <c r="N42" s="137"/>
    </row>
    <row r="43" spans="1:14" ht="12.75">
      <c r="A43" s="30" t="s">
        <v>467</v>
      </c>
      <c r="B43" s="124">
        <v>123235</v>
      </c>
      <c r="C43" s="123">
        <v>64666</v>
      </c>
      <c r="D43" s="123">
        <v>0</v>
      </c>
      <c r="E43" s="123">
        <v>0</v>
      </c>
      <c r="F43" s="123">
        <v>0</v>
      </c>
      <c r="G43" s="123">
        <v>53716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4853</v>
      </c>
    </row>
    <row r="44" spans="1:14" ht="12.75">
      <c r="A44" s="43" t="s">
        <v>259</v>
      </c>
      <c r="B44" s="137"/>
      <c r="C44" s="403"/>
      <c r="D44" s="404"/>
      <c r="E44" s="403"/>
      <c r="F44" s="403"/>
      <c r="G44" s="403"/>
      <c r="H44" s="142"/>
      <c r="I44" s="145"/>
      <c r="J44" s="145"/>
      <c r="K44" s="145"/>
      <c r="L44" s="145"/>
      <c r="M44" s="142"/>
      <c r="N44" s="142"/>
    </row>
    <row r="45" spans="1:14" ht="12.75">
      <c r="A45" s="33" t="s">
        <v>42</v>
      </c>
      <c r="B45" s="97">
        <v>60000</v>
      </c>
      <c r="C45" s="147">
        <v>57000</v>
      </c>
      <c r="D45" s="120"/>
      <c r="E45" s="147"/>
      <c r="F45" s="147"/>
      <c r="G45" s="147">
        <v>3000</v>
      </c>
      <c r="H45" s="137"/>
      <c r="I45" s="139"/>
      <c r="J45" s="139"/>
      <c r="K45" s="139"/>
      <c r="L45" s="139"/>
      <c r="M45" s="137"/>
      <c r="N45" s="137"/>
    </row>
    <row r="46" spans="1:14" ht="12.75">
      <c r="A46" s="30" t="s">
        <v>467</v>
      </c>
      <c r="B46" s="124">
        <v>77222</v>
      </c>
      <c r="C46" s="123">
        <v>72546</v>
      </c>
      <c r="D46" s="123">
        <v>0</v>
      </c>
      <c r="E46" s="123">
        <v>0</v>
      </c>
      <c r="F46" s="123">
        <v>0</v>
      </c>
      <c r="G46" s="123">
        <v>3000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1676</v>
      </c>
    </row>
    <row r="47" spans="1:14" ht="12.75">
      <c r="A47" s="43" t="s">
        <v>260</v>
      </c>
      <c r="B47" s="137"/>
      <c r="C47" s="403"/>
      <c r="D47" s="404"/>
      <c r="E47" s="403"/>
      <c r="F47" s="403"/>
      <c r="G47" s="403"/>
      <c r="H47" s="142"/>
      <c r="I47" s="145"/>
      <c r="J47" s="145"/>
      <c r="K47" s="145"/>
      <c r="L47" s="145"/>
      <c r="M47" s="142"/>
      <c r="N47" s="142"/>
    </row>
    <row r="48" spans="1:14" ht="12.75">
      <c r="A48" s="33" t="s">
        <v>42</v>
      </c>
      <c r="B48" s="97">
        <v>417946</v>
      </c>
      <c r="C48" s="147">
        <v>342493</v>
      </c>
      <c r="D48" s="120">
        <v>25999</v>
      </c>
      <c r="E48" s="147"/>
      <c r="F48" s="147"/>
      <c r="G48" s="147">
        <v>49454</v>
      </c>
      <c r="H48" s="137"/>
      <c r="I48" s="139"/>
      <c r="J48" s="139"/>
      <c r="K48" s="139"/>
      <c r="L48" s="139"/>
      <c r="M48" s="137"/>
      <c r="N48" s="137"/>
    </row>
    <row r="49" spans="1:14" ht="12.75">
      <c r="A49" s="30" t="s">
        <v>467</v>
      </c>
      <c r="B49" s="124">
        <v>437938</v>
      </c>
      <c r="C49" s="123">
        <v>352686</v>
      </c>
      <c r="D49" s="123">
        <v>27859</v>
      </c>
      <c r="E49" s="123">
        <v>0</v>
      </c>
      <c r="F49" s="123">
        <v>0</v>
      </c>
      <c r="G49" s="123">
        <v>49080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8313</v>
      </c>
    </row>
    <row r="50" spans="1:14" ht="12.75">
      <c r="A50" s="13" t="s">
        <v>114</v>
      </c>
      <c r="B50" s="137"/>
      <c r="C50" s="142"/>
      <c r="D50" s="146"/>
      <c r="E50" s="142"/>
      <c r="F50" s="142"/>
      <c r="G50" s="142"/>
      <c r="H50" s="142"/>
      <c r="I50" s="145"/>
      <c r="J50" s="145"/>
      <c r="K50" s="145"/>
      <c r="L50" s="145"/>
      <c r="M50" s="142"/>
      <c r="N50" s="142"/>
    </row>
    <row r="51" spans="1:14" ht="12.75">
      <c r="A51" s="33" t="s">
        <v>42</v>
      </c>
      <c r="B51" s="97">
        <f>SUM(C51:N51)</f>
        <v>2261152</v>
      </c>
      <c r="C51" s="147">
        <f>SUM(C15,C18,C21,C24,C27,C30,C33,C36,C39,C42,C45,C48,)</f>
        <v>1095415</v>
      </c>
      <c r="D51" s="147">
        <f aca="true" t="shared" si="0" ref="D51:N51">SUM(D15,D18,D21,D24,D27,D30,D33,D36,D39,D42,D45,D48,)</f>
        <v>94323</v>
      </c>
      <c r="E51" s="147">
        <f t="shared" si="0"/>
        <v>0</v>
      </c>
      <c r="F51" s="147">
        <f t="shared" si="0"/>
        <v>648097</v>
      </c>
      <c r="G51" s="147">
        <f t="shared" si="0"/>
        <v>325055</v>
      </c>
      <c r="H51" s="147">
        <f t="shared" si="0"/>
        <v>30453</v>
      </c>
      <c r="I51" s="147">
        <f t="shared" si="0"/>
        <v>10800</v>
      </c>
      <c r="J51" s="147">
        <f t="shared" si="0"/>
        <v>0</v>
      </c>
      <c r="K51" s="147">
        <f t="shared" si="0"/>
        <v>15552</v>
      </c>
      <c r="L51" s="147">
        <f t="shared" si="0"/>
        <v>41457</v>
      </c>
      <c r="M51" s="147">
        <f t="shared" si="0"/>
        <v>0</v>
      </c>
      <c r="N51" s="147">
        <f t="shared" si="0"/>
        <v>0</v>
      </c>
    </row>
    <row r="52" spans="1:14" ht="12.75">
      <c r="A52" s="30" t="s">
        <v>467</v>
      </c>
      <c r="B52" s="97">
        <f>SUM(C52:N52)</f>
        <v>2875943</v>
      </c>
      <c r="C52" s="147">
        <f>SUM(C16,C19,C22,C25,C28,C31,C34,C37,C40,C43,C46,C49,)</f>
        <v>1127194</v>
      </c>
      <c r="D52" s="147">
        <f aca="true" t="shared" si="1" ref="D52:N52">SUM(D16,D19,D22,D25,D28,D31,D34,D37,D40,D43,D46,D49,)</f>
        <v>93915</v>
      </c>
      <c r="E52" s="147">
        <f t="shared" si="1"/>
        <v>0</v>
      </c>
      <c r="F52" s="147">
        <f t="shared" si="1"/>
        <v>790192</v>
      </c>
      <c r="G52" s="147">
        <f t="shared" si="1"/>
        <v>329482</v>
      </c>
      <c r="H52" s="147">
        <f t="shared" si="1"/>
        <v>30453</v>
      </c>
      <c r="I52" s="147">
        <f t="shared" si="1"/>
        <v>32157</v>
      </c>
      <c r="J52" s="147">
        <f t="shared" si="1"/>
        <v>0</v>
      </c>
      <c r="K52" s="147">
        <f t="shared" si="1"/>
        <v>552</v>
      </c>
      <c r="L52" s="147">
        <f t="shared" si="1"/>
        <v>41457</v>
      </c>
      <c r="M52" s="147">
        <f t="shared" si="1"/>
        <v>250500</v>
      </c>
      <c r="N52" s="147">
        <f t="shared" si="1"/>
        <v>180041</v>
      </c>
    </row>
    <row r="55" ht="12.75">
      <c r="C55" s="165"/>
    </row>
  </sheetData>
  <sheetProtection/>
  <mergeCells count="14">
    <mergeCell ref="A10:A12"/>
    <mergeCell ref="B10:B12"/>
    <mergeCell ref="M10:M12"/>
    <mergeCell ref="N10:N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69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09"/>
  <sheetViews>
    <sheetView view="pageBreakPreview" zoomScaleSheetLayoutView="100" zoomScalePageLayoutView="0" workbookViewId="0" topLeftCell="A1">
      <pane ySplit="2115" topLeftCell="A1" activePane="bottomLeft" state="split"/>
      <selection pane="topLeft" activeCell="B7" sqref="B1:B16384"/>
      <selection pane="bottomLeft" activeCell="D4" sqref="D4"/>
    </sheetView>
  </sheetViews>
  <sheetFormatPr defaultColWidth="9.140625" defaultRowHeight="12.75"/>
  <cols>
    <col min="1" max="1" width="42.421875" style="0" customWidth="1"/>
    <col min="2" max="2" width="11.140625" style="0" customWidth="1"/>
    <col min="3" max="3" width="11.57421875" style="279" customWidth="1"/>
    <col min="4" max="4" width="11.421875" style="0" customWidth="1"/>
    <col min="5" max="5" width="10.7109375" style="0" customWidth="1"/>
    <col min="6" max="6" width="12.00390625" style="0" customWidth="1"/>
    <col min="7" max="7" width="9.57421875" style="0" customWidth="1"/>
    <col min="8" max="8" width="10.7109375" style="0" customWidth="1"/>
    <col min="9" max="9" width="11.57421875" style="0" customWidth="1"/>
    <col min="10" max="14" width="10.7109375" style="0" customWidth="1"/>
    <col min="15" max="15" width="10.28125" style="0" customWidth="1"/>
    <col min="16" max="16" width="9.8515625" style="0" bestFit="1" customWidth="1"/>
  </cols>
  <sheetData>
    <row r="1" spans="1:15" ht="15.75">
      <c r="A1" s="4" t="s">
        <v>633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O2" s="5"/>
    </row>
    <row r="3" spans="1:15" ht="15.75">
      <c r="A3" s="4"/>
      <c r="B3" s="4"/>
      <c r="C3" s="6"/>
      <c r="D3" s="4"/>
      <c r="E3" s="4"/>
      <c r="F3" s="6"/>
      <c r="G3" s="6"/>
      <c r="H3" s="6" t="s">
        <v>142</v>
      </c>
      <c r="I3" s="5"/>
      <c r="J3" s="5"/>
      <c r="K3" s="5"/>
      <c r="L3" s="5"/>
      <c r="M3" s="5"/>
      <c r="N3" s="5"/>
      <c r="O3" s="5"/>
    </row>
    <row r="4" spans="1:15" ht="15.75">
      <c r="A4" s="4"/>
      <c r="B4" s="4"/>
      <c r="C4" s="6"/>
      <c r="D4" s="4"/>
      <c r="E4" s="4"/>
      <c r="F4" s="6"/>
      <c r="G4" s="6"/>
      <c r="H4" s="6" t="s">
        <v>471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276"/>
      <c r="D6" s="5"/>
      <c r="E6" s="5"/>
      <c r="F6" s="5"/>
      <c r="G6" s="5"/>
      <c r="H6" s="5"/>
      <c r="I6" s="5"/>
      <c r="J6" s="5"/>
      <c r="K6" s="5"/>
      <c r="L6" s="5"/>
      <c r="M6" s="5"/>
      <c r="N6" s="519" t="s">
        <v>28</v>
      </c>
      <c r="O6" s="520"/>
    </row>
    <row r="7" spans="1:15" ht="12.75" customHeight="1">
      <c r="A7" s="511" t="s">
        <v>480</v>
      </c>
      <c r="B7" s="516" t="s">
        <v>340</v>
      </c>
      <c r="C7" s="504" t="s">
        <v>481</v>
      </c>
      <c r="D7" s="504" t="s">
        <v>266</v>
      </c>
      <c r="E7" s="504" t="s">
        <v>273</v>
      </c>
      <c r="F7" s="504" t="s">
        <v>262</v>
      </c>
      <c r="G7" s="504" t="s">
        <v>186</v>
      </c>
      <c r="H7" s="504" t="s">
        <v>230</v>
      </c>
      <c r="I7" s="504" t="s">
        <v>232</v>
      </c>
      <c r="J7" s="507" t="s">
        <v>263</v>
      </c>
      <c r="K7" s="508"/>
      <c r="L7" s="507" t="s">
        <v>264</v>
      </c>
      <c r="M7" s="508"/>
      <c r="N7" s="504" t="s">
        <v>265</v>
      </c>
      <c r="O7" s="504" t="s">
        <v>104</v>
      </c>
    </row>
    <row r="8" spans="1:15" ht="12.75">
      <c r="A8" s="512"/>
      <c r="B8" s="517"/>
      <c r="C8" s="505"/>
      <c r="D8" s="505"/>
      <c r="E8" s="505"/>
      <c r="F8" s="505"/>
      <c r="G8" s="505"/>
      <c r="H8" s="505"/>
      <c r="I8" s="505"/>
      <c r="J8" s="509"/>
      <c r="K8" s="510"/>
      <c r="L8" s="509"/>
      <c r="M8" s="510"/>
      <c r="N8" s="505"/>
      <c r="O8" s="505"/>
    </row>
    <row r="9" spans="1:15" ht="34.5" customHeight="1">
      <c r="A9" s="513"/>
      <c r="B9" s="518"/>
      <c r="C9" s="506"/>
      <c r="D9" s="506"/>
      <c r="E9" s="506"/>
      <c r="F9" s="506"/>
      <c r="G9" s="506"/>
      <c r="H9" s="506"/>
      <c r="I9" s="506"/>
      <c r="J9" s="309" t="s">
        <v>216</v>
      </c>
      <c r="K9" s="309" t="s">
        <v>133</v>
      </c>
      <c r="L9" s="309" t="s">
        <v>216</v>
      </c>
      <c r="M9" s="309" t="s">
        <v>133</v>
      </c>
      <c r="N9" s="506"/>
      <c r="O9" s="506"/>
    </row>
    <row r="10" spans="1:15" ht="12.7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14" t="s">
        <v>16</v>
      </c>
      <c r="K10" s="515"/>
      <c r="L10" s="514" t="s">
        <v>17</v>
      </c>
      <c r="M10" s="515"/>
      <c r="N10" s="19">
        <v>11</v>
      </c>
      <c r="O10" s="19">
        <v>12</v>
      </c>
    </row>
    <row r="11" spans="1:15" ht="12.75">
      <c r="A11" s="13" t="s">
        <v>274</v>
      </c>
      <c r="B11" s="13"/>
      <c r="C11" s="7"/>
      <c r="D11" s="130"/>
      <c r="E11" s="126"/>
      <c r="F11" s="169"/>
      <c r="G11" s="126"/>
      <c r="H11" s="130"/>
      <c r="I11" s="126"/>
      <c r="J11" s="130"/>
      <c r="K11" s="126"/>
      <c r="L11" s="126"/>
      <c r="M11" s="126"/>
      <c r="N11" s="126"/>
      <c r="O11" s="126"/>
    </row>
    <row r="12" spans="1:15" ht="12.75">
      <c r="A12" s="45" t="s">
        <v>42</v>
      </c>
      <c r="B12" s="23"/>
      <c r="C12" s="323">
        <v>0</v>
      </c>
      <c r="D12" s="134">
        <v>0</v>
      </c>
      <c r="E12" s="97">
        <v>0</v>
      </c>
      <c r="F12" s="390">
        <v>0</v>
      </c>
      <c r="G12" s="97">
        <v>0</v>
      </c>
      <c r="H12" s="134">
        <v>0</v>
      </c>
      <c r="I12" s="97">
        <v>0</v>
      </c>
      <c r="J12" s="134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</row>
    <row r="13" spans="1:15" ht="12.75">
      <c r="A13" s="15" t="s">
        <v>467</v>
      </c>
      <c r="B13" s="364" t="s">
        <v>219</v>
      </c>
      <c r="C13" s="393">
        <f>SUM(D13:O13)</f>
        <v>0</v>
      </c>
      <c r="D13" s="132">
        <f>SUM(E13:O13)</f>
        <v>0</v>
      </c>
      <c r="E13" s="124">
        <v>0</v>
      </c>
      <c r="F13" s="132"/>
      <c r="G13" s="124">
        <v>0</v>
      </c>
      <c r="H13" s="132">
        <v>0</v>
      </c>
      <c r="I13" s="124">
        <v>0</v>
      </c>
      <c r="J13" s="132">
        <v>0</v>
      </c>
      <c r="K13" s="124">
        <v>0</v>
      </c>
      <c r="L13" s="124"/>
      <c r="M13" s="124">
        <v>0</v>
      </c>
      <c r="N13" s="124">
        <v>0</v>
      </c>
      <c r="O13" s="124">
        <v>0</v>
      </c>
    </row>
    <row r="14" spans="1:15" ht="12.75">
      <c r="A14" s="13" t="s">
        <v>275</v>
      </c>
      <c r="B14" s="310"/>
      <c r="C14" s="7"/>
      <c r="D14" s="127"/>
      <c r="E14" s="97"/>
      <c r="F14" s="127"/>
      <c r="G14" s="97"/>
      <c r="H14" s="127"/>
      <c r="I14" s="97"/>
      <c r="J14" s="127"/>
      <c r="K14" s="97"/>
      <c r="L14" s="97"/>
      <c r="M14" s="97"/>
      <c r="N14" s="97"/>
      <c r="O14" s="97"/>
    </row>
    <row r="15" spans="1:15" ht="12.75">
      <c r="A15" s="45" t="s">
        <v>42</v>
      </c>
      <c r="B15" s="310"/>
      <c r="C15" s="393">
        <f>SUM(D15:O15)</f>
        <v>3093</v>
      </c>
      <c r="D15" s="127"/>
      <c r="E15" s="97"/>
      <c r="F15" s="127"/>
      <c r="G15" s="97"/>
      <c r="H15" s="127">
        <v>3093</v>
      </c>
      <c r="I15" s="97"/>
      <c r="J15" s="127"/>
      <c r="K15" s="97"/>
      <c r="L15" s="97"/>
      <c r="M15" s="97"/>
      <c r="N15" s="97"/>
      <c r="O15" s="97"/>
    </row>
    <row r="16" spans="1:15" ht="12.75">
      <c r="A16" s="15" t="s">
        <v>467</v>
      </c>
      <c r="B16" s="308" t="s">
        <v>217</v>
      </c>
      <c r="C16" s="393">
        <f>SUM(D16:O16)</f>
        <v>3093</v>
      </c>
      <c r="D16" s="132"/>
      <c r="E16" s="97">
        <v>0</v>
      </c>
      <c r="F16" s="127">
        <v>0</v>
      </c>
      <c r="G16" s="97">
        <v>0</v>
      </c>
      <c r="H16" s="127">
        <v>3093</v>
      </c>
      <c r="I16" s="97">
        <v>0</v>
      </c>
      <c r="J16" s="127">
        <v>0</v>
      </c>
      <c r="K16" s="97">
        <v>0</v>
      </c>
      <c r="L16" s="97"/>
      <c r="M16" s="97">
        <v>0</v>
      </c>
      <c r="N16" s="97">
        <v>0</v>
      </c>
      <c r="O16" s="97">
        <v>0</v>
      </c>
    </row>
    <row r="17" spans="1:15" ht="12.75">
      <c r="A17" s="23" t="s">
        <v>276</v>
      </c>
      <c r="B17" s="310"/>
      <c r="C17" s="7"/>
      <c r="D17" s="127"/>
      <c r="E17" s="126"/>
      <c r="F17" s="130"/>
      <c r="G17" s="126"/>
      <c r="H17" s="130"/>
      <c r="I17" s="126"/>
      <c r="J17" s="130"/>
      <c r="K17" s="126"/>
      <c r="L17" s="126"/>
      <c r="M17" s="126"/>
      <c r="N17" s="126"/>
      <c r="O17" s="126"/>
    </row>
    <row r="18" spans="1:15" ht="12.75">
      <c r="A18" s="45" t="s">
        <v>42</v>
      </c>
      <c r="B18" s="310"/>
      <c r="C18" s="393">
        <f>SUM(D18:O18)</f>
        <v>121139</v>
      </c>
      <c r="D18" s="127"/>
      <c r="E18" s="97"/>
      <c r="F18" s="134"/>
      <c r="G18" s="97"/>
      <c r="H18" s="134">
        <v>90827</v>
      </c>
      <c r="I18" s="97">
        <v>30312</v>
      </c>
      <c r="J18" s="134"/>
      <c r="K18" s="97"/>
      <c r="L18" s="97"/>
      <c r="M18" s="97"/>
      <c r="N18" s="97"/>
      <c r="O18" s="97"/>
    </row>
    <row r="19" spans="1:15" ht="12.75">
      <c r="A19" s="45" t="s">
        <v>532</v>
      </c>
      <c r="B19" s="310"/>
      <c r="C19" s="221">
        <f>SUM(D19:O19)</f>
        <v>3158</v>
      </c>
      <c r="D19" s="127"/>
      <c r="E19" s="97"/>
      <c r="F19" s="134"/>
      <c r="G19" s="97"/>
      <c r="H19" s="134">
        <v>3158</v>
      </c>
      <c r="I19" s="97"/>
      <c r="J19" s="134"/>
      <c r="K19" s="97"/>
      <c r="L19" s="97"/>
      <c r="M19" s="97"/>
      <c r="N19" s="97"/>
      <c r="O19" s="97"/>
    </row>
    <row r="20" spans="1:15" ht="12.75">
      <c r="A20" s="45" t="s">
        <v>555</v>
      </c>
      <c r="B20" s="310"/>
      <c r="C20" s="221">
        <f>SUM(D20:O20)</f>
        <v>57</v>
      </c>
      <c r="D20" s="127"/>
      <c r="E20" s="97"/>
      <c r="F20" s="134"/>
      <c r="G20" s="97"/>
      <c r="H20" s="134">
        <v>57</v>
      </c>
      <c r="I20" s="97"/>
      <c r="J20" s="134"/>
      <c r="K20" s="97"/>
      <c r="L20" s="97"/>
      <c r="M20" s="97"/>
      <c r="N20" s="97"/>
      <c r="O20" s="97"/>
    </row>
    <row r="21" spans="1:15" ht="12.75">
      <c r="A21" s="45" t="s">
        <v>494</v>
      </c>
      <c r="B21" s="310"/>
      <c r="C21" s="221">
        <f>SUM(D21:O21)</f>
        <v>3215</v>
      </c>
      <c r="D21" s="127"/>
      <c r="E21" s="97"/>
      <c r="F21" s="134"/>
      <c r="G21" s="97"/>
      <c r="H21" s="134">
        <f>SUM(H19:H20)</f>
        <v>3215</v>
      </c>
      <c r="I21" s="97"/>
      <c r="J21" s="134"/>
      <c r="K21" s="97"/>
      <c r="L21" s="97"/>
      <c r="M21" s="97"/>
      <c r="N21" s="97"/>
      <c r="O21" s="97"/>
    </row>
    <row r="22" spans="1:15" ht="12.75">
      <c r="A22" s="15" t="s">
        <v>467</v>
      </c>
      <c r="B22" s="74" t="s">
        <v>217</v>
      </c>
      <c r="C22" s="393">
        <f>SUM(D22:O22)</f>
        <v>124354</v>
      </c>
      <c r="D22" s="132"/>
      <c r="E22" s="97"/>
      <c r="F22" s="127"/>
      <c r="G22" s="97"/>
      <c r="H22" s="127">
        <f>SUM(H18,H21)</f>
        <v>94042</v>
      </c>
      <c r="I22" s="322">
        <v>30312</v>
      </c>
      <c r="J22" s="127"/>
      <c r="K22" s="170"/>
      <c r="L22" s="97"/>
      <c r="M22" s="97"/>
      <c r="N22" s="97"/>
      <c r="O22" s="124">
        <v>0</v>
      </c>
    </row>
    <row r="23" spans="1:15" ht="12.75">
      <c r="A23" s="13" t="s">
        <v>277</v>
      </c>
      <c r="B23" s="24"/>
      <c r="C23" s="7"/>
      <c r="D23" s="130"/>
      <c r="E23" s="126"/>
      <c r="F23" s="130"/>
      <c r="G23" s="126"/>
      <c r="H23" s="130"/>
      <c r="I23" s="126"/>
      <c r="J23" s="130"/>
      <c r="K23" s="126"/>
      <c r="L23" s="126"/>
      <c r="M23" s="126"/>
      <c r="N23" s="126"/>
      <c r="O23" s="97"/>
    </row>
    <row r="24" spans="1:15" ht="12.75">
      <c r="A24" s="45" t="s">
        <v>42</v>
      </c>
      <c r="B24" s="310"/>
      <c r="C24" s="393">
        <f>SUM(D24:O24)</f>
        <v>503728</v>
      </c>
      <c r="D24" s="134"/>
      <c r="E24" s="97">
        <v>503728</v>
      </c>
      <c r="F24" s="134"/>
      <c r="G24" s="97"/>
      <c r="H24" s="134"/>
      <c r="I24" s="97"/>
      <c r="J24" s="134"/>
      <c r="K24" s="97"/>
      <c r="L24" s="97"/>
      <c r="M24" s="97"/>
      <c r="N24" s="97"/>
      <c r="O24" s="97"/>
    </row>
    <row r="25" spans="1:15" ht="12.75">
      <c r="A25" s="45" t="s">
        <v>501</v>
      </c>
      <c r="B25" s="310"/>
      <c r="C25" s="221">
        <f>SUM(E25)</f>
        <v>7303</v>
      </c>
      <c r="D25" s="134"/>
      <c r="E25" s="97">
        <v>7303</v>
      </c>
      <c r="F25" s="134"/>
      <c r="G25" s="97"/>
      <c r="H25" s="134"/>
      <c r="I25" s="97"/>
      <c r="J25" s="134"/>
      <c r="K25" s="97"/>
      <c r="L25" s="97"/>
      <c r="M25" s="97"/>
      <c r="N25" s="97"/>
      <c r="O25" s="97"/>
    </row>
    <row r="26" spans="1:15" ht="12.75">
      <c r="A26" s="45" t="s">
        <v>502</v>
      </c>
      <c r="B26" s="310"/>
      <c r="C26" s="221">
        <f aca="true" t="shared" si="0" ref="C26:C31">SUM(E26)</f>
        <v>7602</v>
      </c>
      <c r="D26" s="134"/>
      <c r="E26" s="97">
        <v>7602</v>
      </c>
      <c r="F26" s="134"/>
      <c r="G26" s="97"/>
      <c r="H26" s="134"/>
      <c r="I26" s="97"/>
      <c r="J26" s="134"/>
      <c r="K26" s="97"/>
      <c r="L26" s="97"/>
      <c r="M26" s="97"/>
      <c r="N26" s="97"/>
      <c r="O26" s="97"/>
    </row>
    <row r="27" spans="1:15" ht="12.75">
      <c r="A27" s="45" t="s">
        <v>540</v>
      </c>
      <c r="B27" s="310"/>
      <c r="C27" s="221">
        <f t="shared" si="0"/>
        <v>1171</v>
      </c>
      <c r="D27" s="134"/>
      <c r="E27" s="97">
        <v>1171</v>
      </c>
      <c r="F27" s="134"/>
      <c r="G27" s="97"/>
      <c r="H27" s="134"/>
      <c r="I27" s="97"/>
      <c r="J27" s="134"/>
      <c r="K27" s="97"/>
      <c r="L27" s="97"/>
      <c r="M27" s="97"/>
      <c r="N27" s="97"/>
      <c r="O27" s="97"/>
    </row>
    <row r="28" spans="1:15" ht="12.75">
      <c r="A28" s="45" t="s">
        <v>503</v>
      </c>
      <c r="B28" s="310"/>
      <c r="C28" s="221">
        <f t="shared" si="0"/>
        <v>5980</v>
      </c>
      <c r="D28" s="134"/>
      <c r="E28" s="97">
        <v>5980</v>
      </c>
      <c r="F28" s="134"/>
      <c r="G28" s="97"/>
      <c r="H28" s="134"/>
      <c r="I28" s="97"/>
      <c r="J28" s="134"/>
      <c r="K28" s="97"/>
      <c r="L28" s="97"/>
      <c r="M28" s="97"/>
      <c r="N28" s="97"/>
      <c r="O28" s="97"/>
    </row>
    <row r="29" spans="1:15" ht="12.75">
      <c r="A29" s="45" t="s">
        <v>522</v>
      </c>
      <c r="B29" s="310"/>
      <c r="C29" s="221">
        <f t="shared" si="0"/>
        <v>1376</v>
      </c>
      <c r="D29" s="134"/>
      <c r="E29" s="97">
        <v>1376</v>
      </c>
      <c r="F29" s="134"/>
      <c r="G29" s="97"/>
      <c r="H29" s="134"/>
      <c r="I29" s="97"/>
      <c r="J29" s="134"/>
      <c r="K29" s="97"/>
      <c r="L29" s="97"/>
      <c r="M29" s="97"/>
      <c r="N29" s="97"/>
      <c r="O29" s="97"/>
    </row>
    <row r="30" spans="1:15" ht="12.75">
      <c r="A30" s="45" t="s">
        <v>504</v>
      </c>
      <c r="B30" s="310"/>
      <c r="C30" s="221">
        <f t="shared" si="0"/>
        <v>2030</v>
      </c>
      <c r="D30" s="134"/>
      <c r="E30" s="97">
        <v>2030</v>
      </c>
      <c r="F30" s="134"/>
      <c r="G30" s="97"/>
      <c r="H30" s="134"/>
      <c r="I30" s="97"/>
      <c r="J30" s="134"/>
      <c r="K30" s="97"/>
      <c r="L30" s="97"/>
      <c r="M30" s="97"/>
      <c r="N30" s="97"/>
      <c r="O30" s="97"/>
    </row>
    <row r="31" spans="1:15" ht="12.75">
      <c r="A31" s="45" t="s">
        <v>505</v>
      </c>
      <c r="B31" s="310"/>
      <c r="C31" s="393">
        <f t="shared" si="0"/>
        <v>25462</v>
      </c>
      <c r="D31" s="134"/>
      <c r="E31" s="97">
        <f>SUM(E25:E30)</f>
        <v>25462</v>
      </c>
      <c r="F31" s="134"/>
      <c r="G31" s="97"/>
      <c r="H31" s="134"/>
      <c r="I31" s="97"/>
      <c r="J31" s="134"/>
      <c r="K31" s="97"/>
      <c r="L31" s="97"/>
      <c r="M31" s="97"/>
      <c r="N31" s="97"/>
      <c r="O31" s="97"/>
    </row>
    <row r="32" spans="1:15" ht="12.75">
      <c r="A32" s="15" t="s">
        <v>467</v>
      </c>
      <c r="B32" s="308" t="s">
        <v>217</v>
      </c>
      <c r="C32" s="393">
        <f>SUM(D32:O32)</f>
        <v>529190</v>
      </c>
      <c r="D32" s="132"/>
      <c r="E32" s="124">
        <f>SUM(E24,E31)</f>
        <v>529190</v>
      </c>
      <c r="F32" s="132"/>
      <c r="G32" s="124"/>
      <c r="H32" s="132"/>
      <c r="I32" s="124"/>
      <c r="J32" s="132"/>
      <c r="K32" s="124"/>
      <c r="L32" s="124"/>
      <c r="M32" s="124"/>
      <c r="N32" s="124"/>
      <c r="O32" s="124">
        <v>0</v>
      </c>
    </row>
    <row r="33" spans="1:15" ht="12.75">
      <c r="A33" s="13" t="s">
        <v>278</v>
      </c>
      <c r="B33" s="24"/>
      <c r="C33" s="7"/>
      <c r="D33" s="130"/>
      <c r="E33" s="126"/>
      <c r="F33" s="130"/>
      <c r="G33" s="126"/>
      <c r="H33" s="130"/>
      <c r="I33" s="126"/>
      <c r="J33" s="130"/>
      <c r="K33" s="126"/>
      <c r="L33" s="126"/>
      <c r="M33" s="126"/>
      <c r="N33" s="126"/>
      <c r="O33" s="126"/>
    </row>
    <row r="34" spans="1:15" ht="12.75">
      <c r="A34" s="45" t="s">
        <v>42</v>
      </c>
      <c r="B34" s="310"/>
      <c r="C34" s="393">
        <f>SUM(D34:O34)</f>
        <v>0</v>
      </c>
      <c r="D34" s="134"/>
      <c r="E34" s="97"/>
      <c r="F34" s="134"/>
      <c r="G34" s="97"/>
      <c r="H34" s="134"/>
      <c r="I34" s="97"/>
      <c r="J34" s="134"/>
      <c r="K34" s="97"/>
      <c r="L34" s="97"/>
      <c r="M34" s="97"/>
      <c r="N34" s="97"/>
      <c r="O34" s="97"/>
    </row>
    <row r="35" spans="1:15" ht="12.75">
      <c r="A35" s="15" t="s">
        <v>467</v>
      </c>
      <c r="B35" s="308" t="s">
        <v>217</v>
      </c>
      <c r="C35" s="393">
        <f>SUM(D35:O35)</f>
        <v>0</v>
      </c>
      <c r="D35" s="132"/>
      <c r="E35" s="124"/>
      <c r="F35" s="132"/>
      <c r="G35" s="124"/>
      <c r="H35" s="132"/>
      <c r="I35" s="124"/>
      <c r="J35" s="132"/>
      <c r="K35" s="124"/>
      <c r="L35" s="124"/>
      <c r="M35" s="124"/>
      <c r="N35" s="124"/>
      <c r="O35" s="124">
        <v>0</v>
      </c>
    </row>
    <row r="36" spans="1:15" ht="12.75">
      <c r="A36" s="13" t="s">
        <v>279</v>
      </c>
      <c r="B36" s="24"/>
      <c r="C36" s="7"/>
      <c r="D36" s="130"/>
      <c r="E36" s="126"/>
      <c r="F36" s="130"/>
      <c r="G36" s="126"/>
      <c r="H36" s="130"/>
      <c r="I36" s="126"/>
      <c r="J36" s="130"/>
      <c r="K36" s="126"/>
      <c r="L36" s="126"/>
      <c r="M36" s="126"/>
      <c r="N36" s="126"/>
      <c r="O36" s="126"/>
    </row>
    <row r="37" spans="1:15" ht="12.75">
      <c r="A37" s="45" t="s">
        <v>42</v>
      </c>
      <c r="B37" s="310"/>
      <c r="C37" s="393">
        <f>SUM(D37:O37)</f>
        <v>0</v>
      </c>
      <c r="D37" s="134"/>
      <c r="E37" s="97"/>
      <c r="F37" s="134"/>
      <c r="G37" s="97"/>
      <c r="H37" s="134"/>
      <c r="I37" s="97"/>
      <c r="J37" s="134"/>
      <c r="K37" s="97"/>
      <c r="L37" s="97"/>
      <c r="M37" s="97"/>
      <c r="N37" s="97"/>
      <c r="O37" s="97"/>
    </row>
    <row r="38" spans="1:15" ht="12.75">
      <c r="A38" s="15" t="s">
        <v>467</v>
      </c>
      <c r="B38" s="308" t="s">
        <v>217</v>
      </c>
      <c r="C38" s="318">
        <f>SUM(D38:O38)</f>
        <v>0</v>
      </c>
      <c r="D38" s="132"/>
      <c r="E38" s="124"/>
      <c r="F38" s="132"/>
      <c r="G38" s="124"/>
      <c r="H38" s="132"/>
      <c r="I38" s="124"/>
      <c r="J38" s="132"/>
      <c r="K38" s="124"/>
      <c r="L38" s="124"/>
      <c r="M38" s="124"/>
      <c r="N38" s="124"/>
      <c r="O38" s="124">
        <v>0</v>
      </c>
    </row>
    <row r="39" spans="1:15" ht="12.75">
      <c r="A39" s="13" t="s">
        <v>280</v>
      </c>
      <c r="B39" s="7"/>
      <c r="C39" s="19"/>
      <c r="D39" s="130"/>
      <c r="E39" s="126"/>
      <c r="F39" s="130"/>
      <c r="G39" s="126"/>
      <c r="H39" s="130"/>
      <c r="I39" s="126"/>
      <c r="J39" s="130"/>
      <c r="K39" s="126"/>
      <c r="L39" s="126"/>
      <c r="M39" s="126"/>
      <c r="N39" s="126"/>
      <c r="O39" s="126"/>
    </row>
    <row r="40" spans="1:15" ht="12.75">
      <c r="A40" s="45" t="s">
        <v>42</v>
      </c>
      <c r="B40" s="19"/>
      <c r="C40" s="393">
        <f>SUM(D40:O40)</f>
        <v>68324</v>
      </c>
      <c r="D40" s="134"/>
      <c r="E40" s="97">
        <v>68324</v>
      </c>
      <c r="F40" s="134"/>
      <c r="G40" s="97"/>
      <c r="H40" s="134"/>
      <c r="I40" s="97"/>
      <c r="J40" s="134"/>
      <c r="K40" s="97"/>
      <c r="L40" s="97"/>
      <c r="M40" s="97"/>
      <c r="N40" s="97"/>
      <c r="O40" s="97"/>
    </row>
    <row r="41" spans="1:15" ht="12.75">
      <c r="A41" s="15" t="s">
        <v>467</v>
      </c>
      <c r="B41" s="364" t="s">
        <v>217</v>
      </c>
      <c r="C41" s="348">
        <f>SUM(D41:O41)</f>
        <v>68324</v>
      </c>
      <c r="D41" s="132"/>
      <c r="E41" s="124">
        <v>68324</v>
      </c>
      <c r="F41" s="132"/>
      <c r="G41" s="124"/>
      <c r="H41" s="274"/>
      <c r="I41" s="124"/>
      <c r="J41" s="132"/>
      <c r="K41" s="124"/>
      <c r="L41" s="124"/>
      <c r="M41" s="124"/>
      <c r="N41" s="124"/>
      <c r="O41" s="124">
        <v>0</v>
      </c>
    </row>
    <row r="42" spans="1:15" s="174" customFormat="1" ht="12.75">
      <c r="A42" s="13" t="s">
        <v>281</v>
      </c>
      <c r="B42" s="7"/>
      <c r="C42" s="7"/>
      <c r="D42" s="130"/>
      <c r="E42" s="126"/>
      <c r="F42" s="130"/>
      <c r="G42" s="126"/>
      <c r="H42" s="130"/>
      <c r="I42" s="126"/>
      <c r="J42" s="130"/>
      <c r="K42" s="126"/>
      <c r="L42" s="126"/>
      <c r="M42" s="126"/>
      <c r="N42" s="126"/>
      <c r="O42" s="126"/>
    </row>
    <row r="43" spans="1:15" s="174" customFormat="1" ht="12.75">
      <c r="A43" s="45" t="s">
        <v>42</v>
      </c>
      <c r="B43" s="19"/>
      <c r="C43" s="393">
        <f>SUM(D43:O43)</f>
        <v>0</v>
      </c>
      <c r="D43" s="134"/>
      <c r="E43" s="97"/>
      <c r="F43" s="134"/>
      <c r="G43" s="97"/>
      <c r="H43" s="134"/>
      <c r="I43" s="97"/>
      <c r="J43" s="134"/>
      <c r="K43" s="97"/>
      <c r="L43" s="97"/>
      <c r="M43" s="97"/>
      <c r="N43" s="97"/>
      <c r="O43" s="97"/>
    </row>
    <row r="44" spans="1:15" s="174" customFormat="1" ht="12.75">
      <c r="A44" s="15" t="s">
        <v>467</v>
      </c>
      <c r="B44" s="364" t="s">
        <v>217</v>
      </c>
      <c r="C44" s="318">
        <f>SUM(D44:O44)</f>
        <v>0</v>
      </c>
      <c r="D44" s="132"/>
      <c r="E44" s="124"/>
      <c r="F44" s="132"/>
      <c r="G44" s="124"/>
      <c r="H44" s="132"/>
      <c r="I44" s="124"/>
      <c r="J44" s="132"/>
      <c r="K44" s="124"/>
      <c r="L44" s="124"/>
      <c r="M44" s="124"/>
      <c r="N44" s="124"/>
      <c r="O44" s="124">
        <v>0</v>
      </c>
    </row>
    <row r="45" spans="1:15" s="174" customFormat="1" ht="12.75">
      <c r="A45" s="13" t="s">
        <v>282</v>
      </c>
      <c r="B45" s="7"/>
      <c r="C45" s="7"/>
      <c r="D45" s="130"/>
      <c r="E45" s="126"/>
      <c r="F45" s="130"/>
      <c r="G45" s="126"/>
      <c r="H45" s="130"/>
      <c r="I45" s="126"/>
      <c r="J45" s="130"/>
      <c r="K45" s="126"/>
      <c r="L45" s="126"/>
      <c r="M45" s="126"/>
      <c r="N45" s="126"/>
      <c r="O45" s="126"/>
    </row>
    <row r="46" spans="1:15" s="174" customFormat="1" ht="12.75">
      <c r="A46" s="45" t="s">
        <v>42</v>
      </c>
      <c r="B46" s="19"/>
      <c r="C46" s="393">
        <f>SUM(D46:O46)</f>
        <v>25252</v>
      </c>
      <c r="D46" s="134"/>
      <c r="E46" s="97"/>
      <c r="F46" s="134"/>
      <c r="G46" s="97"/>
      <c r="H46" s="134"/>
      <c r="I46" s="97"/>
      <c r="J46" s="134"/>
      <c r="K46" s="97"/>
      <c r="L46" s="97"/>
      <c r="M46" s="97">
        <v>25252</v>
      </c>
      <c r="N46" s="97"/>
      <c r="O46" s="97"/>
    </row>
    <row r="47" spans="1:15" s="174" customFormat="1" ht="12.75">
      <c r="A47" s="15" t="s">
        <v>467</v>
      </c>
      <c r="B47" s="364" t="s">
        <v>217</v>
      </c>
      <c r="C47" s="318">
        <f>SUM(D47:O47)</f>
        <v>25252</v>
      </c>
      <c r="D47" s="132"/>
      <c r="E47" s="124"/>
      <c r="F47" s="132"/>
      <c r="G47" s="124"/>
      <c r="H47" s="132"/>
      <c r="I47" s="124"/>
      <c r="J47" s="132"/>
      <c r="K47" s="124"/>
      <c r="L47" s="124"/>
      <c r="M47" s="124">
        <v>25252</v>
      </c>
      <c r="N47" s="124"/>
      <c r="O47" s="124">
        <v>0</v>
      </c>
    </row>
    <row r="48" spans="1:15" ht="12.75">
      <c r="A48" s="13" t="s">
        <v>283</v>
      </c>
      <c r="B48" s="7"/>
      <c r="C48" s="7"/>
      <c r="D48" s="130"/>
      <c r="E48" s="126"/>
      <c r="F48" s="130"/>
      <c r="G48" s="126"/>
      <c r="H48" s="130"/>
      <c r="I48" s="126"/>
      <c r="J48" s="130"/>
      <c r="K48" s="126"/>
      <c r="L48" s="126"/>
      <c r="M48" s="126"/>
      <c r="N48" s="126"/>
      <c r="O48" s="126"/>
    </row>
    <row r="49" spans="1:15" ht="12.75">
      <c r="A49" s="45" t="s">
        <v>42</v>
      </c>
      <c r="B49" s="19"/>
      <c r="C49" s="393">
        <f>SUM(D49:O49)</f>
        <v>0</v>
      </c>
      <c r="D49" s="134"/>
      <c r="E49" s="97"/>
      <c r="F49" s="134"/>
      <c r="G49" s="97"/>
      <c r="H49" s="134"/>
      <c r="I49" s="97"/>
      <c r="J49" s="134"/>
      <c r="K49" s="97"/>
      <c r="L49" s="97"/>
      <c r="M49" s="97"/>
      <c r="N49" s="97"/>
      <c r="O49" s="97"/>
    </row>
    <row r="50" spans="1:15" ht="12.75">
      <c r="A50" s="15" t="s">
        <v>467</v>
      </c>
      <c r="B50" s="364" t="s">
        <v>217</v>
      </c>
      <c r="C50" s="318">
        <f>SUM(D50:O50)</f>
        <v>0</v>
      </c>
      <c r="D50" s="132"/>
      <c r="E50" s="124"/>
      <c r="F50" s="132"/>
      <c r="G50" s="124"/>
      <c r="H50" s="132"/>
      <c r="I50" s="124"/>
      <c r="J50" s="132"/>
      <c r="K50" s="124"/>
      <c r="L50" s="124"/>
      <c r="M50" s="124"/>
      <c r="N50" s="124"/>
      <c r="O50" s="124">
        <v>0</v>
      </c>
    </row>
    <row r="51" spans="1:15" ht="12.75">
      <c r="A51" s="56" t="s">
        <v>284</v>
      </c>
      <c r="B51" s="49"/>
      <c r="C51" s="49"/>
      <c r="D51" s="130"/>
      <c r="E51" s="126"/>
      <c r="F51" s="130"/>
      <c r="G51" s="126"/>
      <c r="H51" s="130"/>
      <c r="I51" s="126"/>
      <c r="J51" s="130"/>
      <c r="K51" s="126"/>
      <c r="L51" s="126"/>
      <c r="M51" s="126"/>
      <c r="N51" s="126"/>
      <c r="O51" s="126"/>
    </row>
    <row r="52" spans="1:15" ht="12.75">
      <c r="A52" s="45" t="s">
        <v>42</v>
      </c>
      <c r="B52" s="50"/>
      <c r="C52" s="393">
        <f>SUM(D52:O52)</f>
        <v>0</v>
      </c>
      <c r="D52" s="134"/>
      <c r="E52" s="97"/>
      <c r="F52" s="134"/>
      <c r="G52" s="97"/>
      <c r="H52" s="134"/>
      <c r="I52" s="97"/>
      <c r="J52" s="134"/>
      <c r="K52" s="97"/>
      <c r="L52" s="97"/>
      <c r="M52" s="97"/>
      <c r="N52" s="97"/>
      <c r="O52" s="97"/>
    </row>
    <row r="53" spans="1:15" ht="12.75">
      <c r="A53" s="15" t="s">
        <v>467</v>
      </c>
      <c r="B53" s="364" t="s">
        <v>217</v>
      </c>
      <c r="C53" s="318">
        <f>SUM(D53:O53)</f>
        <v>0</v>
      </c>
      <c r="D53" s="132"/>
      <c r="E53" s="124"/>
      <c r="F53" s="132"/>
      <c r="G53" s="124"/>
      <c r="H53" s="132"/>
      <c r="I53" s="124"/>
      <c r="J53" s="132"/>
      <c r="K53" s="124"/>
      <c r="L53" s="124"/>
      <c r="M53" s="124"/>
      <c r="N53" s="124"/>
      <c r="O53" s="124">
        <v>0</v>
      </c>
    </row>
    <row r="54" spans="1:15" ht="12.75">
      <c r="A54" s="56" t="s">
        <v>285</v>
      </c>
      <c r="B54" s="49"/>
      <c r="C54" s="49"/>
      <c r="D54" s="130"/>
      <c r="E54" s="126"/>
      <c r="F54" s="130"/>
      <c r="G54" s="126"/>
      <c r="H54" s="130"/>
      <c r="I54" s="126"/>
      <c r="J54" s="130"/>
      <c r="K54" s="126"/>
      <c r="L54" s="126"/>
      <c r="M54" s="126"/>
      <c r="N54" s="126"/>
      <c r="O54" s="126"/>
    </row>
    <row r="55" spans="1:15" ht="12.75">
      <c r="A55" s="45" t="s">
        <v>42</v>
      </c>
      <c r="B55" s="50"/>
      <c r="C55" s="393">
        <f>SUM(D55:O55)</f>
        <v>0</v>
      </c>
      <c r="D55" s="134"/>
      <c r="E55" s="97"/>
      <c r="F55" s="134"/>
      <c r="G55" s="97"/>
      <c r="H55" s="134"/>
      <c r="I55" s="97"/>
      <c r="J55" s="134"/>
      <c r="K55" s="97"/>
      <c r="L55" s="97"/>
      <c r="M55" s="97"/>
      <c r="N55" s="97"/>
      <c r="O55" s="97"/>
    </row>
    <row r="56" spans="1:15" ht="12.75">
      <c r="A56" s="15" t="s">
        <v>467</v>
      </c>
      <c r="B56" s="364" t="s">
        <v>217</v>
      </c>
      <c r="C56" s="318">
        <f>SUM(D56:O56)</f>
        <v>0</v>
      </c>
      <c r="D56" s="132"/>
      <c r="E56" s="124"/>
      <c r="F56" s="132"/>
      <c r="G56" s="124"/>
      <c r="H56" s="132"/>
      <c r="I56" s="124"/>
      <c r="J56" s="132"/>
      <c r="K56" s="124"/>
      <c r="L56" s="124"/>
      <c r="M56" s="124"/>
      <c r="N56" s="124"/>
      <c r="O56" s="124">
        <v>0</v>
      </c>
    </row>
    <row r="57" spans="1:15" ht="12.75">
      <c r="A57" s="56" t="s">
        <v>286</v>
      </c>
      <c r="B57" s="49"/>
      <c r="C57" s="49"/>
      <c r="D57" s="130"/>
      <c r="E57" s="126"/>
      <c r="F57" s="130"/>
      <c r="G57" s="126"/>
      <c r="H57" s="130"/>
      <c r="I57" s="126"/>
      <c r="J57" s="130"/>
      <c r="K57" s="126"/>
      <c r="L57" s="126"/>
      <c r="M57" s="126"/>
      <c r="N57" s="126"/>
      <c r="O57" s="126"/>
    </row>
    <row r="58" spans="1:15" ht="12.75">
      <c r="A58" s="45" t="s">
        <v>42</v>
      </c>
      <c r="B58" s="50"/>
      <c r="C58" s="393">
        <f>SUM(D58:O58)</f>
        <v>0</v>
      </c>
      <c r="D58" s="134"/>
      <c r="E58" s="97"/>
      <c r="F58" s="134"/>
      <c r="G58" s="97"/>
      <c r="H58" s="134"/>
      <c r="I58" s="97"/>
      <c r="J58" s="134"/>
      <c r="K58" s="97"/>
      <c r="L58" s="97"/>
      <c r="M58" s="97"/>
      <c r="N58" s="97"/>
      <c r="O58" s="97"/>
    </row>
    <row r="59" spans="1:15" ht="12.75">
      <c r="A59" s="15" t="s">
        <v>467</v>
      </c>
      <c r="B59" s="364" t="s">
        <v>217</v>
      </c>
      <c r="C59" s="318">
        <f>SUM(D59:O59)</f>
        <v>0</v>
      </c>
      <c r="D59" s="132"/>
      <c r="E59" s="124"/>
      <c r="F59" s="132"/>
      <c r="G59" s="124"/>
      <c r="H59" s="132"/>
      <c r="I59" s="124"/>
      <c r="J59" s="132"/>
      <c r="K59" s="124"/>
      <c r="L59" s="124"/>
      <c r="M59" s="124"/>
      <c r="N59" s="124"/>
      <c r="O59" s="124">
        <v>0</v>
      </c>
    </row>
    <row r="60" spans="1:15" ht="14.25" customHeight="1">
      <c r="A60" s="59" t="s">
        <v>287</v>
      </c>
      <c r="B60" s="50"/>
      <c r="C60" s="50"/>
      <c r="D60" s="134"/>
      <c r="E60" s="97"/>
      <c r="F60" s="134"/>
      <c r="G60" s="97"/>
      <c r="H60" s="134"/>
      <c r="I60" s="97"/>
      <c r="J60" s="134"/>
      <c r="K60" s="97"/>
      <c r="L60" s="97"/>
      <c r="M60" s="97"/>
      <c r="N60" s="97"/>
      <c r="O60" s="97"/>
    </row>
    <row r="61" spans="1:15" ht="12.75">
      <c r="A61" s="45" t="s">
        <v>42</v>
      </c>
      <c r="B61" s="50"/>
      <c r="C61" s="393">
        <f>SUM(D61:O61)</f>
        <v>0</v>
      </c>
      <c r="D61" s="134"/>
      <c r="E61" s="97"/>
      <c r="F61" s="134"/>
      <c r="G61" s="97"/>
      <c r="H61" s="134"/>
      <c r="I61" s="97"/>
      <c r="J61" s="134"/>
      <c r="K61" s="97"/>
      <c r="L61" s="97"/>
      <c r="M61" s="97"/>
      <c r="N61" s="97"/>
      <c r="O61" s="97"/>
    </row>
    <row r="62" spans="1:15" ht="12.75">
      <c r="A62" s="45" t="s">
        <v>510</v>
      </c>
      <c r="B62" s="50"/>
      <c r="C62" s="221">
        <v>21150</v>
      </c>
      <c r="D62" s="134"/>
      <c r="E62" s="97"/>
      <c r="F62" s="134"/>
      <c r="G62" s="97"/>
      <c r="H62" s="134"/>
      <c r="I62" s="97"/>
      <c r="J62" s="134">
        <v>21150</v>
      </c>
      <c r="K62" s="97"/>
      <c r="L62" s="97"/>
      <c r="M62" s="97"/>
      <c r="N62" s="97"/>
      <c r="O62" s="97"/>
    </row>
    <row r="63" spans="1:15" ht="12.75">
      <c r="A63" s="45" t="s">
        <v>494</v>
      </c>
      <c r="B63" s="50"/>
      <c r="C63" s="393">
        <v>21150</v>
      </c>
      <c r="D63" s="134"/>
      <c r="E63" s="97"/>
      <c r="F63" s="134"/>
      <c r="G63" s="97"/>
      <c r="H63" s="134"/>
      <c r="I63" s="97"/>
      <c r="J63" s="134">
        <v>21150</v>
      </c>
      <c r="K63" s="97"/>
      <c r="L63" s="97"/>
      <c r="M63" s="97"/>
      <c r="N63" s="97"/>
      <c r="O63" s="97"/>
    </row>
    <row r="64" spans="1:15" ht="12.75">
      <c r="A64" s="15" t="s">
        <v>467</v>
      </c>
      <c r="B64" s="364" t="s">
        <v>217</v>
      </c>
      <c r="C64" s="318">
        <f>SUM(D64:O64)</f>
        <v>21150</v>
      </c>
      <c r="D64" s="132"/>
      <c r="E64" s="97"/>
      <c r="F64" s="134"/>
      <c r="G64" s="275"/>
      <c r="H64" s="134"/>
      <c r="I64" s="97"/>
      <c r="J64" s="134">
        <v>21150</v>
      </c>
      <c r="K64" s="97"/>
      <c r="L64" s="97"/>
      <c r="M64" s="97"/>
      <c r="N64" s="97"/>
      <c r="O64" s="97">
        <v>0</v>
      </c>
    </row>
    <row r="65" spans="1:15" ht="12.75">
      <c r="A65" s="56" t="s">
        <v>288</v>
      </c>
      <c r="B65" s="49"/>
      <c r="C65" s="49"/>
      <c r="D65" s="130"/>
      <c r="E65" s="126"/>
      <c r="F65" s="130"/>
      <c r="G65" s="126"/>
      <c r="H65" s="130"/>
      <c r="I65" s="126"/>
      <c r="J65" s="130"/>
      <c r="K65" s="126"/>
      <c r="L65" s="130"/>
      <c r="M65" s="126"/>
      <c r="N65" s="130"/>
      <c r="O65" s="126"/>
    </row>
    <row r="66" spans="1:15" ht="12.75">
      <c r="A66" s="45" t="s">
        <v>42</v>
      </c>
      <c r="B66" s="50"/>
      <c r="C66" s="393">
        <f aca="true" t="shared" si="1" ref="C66:C71">SUM(D66:O66)</f>
        <v>747</v>
      </c>
      <c r="D66" s="134"/>
      <c r="E66" s="97"/>
      <c r="F66" s="134"/>
      <c r="G66" s="97"/>
      <c r="H66" s="134">
        <v>195</v>
      </c>
      <c r="I66" s="97"/>
      <c r="J66" s="134"/>
      <c r="K66" s="97"/>
      <c r="L66" s="134">
        <v>552</v>
      </c>
      <c r="M66" s="97"/>
      <c r="N66" s="134"/>
      <c r="O66" s="97"/>
    </row>
    <row r="67" spans="1:15" ht="12.75">
      <c r="A67" s="45" t="s">
        <v>535</v>
      </c>
      <c r="B67" s="50"/>
      <c r="C67" s="221">
        <f t="shared" si="1"/>
        <v>152154</v>
      </c>
      <c r="D67" s="134"/>
      <c r="E67" s="97"/>
      <c r="F67" s="134"/>
      <c r="G67" s="97"/>
      <c r="H67" s="134"/>
      <c r="I67" s="97"/>
      <c r="J67" s="134"/>
      <c r="K67" s="97"/>
      <c r="L67" s="134"/>
      <c r="M67" s="97"/>
      <c r="N67" s="134"/>
      <c r="O67" s="97">
        <v>152154</v>
      </c>
    </row>
    <row r="68" spans="1:15" ht="12.75">
      <c r="A68" s="45" t="s">
        <v>549</v>
      </c>
      <c r="B68" s="50"/>
      <c r="C68" s="221">
        <f t="shared" si="1"/>
        <v>250500</v>
      </c>
      <c r="D68" s="134"/>
      <c r="E68" s="97"/>
      <c r="F68" s="134"/>
      <c r="G68" s="97"/>
      <c r="H68" s="134"/>
      <c r="I68" s="97"/>
      <c r="J68" s="134"/>
      <c r="K68" s="97"/>
      <c r="L68" s="134"/>
      <c r="M68" s="97"/>
      <c r="N68" s="134">
        <v>250500</v>
      </c>
      <c r="O68" s="97"/>
    </row>
    <row r="69" spans="1:15" ht="12.75">
      <c r="A69" s="45" t="s">
        <v>550</v>
      </c>
      <c r="B69" s="50"/>
      <c r="C69" s="221">
        <f t="shared" si="1"/>
        <v>250</v>
      </c>
      <c r="D69" s="134"/>
      <c r="E69" s="97"/>
      <c r="F69" s="134"/>
      <c r="G69" s="97"/>
      <c r="H69" s="134">
        <v>250</v>
      </c>
      <c r="I69" s="97"/>
      <c r="J69" s="134"/>
      <c r="K69" s="97"/>
      <c r="L69" s="134"/>
      <c r="M69" s="97"/>
      <c r="N69" s="134"/>
      <c r="O69" s="97"/>
    </row>
    <row r="70" spans="1:15" ht="12.75">
      <c r="A70" s="45" t="s">
        <v>494</v>
      </c>
      <c r="B70" s="50"/>
      <c r="C70" s="221">
        <f t="shared" si="1"/>
        <v>402904</v>
      </c>
      <c r="D70" s="134">
        <f>SUM(D67:D69)</f>
        <v>0</v>
      </c>
      <c r="E70" s="97">
        <f aca="true" t="shared" si="2" ref="E70:O70">SUM(E67:E69)</f>
        <v>0</v>
      </c>
      <c r="F70" s="134">
        <f t="shared" si="2"/>
        <v>0</v>
      </c>
      <c r="G70" s="97">
        <f t="shared" si="2"/>
        <v>0</v>
      </c>
      <c r="H70" s="134">
        <f t="shared" si="2"/>
        <v>250</v>
      </c>
      <c r="I70" s="97">
        <f t="shared" si="2"/>
        <v>0</v>
      </c>
      <c r="J70" s="134">
        <f t="shared" si="2"/>
        <v>0</v>
      </c>
      <c r="K70" s="97">
        <f t="shared" si="2"/>
        <v>0</v>
      </c>
      <c r="L70" s="134">
        <f t="shared" si="2"/>
        <v>0</v>
      </c>
      <c r="M70" s="97">
        <f t="shared" si="2"/>
        <v>0</v>
      </c>
      <c r="N70" s="134">
        <f t="shared" si="2"/>
        <v>250500</v>
      </c>
      <c r="O70" s="97">
        <f t="shared" si="2"/>
        <v>152154</v>
      </c>
    </row>
    <row r="71" spans="1:15" ht="12.75">
      <c r="A71" s="15" t="s">
        <v>467</v>
      </c>
      <c r="B71" s="364" t="s">
        <v>217</v>
      </c>
      <c r="C71" s="318">
        <f t="shared" si="1"/>
        <v>403651</v>
      </c>
      <c r="D71" s="132">
        <f>SUM(D66,D70)</f>
        <v>0</v>
      </c>
      <c r="E71" s="124">
        <f aca="true" t="shared" si="3" ref="E71:O71">SUM(E66,E70)</f>
        <v>0</v>
      </c>
      <c r="F71" s="132">
        <f t="shared" si="3"/>
        <v>0</v>
      </c>
      <c r="G71" s="124">
        <f t="shared" si="3"/>
        <v>0</v>
      </c>
      <c r="H71" s="132">
        <f t="shared" si="3"/>
        <v>445</v>
      </c>
      <c r="I71" s="124">
        <f t="shared" si="3"/>
        <v>0</v>
      </c>
      <c r="J71" s="132">
        <f t="shared" si="3"/>
        <v>0</v>
      </c>
      <c r="K71" s="124">
        <f t="shared" si="3"/>
        <v>0</v>
      </c>
      <c r="L71" s="132">
        <f t="shared" si="3"/>
        <v>552</v>
      </c>
      <c r="M71" s="124">
        <f t="shared" si="3"/>
        <v>0</v>
      </c>
      <c r="N71" s="132">
        <f t="shared" si="3"/>
        <v>250500</v>
      </c>
      <c r="O71" s="124">
        <f t="shared" si="3"/>
        <v>152154</v>
      </c>
    </row>
    <row r="72" spans="1:15" ht="12.75">
      <c r="A72" s="13" t="s">
        <v>289</v>
      </c>
      <c r="B72" s="19"/>
      <c r="C72" s="19"/>
      <c r="D72" s="127"/>
      <c r="E72" s="126"/>
      <c r="F72" s="130"/>
      <c r="G72" s="126"/>
      <c r="H72" s="130"/>
      <c r="I72" s="126"/>
      <c r="J72" s="130"/>
      <c r="K72" s="126"/>
      <c r="L72" s="126"/>
      <c r="M72" s="126"/>
      <c r="N72" s="126"/>
      <c r="O72" s="126"/>
    </row>
    <row r="73" spans="1:15" ht="12.75">
      <c r="A73" s="45" t="s">
        <v>42</v>
      </c>
      <c r="B73" s="19"/>
      <c r="C73" s="393">
        <f>SUM(D73:O73)</f>
        <v>10800</v>
      </c>
      <c r="D73" s="127"/>
      <c r="E73" s="97"/>
      <c r="F73" s="134"/>
      <c r="G73" s="97"/>
      <c r="H73" s="134"/>
      <c r="I73" s="97"/>
      <c r="J73" s="134">
        <v>10800</v>
      </c>
      <c r="K73" s="97"/>
      <c r="L73" s="97"/>
      <c r="M73" s="97"/>
      <c r="N73" s="97"/>
      <c r="O73" s="97"/>
    </row>
    <row r="74" spans="1:15" ht="12.75">
      <c r="A74" s="15" t="s">
        <v>467</v>
      </c>
      <c r="B74" s="364" t="s">
        <v>217</v>
      </c>
      <c r="C74" s="318">
        <f>SUM(D74:O74)</f>
        <v>10800</v>
      </c>
      <c r="D74" s="132"/>
      <c r="E74" s="124"/>
      <c r="F74" s="132"/>
      <c r="G74" s="124"/>
      <c r="H74" s="132"/>
      <c r="I74" s="124"/>
      <c r="J74" s="132">
        <v>10800</v>
      </c>
      <c r="K74" s="124"/>
      <c r="L74" s="124"/>
      <c r="M74" s="124"/>
      <c r="N74" s="124"/>
      <c r="O74" s="124">
        <v>0</v>
      </c>
    </row>
    <row r="75" spans="1:15" ht="12.75">
      <c r="A75" s="13" t="s">
        <v>290</v>
      </c>
      <c r="B75" s="7"/>
      <c r="C75" s="7"/>
      <c r="D75" s="130"/>
      <c r="E75" s="126"/>
      <c r="F75" s="130"/>
      <c r="G75" s="126"/>
      <c r="H75" s="130"/>
      <c r="I75" s="126"/>
      <c r="J75" s="130"/>
      <c r="K75" s="126"/>
      <c r="L75" s="126"/>
      <c r="M75" s="126"/>
      <c r="N75" s="126"/>
      <c r="O75" s="126"/>
    </row>
    <row r="76" spans="1:15" ht="12.75">
      <c r="A76" s="45" t="s">
        <v>42</v>
      </c>
      <c r="B76" s="19"/>
      <c r="C76" s="393">
        <f>SUM(D76:O76)</f>
        <v>15000</v>
      </c>
      <c r="D76" s="134"/>
      <c r="E76" s="97"/>
      <c r="F76" s="134"/>
      <c r="G76" s="97"/>
      <c r="H76" s="134"/>
      <c r="I76" s="97"/>
      <c r="J76" s="134"/>
      <c r="K76" s="97"/>
      <c r="L76" s="97">
        <v>15000</v>
      </c>
      <c r="M76" s="97"/>
      <c r="N76" s="97"/>
      <c r="O76" s="97"/>
    </row>
    <row r="77" spans="1:15" ht="12.75">
      <c r="A77" s="45" t="s">
        <v>531</v>
      </c>
      <c r="B77" s="19"/>
      <c r="C77" s="221">
        <f>SUM(D77:O77)</f>
        <v>-15000</v>
      </c>
      <c r="D77" s="134"/>
      <c r="E77" s="97"/>
      <c r="F77" s="134"/>
      <c r="G77" s="97"/>
      <c r="H77" s="134"/>
      <c r="I77" s="97"/>
      <c r="J77" s="134"/>
      <c r="K77" s="97"/>
      <c r="L77" s="97">
        <v>-15000</v>
      </c>
      <c r="M77" s="97"/>
      <c r="N77" s="97"/>
      <c r="O77" s="97"/>
    </row>
    <row r="78" spans="1:15" ht="12.75">
      <c r="A78" s="45" t="s">
        <v>505</v>
      </c>
      <c r="B78" s="19"/>
      <c r="C78" s="221">
        <f>SUM(D78:O78)</f>
        <v>-15000</v>
      </c>
      <c r="D78" s="134"/>
      <c r="E78" s="97"/>
      <c r="F78" s="134"/>
      <c r="G78" s="97"/>
      <c r="H78" s="134"/>
      <c r="I78" s="97"/>
      <c r="J78" s="134"/>
      <c r="K78" s="97"/>
      <c r="L78" s="97">
        <v>-15000</v>
      </c>
      <c r="M78" s="97"/>
      <c r="N78" s="97"/>
      <c r="O78" s="97"/>
    </row>
    <row r="79" spans="1:15" ht="12.75">
      <c r="A79" s="15" t="s">
        <v>467</v>
      </c>
      <c r="B79" s="364" t="s">
        <v>217</v>
      </c>
      <c r="C79" s="318">
        <f>SUM(D79:O79)</f>
        <v>0</v>
      </c>
      <c r="D79" s="132"/>
      <c r="E79" s="124"/>
      <c r="F79" s="132"/>
      <c r="G79" s="124"/>
      <c r="H79" s="132"/>
      <c r="I79" s="124"/>
      <c r="J79" s="132"/>
      <c r="K79" s="124"/>
      <c r="L79" s="124">
        <v>0</v>
      </c>
      <c r="M79" s="124"/>
      <c r="N79" s="124"/>
      <c r="O79" s="124">
        <v>0</v>
      </c>
    </row>
    <row r="80" spans="1:15" ht="12.75">
      <c r="A80" s="13" t="s">
        <v>291</v>
      </c>
      <c r="B80" s="19"/>
      <c r="C80" s="19"/>
      <c r="D80" s="127"/>
      <c r="E80" s="126"/>
      <c r="F80" s="130"/>
      <c r="G80" s="126"/>
      <c r="H80" s="130"/>
      <c r="I80" s="126"/>
      <c r="J80" s="130"/>
      <c r="K80" s="126"/>
      <c r="L80" s="126"/>
      <c r="M80" s="126"/>
      <c r="N80" s="126"/>
      <c r="O80" s="126"/>
    </row>
    <row r="81" spans="1:15" ht="12.75">
      <c r="A81" s="45" t="s">
        <v>42</v>
      </c>
      <c r="B81" s="19"/>
      <c r="C81" s="393">
        <f>SUM(D81:O81)</f>
        <v>0</v>
      </c>
      <c r="D81" s="127"/>
      <c r="E81" s="97"/>
      <c r="F81" s="134"/>
      <c r="G81" s="97"/>
      <c r="H81" s="134"/>
      <c r="I81" s="97"/>
      <c r="J81" s="134"/>
      <c r="K81" s="97"/>
      <c r="L81" s="97"/>
      <c r="M81" s="97"/>
      <c r="N81" s="97"/>
      <c r="O81" s="97"/>
    </row>
    <row r="82" spans="1:15" ht="12.75">
      <c r="A82" s="15" t="s">
        <v>467</v>
      </c>
      <c r="B82" s="364" t="s">
        <v>217</v>
      </c>
      <c r="C82" s="318">
        <f>SUM(D82:O82)</f>
        <v>0</v>
      </c>
      <c r="D82" s="132"/>
      <c r="E82" s="124"/>
      <c r="F82" s="132"/>
      <c r="G82" s="124"/>
      <c r="H82" s="132"/>
      <c r="I82" s="124"/>
      <c r="J82" s="132"/>
      <c r="K82" s="124"/>
      <c r="L82" s="124"/>
      <c r="M82" s="124"/>
      <c r="N82" s="124"/>
      <c r="O82" s="124">
        <v>0</v>
      </c>
    </row>
    <row r="83" spans="1:15" ht="12.75">
      <c r="A83" s="13" t="s">
        <v>292</v>
      </c>
      <c r="B83" s="7"/>
      <c r="C83" s="7"/>
      <c r="D83" s="130"/>
      <c r="E83" s="126"/>
      <c r="F83" s="130"/>
      <c r="G83" s="126"/>
      <c r="H83" s="130"/>
      <c r="I83" s="126"/>
      <c r="J83" s="130"/>
      <c r="K83" s="126"/>
      <c r="L83" s="126"/>
      <c r="M83" s="126"/>
      <c r="N83" s="126"/>
      <c r="O83" s="126"/>
    </row>
    <row r="84" spans="1:15" ht="12.75">
      <c r="A84" s="45" t="s">
        <v>42</v>
      </c>
      <c r="B84" s="19"/>
      <c r="C84" s="393">
        <f>SUM(D84:O84)</f>
        <v>0</v>
      </c>
      <c r="D84" s="134"/>
      <c r="E84" s="97"/>
      <c r="F84" s="134"/>
      <c r="G84" s="97"/>
      <c r="H84" s="134"/>
      <c r="I84" s="97"/>
      <c r="J84" s="134"/>
      <c r="K84" s="97"/>
      <c r="L84" s="97"/>
      <c r="M84" s="97"/>
      <c r="N84" s="97"/>
      <c r="O84" s="97"/>
    </row>
    <row r="85" spans="1:15" ht="12.75">
      <c r="A85" s="15" t="s">
        <v>467</v>
      </c>
      <c r="B85" s="364" t="s">
        <v>218</v>
      </c>
      <c r="C85" s="318">
        <f>SUM(D85:O85)</f>
        <v>0</v>
      </c>
      <c r="D85" s="132"/>
      <c r="E85" s="124"/>
      <c r="F85" s="132"/>
      <c r="G85" s="124"/>
      <c r="H85" s="132"/>
      <c r="I85" s="124"/>
      <c r="J85" s="132"/>
      <c r="K85" s="170"/>
      <c r="L85" s="124"/>
      <c r="M85" s="124"/>
      <c r="N85" s="124"/>
      <c r="O85" s="124">
        <v>0</v>
      </c>
    </row>
    <row r="86" spans="1:15" ht="12.75">
      <c r="A86" s="56" t="s">
        <v>484</v>
      </c>
      <c r="B86" s="50"/>
      <c r="C86" s="50"/>
      <c r="D86" s="134"/>
      <c r="E86" s="97"/>
      <c r="F86" s="134"/>
      <c r="G86" s="97"/>
      <c r="H86" s="134"/>
      <c r="I86" s="97"/>
      <c r="J86" s="134"/>
      <c r="K86" s="97"/>
      <c r="L86" s="97"/>
      <c r="M86" s="97"/>
      <c r="N86" s="97"/>
      <c r="O86" s="97"/>
    </row>
    <row r="87" spans="1:15" ht="12.75">
      <c r="A87" s="45" t="s">
        <v>42</v>
      </c>
      <c r="B87" s="50"/>
      <c r="C87" s="393">
        <f>SUM(D87:O87)</f>
        <v>16205</v>
      </c>
      <c r="D87" s="134"/>
      <c r="E87" s="97"/>
      <c r="F87" s="134"/>
      <c r="G87" s="97"/>
      <c r="H87" s="134"/>
      <c r="I87" s="97"/>
      <c r="J87" s="134"/>
      <c r="K87" s="97"/>
      <c r="L87" s="97"/>
      <c r="M87" s="97">
        <v>16205</v>
      </c>
      <c r="N87" s="97"/>
      <c r="O87" s="97"/>
    </row>
    <row r="88" spans="1:15" ht="12.75">
      <c r="A88" s="15" t="s">
        <v>467</v>
      </c>
      <c r="B88" s="364" t="s">
        <v>217</v>
      </c>
      <c r="C88" s="318">
        <f>SUM(D88:O88)</f>
        <v>16205</v>
      </c>
      <c r="D88" s="132"/>
      <c r="E88" s="124"/>
      <c r="F88" s="132"/>
      <c r="G88" s="124"/>
      <c r="H88" s="132"/>
      <c r="I88" s="124"/>
      <c r="J88" s="132"/>
      <c r="K88" s="124"/>
      <c r="L88" s="124"/>
      <c r="M88" s="124">
        <v>16205</v>
      </c>
      <c r="N88" s="124"/>
      <c r="O88" s="124">
        <v>0</v>
      </c>
    </row>
    <row r="89" spans="1:15" ht="12.75">
      <c r="A89" s="59" t="s">
        <v>293</v>
      </c>
      <c r="B89" s="50"/>
      <c r="C89" s="50"/>
      <c r="D89" s="134"/>
      <c r="E89" s="126"/>
      <c r="F89" s="130"/>
      <c r="G89" s="126"/>
      <c r="H89" s="130"/>
      <c r="I89" s="126"/>
      <c r="J89" s="130"/>
      <c r="K89" s="126"/>
      <c r="L89" s="126"/>
      <c r="M89" s="126"/>
      <c r="N89" s="126"/>
      <c r="O89" s="126"/>
    </row>
    <row r="90" spans="1:15" ht="12.75">
      <c r="A90" s="45" t="s">
        <v>42</v>
      </c>
      <c r="B90" s="50"/>
      <c r="C90" s="393">
        <f>SUM(D90:O90)</f>
        <v>0</v>
      </c>
      <c r="D90" s="134"/>
      <c r="E90" s="97"/>
      <c r="F90" s="134"/>
      <c r="G90" s="97"/>
      <c r="H90" s="134"/>
      <c r="I90" s="97"/>
      <c r="J90" s="134"/>
      <c r="K90" s="97"/>
      <c r="L90" s="97"/>
      <c r="M90" s="97"/>
      <c r="N90" s="97"/>
      <c r="O90" s="97"/>
    </row>
    <row r="91" spans="1:15" ht="12.75">
      <c r="A91" s="15" t="s">
        <v>467</v>
      </c>
      <c r="B91" s="365" t="s">
        <v>218</v>
      </c>
      <c r="C91" s="318">
        <f>SUM(D91:O91)</f>
        <v>0</v>
      </c>
      <c r="D91" s="122"/>
      <c r="E91" s="124"/>
      <c r="F91" s="132"/>
      <c r="G91" s="124"/>
      <c r="H91" s="132"/>
      <c r="I91" s="124"/>
      <c r="J91" s="132"/>
      <c r="K91" s="124"/>
      <c r="L91" s="124"/>
      <c r="M91" s="124"/>
      <c r="N91" s="124"/>
      <c r="O91" s="124">
        <v>0</v>
      </c>
    </row>
    <row r="92" spans="1:15" ht="12.75">
      <c r="A92" s="96" t="s">
        <v>294</v>
      </c>
      <c r="B92" s="296"/>
      <c r="C92" s="296"/>
      <c r="D92" s="128"/>
      <c r="E92" s="122"/>
      <c r="F92" s="134"/>
      <c r="G92" s="97"/>
      <c r="H92" s="134"/>
      <c r="I92" s="97"/>
      <c r="J92" s="134"/>
      <c r="K92" s="97"/>
      <c r="L92" s="97"/>
      <c r="M92" s="97"/>
      <c r="N92" s="97"/>
      <c r="O92" s="97"/>
    </row>
    <row r="93" spans="1:15" ht="12.75">
      <c r="A93" s="45" t="s">
        <v>42</v>
      </c>
      <c r="B93" s="392"/>
      <c r="C93" s="393">
        <f>SUM(D93:O93)</f>
        <v>0</v>
      </c>
      <c r="D93" s="122"/>
      <c r="E93" s="122"/>
      <c r="F93" s="134"/>
      <c r="G93" s="97"/>
      <c r="H93" s="134"/>
      <c r="I93" s="97"/>
      <c r="J93" s="134"/>
      <c r="K93" s="97"/>
      <c r="L93" s="97"/>
      <c r="M93" s="97"/>
      <c r="N93" s="97"/>
      <c r="O93" s="97"/>
    </row>
    <row r="94" spans="1:15" ht="12.75">
      <c r="A94" s="15" t="s">
        <v>467</v>
      </c>
      <c r="B94" s="366" t="s">
        <v>217</v>
      </c>
      <c r="C94" s="318">
        <f>SUM(D94:O94)</f>
        <v>0</v>
      </c>
      <c r="D94" s="121"/>
      <c r="E94" s="122"/>
      <c r="F94" s="134"/>
      <c r="G94" s="97"/>
      <c r="H94" s="134"/>
      <c r="I94" s="97"/>
      <c r="J94" s="134"/>
      <c r="K94" s="97"/>
      <c r="L94" s="97"/>
      <c r="M94" s="97"/>
      <c r="N94" s="97"/>
      <c r="O94" s="97"/>
    </row>
    <row r="95" spans="1:15" ht="12.75">
      <c r="A95" s="96" t="s">
        <v>321</v>
      </c>
      <c r="B95" s="296"/>
      <c r="C95" s="296"/>
      <c r="D95" s="128"/>
      <c r="E95" s="126"/>
      <c r="F95" s="130"/>
      <c r="G95" s="126"/>
      <c r="H95" s="130"/>
      <c r="I95" s="126"/>
      <c r="J95" s="130"/>
      <c r="K95" s="126"/>
      <c r="L95" s="126"/>
      <c r="M95" s="126"/>
      <c r="N95" s="126"/>
      <c r="O95" s="126"/>
    </row>
    <row r="96" spans="1:15" ht="12.75">
      <c r="A96" s="45" t="s">
        <v>42</v>
      </c>
      <c r="B96" s="392"/>
      <c r="C96" s="393">
        <f>SUM(D96:O96)</f>
        <v>0</v>
      </c>
      <c r="D96" s="122"/>
      <c r="E96" s="97"/>
      <c r="F96" s="134"/>
      <c r="G96" s="97"/>
      <c r="H96" s="134"/>
      <c r="I96" s="97"/>
      <c r="J96" s="134"/>
      <c r="K96" s="97"/>
      <c r="L96" s="97"/>
      <c r="M96" s="97"/>
      <c r="N96" s="97"/>
      <c r="O96" s="97"/>
    </row>
    <row r="97" spans="1:15" ht="12.75">
      <c r="A97" s="15" t="s">
        <v>467</v>
      </c>
      <c r="B97" s="366" t="s">
        <v>217</v>
      </c>
      <c r="C97" s="318">
        <f>SUM(D97:O97)</f>
        <v>0</v>
      </c>
      <c r="D97" s="121"/>
      <c r="E97" s="124"/>
      <c r="F97" s="132"/>
      <c r="G97" s="124"/>
      <c r="H97" s="132"/>
      <c r="I97" s="124"/>
      <c r="J97" s="132"/>
      <c r="K97" s="124"/>
      <c r="L97" s="124"/>
      <c r="M97" s="124"/>
      <c r="N97" s="124"/>
      <c r="O97" s="124"/>
    </row>
    <row r="98" spans="1:15" ht="12.75">
      <c r="A98" s="363" t="s">
        <v>324</v>
      </c>
      <c r="B98" s="367"/>
      <c r="C98" s="50"/>
      <c r="D98" s="134"/>
      <c r="E98" s="126"/>
      <c r="F98" s="130"/>
      <c r="G98" s="126"/>
      <c r="H98" s="130"/>
      <c r="I98" s="126"/>
      <c r="J98" s="130"/>
      <c r="K98" s="126"/>
      <c r="L98" s="126"/>
      <c r="M98" s="126"/>
      <c r="N98" s="126"/>
      <c r="O98" s="126"/>
    </row>
    <row r="99" spans="1:15" ht="12.75">
      <c r="A99" s="45" t="s">
        <v>42</v>
      </c>
      <c r="B99" s="367"/>
      <c r="C99" s="393">
        <f>SUM(D99:O99)</f>
        <v>0</v>
      </c>
      <c r="D99" s="134"/>
      <c r="E99" s="97"/>
      <c r="F99" s="134"/>
      <c r="G99" s="97"/>
      <c r="H99" s="134"/>
      <c r="I99" s="97"/>
      <c r="J99" s="134"/>
      <c r="K99" s="97"/>
      <c r="L99" s="97"/>
      <c r="M99" s="97"/>
      <c r="N99" s="97"/>
      <c r="O99" s="97"/>
    </row>
    <row r="100" spans="1:15" ht="12.75">
      <c r="A100" s="15" t="s">
        <v>467</v>
      </c>
      <c r="B100" s="364" t="s">
        <v>217</v>
      </c>
      <c r="C100" s="318">
        <f>SUM(D100:O100)</f>
        <v>0</v>
      </c>
      <c r="D100" s="132"/>
      <c r="E100" s="124"/>
      <c r="F100" s="132"/>
      <c r="G100" s="124"/>
      <c r="H100" s="132"/>
      <c r="I100" s="124"/>
      <c r="J100" s="132"/>
      <c r="K100" s="124"/>
      <c r="L100" s="124"/>
      <c r="M100" s="124"/>
      <c r="N100" s="124"/>
      <c r="O100" s="124">
        <v>0</v>
      </c>
    </row>
    <row r="101" spans="1:15" ht="12.75">
      <c r="A101" s="56" t="s">
        <v>325</v>
      </c>
      <c r="B101" s="50"/>
      <c r="C101" s="50"/>
      <c r="D101" s="134"/>
      <c r="E101" s="97"/>
      <c r="F101" s="134"/>
      <c r="G101" s="97"/>
      <c r="H101" s="134"/>
      <c r="I101" s="97"/>
      <c r="J101" s="134"/>
      <c r="K101" s="97"/>
      <c r="L101" s="97"/>
      <c r="M101" s="97"/>
      <c r="N101" s="97"/>
      <c r="O101" s="97"/>
    </row>
    <row r="102" spans="1:15" ht="12.75">
      <c r="A102" s="45" t="s">
        <v>42</v>
      </c>
      <c r="B102" s="50"/>
      <c r="C102" s="393">
        <f>SUM(D102:O102)</f>
        <v>0</v>
      </c>
      <c r="D102" s="134"/>
      <c r="E102" s="97"/>
      <c r="F102" s="134"/>
      <c r="G102" s="97"/>
      <c r="H102" s="134"/>
      <c r="I102" s="97"/>
      <c r="J102" s="134"/>
      <c r="K102" s="97"/>
      <c r="L102" s="97"/>
      <c r="M102" s="97"/>
      <c r="N102" s="97"/>
      <c r="O102" s="97"/>
    </row>
    <row r="103" spans="1:15" ht="12.75">
      <c r="A103" s="15" t="s">
        <v>467</v>
      </c>
      <c r="B103" s="365" t="s">
        <v>218</v>
      </c>
      <c r="C103" s="318">
        <f>SUM(D103:O103)</f>
        <v>0</v>
      </c>
      <c r="D103" s="134"/>
      <c r="E103" s="97"/>
      <c r="F103" s="134"/>
      <c r="G103" s="97"/>
      <c r="H103" s="134"/>
      <c r="I103" s="97"/>
      <c r="J103" s="134"/>
      <c r="K103" s="97"/>
      <c r="L103" s="97"/>
      <c r="M103" s="97"/>
      <c r="N103" s="97"/>
      <c r="O103" s="97">
        <v>0</v>
      </c>
    </row>
    <row r="104" spans="1:15" ht="12.75">
      <c r="A104" s="272" t="s">
        <v>326</v>
      </c>
      <c r="B104" s="62"/>
      <c r="C104" s="49"/>
      <c r="D104" s="128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1:15" ht="12.75">
      <c r="A105" s="45" t="s">
        <v>42</v>
      </c>
      <c r="B105" s="182"/>
      <c r="C105" s="393">
        <f>SUM(D105:O105)</f>
        <v>0</v>
      </c>
      <c r="D105" s="122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ht="12.75">
      <c r="A106" s="15" t="s">
        <v>467</v>
      </c>
      <c r="B106" s="308" t="s">
        <v>218</v>
      </c>
      <c r="C106" s="318">
        <f>SUM(D106:O106)</f>
        <v>0</v>
      </c>
      <c r="D106" s="121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</row>
    <row r="107" spans="1:15" ht="12.75">
      <c r="A107" s="56" t="s">
        <v>327</v>
      </c>
      <c r="B107" s="49"/>
      <c r="C107" s="49"/>
      <c r="D107" s="130"/>
      <c r="E107" s="126"/>
      <c r="F107" s="130"/>
      <c r="G107" s="126"/>
      <c r="H107" s="130"/>
      <c r="I107" s="126"/>
      <c r="J107" s="130"/>
      <c r="K107" s="126"/>
      <c r="L107" s="126"/>
      <c r="M107" s="126"/>
      <c r="N107" s="126"/>
      <c r="O107" s="126"/>
    </row>
    <row r="108" spans="1:15" ht="12.75">
      <c r="A108" s="45" t="s">
        <v>42</v>
      </c>
      <c r="B108" s="50"/>
      <c r="C108" s="393">
        <f>SUM(D108:O108)</f>
        <v>0</v>
      </c>
      <c r="D108" s="134"/>
      <c r="E108" s="97"/>
      <c r="F108" s="134"/>
      <c r="G108" s="97"/>
      <c r="H108" s="134"/>
      <c r="I108" s="97"/>
      <c r="J108" s="134"/>
      <c r="K108" s="97"/>
      <c r="L108" s="97"/>
      <c r="M108" s="97"/>
      <c r="N108" s="97"/>
      <c r="O108" s="97"/>
    </row>
    <row r="109" spans="1:15" ht="12.75">
      <c r="A109" s="15" t="s">
        <v>467</v>
      </c>
      <c r="B109" s="364" t="s">
        <v>218</v>
      </c>
      <c r="C109" s="318">
        <f>SUM(D109:O109)</f>
        <v>0</v>
      </c>
      <c r="D109" s="132"/>
      <c r="E109" s="124"/>
      <c r="F109" s="132"/>
      <c r="G109" s="124"/>
      <c r="H109" s="132"/>
      <c r="I109" s="124"/>
      <c r="J109" s="132"/>
      <c r="K109" s="124"/>
      <c r="L109" s="124"/>
      <c r="M109" s="124"/>
      <c r="N109" s="124"/>
      <c r="O109" s="124"/>
    </row>
    <row r="110" spans="1:15" ht="12.75">
      <c r="A110" s="59" t="s">
        <v>426</v>
      </c>
      <c r="B110" s="50"/>
      <c r="C110" s="50"/>
      <c r="D110" s="134"/>
      <c r="E110" s="97"/>
      <c r="F110" s="134"/>
      <c r="G110" s="97"/>
      <c r="H110" s="134"/>
      <c r="I110" s="97"/>
      <c r="J110" s="134"/>
      <c r="K110" s="97"/>
      <c r="L110" s="97"/>
      <c r="M110" s="97"/>
      <c r="N110" s="97"/>
      <c r="O110" s="97"/>
    </row>
    <row r="111" spans="1:15" ht="12.75">
      <c r="A111" s="45" t="s">
        <v>42</v>
      </c>
      <c r="B111" s="50"/>
      <c r="C111" s="393">
        <f>SUM(D111:O111)</f>
        <v>0</v>
      </c>
      <c r="D111" s="134"/>
      <c r="E111" s="97"/>
      <c r="F111" s="134"/>
      <c r="G111" s="97"/>
      <c r="H111" s="134"/>
      <c r="I111" s="97"/>
      <c r="J111" s="134"/>
      <c r="K111" s="97"/>
      <c r="L111" s="97"/>
      <c r="M111" s="97"/>
      <c r="N111" s="97"/>
      <c r="O111" s="97"/>
    </row>
    <row r="112" spans="1:15" ht="12.75">
      <c r="A112" s="15" t="s">
        <v>467</v>
      </c>
      <c r="B112" s="364" t="s">
        <v>218</v>
      </c>
      <c r="C112" s="318">
        <f>SUM(D112:O112)</f>
        <v>0</v>
      </c>
      <c r="D112" s="132"/>
      <c r="E112" s="97"/>
      <c r="F112" s="134"/>
      <c r="G112" s="97"/>
      <c r="H112" s="134"/>
      <c r="I112" s="97"/>
      <c r="J112" s="134"/>
      <c r="K112" s="97"/>
      <c r="L112" s="97"/>
      <c r="M112" s="97"/>
      <c r="N112" s="97"/>
      <c r="O112" s="97">
        <v>0</v>
      </c>
    </row>
    <row r="113" spans="1:15" ht="12.75">
      <c r="A113" s="23" t="s">
        <v>329</v>
      </c>
      <c r="B113" s="19"/>
      <c r="C113" s="19"/>
      <c r="D113" s="130"/>
      <c r="E113" s="126"/>
      <c r="F113" s="130"/>
      <c r="G113" s="126"/>
      <c r="H113" s="130"/>
      <c r="I113" s="126"/>
      <c r="J113" s="130"/>
      <c r="K113" s="126"/>
      <c r="L113" s="126"/>
      <c r="M113" s="126"/>
      <c r="N113" s="126"/>
      <c r="O113" s="126"/>
    </row>
    <row r="114" spans="1:15" ht="12.75">
      <c r="A114" s="45" t="s">
        <v>42</v>
      </c>
      <c r="B114" s="19"/>
      <c r="C114" s="393">
        <f>SUM(D114:O114)</f>
        <v>0</v>
      </c>
      <c r="D114" s="134"/>
      <c r="E114" s="97"/>
      <c r="F114" s="134"/>
      <c r="G114" s="97"/>
      <c r="H114" s="134"/>
      <c r="I114" s="97"/>
      <c r="J114" s="134"/>
      <c r="K114" s="97"/>
      <c r="L114" s="97"/>
      <c r="M114" s="97"/>
      <c r="N114" s="97"/>
      <c r="O114" s="97"/>
    </row>
    <row r="115" spans="1:15" ht="12.75">
      <c r="A115" s="15" t="s">
        <v>467</v>
      </c>
      <c r="B115" s="365" t="s">
        <v>217</v>
      </c>
      <c r="C115" s="318">
        <f>SUM(D115:O115)</f>
        <v>0</v>
      </c>
      <c r="D115" s="132"/>
      <c r="E115" s="124"/>
      <c r="F115" s="132"/>
      <c r="G115" s="124"/>
      <c r="H115" s="132"/>
      <c r="I115" s="124"/>
      <c r="J115" s="132"/>
      <c r="K115" s="124"/>
      <c r="L115" s="124"/>
      <c r="M115" s="124"/>
      <c r="N115" s="124"/>
      <c r="O115" s="124">
        <v>0</v>
      </c>
    </row>
    <row r="116" spans="1:15" ht="12.75">
      <c r="A116" s="13" t="s">
        <v>330</v>
      </c>
      <c r="B116" s="7"/>
      <c r="C116" s="7"/>
      <c r="D116" s="130"/>
      <c r="E116" s="126"/>
      <c r="F116" s="130"/>
      <c r="G116" s="126"/>
      <c r="H116" s="130"/>
      <c r="I116" s="126"/>
      <c r="J116" s="130"/>
      <c r="K116" s="126"/>
      <c r="L116" s="126"/>
      <c r="M116" s="126"/>
      <c r="N116" s="126"/>
      <c r="O116" s="126"/>
    </row>
    <row r="117" spans="1:15" ht="12.75">
      <c r="A117" s="45" t="s">
        <v>42</v>
      </c>
      <c r="B117" s="19"/>
      <c r="C117" s="393">
        <f>SUM(D117:O117)</f>
        <v>0</v>
      </c>
      <c r="D117" s="134"/>
      <c r="E117" s="97"/>
      <c r="F117" s="134"/>
      <c r="G117" s="97"/>
      <c r="H117" s="134"/>
      <c r="I117" s="97"/>
      <c r="J117" s="134"/>
      <c r="K117" s="97"/>
      <c r="L117" s="97"/>
      <c r="M117" s="97"/>
      <c r="N117" s="97"/>
      <c r="O117" s="97"/>
    </row>
    <row r="118" spans="1:15" ht="12.75">
      <c r="A118" s="15" t="s">
        <v>467</v>
      </c>
      <c r="B118" s="364" t="s">
        <v>217</v>
      </c>
      <c r="C118" s="318">
        <f>SUM(D118:O118)</f>
        <v>0</v>
      </c>
      <c r="D118" s="132"/>
      <c r="E118" s="124"/>
      <c r="F118" s="132"/>
      <c r="G118" s="124"/>
      <c r="H118" s="132"/>
      <c r="I118" s="124"/>
      <c r="J118" s="132"/>
      <c r="K118" s="124"/>
      <c r="L118" s="124"/>
      <c r="M118" s="124"/>
      <c r="N118" s="124"/>
      <c r="O118" s="124">
        <v>0</v>
      </c>
    </row>
    <row r="119" spans="1:15" ht="12.75">
      <c r="A119" s="13" t="s">
        <v>337</v>
      </c>
      <c r="B119" s="7"/>
      <c r="C119" s="7"/>
      <c r="D119" s="130"/>
      <c r="E119" s="126"/>
      <c r="F119" s="130"/>
      <c r="G119" s="126"/>
      <c r="H119" s="130"/>
      <c r="I119" s="126"/>
      <c r="J119" s="130"/>
      <c r="K119" s="126"/>
      <c r="L119" s="126"/>
      <c r="M119" s="126"/>
      <c r="N119" s="126"/>
      <c r="O119" s="126"/>
    </row>
    <row r="120" spans="1:15" ht="12.75">
      <c r="A120" s="45" t="s">
        <v>42</v>
      </c>
      <c r="B120" s="19"/>
      <c r="C120" s="393">
        <f>SUM(D120:O120)</f>
        <v>4786</v>
      </c>
      <c r="D120" s="134"/>
      <c r="E120" s="97"/>
      <c r="F120" s="134"/>
      <c r="G120" s="97"/>
      <c r="H120" s="134">
        <v>4786</v>
      </c>
      <c r="I120" s="97"/>
      <c r="J120" s="134"/>
      <c r="K120" s="97"/>
      <c r="L120" s="97"/>
      <c r="M120" s="97"/>
      <c r="N120" s="97"/>
      <c r="O120" s="97"/>
    </row>
    <row r="121" spans="1:15" ht="12.75">
      <c r="A121" s="15" t="s">
        <v>467</v>
      </c>
      <c r="B121" s="364" t="s">
        <v>217</v>
      </c>
      <c r="C121" s="318">
        <f>SUM(D121:O121)</f>
        <v>4786</v>
      </c>
      <c r="D121" s="132"/>
      <c r="E121" s="97"/>
      <c r="F121" s="134"/>
      <c r="G121" s="97"/>
      <c r="H121" s="134">
        <v>4786</v>
      </c>
      <c r="I121" s="97"/>
      <c r="J121" s="134"/>
      <c r="K121" s="97"/>
      <c r="L121" s="97"/>
      <c r="M121" s="97"/>
      <c r="N121" s="97"/>
      <c r="O121" s="97">
        <v>0</v>
      </c>
    </row>
    <row r="122" spans="1:15" ht="12.75">
      <c r="A122" s="13" t="s">
        <v>332</v>
      </c>
      <c r="B122" s="7"/>
      <c r="C122" s="7"/>
      <c r="D122" s="130"/>
      <c r="E122" s="126"/>
      <c r="F122" s="130"/>
      <c r="G122" s="126"/>
      <c r="H122" s="126"/>
      <c r="I122" s="130"/>
      <c r="J122" s="126"/>
      <c r="K122" s="126"/>
      <c r="L122" s="130"/>
      <c r="M122" s="126"/>
      <c r="N122" s="130"/>
      <c r="O122" s="126"/>
    </row>
    <row r="123" spans="1:15" ht="12.75">
      <c r="A123" s="45" t="s">
        <v>42</v>
      </c>
      <c r="B123" s="19"/>
      <c r="C123" s="393">
        <f>SUM(D123:O123)</f>
        <v>0</v>
      </c>
      <c r="D123" s="134"/>
      <c r="E123" s="97"/>
      <c r="F123" s="134"/>
      <c r="G123" s="97"/>
      <c r="H123" s="97"/>
      <c r="I123" s="134"/>
      <c r="J123" s="97"/>
      <c r="K123" s="97"/>
      <c r="L123" s="134"/>
      <c r="M123" s="97"/>
      <c r="N123" s="134"/>
      <c r="O123" s="97"/>
    </row>
    <row r="124" spans="1:15" ht="12.75">
      <c r="A124" s="15" t="s">
        <v>467</v>
      </c>
      <c r="B124" s="364" t="s">
        <v>217</v>
      </c>
      <c r="C124" s="318">
        <f>SUM(D124:O124)</f>
        <v>0</v>
      </c>
      <c r="D124" s="132"/>
      <c r="E124" s="124"/>
      <c r="F124" s="132"/>
      <c r="G124" s="124"/>
      <c r="H124" s="124"/>
      <c r="I124" s="132"/>
      <c r="J124" s="124"/>
      <c r="K124" s="124"/>
      <c r="L124" s="132"/>
      <c r="M124" s="124"/>
      <c r="N124" s="132"/>
      <c r="O124" s="124">
        <v>0</v>
      </c>
    </row>
    <row r="125" spans="1:15" ht="12.75">
      <c r="A125" s="13" t="s">
        <v>333</v>
      </c>
      <c r="B125" s="7"/>
      <c r="C125" s="7"/>
      <c r="D125" s="130"/>
      <c r="E125" s="126"/>
      <c r="F125" s="130"/>
      <c r="G125" s="126"/>
      <c r="H125" s="126"/>
      <c r="I125" s="130"/>
      <c r="J125" s="126"/>
      <c r="K125" s="130"/>
      <c r="L125" s="126"/>
      <c r="M125" s="128"/>
      <c r="N125" s="126"/>
      <c r="O125" s="126"/>
    </row>
    <row r="126" spans="1:15" ht="12.75">
      <c r="A126" s="45" t="s">
        <v>42</v>
      </c>
      <c r="B126" s="19"/>
      <c r="C126" s="393">
        <f>SUM(D126:O126)</f>
        <v>0</v>
      </c>
      <c r="D126" s="134"/>
      <c r="E126" s="97"/>
      <c r="F126" s="134"/>
      <c r="G126" s="97"/>
      <c r="H126" s="97"/>
      <c r="I126" s="134"/>
      <c r="J126" s="97"/>
      <c r="K126" s="134"/>
      <c r="L126" s="97"/>
      <c r="M126" s="122"/>
      <c r="N126" s="97"/>
      <c r="O126" s="97"/>
    </row>
    <row r="127" spans="1:15" ht="12.75">
      <c r="A127" s="15" t="s">
        <v>467</v>
      </c>
      <c r="B127" s="364" t="s">
        <v>218</v>
      </c>
      <c r="C127" s="318">
        <f>SUM(D127:O127)</f>
        <v>0</v>
      </c>
      <c r="D127" s="132"/>
      <c r="E127" s="124"/>
      <c r="F127" s="132"/>
      <c r="G127" s="124"/>
      <c r="H127" s="124"/>
      <c r="I127" s="132"/>
      <c r="J127" s="124"/>
      <c r="K127" s="132"/>
      <c r="L127" s="124"/>
      <c r="M127" s="121"/>
      <c r="N127" s="124"/>
      <c r="O127" s="124">
        <v>0</v>
      </c>
    </row>
    <row r="128" spans="1:15" ht="12.75">
      <c r="A128" s="59" t="s">
        <v>334</v>
      </c>
      <c r="B128" s="50"/>
      <c r="C128" s="50"/>
      <c r="D128" s="134"/>
      <c r="E128" s="97"/>
      <c r="F128" s="134"/>
      <c r="G128" s="97"/>
      <c r="H128" s="97"/>
      <c r="I128" s="134"/>
      <c r="J128" s="97"/>
      <c r="K128" s="126"/>
      <c r="L128" s="126"/>
      <c r="M128" s="126"/>
      <c r="N128" s="126"/>
      <c r="O128" s="126"/>
    </row>
    <row r="129" spans="1:15" ht="12.75">
      <c r="A129" s="45" t="s">
        <v>42</v>
      </c>
      <c r="B129" s="50"/>
      <c r="C129" s="393">
        <f>SUM(D129:O129)</f>
        <v>0</v>
      </c>
      <c r="D129" s="134"/>
      <c r="E129" s="97"/>
      <c r="F129" s="134"/>
      <c r="G129" s="97"/>
      <c r="H129" s="97"/>
      <c r="I129" s="134"/>
      <c r="J129" s="97"/>
      <c r="K129" s="97"/>
      <c r="L129" s="97"/>
      <c r="M129" s="97"/>
      <c r="N129" s="97"/>
      <c r="O129" s="97"/>
    </row>
    <row r="130" spans="1:15" ht="12.75">
      <c r="A130" s="15" t="s">
        <v>467</v>
      </c>
      <c r="B130" s="365" t="s">
        <v>217</v>
      </c>
      <c r="C130" s="318">
        <f>SUM(D130:O130)</f>
        <v>0</v>
      </c>
      <c r="D130" s="134"/>
      <c r="E130" s="97"/>
      <c r="F130" s="134"/>
      <c r="G130" s="97"/>
      <c r="H130" s="97"/>
      <c r="I130" s="134"/>
      <c r="J130" s="97"/>
      <c r="K130" s="124"/>
      <c r="L130" s="124"/>
      <c r="M130" s="124"/>
      <c r="N130" s="124"/>
      <c r="O130" s="124"/>
    </row>
    <row r="131" spans="1:15" ht="12.75">
      <c r="A131" s="13" t="s">
        <v>338</v>
      </c>
      <c r="B131" s="7"/>
      <c r="C131" s="7"/>
      <c r="D131" s="130"/>
      <c r="E131" s="126"/>
      <c r="F131" s="130"/>
      <c r="G131" s="126"/>
      <c r="H131" s="126"/>
      <c r="I131" s="130"/>
      <c r="J131" s="126"/>
      <c r="K131" s="126"/>
      <c r="L131" s="130"/>
      <c r="M131" s="126"/>
      <c r="N131" s="128"/>
      <c r="O131" s="126"/>
    </row>
    <row r="132" spans="1:15" ht="12.75">
      <c r="A132" s="45" t="s">
        <v>42</v>
      </c>
      <c r="B132" s="19"/>
      <c r="C132" s="393">
        <f>SUM(D132:O132)</f>
        <v>0</v>
      </c>
      <c r="D132" s="134"/>
      <c r="E132" s="97"/>
      <c r="F132" s="134"/>
      <c r="G132" s="97"/>
      <c r="H132" s="97"/>
      <c r="I132" s="134"/>
      <c r="J132" s="97"/>
      <c r="K132" s="97"/>
      <c r="L132" s="134"/>
      <c r="M132" s="97"/>
      <c r="N132" s="122"/>
      <c r="O132" s="97"/>
    </row>
    <row r="133" spans="1:15" ht="12.75">
      <c r="A133" s="15" t="s">
        <v>467</v>
      </c>
      <c r="B133" s="364" t="s">
        <v>217</v>
      </c>
      <c r="C133" s="318">
        <f>SUM(D133:O133)</f>
        <v>0</v>
      </c>
      <c r="D133" s="132"/>
      <c r="E133" s="124"/>
      <c r="F133" s="132"/>
      <c r="G133" s="124"/>
      <c r="H133" s="124"/>
      <c r="I133" s="132"/>
      <c r="J133" s="124"/>
      <c r="K133" s="124"/>
      <c r="L133" s="132"/>
      <c r="M133" s="124"/>
      <c r="N133" s="121"/>
      <c r="O133" s="124">
        <v>0</v>
      </c>
    </row>
    <row r="134" spans="1:15" ht="12.75">
      <c r="A134" s="13" t="s">
        <v>335</v>
      </c>
      <c r="B134" s="7"/>
      <c r="C134" s="7"/>
      <c r="D134" s="130"/>
      <c r="E134" s="126"/>
      <c r="F134" s="130"/>
      <c r="G134" s="126"/>
      <c r="H134" s="126"/>
      <c r="I134" s="130"/>
      <c r="J134" s="126"/>
      <c r="K134" s="126"/>
      <c r="L134" s="130"/>
      <c r="M134" s="126"/>
      <c r="N134" s="128"/>
      <c r="O134" s="126"/>
    </row>
    <row r="135" spans="1:15" ht="12.75">
      <c r="A135" s="45" t="s">
        <v>42</v>
      </c>
      <c r="B135" s="19"/>
      <c r="C135" s="393">
        <f>SUM(D135:O135)</f>
        <v>0</v>
      </c>
      <c r="D135" s="134"/>
      <c r="E135" s="97"/>
      <c r="F135" s="134"/>
      <c r="G135" s="97"/>
      <c r="H135" s="97"/>
      <c r="I135" s="134"/>
      <c r="J135" s="97"/>
      <c r="K135" s="97"/>
      <c r="L135" s="134"/>
      <c r="M135" s="97"/>
      <c r="N135" s="122"/>
      <c r="O135" s="97"/>
    </row>
    <row r="136" spans="1:15" ht="12.75">
      <c r="A136" s="15" t="s">
        <v>467</v>
      </c>
      <c r="B136" s="364" t="s">
        <v>217</v>
      </c>
      <c r="C136" s="318">
        <f>SUM(D136:O136)</f>
        <v>0</v>
      </c>
      <c r="D136" s="132"/>
      <c r="E136" s="124"/>
      <c r="F136" s="132"/>
      <c r="G136" s="124"/>
      <c r="H136" s="124"/>
      <c r="I136" s="132"/>
      <c r="J136" s="124"/>
      <c r="K136" s="170"/>
      <c r="L136" s="132"/>
      <c r="M136" s="124"/>
      <c r="N136" s="121"/>
      <c r="O136" s="124">
        <v>0</v>
      </c>
    </row>
    <row r="137" spans="1:15" ht="12.75">
      <c r="A137" s="59" t="s">
        <v>336</v>
      </c>
      <c r="B137" s="50"/>
      <c r="C137" s="50"/>
      <c r="D137" s="134"/>
      <c r="E137" s="97"/>
      <c r="F137" s="134"/>
      <c r="G137" s="97"/>
      <c r="H137" s="97"/>
      <c r="I137" s="134"/>
      <c r="J137" s="97"/>
      <c r="K137" s="97"/>
      <c r="L137" s="134"/>
      <c r="M137" s="97"/>
      <c r="N137" s="122"/>
      <c r="O137" s="97"/>
    </row>
    <row r="138" spans="1:15" ht="12.75">
      <c r="A138" s="45" t="s">
        <v>42</v>
      </c>
      <c r="B138" s="50"/>
      <c r="C138" s="393">
        <f>SUM(D138:O138)</f>
        <v>0</v>
      </c>
      <c r="D138" s="134"/>
      <c r="E138" s="97"/>
      <c r="F138" s="134"/>
      <c r="G138" s="97"/>
      <c r="H138" s="97"/>
      <c r="I138" s="134"/>
      <c r="J138" s="97"/>
      <c r="K138" s="97"/>
      <c r="L138" s="134"/>
      <c r="M138" s="97"/>
      <c r="N138" s="122"/>
      <c r="O138" s="97"/>
    </row>
    <row r="139" spans="1:15" ht="12.75">
      <c r="A139" s="15" t="s">
        <v>467</v>
      </c>
      <c r="B139" s="365" t="s">
        <v>217</v>
      </c>
      <c r="C139" s="318">
        <f>SUM(D139:O139)</f>
        <v>0</v>
      </c>
      <c r="D139" s="122"/>
      <c r="E139" s="97"/>
      <c r="F139" s="134"/>
      <c r="G139" s="97"/>
      <c r="H139" s="97"/>
      <c r="I139" s="134"/>
      <c r="J139" s="97"/>
      <c r="K139" s="97"/>
      <c r="L139" s="134"/>
      <c r="M139" s="97"/>
      <c r="N139" s="122"/>
      <c r="O139" s="97">
        <v>0</v>
      </c>
    </row>
    <row r="140" spans="1:15" ht="12.75">
      <c r="A140" s="56" t="s">
        <v>339</v>
      </c>
      <c r="B140" s="56"/>
      <c r="C140" s="7"/>
      <c r="D140" s="130"/>
      <c r="E140" s="126"/>
      <c r="F140" s="130"/>
      <c r="G140" s="126"/>
      <c r="H140" s="130"/>
      <c r="I140" s="126"/>
      <c r="J140" s="130"/>
      <c r="K140" s="126"/>
      <c r="L140" s="130"/>
      <c r="M140" s="126"/>
      <c r="N140" s="128"/>
      <c r="O140" s="126"/>
    </row>
    <row r="141" spans="1:15" ht="12.75">
      <c r="A141" s="45" t="s">
        <v>42</v>
      </c>
      <c r="B141" s="59"/>
      <c r="C141" s="393">
        <f>SUM(D141:O141)</f>
        <v>1239784</v>
      </c>
      <c r="D141" s="134"/>
      <c r="E141" s="97"/>
      <c r="F141" s="134"/>
      <c r="G141" s="97">
        <v>1239784</v>
      </c>
      <c r="H141" s="134"/>
      <c r="I141" s="97"/>
      <c r="J141" s="134"/>
      <c r="K141" s="97"/>
      <c r="L141" s="134"/>
      <c r="M141" s="97"/>
      <c r="N141" s="122"/>
      <c r="O141" s="97"/>
    </row>
    <row r="142" spans="1:15" ht="12.75">
      <c r="A142" s="45" t="s">
        <v>552</v>
      </c>
      <c r="B142" s="59"/>
      <c r="C142" s="221">
        <f>SUM(D142:O142)</f>
        <v>145791</v>
      </c>
      <c r="D142" s="134"/>
      <c r="E142" s="97"/>
      <c r="F142" s="134"/>
      <c r="G142" s="97">
        <v>145791</v>
      </c>
      <c r="H142" s="134"/>
      <c r="I142" s="97"/>
      <c r="J142" s="134"/>
      <c r="K142" s="97"/>
      <c r="L142" s="134"/>
      <c r="M142" s="97"/>
      <c r="N142" s="122"/>
      <c r="O142" s="97"/>
    </row>
    <row r="143" spans="1:15" ht="12.75">
      <c r="A143" s="45" t="s">
        <v>553</v>
      </c>
      <c r="B143" s="59"/>
      <c r="C143" s="221">
        <f>SUM(D143:O143)</f>
        <v>250</v>
      </c>
      <c r="D143" s="134"/>
      <c r="E143" s="97"/>
      <c r="F143" s="134"/>
      <c r="G143" s="97">
        <v>250</v>
      </c>
      <c r="H143" s="134"/>
      <c r="I143" s="97"/>
      <c r="J143" s="134"/>
      <c r="K143" s="97"/>
      <c r="L143" s="134"/>
      <c r="M143" s="97"/>
      <c r="N143" s="122"/>
      <c r="O143" s="97"/>
    </row>
    <row r="144" spans="1:15" ht="12.75">
      <c r="A144" s="45" t="s">
        <v>494</v>
      </c>
      <c r="B144" s="59"/>
      <c r="C144" s="393">
        <f>SUM(D144:O144)</f>
        <v>146041</v>
      </c>
      <c r="D144" s="134"/>
      <c r="E144" s="97"/>
      <c r="F144" s="134"/>
      <c r="G144" s="97">
        <f>SUM(G142:G143)</f>
        <v>146041</v>
      </c>
      <c r="H144" s="134"/>
      <c r="I144" s="97"/>
      <c r="J144" s="134"/>
      <c r="K144" s="97"/>
      <c r="L144" s="134"/>
      <c r="M144" s="97"/>
      <c r="N144" s="122"/>
      <c r="O144" s="97"/>
    </row>
    <row r="145" spans="1:15" ht="12.75">
      <c r="A145" s="15" t="s">
        <v>467</v>
      </c>
      <c r="B145" s="364" t="s">
        <v>217</v>
      </c>
      <c r="C145" s="318">
        <f>SUM(D145:O145)</f>
        <v>1385825</v>
      </c>
      <c r="D145" s="134"/>
      <c r="E145" s="97"/>
      <c r="F145" s="134"/>
      <c r="G145" s="97">
        <f>SUM(G141,G144)</f>
        <v>1385825</v>
      </c>
      <c r="H145" s="134"/>
      <c r="I145" s="97"/>
      <c r="J145" s="134"/>
      <c r="K145" s="97"/>
      <c r="L145" s="134"/>
      <c r="M145" s="97"/>
      <c r="N145" s="122"/>
      <c r="O145" s="97"/>
    </row>
    <row r="146" spans="1:15" ht="12.75">
      <c r="A146" s="23" t="s">
        <v>146</v>
      </c>
      <c r="B146" s="23"/>
      <c r="C146" s="321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</row>
    <row r="147" spans="1:15" ht="12.75">
      <c r="A147" s="59" t="s">
        <v>42</v>
      </c>
      <c r="B147" s="23"/>
      <c r="C147" s="394">
        <f>SUM(D147:O147)</f>
        <v>2008858</v>
      </c>
      <c r="D147" s="137">
        <f>SUM(D111,D114,D117,D120,D123,D126,D129,D132,D135,D138,D141,D167)</f>
        <v>0</v>
      </c>
      <c r="E147" s="137">
        <v>572052</v>
      </c>
      <c r="F147" s="137">
        <f>SUM(F111,F114,F117,F120,F123,F126,F129,F132,F135,F138,F141,F167)</f>
        <v>0</v>
      </c>
      <c r="G147" s="137">
        <f>SUM(G111,G114,G117,G120,G123,G126,G129,G132,G135,G138,G141,G167)</f>
        <v>1239784</v>
      </c>
      <c r="H147" s="137">
        <v>98901</v>
      </c>
      <c r="I147" s="137">
        <v>30312</v>
      </c>
      <c r="J147" s="137">
        <v>10800</v>
      </c>
      <c r="K147" s="137">
        <f>SUM(K111,K114,K117,K120,K123,K126,K129,K132,K135,K138,K141,K167)</f>
        <v>0</v>
      </c>
      <c r="L147" s="137">
        <v>15552</v>
      </c>
      <c r="M147" s="137">
        <v>41457</v>
      </c>
      <c r="N147" s="137">
        <f>SUM(N111,N114,N117,N120,N123,N126,N129,N132,N135,N138,N141,N167)</f>
        <v>0</v>
      </c>
      <c r="O147" s="137">
        <f>SUM(O111,O114,O117,O120,O123,O126,O129,O132,O135,O138,O141,O167)</f>
        <v>0</v>
      </c>
    </row>
    <row r="148" spans="1:15" s="301" customFormat="1" ht="12.75">
      <c r="A148" s="45" t="s">
        <v>494</v>
      </c>
      <c r="B148" s="11"/>
      <c r="C148" s="438">
        <f>SUM(D148:O148)</f>
        <v>583772</v>
      </c>
      <c r="D148" s="97">
        <f aca="true" t="shared" si="4" ref="D148:O148">SUM(D21,D31,D63,D78,D144,D70)</f>
        <v>0</v>
      </c>
      <c r="E148" s="97">
        <f t="shared" si="4"/>
        <v>25462</v>
      </c>
      <c r="F148" s="97">
        <f t="shared" si="4"/>
        <v>0</v>
      </c>
      <c r="G148" s="97">
        <f t="shared" si="4"/>
        <v>146041</v>
      </c>
      <c r="H148" s="97">
        <f t="shared" si="4"/>
        <v>3465</v>
      </c>
      <c r="I148" s="97">
        <f t="shared" si="4"/>
        <v>0</v>
      </c>
      <c r="J148" s="97">
        <f t="shared" si="4"/>
        <v>21150</v>
      </c>
      <c r="K148" s="97">
        <f t="shared" si="4"/>
        <v>0</v>
      </c>
      <c r="L148" s="97">
        <f t="shared" si="4"/>
        <v>-15000</v>
      </c>
      <c r="M148" s="97">
        <f t="shared" si="4"/>
        <v>0</v>
      </c>
      <c r="N148" s="97">
        <f t="shared" si="4"/>
        <v>250500</v>
      </c>
      <c r="O148" s="97">
        <f t="shared" si="4"/>
        <v>152154</v>
      </c>
    </row>
    <row r="149" spans="1:16" ht="12.75">
      <c r="A149" s="48" t="s">
        <v>467</v>
      </c>
      <c r="B149" s="14"/>
      <c r="C149" s="395">
        <f>SUM(D149:O149)</f>
        <v>2592630</v>
      </c>
      <c r="D149" s="141">
        <f aca="true" t="shared" si="5" ref="D149:O149">SUM(D112,D115,D118,D121,D124,D127,D130,D133,D136,D139,D145,D168)</f>
        <v>0</v>
      </c>
      <c r="E149" s="141">
        <f t="shared" si="5"/>
        <v>597514</v>
      </c>
      <c r="F149" s="141">
        <f t="shared" si="5"/>
        <v>0</v>
      </c>
      <c r="G149" s="141">
        <f t="shared" si="5"/>
        <v>1385825</v>
      </c>
      <c r="H149" s="141">
        <f t="shared" si="5"/>
        <v>102366</v>
      </c>
      <c r="I149" s="141">
        <f t="shared" si="5"/>
        <v>30312</v>
      </c>
      <c r="J149" s="141">
        <f t="shared" si="5"/>
        <v>31950</v>
      </c>
      <c r="K149" s="141">
        <f t="shared" si="5"/>
        <v>0</v>
      </c>
      <c r="L149" s="141">
        <f t="shared" si="5"/>
        <v>552</v>
      </c>
      <c r="M149" s="141">
        <f t="shared" si="5"/>
        <v>41457</v>
      </c>
      <c r="N149" s="141">
        <f t="shared" si="5"/>
        <v>250500</v>
      </c>
      <c r="O149" s="141">
        <f t="shared" si="5"/>
        <v>152154</v>
      </c>
      <c r="P149" s="165"/>
    </row>
    <row r="150" spans="1:24" ht="12.75">
      <c r="A150" s="10" t="s">
        <v>147</v>
      </c>
      <c r="B150" s="10"/>
      <c r="C150" s="7"/>
      <c r="D150" s="122"/>
      <c r="E150" s="97"/>
      <c r="F150" s="97"/>
      <c r="G150" s="134"/>
      <c r="H150" s="97"/>
      <c r="I150" s="97"/>
      <c r="J150" s="97"/>
      <c r="K150" s="97"/>
      <c r="L150" s="122"/>
      <c r="M150" s="122"/>
      <c r="N150" s="122"/>
      <c r="O150" s="122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45" t="s">
        <v>42</v>
      </c>
      <c r="B151" s="11"/>
      <c r="C151" s="393">
        <f>SUM(D151:O151)</f>
        <v>-275270</v>
      </c>
      <c r="D151" s="134"/>
      <c r="E151" s="97"/>
      <c r="F151" s="97"/>
      <c r="G151" s="134">
        <v>-275270</v>
      </c>
      <c r="H151" s="97"/>
      <c r="I151" s="97"/>
      <c r="J151" s="97"/>
      <c r="K151" s="97"/>
      <c r="L151" s="122"/>
      <c r="M151" s="122"/>
      <c r="N151" s="122"/>
      <c r="O151" s="122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15" t="s">
        <v>467</v>
      </c>
      <c r="B152" s="124"/>
      <c r="C152" s="318">
        <f>SUM(D152:O152)</f>
        <v>-274566</v>
      </c>
      <c r="D152" s="132"/>
      <c r="E152" s="124">
        <v>0</v>
      </c>
      <c r="F152" s="124">
        <v>0</v>
      </c>
      <c r="G152" s="132">
        <v>-274566</v>
      </c>
      <c r="H152" s="124">
        <v>0</v>
      </c>
      <c r="I152" s="124"/>
      <c r="J152" s="124">
        <v>0</v>
      </c>
      <c r="K152" s="124">
        <v>0</v>
      </c>
      <c r="L152" s="121">
        <v>0</v>
      </c>
      <c r="M152" s="121">
        <v>0</v>
      </c>
      <c r="N152" s="121">
        <v>0</v>
      </c>
      <c r="O152" s="121">
        <v>0</v>
      </c>
      <c r="P152" s="127">
        <f>C151-C152</f>
        <v>-704</v>
      </c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11" t="s">
        <v>547</v>
      </c>
      <c r="B153" s="11"/>
      <c r="C153" s="19"/>
      <c r="D153" s="134"/>
      <c r="E153" s="97"/>
      <c r="F153" s="97"/>
      <c r="G153" s="134"/>
      <c r="H153" s="97"/>
      <c r="I153" s="97"/>
      <c r="J153" s="97"/>
      <c r="K153" s="97"/>
      <c r="L153" s="122"/>
      <c r="M153" s="122"/>
      <c r="N153" s="122"/>
      <c r="O153" s="126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45" t="s">
        <v>42</v>
      </c>
      <c r="B154" s="11"/>
      <c r="C154" s="393">
        <f>SUM(D154:O154)</f>
        <v>-820145</v>
      </c>
      <c r="D154" s="134"/>
      <c r="E154" s="97">
        <v>-503728</v>
      </c>
      <c r="F154" s="97"/>
      <c r="G154" s="134">
        <v>-316417</v>
      </c>
      <c r="H154" s="97"/>
      <c r="I154" s="97"/>
      <c r="J154" s="97"/>
      <c r="K154" s="97"/>
      <c r="L154" s="122"/>
      <c r="M154" s="122"/>
      <c r="N154" s="122"/>
      <c r="O154" s="97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15" t="s">
        <v>467</v>
      </c>
      <c r="B155" s="97"/>
      <c r="C155" s="318">
        <f>SUM(D155:O155)</f>
        <v>-852628</v>
      </c>
      <c r="D155" s="134"/>
      <c r="E155" s="97">
        <v>-536211</v>
      </c>
      <c r="F155" s="97">
        <v>0</v>
      </c>
      <c r="G155" s="97">
        <v>-316417</v>
      </c>
      <c r="H155" s="97">
        <v>0</v>
      </c>
      <c r="I155" s="97">
        <v>0</v>
      </c>
      <c r="J155" s="97">
        <v>0</v>
      </c>
      <c r="K155" s="97">
        <v>0</v>
      </c>
      <c r="L155" s="97">
        <v>0</v>
      </c>
      <c r="M155" s="97">
        <v>0</v>
      </c>
      <c r="N155" s="97">
        <v>0</v>
      </c>
      <c r="O155" s="124">
        <v>0</v>
      </c>
      <c r="P155" s="127">
        <f>C154-C155</f>
        <v>32483</v>
      </c>
      <c r="Q155" s="127">
        <f>SUM(P152,P155)</f>
        <v>31779</v>
      </c>
      <c r="R155" s="5"/>
      <c r="S155" s="5"/>
      <c r="T155" s="5"/>
      <c r="U155" s="5"/>
      <c r="V155" s="5"/>
      <c r="W155" s="5"/>
      <c r="X155" s="5"/>
    </row>
    <row r="156" spans="1:24" ht="12.75">
      <c r="A156" s="56" t="s">
        <v>43</v>
      </c>
      <c r="B156" s="56"/>
      <c r="C156" s="49"/>
      <c r="D156" s="146"/>
      <c r="E156" s="142"/>
      <c r="F156" s="142"/>
      <c r="G156" s="144"/>
      <c r="H156" s="142"/>
      <c r="I156" s="142"/>
      <c r="J156" s="142"/>
      <c r="K156" s="142"/>
      <c r="L156" s="146"/>
      <c r="M156" s="146"/>
      <c r="N156" s="146"/>
      <c r="O156" s="140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59" t="s">
        <v>42</v>
      </c>
      <c r="B157" s="59"/>
      <c r="C157" s="393">
        <f>SUM(D157:O157)</f>
        <v>913443</v>
      </c>
      <c r="D157" s="140"/>
      <c r="E157" s="137">
        <v>68324</v>
      </c>
      <c r="F157" s="137"/>
      <c r="G157" s="138">
        <v>648097</v>
      </c>
      <c r="H157" s="137">
        <v>98901</v>
      </c>
      <c r="I157" s="137">
        <v>30312</v>
      </c>
      <c r="J157" s="137">
        <v>10800</v>
      </c>
      <c r="K157" s="137"/>
      <c r="L157" s="140">
        <v>15552</v>
      </c>
      <c r="M157" s="140">
        <v>41457</v>
      </c>
      <c r="N157" s="140"/>
      <c r="O157" s="140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59" t="s">
        <v>467</v>
      </c>
      <c r="B158" s="59"/>
      <c r="C158" s="346">
        <f>SUM(C149,C152,C155)</f>
        <v>1465436</v>
      </c>
      <c r="D158" s="346">
        <f aca="true" t="shared" si="6" ref="D158:O158">SUM(D149,D152,D155)</f>
        <v>0</v>
      </c>
      <c r="E158" s="346">
        <f t="shared" si="6"/>
        <v>61303</v>
      </c>
      <c r="F158" s="346">
        <f t="shared" si="6"/>
        <v>0</v>
      </c>
      <c r="G158" s="346">
        <f t="shared" si="6"/>
        <v>794842</v>
      </c>
      <c r="H158" s="346">
        <f t="shared" si="6"/>
        <v>102366</v>
      </c>
      <c r="I158" s="346">
        <f t="shared" si="6"/>
        <v>30312</v>
      </c>
      <c r="J158" s="346">
        <f t="shared" si="6"/>
        <v>31950</v>
      </c>
      <c r="K158" s="346">
        <f t="shared" si="6"/>
        <v>0</v>
      </c>
      <c r="L158" s="346">
        <f t="shared" si="6"/>
        <v>552</v>
      </c>
      <c r="M158" s="346">
        <f t="shared" si="6"/>
        <v>41457</v>
      </c>
      <c r="N158" s="346">
        <f t="shared" si="6"/>
        <v>250500</v>
      </c>
      <c r="O158" s="346">
        <f t="shared" si="6"/>
        <v>152154</v>
      </c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56" t="s">
        <v>468</v>
      </c>
      <c r="B159" s="272"/>
      <c r="C159" s="397">
        <f>SUM(D159:O159)</f>
        <v>1163943</v>
      </c>
      <c r="D159" s="146">
        <f>D158-(D161-D164)</f>
        <v>0</v>
      </c>
      <c r="E159" s="142">
        <v>68324</v>
      </c>
      <c r="F159" s="144">
        <f aca="true" t="shared" si="7" ref="F159:N159">F158-(F161-F164)</f>
        <v>0</v>
      </c>
      <c r="G159" s="142">
        <v>648097</v>
      </c>
      <c r="H159" s="142">
        <v>98901</v>
      </c>
      <c r="I159" s="142">
        <f t="shared" si="7"/>
        <v>30312</v>
      </c>
      <c r="J159" s="142">
        <v>10800</v>
      </c>
      <c r="K159" s="142">
        <f t="shared" si="7"/>
        <v>0</v>
      </c>
      <c r="L159" s="142">
        <v>15552</v>
      </c>
      <c r="M159" s="144">
        <f t="shared" si="7"/>
        <v>41457</v>
      </c>
      <c r="N159" s="142">
        <f t="shared" si="7"/>
        <v>250500</v>
      </c>
      <c r="O159" s="142">
        <v>0</v>
      </c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48" t="s">
        <v>473</v>
      </c>
      <c r="B160" s="300"/>
      <c r="C160" s="332">
        <f>SUM(D160:O160)</f>
        <v>1465436</v>
      </c>
      <c r="D160" s="439">
        <f>SUM(D158)</f>
        <v>0</v>
      </c>
      <c r="E160" s="141">
        <f aca="true" t="shared" si="8" ref="E160:O160">SUM(E158)</f>
        <v>61303</v>
      </c>
      <c r="F160" s="141">
        <f t="shared" si="8"/>
        <v>0</v>
      </c>
      <c r="G160" s="141">
        <f t="shared" si="8"/>
        <v>794842</v>
      </c>
      <c r="H160" s="141">
        <f t="shared" si="8"/>
        <v>102366</v>
      </c>
      <c r="I160" s="141">
        <f t="shared" si="8"/>
        <v>30312</v>
      </c>
      <c r="J160" s="141">
        <f t="shared" si="8"/>
        <v>31950</v>
      </c>
      <c r="K160" s="141">
        <f t="shared" si="8"/>
        <v>0</v>
      </c>
      <c r="L160" s="141">
        <f t="shared" si="8"/>
        <v>552</v>
      </c>
      <c r="M160" s="141">
        <f t="shared" si="8"/>
        <v>41457</v>
      </c>
      <c r="N160" s="141">
        <f t="shared" si="8"/>
        <v>250500</v>
      </c>
      <c r="O160" s="141">
        <f t="shared" si="8"/>
        <v>152154</v>
      </c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2.75">
      <c r="A161" s="56" t="s">
        <v>469</v>
      </c>
      <c r="B161" s="56"/>
      <c r="C161" s="346">
        <f>SUM(D161:O161)</f>
        <v>0</v>
      </c>
      <c r="D161" s="142">
        <f aca="true" t="shared" si="9" ref="D161:O161">SUM(D85,D91,D103,D106,D109,D112,D127,)</f>
        <v>0</v>
      </c>
      <c r="E161" s="142">
        <f t="shared" si="9"/>
        <v>0</v>
      </c>
      <c r="F161" s="144">
        <f t="shared" si="9"/>
        <v>0</v>
      </c>
      <c r="G161" s="142">
        <f t="shared" si="9"/>
        <v>0</v>
      </c>
      <c r="H161" s="142">
        <f t="shared" si="9"/>
        <v>0</v>
      </c>
      <c r="I161" s="142">
        <f t="shared" si="9"/>
        <v>0</v>
      </c>
      <c r="J161" s="142">
        <f t="shared" si="9"/>
        <v>0</v>
      </c>
      <c r="K161" s="142">
        <f t="shared" si="9"/>
        <v>0</v>
      </c>
      <c r="L161" s="142">
        <f t="shared" si="9"/>
        <v>0</v>
      </c>
      <c r="M161" s="144">
        <f t="shared" si="9"/>
        <v>0</v>
      </c>
      <c r="N161" s="142">
        <f t="shared" si="9"/>
        <v>0</v>
      </c>
      <c r="O161" s="142">
        <f t="shared" si="9"/>
        <v>0</v>
      </c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2.75">
      <c r="A162" s="48" t="s">
        <v>474</v>
      </c>
      <c r="B162" s="48"/>
      <c r="C162" s="332"/>
      <c r="D162" s="141"/>
      <c r="E162" s="141"/>
      <c r="F162" s="396"/>
      <c r="G162" s="141"/>
      <c r="H162" s="141"/>
      <c r="I162" s="141"/>
      <c r="J162" s="141"/>
      <c r="K162" s="141"/>
      <c r="L162" s="141"/>
      <c r="M162" s="396"/>
      <c r="N162" s="141"/>
      <c r="O162" s="141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.75">
      <c r="A163" s="59" t="s">
        <v>470</v>
      </c>
      <c r="B163" s="59"/>
      <c r="C163" s="346"/>
      <c r="D163" s="137"/>
      <c r="E163" s="137"/>
      <c r="F163" s="138"/>
      <c r="G163" s="137"/>
      <c r="H163" s="137"/>
      <c r="I163" s="137"/>
      <c r="J163" s="137"/>
      <c r="K163" s="137"/>
      <c r="L163" s="137"/>
      <c r="M163" s="138"/>
      <c r="N163" s="137"/>
      <c r="O163" s="137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2.75">
      <c r="A164" s="48" t="s">
        <v>475</v>
      </c>
      <c r="B164" s="48"/>
      <c r="C164" s="332">
        <f>SUM(D164:O164)</f>
        <v>0</v>
      </c>
      <c r="D164" s="141">
        <f>SUM(D13)</f>
        <v>0</v>
      </c>
      <c r="E164" s="141">
        <f aca="true" t="shared" si="10" ref="E164:O164">SUM(E13)</f>
        <v>0</v>
      </c>
      <c r="F164" s="141">
        <f t="shared" si="10"/>
        <v>0</v>
      </c>
      <c r="G164" s="141">
        <f t="shared" si="10"/>
        <v>0</v>
      </c>
      <c r="H164" s="141">
        <f t="shared" si="10"/>
        <v>0</v>
      </c>
      <c r="I164" s="141">
        <f t="shared" si="10"/>
        <v>0</v>
      </c>
      <c r="J164" s="141">
        <f t="shared" si="10"/>
        <v>0</v>
      </c>
      <c r="K164" s="141">
        <f t="shared" si="10"/>
        <v>0</v>
      </c>
      <c r="L164" s="141">
        <f t="shared" si="10"/>
        <v>0</v>
      </c>
      <c r="M164" s="141">
        <f t="shared" si="10"/>
        <v>0</v>
      </c>
      <c r="N164" s="141">
        <f t="shared" si="10"/>
        <v>0</v>
      </c>
      <c r="O164" s="141">
        <f t="shared" si="10"/>
        <v>0</v>
      </c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2.75">
      <c r="A165" s="66"/>
      <c r="B165" s="66"/>
      <c r="C165" s="67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2.75">
      <c r="A166" s="5" t="s">
        <v>160</v>
      </c>
      <c r="B166" s="5"/>
      <c r="C166" s="276"/>
      <c r="D166" s="138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2.75">
      <c r="A167" s="1" t="s">
        <v>141</v>
      </c>
      <c r="B167" s="1"/>
      <c r="C167" s="27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2.75">
      <c r="A168" s="201" t="s">
        <v>472</v>
      </c>
      <c r="B168" s="201"/>
      <c r="C168" s="278"/>
      <c r="D168" s="172">
        <f aca="true" t="shared" si="11" ref="D168:O168">SUM(D13,D16,D22,D32,D35,D38,D41,D44,D47,D50,D53,D56,D59,D64,D71,D74,D79,D82,D85,D88,D91,D94,D97,D100,D103,D106,D109,)</f>
        <v>0</v>
      </c>
      <c r="E168" s="172">
        <f t="shared" si="11"/>
        <v>597514</v>
      </c>
      <c r="F168" s="172">
        <f t="shared" si="11"/>
        <v>0</v>
      </c>
      <c r="G168" s="172">
        <f t="shared" si="11"/>
        <v>0</v>
      </c>
      <c r="H168" s="172">
        <f t="shared" si="11"/>
        <v>97580</v>
      </c>
      <c r="I168" s="172">
        <f t="shared" si="11"/>
        <v>30312</v>
      </c>
      <c r="J168" s="172">
        <f t="shared" si="11"/>
        <v>31950</v>
      </c>
      <c r="K168" s="172">
        <f t="shared" si="11"/>
        <v>0</v>
      </c>
      <c r="L168" s="172">
        <f t="shared" si="11"/>
        <v>552</v>
      </c>
      <c r="M168" s="172">
        <f t="shared" si="11"/>
        <v>41457</v>
      </c>
      <c r="N168" s="172">
        <f t="shared" si="11"/>
        <v>250500</v>
      </c>
      <c r="O168" s="172">
        <f t="shared" si="11"/>
        <v>152154</v>
      </c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2.75">
      <c r="A169" s="1"/>
      <c r="B169" s="1"/>
      <c r="C169" s="277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2.75">
      <c r="A170" s="1"/>
      <c r="B170" s="1"/>
      <c r="C170" s="277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2.75">
      <c r="A171" s="1"/>
      <c r="B171" s="1"/>
      <c r="C171" s="277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2.75">
      <c r="A172" s="5"/>
      <c r="B172" s="5"/>
      <c r="C172" s="276"/>
      <c r="D172" s="127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2.75">
      <c r="A173" s="5"/>
      <c r="B173" s="5"/>
      <c r="C173" s="276"/>
      <c r="D173" s="127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2.75">
      <c r="A174" s="5"/>
      <c r="B174" s="5"/>
      <c r="C174" s="27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2.75">
      <c r="A175" s="5"/>
      <c r="B175" s="5"/>
      <c r="C175" s="276"/>
      <c r="D175" s="127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2.75">
      <c r="A176" s="5"/>
      <c r="B176" s="5"/>
      <c r="C176" s="27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2.75">
      <c r="A177" s="5"/>
      <c r="B177" s="5"/>
      <c r="C177" s="27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2.75">
      <c r="A178" s="5"/>
      <c r="B178" s="5"/>
      <c r="C178" s="27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2.75">
      <c r="A179" s="5"/>
      <c r="B179" s="5"/>
      <c r="C179" s="27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2.75">
      <c r="A180" s="5"/>
      <c r="B180" s="5"/>
      <c r="C180" s="27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2.75">
      <c r="A181" s="5"/>
      <c r="B181" s="5"/>
      <c r="C181" s="27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2.75">
      <c r="A182" s="5"/>
      <c r="B182" s="5"/>
      <c r="C182" s="27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2.75">
      <c r="A183" s="5"/>
      <c r="B183" s="5"/>
      <c r="C183" s="27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2.75">
      <c r="A184" s="5"/>
      <c r="B184" s="5"/>
      <c r="C184" s="27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2.75">
      <c r="A185" s="5"/>
      <c r="B185" s="5"/>
      <c r="C185" s="27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2.75">
      <c r="A186" s="5"/>
      <c r="B186" s="5"/>
      <c r="C186" s="27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2.75">
      <c r="A187" s="5"/>
      <c r="B187" s="5"/>
      <c r="C187" s="27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2.75">
      <c r="A188" s="5"/>
      <c r="B188" s="5"/>
      <c r="C188" s="27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2.75">
      <c r="A189" s="5"/>
      <c r="B189" s="5"/>
      <c r="C189" s="27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2.75">
      <c r="A190" s="5"/>
      <c r="B190" s="5"/>
      <c r="C190" s="27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2.75">
      <c r="A191" s="5"/>
      <c r="B191" s="5"/>
      <c r="C191" s="27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2.75">
      <c r="A192" s="5"/>
      <c r="B192" s="5"/>
      <c r="C192" s="27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2.75">
      <c r="A193" s="5"/>
      <c r="B193" s="5"/>
      <c r="C193" s="27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2.75">
      <c r="A194" s="5"/>
      <c r="B194" s="5"/>
      <c r="C194" s="27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2.75">
      <c r="A195" s="5"/>
      <c r="B195" s="5"/>
      <c r="C195" s="27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2.75">
      <c r="A196" s="5"/>
      <c r="B196" s="5"/>
      <c r="C196" s="27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2.75">
      <c r="A197" s="5"/>
      <c r="B197" s="5"/>
      <c r="C197" s="27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15" ht="12.75">
      <c r="A198" s="1"/>
      <c r="B198" s="1"/>
      <c r="C198" s="27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27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27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27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27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27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27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27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27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27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27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27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</sheetData>
  <sheetProtection/>
  <mergeCells count="16">
    <mergeCell ref="A7:A9"/>
    <mergeCell ref="C7:C9"/>
    <mergeCell ref="B7:B9"/>
    <mergeCell ref="N6:O6"/>
    <mergeCell ref="J7:K8"/>
    <mergeCell ref="I7:I9"/>
    <mergeCell ref="L7:M8"/>
    <mergeCell ref="N7:N9"/>
    <mergeCell ref="O7:O9"/>
    <mergeCell ref="J10:K10"/>
    <mergeCell ref="L10:M10"/>
    <mergeCell ref="D7:D9"/>
    <mergeCell ref="E7:E9"/>
    <mergeCell ref="F7:F9"/>
    <mergeCell ref="G7:G9"/>
    <mergeCell ref="H7:H9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70" r:id="rId1"/>
  <headerFooter alignWithMargins="0">
    <oddFooter>&amp;C&amp;P. oldal</oddFooter>
  </headerFooter>
  <rowBreaks count="2" manualBreakCount="2">
    <brk id="59" max="14" man="1"/>
    <brk id="10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90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42.421875" style="0" customWidth="1"/>
    <col min="2" max="2" width="7.57421875" style="0" customWidth="1"/>
    <col min="3" max="3" width="10.7109375" style="279" customWidth="1"/>
    <col min="4" max="15" width="10.7109375" style="0" customWidth="1"/>
    <col min="16" max="16" width="9.8515625" style="0" bestFit="1" customWidth="1"/>
  </cols>
  <sheetData>
    <row r="1" spans="1:15" ht="15.75">
      <c r="A1" s="4" t="s">
        <v>634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4"/>
      <c r="B3" s="4"/>
      <c r="C3" s="6"/>
      <c r="D3" s="4"/>
      <c r="E3" s="4"/>
      <c r="F3" s="6"/>
      <c r="G3" s="6"/>
      <c r="H3" s="6" t="s">
        <v>34</v>
      </c>
      <c r="I3" s="5"/>
      <c r="J3" s="5"/>
      <c r="K3" s="5"/>
      <c r="L3" s="5"/>
      <c r="M3" s="5"/>
      <c r="N3" s="5"/>
      <c r="O3" s="5"/>
    </row>
    <row r="4" spans="1:15" ht="15.75">
      <c r="A4" s="4"/>
      <c r="B4" s="4"/>
      <c r="C4" s="6"/>
      <c r="D4" s="4"/>
      <c r="E4" s="4"/>
      <c r="F4" s="6"/>
      <c r="G4" s="6"/>
      <c r="H4" s="6" t="s">
        <v>471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276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28</v>
      </c>
      <c r="O6" s="5"/>
    </row>
    <row r="7" spans="1:15" ht="12.75" customHeight="1">
      <c r="A7" s="511" t="s">
        <v>480</v>
      </c>
      <c r="B7" s="516" t="s">
        <v>340</v>
      </c>
      <c r="C7" s="7" t="s">
        <v>29</v>
      </c>
      <c r="D7" s="504" t="s">
        <v>266</v>
      </c>
      <c r="E7" s="504" t="s">
        <v>273</v>
      </c>
      <c r="F7" s="504" t="s">
        <v>262</v>
      </c>
      <c r="G7" s="504" t="s">
        <v>186</v>
      </c>
      <c r="H7" s="504" t="s">
        <v>230</v>
      </c>
      <c r="I7" s="504" t="s">
        <v>232</v>
      </c>
      <c r="J7" s="507" t="s">
        <v>263</v>
      </c>
      <c r="K7" s="508"/>
      <c r="L7" s="507" t="s">
        <v>264</v>
      </c>
      <c r="M7" s="508"/>
      <c r="N7" s="504" t="s">
        <v>265</v>
      </c>
      <c r="O7" s="504" t="s">
        <v>104</v>
      </c>
    </row>
    <row r="8" spans="1:15" ht="12.75">
      <c r="A8" s="512"/>
      <c r="B8" s="517"/>
      <c r="C8" s="19" t="s">
        <v>30</v>
      </c>
      <c r="D8" s="505"/>
      <c r="E8" s="505"/>
      <c r="F8" s="505"/>
      <c r="G8" s="505"/>
      <c r="H8" s="505"/>
      <c r="I8" s="505"/>
      <c r="J8" s="509"/>
      <c r="K8" s="510"/>
      <c r="L8" s="509"/>
      <c r="M8" s="510"/>
      <c r="N8" s="505"/>
      <c r="O8" s="505"/>
    </row>
    <row r="9" spans="1:15" ht="12.75">
      <c r="A9" s="513"/>
      <c r="B9" s="518"/>
      <c r="C9" s="8" t="s">
        <v>31</v>
      </c>
      <c r="D9" s="506"/>
      <c r="E9" s="506"/>
      <c r="F9" s="506"/>
      <c r="G9" s="506"/>
      <c r="H9" s="506"/>
      <c r="I9" s="506"/>
      <c r="J9" s="309" t="s">
        <v>216</v>
      </c>
      <c r="K9" s="309" t="s">
        <v>133</v>
      </c>
      <c r="L9" s="309" t="s">
        <v>216</v>
      </c>
      <c r="M9" s="309" t="s">
        <v>133</v>
      </c>
      <c r="N9" s="506"/>
      <c r="O9" s="506"/>
    </row>
    <row r="10" spans="1:15" ht="12.7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14" t="s">
        <v>16</v>
      </c>
      <c r="K10" s="515"/>
      <c r="L10" s="514" t="s">
        <v>17</v>
      </c>
      <c r="M10" s="515"/>
      <c r="N10" s="19">
        <v>11</v>
      </c>
      <c r="O10" s="19">
        <v>12</v>
      </c>
    </row>
    <row r="11" spans="1:15" ht="12.75">
      <c r="A11" s="13" t="s">
        <v>297</v>
      </c>
      <c r="B11" s="13"/>
      <c r="C11" s="7"/>
      <c r="D11" s="126"/>
      <c r="E11" s="126"/>
      <c r="F11" s="130"/>
      <c r="G11" s="126"/>
      <c r="H11" s="130"/>
      <c r="I11" s="126"/>
      <c r="J11" s="128"/>
      <c r="K11" s="129"/>
      <c r="L11" s="126"/>
      <c r="M11" s="130"/>
      <c r="N11" s="126"/>
      <c r="O11" s="126"/>
    </row>
    <row r="12" spans="1:15" ht="12.75">
      <c r="A12" s="45" t="s">
        <v>42</v>
      </c>
      <c r="B12" s="23"/>
      <c r="C12" s="393">
        <f aca="true" t="shared" si="0" ref="C12:C17">SUM(D12:O12)</f>
        <v>1573</v>
      </c>
      <c r="D12" s="97"/>
      <c r="E12" s="97"/>
      <c r="F12" s="134"/>
      <c r="G12" s="97"/>
      <c r="H12" s="134">
        <v>1432</v>
      </c>
      <c r="I12" s="97">
        <v>141</v>
      </c>
      <c r="J12" s="122"/>
      <c r="K12" s="143"/>
      <c r="L12" s="97"/>
      <c r="M12" s="134"/>
      <c r="N12" s="97"/>
      <c r="O12" s="97"/>
    </row>
    <row r="13" spans="1:15" ht="12.75">
      <c r="A13" s="45" t="s">
        <v>495</v>
      </c>
      <c r="B13" s="23"/>
      <c r="C13" s="221">
        <f t="shared" si="0"/>
        <v>536</v>
      </c>
      <c r="D13" s="97"/>
      <c r="E13" s="97"/>
      <c r="F13" s="134"/>
      <c r="G13" s="97"/>
      <c r="H13" s="134">
        <v>536</v>
      </c>
      <c r="I13" s="97"/>
      <c r="J13" s="122"/>
      <c r="K13" s="143"/>
      <c r="L13" s="97"/>
      <c r="M13" s="134"/>
      <c r="N13" s="97"/>
      <c r="O13" s="97"/>
    </row>
    <row r="14" spans="1:15" ht="12.75">
      <c r="A14" s="45" t="s">
        <v>496</v>
      </c>
      <c r="B14" s="23"/>
      <c r="C14" s="221">
        <f t="shared" si="0"/>
        <v>800</v>
      </c>
      <c r="D14" s="97"/>
      <c r="E14" s="97"/>
      <c r="F14" s="134"/>
      <c r="G14" s="97"/>
      <c r="H14" s="134">
        <v>800</v>
      </c>
      <c r="I14" s="97"/>
      <c r="J14" s="122"/>
      <c r="K14" s="143"/>
      <c r="L14" s="97"/>
      <c r="M14" s="134"/>
      <c r="N14" s="97"/>
      <c r="O14" s="97"/>
    </row>
    <row r="15" spans="1:15" ht="12.75">
      <c r="A15" s="45" t="s">
        <v>535</v>
      </c>
      <c r="B15" s="23"/>
      <c r="C15" s="221">
        <f t="shared" si="0"/>
        <v>4679</v>
      </c>
      <c r="D15" s="97"/>
      <c r="E15" s="97"/>
      <c r="F15" s="134"/>
      <c r="G15" s="97"/>
      <c r="H15" s="134"/>
      <c r="I15" s="97"/>
      <c r="J15" s="122"/>
      <c r="K15" s="143"/>
      <c r="L15" s="97"/>
      <c r="M15" s="134"/>
      <c r="N15" s="97"/>
      <c r="O15" s="97">
        <v>4679</v>
      </c>
    </row>
    <row r="16" spans="1:15" ht="12.75">
      <c r="A16" s="45" t="s">
        <v>494</v>
      </c>
      <c r="B16" s="23"/>
      <c r="C16" s="221">
        <f t="shared" si="0"/>
        <v>6015</v>
      </c>
      <c r="D16" s="97"/>
      <c r="E16" s="97"/>
      <c r="F16" s="134"/>
      <c r="G16" s="97"/>
      <c r="H16" s="134">
        <f>SUM(H13:H14)</f>
        <v>1336</v>
      </c>
      <c r="I16" s="97"/>
      <c r="J16" s="122"/>
      <c r="K16" s="143"/>
      <c r="L16" s="97"/>
      <c r="M16" s="134"/>
      <c r="N16" s="97"/>
      <c r="O16" s="97">
        <v>4679</v>
      </c>
    </row>
    <row r="17" spans="1:15" ht="12.75">
      <c r="A17" s="15" t="s">
        <v>467</v>
      </c>
      <c r="B17" s="15" t="s">
        <v>219</v>
      </c>
      <c r="C17" s="318">
        <f t="shared" si="0"/>
        <v>7588</v>
      </c>
      <c r="D17" s="124"/>
      <c r="E17" s="124">
        <v>0</v>
      </c>
      <c r="F17" s="132">
        <v>0</v>
      </c>
      <c r="G17" s="124">
        <v>0</v>
      </c>
      <c r="H17" s="132">
        <f>SUM(H12,H16)</f>
        <v>2768</v>
      </c>
      <c r="I17" s="124">
        <v>141</v>
      </c>
      <c r="J17" s="121">
        <v>0</v>
      </c>
      <c r="K17" s="131">
        <v>0</v>
      </c>
      <c r="L17" s="124">
        <v>0</v>
      </c>
      <c r="M17" s="132">
        <v>0</v>
      </c>
      <c r="N17" s="124">
        <v>0</v>
      </c>
      <c r="O17" s="124">
        <v>4679</v>
      </c>
    </row>
    <row r="18" spans="1:15" ht="12.75">
      <c r="A18" s="13" t="s">
        <v>298</v>
      </c>
      <c r="B18" s="13"/>
      <c r="C18" s="319"/>
      <c r="D18" s="126"/>
      <c r="E18" s="126"/>
      <c r="F18" s="130"/>
      <c r="G18" s="126"/>
      <c r="H18" s="130"/>
      <c r="I18" s="126"/>
      <c r="J18" s="130"/>
      <c r="K18" s="126"/>
      <c r="L18" s="126"/>
      <c r="M18" s="126"/>
      <c r="N18" s="126"/>
      <c r="O18" s="126"/>
    </row>
    <row r="19" spans="1:15" ht="12.75">
      <c r="A19" s="45" t="s">
        <v>42</v>
      </c>
      <c r="B19" s="23"/>
      <c r="C19" s="323">
        <v>0</v>
      </c>
      <c r="D19" s="97"/>
      <c r="E19" s="97"/>
      <c r="F19" s="134"/>
      <c r="G19" s="97">
        <v>0</v>
      </c>
      <c r="H19" s="134">
        <v>0</v>
      </c>
      <c r="I19" s="97">
        <v>0</v>
      </c>
      <c r="J19" s="134"/>
      <c r="K19" s="97"/>
      <c r="L19" s="97"/>
      <c r="M19" s="97"/>
      <c r="N19" s="97"/>
      <c r="O19" s="97"/>
    </row>
    <row r="20" spans="1:15" ht="12.75">
      <c r="A20" s="45" t="s">
        <v>493</v>
      </c>
      <c r="B20" s="23"/>
      <c r="C20" s="433">
        <v>103</v>
      </c>
      <c r="D20" s="97"/>
      <c r="E20" s="97">
        <v>103</v>
      </c>
      <c r="F20" s="134"/>
      <c r="G20" s="97"/>
      <c r="H20" s="134"/>
      <c r="I20" s="97"/>
      <c r="J20" s="134"/>
      <c r="K20" s="97"/>
      <c r="L20" s="97"/>
      <c r="M20" s="97"/>
      <c r="N20" s="97"/>
      <c r="O20" s="97"/>
    </row>
    <row r="21" spans="1:15" ht="12.75">
      <c r="A21" s="45" t="s">
        <v>494</v>
      </c>
      <c r="B21" s="23"/>
      <c r="C21" s="433">
        <v>103</v>
      </c>
      <c r="D21" s="97"/>
      <c r="E21" s="97">
        <v>103</v>
      </c>
      <c r="F21" s="134"/>
      <c r="G21" s="97"/>
      <c r="H21" s="134"/>
      <c r="I21" s="97"/>
      <c r="J21" s="134"/>
      <c r="K21" s="97"/>
      <c r="L21" s="97"/>
      <c r="M21" s="97"/>
      <c r="N21" s="97"/>
      <c r="O21" s="97"/>
    </row>
    <row r="22" spans="1:15" ht="12.75">
      <c r="A22" s="15" t="s">
        <v>467</v>
      </c>
      <c r="B22" s="15" t="s">
        <v>219</v>
      </c>
      <c r="C22" s="318">
        <f>SUM(D22:O22)</f>
        <v>103</v>
      </c>
      <c r="D22" s="124"/>
      <c r="E22" s="198">
        <v>103</v>
      </c>
      <c r="F22" s="132"/>
      <c r="G22" s="124">
        <v>0</v>
      </c>
      <c r="H22" s="132">
        <v>0</v>
      </c>
      <c r="I22" s="124">
        <v>0</v>
      </c>
      <c r="J22" s="132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</row>
    <row r="23" spans="1:15" ht="12.75">
      <c r="A23" s="13" t="s">
        <v>299</v>
      </c>
      <c r="B23" s="13"/>
      <c r="C23" s="319"/>
      <c r="D23" s="126"/>
      <c r="E23" s="126"/>
      <c r="F23" s="130"/>
      <c r="G23" s="126"/>
      <c r="H23" s="130"/>
      <c r="I23" s="126"/>
      <c r="J23" s="128"/>
      <c r="K23" s="129"/>
      <c r="L23" s="126"/>
      <c r="M23" s="130"/>
      <c r="N23" s="126"/>
      <c r="O23" s="126"/>
    </row>
    <row r="24" spans="1:15" ht="12.75">
      <c r="A24" s="45" t="s">
        <v>42</v>
      </c>
      <c r="B24" s="23"/>
      <c r="C24" s="393">
        <f>SUM(D24:O24)</f>
        <v>275270</v>
      </c>
      <c r="D24" s="97">
        <v>275270</v>
      </c>
      <c r="E24" s="97"/>
      <c r="F24" s="134"/>
      <c r="G24" s="97"/>
      <c r="H24" s="134"/>
      <c r="I24" s="97"/>
      <c r="J24" s="122"/>
      <c r="K24" s="143"/>
      <c r="L24" s="97"/>
      <c r="M24" s="134"/>
      <c r="N24" s="97"/>
      <c r="O24" s="97"/>
    </row>
    <row r="25" spans="1:15" ht="12.75">
      <c r="A25" s="45" t="s">
        <v>536</v>
      </c>
      <c r="B25" s="23"/>
      <c r="C25" s="221">
        <f>SUM(D25:O25)</f>
        <v>-704</v>
      </c>
      <c r="D25" s="97">
        <v>-704</v>
      </c>
      <c r="E25" s="97"/>
      <c r="F25" s="134"/>
      <c r="G25" s="97"/>
      <c r="H25" s="134"/>
      <c r="I25" s="97"/>
      <c r="J25" s="122"/>
      <c r="K25" s="143"/>
      <c r="L25" s="97"/>
      <c r="M25" s="134"/>
      <c r="N25" s="97"/>
      <c r="O25" s="97"/>
    </row>
    <row r="26" spans="1:15" ht="12.75">
      <c r="A26" s="45" t="s">
        <v>494</v>
      </c>
      <c r="B26" s="23"/>
      <c r="C26" s="221">
        <f>SUM(D26:O26)</f>
        <v>-704</v>
      </c>
      <c r="D26" s="97">
        <v>-704</v>
      </c>
      <c r="E26" s="97"/>
      <c r="F26" s="134"/>
      <c r="G26" s="97"/>
      <c r="H26" s="134"/>
      <c r="I26" s="97"/>
      <c r="J26" s="122"/>
      <c r="K26" s="143"/>
      <c r="L26" s="97"/>
      <c r="M26" s="134"/>
      <c r="N26" s="97"/>
      <c r="O26" s="97"/>
    </row>
    <row r="27" spans="1:15" ht="12.75">
      <c r="A27" s="15" t="s">
        <v>467</v>
      </c>
      <c r="B27" s="15" t="s">
        <v>217</v>
      </c>
      <c r="C27" s="318">
        <f>SUM(D27:O27)</f>
        <v>274566</v>
      </c>
      <c r="D27" s="124">
        <f>SUM(D24,D26)</f>
        <v>274566</v>
      </c>
      <c r="E27" s="124">
        <v>0</v>
      </c>
      <c r="F27" s="132">
        <v>0</v>
      </c>
      <c r="G27" s="124">
        <v>0</v>
      </c>
      <c r="H27" s="132">
        <v>0</v>
      </c>
      <c r="I27" s="124">
        <v>0</v>
      </c>
      <c r="J27" s="121">
        <v>0</v>
      </c>
      <c r="K27" s="131">
        <v>0</v>
      </c>
      <c r="L27" s="124">
        <v>0</v>
      </c>
      <c r="M27" s="132">
        <v>0</v>
      </c>
      <c r="N27" s="124">
        <v>0</v>
      </c>
      <c r="O27" s="124">
        <v>0</v>
      </c>
    </row>
    <row r="28" spans="1:15" ht="12.75">
      <c r="A28" s="13" t="s">
        <v>300</v>
      </c>
      <c r="B28" s="13"/>
      <c r="C28" s="319"/>
      <c r="D28" s="126"/>
      <c r="E28" s="126"/>
      <c r="F28" s="130"/>
      <c r="G28" s="126"/>
      <c r="H28" s="130"/>
      <c r="I28" s="126"/>
      <c r="J28" s="128"/>
      <c r="K28" s="129"/>
      <c r="L28" s="126"/>
      <c r="M28" s="130"/>
      <c r="N28" s="126"/>
      <c r="O28" s="126"/>
    </row>
    <row r="29" spans="1:15" ht="12.75">
      <c r="A29" s="45" t="s">
        <v>42</v>
      </c>
      <c r="B29" s="23"/>
      <c r="C29" s="393">
        <f>SUM(D29:O29)</f>
        <v>0</v>
      </c>
      <c r="D29" s="97"/>
      <c r="E29" s="97"/>
      <c r="F29" s="134"/>
      <c r="G29" s="97"/>
      <c r="H29" s="134"/>
      <c r="I29" s="97"/>
      <c r="J29" s="122"/>
      <c r="K29" s="143"/>
      <c r="L29" s="97"/>
      <c r="M29" s="134"/>
      <c r="N29" s="97"/>
      <c r="O29" s="97"/>
    </row>
    <row r="30" spans="1:15" ht="12.75">
      <c r="A30" s="15" t="s">
        <v>467</v>
      </c>
      <c r="B30" s="15" t="s">
        <v>217</v>
      </c>
      <c r="C30" s="318">
        <f>SUM(D30:O30)</f>
        <v>0</v>
      </c>
      <c r="D30" s="124">
        <f>SUM(E30:O30)</f>
        <v>0</v>
      </c>
      <c r="E30" s="124">
        <v>0</v>
      </c>
      <c r="F30" s="132">
        <v>0</v>
      </c>
      <c r="G30" s="124">
        <v>0</v>
      </c>
      <c r="H30" s="132">
        <v>0</v>
      </c>
      <c r="I30" s="124">
        <v>0</v>
      </c>
      <c r="J30" s="121">
        <v>0</v>
      </c>
      <c r="K30" s="131">
        <v>0</v>
      </c>
      <c r="L30" s="124">
        <v>0</v>
      </c>
      <c r="M30" s="132">
        <v>0</v>
      </c>
      <c r="N30" s="124">
        <v>0</v>
      </c>
      <c r="O30" s="124">
        <v>0</v>
      </c>
    </row>
    <row r="31" spans="1:15" ht="12.75">
      <c r="A31" s="56" t="s">
        <v>301</v>
      </c>
      <c r="B31" s="56"/>
      <c r="C31" s="320"/>
      <c r="D31" s="126"/>
      <c r="E31" s="126"/>
      <c r="F31" s="130"/>
      <c r="G31" s="126"/>
      <c r="H31" s="130"/>
      <c r="I31" s="126"/>
      <c r="J31" s="128"/>
      <c r="K31" s="129"/>
      <c r="L31" s="126"/>
      <c r="M31" s="130"/>
      <c r="N31" s="126"/>
      <c r="O31" s="126"/>
    </row>
    <row r="32" spans="1:15" ht="12.75">
      <c r="A32" s="45" t="s">
        <v>42</v>
      </c>
      <c r="B32" s="59"/>
      <c r="C32" s="393">
        <f>SUM(D32:O32)</f>
        <v>0</v>
      </c>
      <c r="D32" s="97"/>
      <c r="E32" s="97"/>
      <c r="F32" s="134"/>
      <c r="G32" s="97"/>
      <c r="H32" s="134"/>
      <c r="I32" s="97"/>
      <c r="J32" s="122"/>
      <c r="K32" s="143"/>
      <c r="L32" s="97"/>
      <c r="M32" s="134"/>
      <c r="N32" s="97"/>
      <c r="O32" s="97"/>
    </row>
    <row r="33" spans="1:15" ht="15.75" customHeight="1">
      <c r="A33" s="15" t="s">
        <v>467</v>
      </c>
      <c r="B33" s="15" t="s">
        <v>217</v>
      </c>
      <c r="C33" s="318">
        <f>SUM(D33:O33)</f>
        <v>0</v>
      </c>
      <c r="D33" s="124">
        <f>SUM(E33:O33)</f>
        <v>0</v>
      </c>
      <c r="E33" s="124">
        <v>0</v>
      </c>
      <c r="F33" s="132">
        <v>0</v>
      </c>
      <c r="G33" s="124">
        <v>0</v>
      </c>
      <c r="H33" s="132">
        <v>0</v>
      </c>
      <c r="I33" s="124">
        <v>0</v>
      </c>
      <c r="J33" s="121">
        <v>0</v>
      </c>
      <c r="K33" s="131">
        <v>0</v>
      </c>
      <c r="L33" s="124">
        <v>0</v>
      </c>
      <c r="M33" s="132">
        <v>0</v>
      </c>
      <c r="N33" s="124">
        <v>0</v>
      </c>
      <c r="O33" s="124">
        <v>0</v>
      </c>
    </row>
    <row r="34" spans="1:15" ht="15.75" customHeight="1">
      <c r="A34" s="56" t="s">
        <v>302</v>
      </c>
      <c r="B34" s="317"/>
      <c r="C34" s="321"/>
      <c r="D34" s="143"/>
      <c r="E34" s="97"/>
      <c r="F34" s="134"/>
      <c r="G34" s="97"/>
      <c r="H34" s="134"/>
      <c r="I34" s="97"/>
      <c r="J34" s="134"/>
      <c r="K34" s="126"/>
      <c r="L34" s="134"/>
      <c r="M34" s="126"/>
      <c r="N34" s="134"/>
      <c r="O34" s="97"/>
    </row>
    <row r="35" spans="1:15" ht="12.75" customHeight="1">
      <c r="A35" s="45" t="s">
        <v>42</v>
      </c>
      <c r="B35" s="317"/>
      <c r="C35" s="393">
        <f>SUM(D35:O35)</f>
        <v>0</v>
      </c>
      <c r="D35" s="143"/>
      <c r="E35" s="97"/>
      <c r="F35" s="134"/>
      <c r="G35" s="97"/>
      <c r="H35" s="134"/>
      <c r="I35" s="97"/>
      <c r="J35" s="134"/>
      <c r="K35" s="97"/>
      <c r="L35" s="134"/>
      <c r="M35" s="97"/>
      <c r="N35" s="134"/>
      <c r="O35" s="97"/>
    </row>
    <row r="36" spans="1:15" ht="12.75" customHeight="1">
      <c r="A36" s="15" t="s">
        <v>467</v>
      </c>
      <c r="B36" s="33" t="s">
        <v>217</v>
      </c>
      <c r="C36" s="318">
        <f>SUM(D36:O36)</f>
        <v>0</v>
      </c>
      <c r="D36" s="143"/>
      <c r="E36" s="97"/>
      <c r="F36" s="134"/>
      <c r="G36" s="97"/>
      <c r="H36" s="134"/>
      <c r="I36" s="97"/>
      <c r="J36" s="134"/>
      <c r="K36" s="124"/>
      <c r="L36" s="134"/>
      <c r="M36" s="124"/>
      <c r="N36" s="134"/>
      <c r="O36" s="97"/>
    </row>
    <row r="37" spans="1:24" ht="12.75">
      <c r="A37" s="56" t="s">
        <v>144</v>
      </c>
      <c r="B37" s="272"/>
      <c r="C37" s="62"/>
      <c r="D37" s="32"/>
      <c r="E37" s="10"/>
      <c r="F37" s="21"/>
      <c r="G37" s="10"/>
      <c r="H37" s="21"/>
      <c r="I37" s="10"/>
      <c r="J37" s="21"/>
      <c r="K37" s="10"/>
      <c r="L37" s="21"/>
      <c r="M37" s="10"/>
      <c r="N37" s="21"/>
      <c r="O37" s="10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45" t="s">
        <v>42</v>
      </c>
      <c r="B38" s="317"/>
      <c r="C38" s="393">
        <f aca="true" t="shared" si="1" ref="C38:C43">SUM(D38:O38)</f>
        <v>276843</v>
      </c>
      <c r="D38" s="143">
        <f aca="true" t="shared" si="2" ref="D38:O38">SUM(D12,D19,D24,D29,D32,D35,)</f>
        <v>275270</v>
      </c>
      <c r="E38" s="143">
        <f t="shared" si="2"/>
        <v>0</v>
      </c>
      <c r="F38" s="143">
        <f t="shared" si="2"/>
        <v>0</v>
      </c>
      <c r="G38" s="143">
        <f t="shared" si="2"/>
        <v>0</v>
      </c>
      <c r="H38" s="143">
        <f t="shared" si="2"/>
        <v>1432</v>
      </c>
      <c r="I38" s="143">
        <f t="shared" si="2"/>
        <v>141</v>
      </c>
      <c r="J38" s="143">
        <f t="shared" si="2"/>
        <v>0</v>
      </c>
      <c r="K38" s="143">
        <f t="shared" si="2"/>
        <v>0</v>
      </c>
      <c r="L38" s="143">
        <f t="shared" si="2"/>
        <v>0</v>
      </c>
      <c r="M38" s="143">
        <f t="shared" si="2"/>
        <v>0</v>
      </c>
      <c r="N38" s="143">
        <f t="shared" si="2"/>
        <v>0</v>
      </c>
      <c r="O38" s="97">
        <f t="shared" si="2"/>
        <v>0</v>
      </c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45" t="s">
        <v>494</v>
      </c>
      <c r="B39" s="317"/>
      <c r="C39" s="394">
        <f t="shared" si="1"/>
        <v>5414</v>
      </c>
      <c r="D39" s="143">
        <f>SUM(D16,D21,D26,)</f>
        <v>-704</v>
      </c>
      <c r="E39" s="143">
        <f aca="true" t="shared" si="3" ref="E39:O39">SUM(E16,E21,E26,)</f>
        <v>103</v>
      </c>
      <c r="F39" s="143">
        <f t="shared" si="3"/>
        <v>0</v>
      </c>
      <c r="G39" s="143">
        <f t="shared" si="3"/>
        <v>0</v>
      </c>
      <c r="H39" s="143">
        <f t="shared" si="3"/>
        <v>1336</v>
      </c>
      <c r="I39" s="143">
        <f t="shared" si="3"/>
        <v>0</v>
      </c>
      <c r="J39" s="143">
        <f t="shared" si="3"/>
        <v>0</v>
      </c>
      <c r="K39" s="143">
        <f t="shared" si="3"/>
        <v>0</v>
      </c>
      <c r="L39" s="143">
        <f t="shared" si="3"/>
        <v>0</v>
      </c>
      <c r="M39" s="143">
        <f t="shared" si="3"/>
        <v>0</v>
      </c>
      <c r="N39" s="143">
        <f t="shared" si="3"/>
        <v>0</v>
      </c>
      <c r="O39" s="97">
        <f t="shared" si="3"/>
        <v>4679</v>
      </c>
      <c r="P39" s="5"/>
      <c r="Q39" s="5"/>
      <c r="R39" s="5"/>
      <c r="S39" s="5"/>
      <c r="T39" s="5"/>
      <c r="U39" s="5"/>
      <c r="V39" s="5"/>
      <c r="W39" s="5"/>
      <c r="X39" s="5"/>
    </row>
    <row r="40" spans="1:24" s="173" customFormat="1" ht="12.75">
      <c r="A40" s="11" t="s">
        <v>467</v>
      </c>
      <c r="B40" s="317"/>
      <c r="C40" s="398">
        <f t="shared" si="1"/>
        <v>282257</v>
      </c>
      <c r="D40" s="139">
        <f>SUM(D17,D27,D30,D33,D36)</f>
        <v>274566</v>
      </c>
      <c r="E40" s="139">
        <v>103</v>
      </c>
      <c r="F40" s="139">
        <f aca="true" t="shared" si="4" ref="F40:O40">SUM(F17,F27,F30,F33,F36)</f>
        <v>0</v>
      </c>
      <c r="G40" s="139">
        <f t="shared" si="4"/>
        <v>0</v>
      </c>
      <c r="H40" s="139">
        <f t="shared" si="4"/>
        <v>2768</v>
      </c>
      <c r="I40" s="139">
        <f t="shared" si="4"/>
        <v>141</v>
      </c>
      <c r="J40" s="139">
        <f t="shared" si="4"/>
        <v>0</v>
      </c>
      <c r="K40" s="139">
        <f t="shared" si="4"/>
        <v>0</v>
      </c>
      <c r="L40" s="139">
        <f t="shared" si="4"/>
        <v>0</v>
      </c>
      <c r="M40" s="139">
        <f t="shared" si="4"/>
        <v>0</v>
      </c>
      <c r="N40" s="139">
        <f t="shared" si="4"/>
        <v>0</v>
      </c>
      <c r="O40" s="141">
        <f t="shared" si="4"/>
        <v>4679</v>
      </c>
      <c r="P40" s="106"/>
      <c r="Q40" s="106"/>
      <c r="R40" s="106"/>
      <c r="S40" s="106"/>
      <c r="T40" s="106"/>
      <c r="U40" s="106"/>
      <c r="V40" s="106"/>
      <c r="W40" s="106"/>
      <c r="X40" s="106"/>
    </row>
    <row r="41" spans="1:24" ht="12.75">
      <c r="A41" s="56" t="s">
        <v>468</v>
      </c>
      <c r="B41" s="272"/>
      <c r="C41" s="397">
        <f t="shared" si="1"/>
        <v>275270</v>
      </c>
      <c r="D41" s="130">
        <v>275270</v>
      </c>
      <c r="E41" s="10">
        <v>0</v>
      </c>
      <c r="F41" s="21">
        <v>0</v>
      </c>
      <c r="G41" s="10">
        <v>0</v>
      </c>
      <c r="H41" s="21"/>
      <c r="I41" s="10"/>
      <c r="J41" s="21">
        <v>0</v>
      </c>
      <c r="K41" s="10">
        <v>0</v>
      </c>
      <c r="L41" s="21">
        <v>0</v>
      </c>
      <c r="M41" s="10">
        <v>0</v>
      </c>
      <c r="N41" s="10">
        <v>0</v>
      </c>
      <c r="O41" s="399">
        <v>0</v>
      </c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48" t="s">
        <v>476</v>
      </c>
      <c r="B42" s="300" t="s">
        <v>217</v>
      </c>
      <c r="C42" s="332">
        <f t="shared" si="1"/>
        <v>274566</v>
      </c>
      <c r="D42" s="132">
        <v>274566</v>
      </c>
      <c r="E42" s="15"/>
      <c r="F42" s="22"/>
      <c r="G42" s="15"/>
      <c r="H42" s="22"/>
      <c r="I42" s="15"/>
      <c r="J42" s="22"/>
      <c r="K42" s="15"/>
      <c r="L42" s="22"/>
      <c r="M42" s="15"/>
      <c r="N42" s="15"/>
      <c r="O42" s="401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56" t="s">
        <v>469</v>
      </c>
      <c r="B43" s="56"/>
      <c r="C43" s="346">
        <f t="shared" si="1"/>
        <v>0</v>
      </c>
      <c r="D43" s="21">
        <v>0</v>
      </c>
      <c r="E43" s="10">
        <v>0</v>
      </c>
      <c r="F43" s="21">
        <v>0</v>
      </c>
      <c r="G43" s="10">
        <v>0</v>
      </c>
      <c r="H43" s="21">
        <v>0</v>
      </c>
      <c r="I43" s="10">
        <v>0</v>
      </c>
      <c r="J43" s="21">
        <v>0</v>
      </c>
      <c r="K43" s="10">
        <v>0</v>
      </c>
      <c r="L43" s="21">
        <v>0</v>
      </c>
      <c r="M43" s="10">
        <v>0</v>
      </c>
      <c r="N43" s="10">
        <v>0</v>
      </c>
      <c r="O43" s="399">
        <v>0</v>
      </c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48" t="s">
        <v>477</v>
      </c>
      <c r="B44" s="48" t="s">
        <v>218</v>
      </c>
      <c r="C44" s="332"/>
      <c r="D44" s="22"/>
      <c r="E44" s="15"/>
      <c r="F44" s="22"/>
      <c r="G44" s="15"/>
      <c r="H44" s="22"/>
      <c r="I44" s="15"/>
      <c r="J44" s="22"/>
      <c r="K44" s="15"/>
      <c r="L44" s="22"/>
      <c r="M44" s="15"/>
      <c r="N44" s="15"/>
      <c r="O44" s="401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59" t="s">
        <v>470</v>
      </c>
      <c r="B45" s="59"/>
      <c r="C45" s="397">
        <f>SUM(D45:O45)</f>
        <v>1573</v>
      </c>
      <c r="D45" s="134">
        <v>0</v>
      </c>
      <c r="E45" s="97">
        <v>0</v>
      </c>
      <c r="F45" s="134"/>
      <c r="G45" s="11">
        <v>0</v>
      </c>
      <c r="H45" s="27">
        <v>1432</v>
      </c>
      <c r="I45" s="11">
        <v>141</v>
      </c>
      <c r="J45" s="27">
        <v>0</v>
      </c>
      <c r="K45" s="11">
        <v>0</v>
      </c>
      <c r="L45" s="27">
        <v>0</v>
      </c>
      <c r="M45" s="11">
        <v>0</v>
      </c>
      <c r="N45" s="11">
        <v>0</v>
      </c>
      <c r="O45" s="400">
        <v>0</v>
      </c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48" t="s">
        <v>478</v>
      </c>
      <c r="B46" s="48" t="s">
        <v>219</v>
      </c>
      <c r="C46" s="332">
        <f>SUM(D46:O46)</f>
        <v>3012</v>
      </c>
      <c r="D46" s="22"/>
      <c r="E46" s="15">
        <v>103</v>
      </c>
      <c r="F46" s="22"/>
      <c r="G46" s="15"/>
      <c r="H46" s="22">
        <v>2768</v>
      </c>
      <c r="I46" s="15">
        <v>141</v>
      </c>
      <c r="J46" s="22"/>
      <c r="K46" s="15"/>
      <c r="L46" s="22"/>
      <c r="M46" s="15"/>
      <c r="N46" s="15"/>
      <c r="O46" s="401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"/>
      <c r="B47" s="5"/>
      <c r="C47" s="27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/>
      <c r="B48" s="5"/>
      <c r="C48" s="27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5"/>
      <c r="C49" s="27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/>
      <c r="B50" s="5"/>
      <c r="C50" s="27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27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27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27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5"/>
      <c r="C54" s="27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27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27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27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27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27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27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27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27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27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27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27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27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27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27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27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27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27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27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27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27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27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27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27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27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15" ht="12.75">
      <c r="A79" s="1"/>
      <c r="B79" s="1"/>
      <c r="C79" s="27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27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27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27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27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27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27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27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27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27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27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27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</sheetData>
  <sheetProtection/>
  <mergeCells count="14">
    <mergeCell ref="A7:A9"/>
    <mergeCell ref="B7:B9"/>
    <mergeCell ref="I7:I9"/>
    <mergeCell ref="D7:D9"/>
    <mergeCell ref="E7:E9"/>
    <mergeCell ref="F7:F9"/>
    <mergeCell ref="G7:G9"/>
    <mergeCell ref="H7:H9"/>
    <mergeCell ref="J7:K8"/>
    <mergeCell ref="L7:M8"/>
    <mergeCell ref="N7:N9"/>
    <mergeCell ref="O7:O9"/>
    <mergeCell ref="J10:K10"/>
    <mergeCell ref="L10:M10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72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Q248"/>
  <sheetViews>
    <sheetView view="pageBreakPreview" zoomScaleSheetLayoutView="100" zoomScalePageLayoutView="0" workbookViewId="0" topLeftCell="A73">
      <selection activeCell="G8" sqref="G8:G10"/>
    </sheetView>
  </sheetViews>
  <sheetFormatPr defaultColWidth="9.140625" defaultRowHeight="12.75"/>
  <cols>
    <col min="1" max="1" width="40.57421875" style="0" customWidth="1"/>
    <col min="3" max="3" width="10.7109375" style="0" customWidth="1"/>
    <col min="4" max="4" width="10.421875" style="0" customWidth="1"/>
    <col min="5" max="5" width="10.7109375" style="0" customWidth="1"/>
    <col min="6" max="6" width="10.421875" style="0" customWidth="1"/>
    <col min="7" max="7" width="11.28125" style="0" customWidth="1"/>
    <col min="8" max="8" width="9.8515625" style="0" customWidth="1"/>
    <col min="9" max="9" width="10.140625" style="0" customWidth="1"/>
    <col min="14" max="14" width="9.57421875" style="0" customWidth="1"/>
    <col min="15" max="15" width="10.140625" style="0" customWidth="1"/>
  </cols>
  <sheetData>
    <row r="1" spans="1:15" ht="15.75">
      <c r="A1" s="4" t="s">
        <v>649</v>
      </c>
      <c r="B1" s="324"/>
      <c r="C1" s="4"/>
      <c r="D1" s="4"/>
      <c r="E1" s="4"/>
      <c r="F1" s="4"/>
      <c r="G1" s="4"/>
      <c r="H1" s="5"/>
      <c r="I1" s="5"/>
      <c r="J1" s="5"/>
      <c r="K1" s="260"/>
      <c r="L1" s="260"/>
      <c r="M1" s="260"/>
      <c r="N1" s="315"/>
      <c r="O1" s="261"/>
    </row>
    <row r="2" spans="1:15" ht="15.75">
      <c r="A2" s="4"/>
      <c r="B2" s="324"/>
      <c r="C2" s="4"/>
      <c r="D2" s="4"/>
      <c r="E2" s="4"/>
      <c r="F2" s="4"/>
      <c r="G2" s="4"/>
      <c r="H2" s="5"/>
      <c r="I2" s="5"/>
      <c r="J2" s="5"/>
      <c r="K2" s="260"/>
      <c r="L2" s="260"/>
      <c r="M2" s="260"/>
      <c r="N2" s="315"/>
      <c r="O2" s="261"/>
    </row>
    <row r="3" spans="1:15" ht="15.75">
      <c r="A3" s="527" t="s">
        <v>41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</row>
    <row r="4" spans="1:15" ht="15.75">
      <c r="A4" s="528" t="s">
        <v>623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</row>
    <row r="5" spans="1:15" ht="15.75">
      <c r="A5" s="527" t="s">
        <v>2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</row>
    <row r="6" spans="1:15" ht="15.75">
      <c r="A6" s="259"/>
      <c r="B6" s="460"/>
      <c r="C6" s="259"/>
      <c r="D6" s="259"/>
      <c r="E6" s="259"/>
      <c r="F6" s="460"/>
      <c r="G6" s="460"/>
      <c r="H6" s="259"/>
      <c r="I6" s="259"/>
      <c r="J6" s="259"/>
      <c r="K6" s="260"/>
      <c r="L6" s="260"/>
      <c r="M6" s="260"/>
      <c r="N6" s="315"/>
      <c r="O6" s="261"/>
    </row>
    <row r="7" spans="1:15" ht="12.75">
      <c r="A7" s="260"/>
      <c r="B7" s="281"/>
      <c r="C7" s="260"/>
      <c r="D7" s="260"/>
      <c r="E7" s="260"/>
      <c r="F7" s="260"/>
      <c r="G7" s="260"/>
      <c r="H7" s="260"/>
      <c r="I7" s="260"/>
      <c r="J7" s="260"/>
      <c r="K7" s="529" t="s">
        <v>28</v>
      </c>
      <c r="L7" s="529"/>
      <c r="M7" s="529"/>
      <c r="N7" s="315"/>
      <c r="O7" s="261"/>
    </row>
    <row r="8" spans="1:15" s="477" customFormat="1" ht="12.75" customHeight="1">
      <c r="A8" s="511" t="s">
        <v>480</v>
      </c>
      <c r="B8" s="530" t="s">
        <v>340</v>
      </c>
      <c r="C8" s="504" t="s">
        <v>622</v>
      </c>
      <c r="D8" s="504" t="s">
        <v>621</v>
      </c>
      <c r="E8" s="504" t="s">
        <v>620</v>
      </c>
      <c r="F8" s="504" t="s">
        <v>619</v>
      </c>
      <c r="G8" s="504" t="s">
        <v>618</v>
      </c>
      <c r="H8" s="504" t="s">
        <v>230</v>
      </c>
      <c r="I8" s="504" t="s">
        <v>617</v>
      </c>
      <c r="J8" s="521" t="s">
        <v>263</v>
      </c>
      <c r="K8" s="522"/>
      <c r="L8" s="521" t="s">
        <v>264</v>
      </c>
      <c r="M8" s="522"/>
      <c r="N8" s="504" t="s">
        <v>341</v>
      </c>
      <c r="O8" s="504" t="s">
        <v>342</v>
      </c>
    </row>
    <row r="9" spans="1:15" s="477" customFormat="1" ht="12.75">
      <c r="A9" s="525"/>
      <c r="B9" s="531"/>
      <c r="C9" s="505"/>
      <c r="D9" s="533"/>
      <c r="E9" s="505"/>
      <c r="F9" s="505"/>
      <c r="G9" s="505"/>
      <c r="H9" s="505"/>
      <c r="I9" s="505"/>
      <c r="J9" s="523"/>
      <c r="K9" s="524"/>
      <c r="L9" s="523"/>
      <c r="M9" s="524"/>
      <c r="N9" s="505"/>
      <c r="O9" s="505"/>
    </row>
    <row r="10" spans="1:15" s="477" customFormat="1" ht="41.25" customHeight="1">
      <c r="A10" s="526"/>
      <c r="B10" s="532"/>
      <c r="C10" s="506"/>
      <c r="D10" s="534"/>
      <c r="E10" s="506"/>
      <c r="F10" s="506"/>
      <c r="G10" s="506"/>
      <c r="H10" s="506"/>
      <c r="I10" s="506"/>
      <c r="J10" s="478" t="s">
        <v>216</v>
      </c>
      <c r="K10" s="478" t="s">
        <v>133</v>
      </c>
      <c r="L10" s="478" t="s">
        <v>216</v>
      </c>
      <c r="M10" s="478" t="s">
        <v>133</v>
      </c>
      <c r="N10" s="506"/>
      <c r="O10" s="506"/>
    </row>
    <row r="11" spans="1:15" ht="12.75">
      <c r="A11" s="7" t="s">
        <v>8</v>
      </c>
      <c r="B11" s="288"/>
      <c r="C11" s="7" t="s">
        <v>9</v>
      </c>
      <c r="D11" s="7" t="s">
        <v>10</v>
      </c>
      <c r="E11" s="7" t="s">
        <v>11</v>
      </c>
      <c r="F11" s="7" t="s">
        <v>12</v>
      </c>
      <c r="G11" s="9" t="s">
        <v>13</v>
      </c>
      <c r="H11" s="7" t="s">
        <v>14</v>
      </c>
      <c r="I11" s="9" t="s">
        <v>15</v>
      </c>
      <c r="J11" s="514" t="s">
        <v>16</v>
      </c>
      <c r="K11" s="515"/>
      <c r="L11" s="514" t="s">
        <v>17</v>
      </c>
      <c r="M11" s="515"/>
      <c r="N11" s="9">
        <v>11</v>
      </c>
      <c r="O11" s="9">
        <v>12</v>
      </c>
    </row>
    <row r="12" spans="1:15" s="68" customFormat="1" ht="12.75">
      <c r="A12" s="232" t="s">
        <v>307</v>
      </c>
      <c r="B12" s="225"/>
      <c r="C12" s="229"/>
      <c r="D12" s="229"/>
      <c r="E12" s="229"/>
      <c r="F12" s="228"/>
      <c r="G12" s="229"/>
      <c r="H12" s="228"/>
      <c r="I12" s="229"/>
      <c r="J12" s="228"/>
      <c r="K12" s="229"/>
      <c r="L12" s="228"/>
      <c r="M12" s="229"/>
      <c r="N12" s="228"/>
      <c r="O12" s="229"/>
    </row>
    <row r="13" spans="1:17" s="68" customFormat="1" ht="12.75">
      <c r="A13" s="230" t="s">
        <v>35</v>
      </c>
      <c r="B13" s="284" t="s">
        <v>217</v>
      </c>
      <c r="C13" s="231">
        <f>SUM(D13:O13)</f>
        <v>117419</v>
      </c>
      <c r="D13" s="231">
        <v>106586</v>
      </c>
      <c r="E13" s="231"/>
      <c r="F13" s="234"/>
      <c r="G13" s="231"/>
      <c r="H13" s="234">
        <v>10833</v>
      </c>
      <c r="I13" s="231"/>
      <c r="J13" s="234"/>
      <c r="K13" s="231"/>
      <c r="L13" s="234"/>
      <c r="M13" s="231"/>
      <c r="N13" s="234"/>
      <c r="O13" s="231"/>
      <c r="P13" s="461">
        <f aca="true" t="shared" si="0" ref="P13:P76">SUM(D13:O13)</f>
        <v>117419</v>
      </c>
      <c r="Q13" s="461">
        <f aca="true" t="shared" si="1" ref="Q13:Q76">P13-C13</f>
        <v>0</v>
      </c>
    </row>
    <row r="14" spans="1:17" ht="12.75">
      <c r="A14" s="230" t="s">
        <v>606</v>
      </c>
      <c r="B14" s="284"/>
      <c r="C14" s="231">
        <v>759</v>
      </c>
      <c r="D14" s="231"/>
      <c r="E14" s="231"/>
      <c r="F14" s="234"/>
      <c r="G14" s="231"/>
      <c r="H14" s="234"/>
      <c r="I14" s="231"/>
      <c r="J14" s="234"/>
      <c r="K14" s="231"/>
      <c r="L14" s="234"/>
      <c r="M14" s="231"/>
      <c r="N14" s="234"/>
      <c r="O14" s="231">
        <v>759</v>
      </c>
      <c r="P14" s="461">
        <f t="shared" si="0"/>
        <v>759</v>
      </c>
      <c r="Q14" s="461">
        <f t="shared" si="1"/>
        <v>0</v>
      </c>
    </row>
    <row r="15" spans="1:17" ht="12.75">
      <c r="A15" s="230" t="s">
        <v>602</v>
      </c>
      <c r="B15" s="284"/>
      <c r="C15" s="231">
        <v>305</v>
      </c>
      <c r="D15" s="231">
        <v>305</v>
      </c>
      <c r="E15" s="231"/>
      <c r="F15" s="234"/>
      <c r="G15" s="231"/>
      <c r="H15" s="234"/>
      <c r="I15" s="231"/>
      <c r="J15" s="234"/>
      <c r="K15" s="231"/>
      <c r="L15" s="234"/>
      <c r="M15" s="231"/>
      <c r="N15" s="234"/>
      <c r="O15" s="231"/>
      <c r="P15" s="461">
        <f t="shared" si="0"/>
        <v>305</v>
      </c>
      <c r="Q15" s="461">
        <f t="shared" si="1"/>
        <v>0</v>
      </c>
    </row>
    <row r="16" spans="1:17" ht="12.75">
      <c r="A16" s="230" t="s">
        <v>598</v>
      </c>
      <c r="B16" s="284"/>
      <c r="C16" s="231">
        <f aca="true" t="shared" si="2" ref="C16:O16">SUM(C14:C15)</f>
        <v>1064</v>
      </c>
      <c r="D16" s="231">
        <f t="shared" si="2"/>
        <v>305</v>
      </c>
      <c r="E16" s="231">
        <f t="shared" si="2"/>
        <v>0</v>
      </c>
      <c r="F16" s="231">
        <f t="shared" si="2"/>
        <v>0</v>
      </c>
      <c r="G16" s="231">
        <f t="shared" si="2"/>
        <v>0</v>
      </c>
      <c r="H16" s="231">
        <f t="shared" si="2"/>
        <v>0</v>
      </c>
      <c r="I16" s="231">
        <f t="shared" si="2"/>
        <v>0</v>
      </c>
      <c r="J16" s="231">
        <f t="shared" si="2"/>
        <v>0</v>
      </c>
      <c r="K16" s="231">
        <f t="shared" si="2"/>
        <v>0</v>
      </c>
      <c r="L16" s="231">
        <f t="shared" si="2"/>
        <v>0</v>
      </c>
      <c r="M16" s="231">
        <f t="shared" si="2"/>
        <v>0</v>
      </c>
      <c r="N16" s="231">
        <f t="shared" si="2"/>
        <v>0</v>
      </c>
      <c r="O16" s="231">
        <f t="shared" si="2"/>
        <v>759</v>
      </c>
      <c r="P16" s="461">
        <f t="shared" si="0"/>
        <v>1064</v>
      </c>
      <c r="Q16" s="461">
        <f t="shared" si="1"/>
        <v>0</v>
      </c>
    </row>
    <row r="17" spans="1:17" s="472" customFormat="1" ht="12.75">
      <c r="A17" s="473" t="s">
        <v>597</v>
      </c>
      <c r="B17" s="283"/>
      <c r="C17" s="233">
        <f aca="true" t="shared" si="3" ref="C17:O17">C13+C16</f>
        <v>118483</v>
      </c>
      <c r="D17" s="233">
        <f t="shared" si="3"/>
        <v>106891</v>
      </c>
      <c r="E17" s="233">
        <f t="shared" si="3"/>
        <v>0</v>
      </c>
      <c r="F17" s="233">
        <f t="shared" si="3"/>
        <v>0</v>
      </c>
      <c r="G17" s="233">
        <f t="shared" si="3"/>
        <v>0</v>
      </c>
      <c r="H17" s="233">
        <f t="shared" si="3"/>
        <v>10833</v>
      </c>
      <c r="I17" s="233">
        <f t="shared" si="3"/>
        <v>0</v>
      </c>
      <c r="J17" s="233">
        <f t="shared" si="3"/>
        <v>0</v>
      </c>
      <c r="K17" s="233">
        <f t="shared" si="3"/>
        <v>0</v>
      </c>
      <c r="L17" s="233">
        <f t="shared" si="3"/>
        <v>0</v>
      </c>
      <c r="M17" s="233">
        <f t="shared" si="3"/>
        <v>0</v>
      </c>
      <c r="N17" s="233">
        <f t="shared" si="3"/>
        <v>0</v>
      </c>
      <c r="O17" s="233">
        <f t="shared" si="3"/>
        <v>759</v>
      </c>
      <c r="P17" s="461">
        <f t="shared" si="0"/>
        <v>118483</v>
      </c>
      <c r="Q17" s="461">
        <f t="shared" si="1"/>
        <v>0</v>
      </c>
    </row>
    <row r="18" spans="1:17" ht="12.75">
      <c r="A18" s="475" t="s">
        <v>308</v>
      </c>
      <c r="B18" s="226"/>
      <c r="C18" s="231"/>
      <c r="D18" s="231"/>
      <c r="E18" s="231"/>
      <c r="F18" s="234"/>
      <c r="G18" s="231"/>
      <c r="H18" s="234"/>
      <c r="I18" s="231"/>
      <c r="J18" s="234"/>
      <c r="K18" s="231"/>
      <c r="L18" s="234"/>
      <c r="M18" s="231"/>
      <c r="N18" s="234"/>
      <c r="O18" s="231"/>
      <c r="P18" s="461">
        <f t="shared" si="0"/>
        <v>0</v>
      </c>
      <c r="Q18" s="461">
        <f t="shared" si="1"/>
        <v>0</v>
      </c>
    </row>
    <row r="19" spans="1:17" s="68" customFormat="1" ht="12.75">
      <c r="A19" s="230" t="s">
        <v>35</v>
      </c>
      <c r="B19" s="284" t="s">
        <v>217</v>
      </c>
      <c r="C19" s="231">
        <f>SUM(D19:O19)</f>
        <v>96049</v>
      </c>
      <c r="D19" s="231">
        <v>87938</v>
      </c>
      <c r="E19" s="231"/>
      <c r="F19" s="234"/>
      <c r="G19" s="231"/>
      <c r="H19" s="234">
        <v>8111</v>
      </c>
      <c r="I19" s="231"/>
      <c r="J19" s="234"/>
      <c r="K19" s="231"/>
      <c r="L19" s="234"/>
      <c r="M19" s="231"/>
      <c r="N19" s="234"/>
      <c r="O19" s="231"/>
      <c r="P19" s="461">
        <f t="shared" si="0"/>
        <v>96049</v>
      </c>
      <c r="Q19" s="461">
        <f t="shared" si="1"/>
        <v>0</v>
      </c>
    </row>
    <row r="20" spans="1:17" ht="12.75">
      <c r="A20" s="230" t="s">
        <v>606</v>
      </c>
      <c r="B20" s="284"/>
      <c r="C20" s="231">
        <v>621</v>
      </c>
      <c r="D20" s="231"/>
      <c r="E20" s="231"/>
      <c r="F20" s="234"/>
      <c r="G20" s="231"/>
      <c r="H20" s="234"/>
      <c r="I20" s="231"/>
      <c r="J20" s="234"/>
      <c r="K20" s="231"/>
      <c r="L20" s="234"/>
      <c r="M20" s="231"/>
      <c r="N20" s="234"/>
      <c r="O20" s="231">
        <v>621</v>
      </c>
      <c r="P20" s="461">
        <f t="shared" si="0"/>
        <v>621</v>
      </c>
      <c r="Q20" s="461">
        <f t="shared" si="1"/>
        <v>0</v>
      </c>
    </row>
    <row r="21" spans="1:17" ht="12.75">
      <c r="A21" s="230" t="s">
        <v>602</v>
      </c>
      <c r="B21" s="284"/>
      <c r="C21" s="231">
        <v>385</v>
      </c>
      <c r="D21" s="231">
        <v>385</v>
      </c>
      <c r="E21" s="231"/>
      <c r="F21" s="234"/>
      <c r="G21" s="231"/>
      <c r="H21" s="234"/>
      <c r="I21" s="231"/>
      <c r="J21" s="234"/>
      <c r="K21" s="231"/>
      <c r="L21" s="234"/>
      <c r="M21" s="231"/>
      <c r="N21" s="234"/>
      <c r="O21" s="231"/>
      <c r="P21" s="461">
        <f t="shared" si="0"/>
        <v>385</v>
      </c>
      <c r="Q21" s="461">
        <f t="shared" si="1"/>
        <v>0</v>
      </c>
    </row>
    <row r="22" spans="1:17" ht="12.75">
      <c r="A22" s="230" t="s">
        <v>598</v>
      </c>
      <c r="B22" s="284"/>
      <c r="C22" s="231">
        <f aca="true" t="shared" si="4" ref="C22:O22">SUM(C20:C21)</f>
        <v>1006</v>
      </c>
      <c r="D22" s="231">
        <f t="shared" si="4"/>
        <v>385</v>
      </c>
      <c r="E22" s="231">
        <f t="shared" si="4"/>
        <v>0</v>
      </c>
      <c r="F22" s="231">
        <f t="shared" si="4"/>
        <v>0</v>
      </c>
      <c r="G22" s="231">
        <f t="shared" si="4"/>
        <v>0</v>
      </c>
      <c r="H22" s="231">
        <f t="shared" si="4"/>
        <v>0</v>
      </c>
      <c r="I22" s="231">
        <f t="shared" si="4"/>
        <v>0</v>
      </c>
      <c r="J22" s="231">
        <f t="shared" si="4"/>
        <v>0</v>
      </c>
      <c r="K22" s="231">
        <f t="shared" si="4"/>
        <v>0</v>
      </c>
      <c r="L22" s="231">
        <f t="shared" si="4"/>
        <v>0</v>
      </c>
      <c r="M22" s="231">
        <f t="shared" si="4"/>
        <v>0</v>
      </c>
      <c r="N22" s="231">
        <f t="shared" si="4"/>
        <v>0</v>
      </c>
      <c r="O22" s="231">
        <f t="shared" si="4"/>
        <v>621</v>
      </c>
      <c r="P22" s="461">
        <f t="shared" si="0"/>
        <v>1006</v>
      </c>
      <c r="Q22" s="461">
        <f t="shared" si="1"/>
        <v>0</v>
      </c>
    </row>
    <row r="23" spans="1:17" s="472" customFormat="1" ht="12.75">
      <c r="A23" s="473" t="s">
        <v>597</v>
      </c>
      <c r="B23" s="283"/>
      <c r="C23" s="233">
        <f aca="true" t="shared" si="5" ref="C23:O23">C19+C22</f>
        <v>97055</v>
      </c>
      <c r="D23" s="233">
        <f t="shared" si="5"/>
        <v>88323</v>
      </c>
      <c r="E23" s="233">
        <f t="shared" si="5"/>
        <v>0</v>
      </c>
      <c r="F23" s="233">
        <f t="shared" si="5"/>
        <v>0</v>
      </c>
      <c r="G23" s="233">
        <f t="shared" si="5"/>
        <v>0</v>
      </c>
      <c r="H23" s="233">
        <f t="shared" si="5"/>
        <v>8111</v>
      </c>
      <c r="I23" s="233">
        <f t="shared" si="5"/>
        <v>0</v>
      </c>
      <c r="J23" s="233">
        <f t="shared" si="5"/>
        <v>0</v>
      </c>
      <c r="K23" s="233">
        <f t="shared" si="5"/>
        <v>0</v>
      </c>
      <c r="L23" s="233">
        <f t="shared" si="5"/>
        <v>0</v>
      </c>
      <c r="M23" s="233">
        <f t="shared" si="5"/>
        <v>0</v>
      </c>
      <c r="N23" s="233">
        <f t="shared" si="5"/>
        <v>0</v>
      </c>
      <c r="O23" s="233">
        <f t="shared" si="5"/>
        <v>621</v>
      </c>
      <c r="P23" s="461">
        <f t="shared" si="0"/>
        <v>97055</v>
      </c>
      <c r="Q23" s="461">
        <f t="shared" si="1"/>
        <v>0</v>
      </c>
    </row>
    <row r="24" spans="1:17" ht="12.75">
      <c r="A24" s="232" t="s">
        <v>309</v>
      </c>
      <c r="B24" s="225"/>
      <c r="C24" s="231"/>
      <c r="D24" s="231"/>
      <c r="E24" s="231"/>
      <c r="F24" s="228"/>
      <c r="G24" s="229"/>
      <c r="H24" s="228"/>
      <c r="I24" s="229"/>
      <c r="J24" s="228"/>
      <c r="K24" s="229"/>
      <c r="L24" s="228"/>
      <c r="M24" s="229"/>
      <c r="N24" s="228"/>
      <c r="O24" s="229"/>
      <c r="P24" s="461">
        <f t="shared" si="0"/>
        <v>0</v>
      </c>
      <c r="Q24" s="461">
        <f t="shared" si="1"/>
        <v>0</v>
      </c>
    </row>
    <row r="25" spans="1:17" s="68" customFormat="1" ht="12.75">
      <c r="A25" s="230" t="s">
        <v>35</v>
      </c>
      <c r="B25" s="284" t="s">
        <v>217</v>
      </c>
      <c r="C25" s="231">
        <f>SUM(D25:O25)</f>
        <v>56533</v>
      </c>
      <c r="D25" s="231">
        <v>51783</v>
      </c>
      <c r="E25" s="231"/>
      <c r="F25" s="234"/>
      <c r="G25" s="231"/>
      <c r="H25" s="234">
        <v>4750</v>
      </c>
      <c r="I25" s="231"/>
      <c r="J25" s="234"/>
      <c r="K25" s="231"/>
      <c r="L25" s="234"/>
      <c r="M25" s="231"/>
      <c r="N25" s="234"/>
      <c r="O25" s="231"/>
      <c r="P25" s="461">
        <f t="shared" si="0"/>
        <v>56533</v>
      </c>
      <c r="Q25" s="461">
        <f t="shared" si="1"/>
        <v>0</v>
      </c>
    </row>
    <row r="26" spans="1:17" ht="12.75">
      <c r="A26" s="230" t="s">
        <v>606</v>
      </c>
      <c r="B26" s="284"/>
      <c r="C26" s="231">
        <v>365</v>
      </c>
      <c r="D26" s="231"/>
      <c r="E26" s="231"/>
      <c r="F26" s="234"/>
      <c r="G26" s="231"/>
      <c r="H26" s="234"/>
      <c r="I26" s="231"/>
      <c r="J26" s="234"/>
      <c r="K26" s="231"/>
      <c r="L26" s="234"/>
      <c r="M26" s="231"/>
      <c r="N26" s="234"/>
      <c r="O26" s="231">
        <v>365</v>
      </c>
      <c r="P26" s="461">
        <f t="shared" si="0"/>
        <v>365</v>
      </c>
      <c r="Q26" s="461">
        <f t="shared" si="1"/>
        <v>0</v>
      </c>
    </row>
    <row r="27" spans="1:17" ht="12.75">
      <c r="A27" s="230" t="s">
        <v>602</v>
      </c>
      <c r="B27" s="284"/>
      <c r="C27" s="231">
        <v>78</v>
      </c>
      <c r="D27" s="231">
        <v>78</v>
      </c>
      <c r="E27" s="231"/>
      <c r="F27" s="234"/>
      <c r="G27" s="231"/>
      <c r="H27" s="234"/>
      <c r="I27" s="231"/>
      <c r="J27" s="234"/>
      <c r="K27" s="231"/>
      <c r="L27" s="234"/>
      <c r="M27" s="231"/>
      <c r="N27" s="234"/>
      <c r="O27" s="231"/>
      <c r="P27" s="461">
        <f t="shared" si="0"/>
        <v>78</v>
      </c>
      <c r="Q27" s="461">
        <f t="shared" si="1"/>
        <v>0</v>
      </c>
    </row>
    <row r="28" spans="1:17" ht="12.75">
      <c r="A28" s="230" t="s">
        <v>598</v>
      </c>
      <c r="B28" s="284"/>
      <c r="C28" s="231">
        <f aca="true" t="shared" si="6" ref="C28:O28">SUM(C26:C27)</f>
        <v>443</v>
      </c>
      <c r="D28" s="231">
        <f t="shared" si="6"/>
        <v>78</v>
      </c>
      <c r="E28" s="231">
        <f t="shared" si="6"/>
        <v>0</v>
      </c>
      <c r="F28" s="231">
        <f t="shared" si="6"/>
        <v>0</v>
      </c>
      <c r="G28" s="231">
        <f t="shared" si="6"/>
        <v>0</v>
      </c>
      <c r="H28" s="231">
        <f t="shared" si="6"/>
        <v>0</v>
      </c>
      <c r="I28" s="231">
        <f t="shared" si="6"/>
        <v>0</v>
      </c>
      <c r="J28" s="231">
        <f t="shared" si="6"/>
        <v>0</v>
      </c>
      <c r="K28" s="231">
        <f t="shared" si="6"/>
        <v>0</v>
      </c>
      <c r="L28" s="231">
        <f t="shared" si="6"/>
        <v>0</v>
      </c>
      <c r="M28" s="231">
        <f t="shared" si="6"/>
        <v>0</v>
      </c>
      <c r="N28" s="231">
        <f t="shared" si="6"/>
        <v>0</v>
      </c>
      <c r="O28" s="231">
        <f t="shared" si="6"/>
        <v>365</v>
      </c>
      <c r="P28" s="461">
        <f t="shared" si="0"/>
        <v>443</v>
      </c>
      <c r="Q28" s="461">
        <f t="shared" si="1"/>
        <v>0</v>
      </c>
    </row>
    <row r="29" spans="1:17" s="472" customFormat="1" ht="12.75">
      <c r="A29" s="473" t="s">
        <v>597</v>
      </c>
      <c r="B29" s="283"/>
      <c r="C29" s="233">
        <f aca="true" t="shared" si="7" ref="C29:O29">C25+C28</f>
        <v>56976</v>
      </c>
      <c r="D29" s="233">
        <f t="shared" si="7"/>
        <v>51861</v>
      </c>
      <c r="E29" s="233">
        <f t="shared" si="7"/>
        <v>0</v>
      </c>
      <c r="F29" s="233">
        <f t="shared" si="7"/>
        <v>0</v>
      </c>
      <c r="G29" s="233">
        <f t="shared" si="7"/>
        <v>0</v>
      </c>
      <c r="H29" s="233">
        <f t="shared" si="7"/>
        <v>4750</v>
      </c>
      <c r="I29" s="233">
        <f t="shared" si="7"/>
        <v>0</v>
      </c>
      <c r="J29" s="233">
        <f t="shared" si="7"/>
        <v>0</v>
      </c>
      <c r="K29" s="233">
        <f t="shared" si="7"/>
        <v>0</v>
      </c>
      <c r="L29" s="233">
        <f t="shared" si="7"/>
        <v>0</v>
      </c>
      <c r="M29" s="233">
        <f t="shared" si="7"/>
        <v>0</v>
      </c>
      <c r="N29" s="233">
        <f t="shared" si="7"/>
        <v>0</v>
      </c>
      <c r="O29" s="233">
        <f t="shared" si="7"/>
        <v>365</v>
      </c>
      <c r="P29" s="461">
        <f t="shared" si="0"/>
        <v>56976</v>
      </c>
      <c r="Q29" s="461">
        <f t="shared" si="1"/>
        <v>0</v>
      </c>
    </row>
    <row r="30" spans="1:17" ht="12.75">
      <c r="A30" s="232" t="s">
        <v>310</v>
      </c>
      <c r="B30" s="226"/>
      <c r="C30" s="231"/>
      <c r="D30" s="231"/>
      <c r="E30" s="231"/>
      <c r="F30" s="228"/>
      <c r="G30" s="229"/>
      <c r="H30" s="228"/>
      <c r="I30" s="229"/>
      <c r="J30" s="228"/>
      <c r="K30" s="229"/>
      <c r="L30" s="228"/>
      <c r="M30" s="229"/>
      <c r="N30" s="228"/>
      <c r="O30" s="229"/>
      <c r="P30" s="461">
        <f t="shared" si="0"/>
        <v>0</v>
      </c>
      <c r="Q30" s="461">
        <f t="shared" si="1"/>
        <v>0</v>
      </c>
    </row>
    <row r="31" spans="1:17" s="68" customFormat="1" ht="12.75">
      <c r="A31" s="230" t="s">
        <v>35</v>
      </c>
      <c r="B31" s="284" t="s">
        <v>217</v>
      </c>
      <c r="C31" s="231">
        <f>SUM(D31:O31)</f>
        <v>23993</v>
      </c>
      <c r="D31" s="231">
        <v>23343</v>
      </c>
      <c r="E31" s="231"/>
      <c r="F31" s="234"/>
      <c r="G31" s="231"/>
      <c r="H31" s="234">
        <v>650</v>
      </c>
      <c r="I31" s="231"/>
      <c r="J31" s="234"/>
      <c r="K31" s="231"/>
      <c r="L31" s="234"/>
      <c r="M31" s="231"/>
      <c r="N31" s="234"/>
      <c r="O31" s="231"/>
      <c r="P31" s="461">
        <f t="shared" si="0"/>
        <v>23993</v>
      </c>
      <c r="Q31" s="461">
        <f t="shared" si="1"/>
        <v>0</v>
      </c>
    </row>
    <row r="32" spans="1:17" ht="12.75">
      <c r="A32" s="230" t="s">
        <v>606</v>
      </c>
      <c r="B32" s="284"/>
      <c r="C32" s="231">
        <v>202</v>
      </c>
      <c r="D32" s="231"/>
      <c r="E32" s="231"/>
      <c r="F32" s="234"/>
      <c r="G32" s="231"/>
      <c r="H32" s="234"/>
      <c r="I32" s="231"/>
      <c r="J32" s="234"/>
      <c r="K32" s="231"/>
      <c r="L32" s="234"/>
      <c r="M32" s="231"/>
      <c r="N32" s="234"/>
      <c r="O32" s="231">
        <v>202</v>
      </c>
      <c r="P32" s="461">
        <f t="shared" si="0"/>
        <v>202</v>
      </c>
      <c r="Q32" s="461">
        <f t="shared" si="1"/>
        <v>0</v>
      </c>
    </row>
    <row r="33" spans="1:17" ht="12.75">
      <c r="A33" s="230" t="s">
        <v>602</v>
      </c>
      <c r="B33" s="284"/>
      <c r="C33" s="231">
        <v>207</v>
      </c>
      <c r="D33" s="231">
        <v>207</v>
      </c>
      <c r="E33" s="231"/>
      <c r="F33" s="234"/>
      <c r="G33" s="231"/>
      <c r="H33" s="234"/>
      <c r="I33" s="231"/>
      <c r="J33" s="234"/>
      <c r="K33" s="231"/>
      <c r="L33" s="234"/>
      <c r="M33" s="231"/>
      <c r="N33" s="234"/>
      <c r="O33" s="231"/>
      <c r="P33" s="461">
        <f t="shared" si="0"/>
        <v>207</v>
      </c>
      <c r="Q33" s="461">
        <f t="shared" si="1"/>
        <v>0</v>
      </c>
    </row>
    <row r="34" spans="1:17" ht="12.75">
      <c r="A34" s="230" t="s">
        <v>616</v>
      </c>
      <c r="B34" s="284"/>
      <c r="C34" s="231">
        <v>201</v>
      </c>
      <c r="D34" s="231">
        <v>201</v>
      </c>
      <c r="E34" s="231"/>
      <c r="F34" s="234"/>
      <c r="G34" s="231"/>
      <c r="H34" s="234"/>
      <c r="I34" s="231"/>
      <c r="J34" s="234"/>
      <c r="K34" s="231"/>
      <c r="L34" s="234"/>
      <c r="M34" s="231"/>
      <c r="N34" s="234"/>
      <c r="O34" s="231"/>
      <c r="P34" s="461">
        <f t="shared" si="0"/>
        <v>201</v>
      </c>
      <c r="Q34" s="461">
        <f t="shared" si="1"/>
        <v>0</v>
      </c>
    </row>
    <row r="35" spans="1:17" ht="12.75">
      <c r="A35" s="230" t="s">
        <v>598</v>
      </c>
      <c r="B35" s="284"/>
      <c r="C35" s="231">
        <f aca="true" t="shared" si="8" ref="C35:O35">SUM(C32:C34)</f>
        <v>610</v>
      </c>
      <c r="D35" s="231">
        <f t="shared" si="8"/>
        <v>408</v>
      </c>
      <c r="E35" s="231">
        <f t="shared" si="8"/>
        <v>0</v>
      </c>
      <c r="F35" s="231">
        <f t="shared" si="8"/>
        <v>0</v>
      </c>
      <c r="G35" s="231">
        <f t="shared" si="8"/>
        <v>0</v>
      </c>
      <c r="H35" s="231">
        <f t="shared" si="8"/>
        <v>0</v>
      </c>
      <c r="I35" s="231">
        <f t="shared" si="8"/>
        <v>0</v>
      </c>
      <c r="J35" s="231">
        <f t="shared" si="8"/>
        <v>0</v>
      </c>
      <c r="K35" s="231">
        <f t="shared" si="8"/>
        <v>0</v>
      </c>
      <c r="L35" s="231">
        <f t="shared" si="8"/>
        <v>0</v>
      </c>
      <c r="M35" s="231">
        <f t="shared" si="8"/>
        <v>0</v>
      </c>
      <c r="N35" s="231">
        <f t="shared" si="8"/>
        <v>0</v>
      </c>
      <c r="O35" s="231">
        <f t="shared" si="8"/>
        <v>202</v>
      </c>
      <c r="P35" s="461">
        <f t="shared" si="0"/>
        <v>610</v>
      </c>
      <c r="Q35" s="461">
        <f t="shared" si="1"/>
        <v>0</v>
      </c>
    </row>
    <row r="36" spans="1:17" s="472" customFormat="1" ht="12.75">
      <c r="A36" s="473" t="s">
        <v>597</v>
      </c>
      <c r="B36" s="283"/>
      <c r="C36" s="233">
        <f aca="true" t="shared" si="9" ref="C36:O36">C31+C35</f>
        <v>24603</v>
      </c>
      <c r="D36" s="233">
        <f t="shared" si="9"/>
        <v>23751</v>
      </c>
      <c r="E36" s="233">
        <f t="shared" si="9"/>
        <v>0</v>
      </c>
      <c r="F36" s="233">
        <f t="shared" si="9"/>
        <v>0</v>
      </c>
      <c r="G36" s="233">
        <f t="shared" si="9"/>
        <v>0</v>
      </c>
      <c r="H36" s="233">
        <f t="shared" si="9"/>
        <v>650</v>
      </c>
      <c r="I36" s="233">
        <f t="shared" si="9"/>
        <v>0</v>
      </c>
      <c r="J36" s="233">
        <f t="shared" si="9"/>
        <v>0</v>
      </c>
      <c r="K36" s="233">
        <f t="shared" si="9"/>
        <v>0</v>
      </c>
      <c r="L36" s="233">
        <f t="shared" si="9"/>
        <v>0</v>
      </c>
      <c r="M36" s="233">
        <f t="shared" si="9"/>
        <v>0</v>
      </c>
      <c r="N36" s="233">
        <f t="shared" si="9"/>
        <v>0</v>
      </c>
      <c r="O36" s="233">
        <f t="shared" si="9"/>
        <v>202</v>
      </c>
      <c r="P36" s="461">
        <f t="shared" si="0"/>
        <v>24603</v>
      </c>
      <c r="Q36" s="461">
        <f t="shared" si="1"/>
        <v>0</v>
      </c>
    </row>
    <row r="37" spans="1:17" ht="12.75">
      <c r="A37" s="235" t="s">
        <v>311</v>
      </c>
      <c r="B37" s="285"/>
      <c r="C37" s="231"/>
      <c r="D37" s="231"/>
      <c r="E37" s="231"/>
      <c r="F37" s="228"/>
      <c r="G37" s="229"/>
      <c r="H37" s="228"/>
      <c r="I37" s="229"/>
      <c r="J37" s="228"/>
      <c r="K37" s="229"/>
      <c r="L37" s="228"/>
      <c r="M37" s="229"/>
      <c r="N37" s="228"/>
      <c r="O37" s="229"/>
      <c r="P37" s="461">
        <f t="shared" si="0"/>
        <v>0</v>
      </c>
      <c r="Q37" s="461">
        <f t="shared" si="1"/>
        <v>0</v>
      </c>
    </row>
    <row r="38" spans="1:17" ht="12.75">
      <c r="A38" s="230" t="s">
        <v>35</v>
      </c>
      <c r="B38" s="284" t="s">
        <v>218</v>
      </c>
      <c r="C38" s="231">
        <f>SUM(C42,C50)</f>
        <v>143832</v>
      </c>
      <c r="D38" s="231">
        <v>56576</v>
      </c>
      <c r="E38" s="231">
        <f aca="true" t="shared" si="10" ref="E38:O38">SUM(E42,E50)</f>
        <v>0</v>
      </c>
      <c r="F38" s="231">
        <f t="shared" si="10"/>
        <v>0</v>
      </c>
      <c r="G38" s="231">
        <f t="shared" si="10"/>
        <v>0</v>
      </c>
      <c r="H38" s="231">
        <f t="shared" si="10"/>
        <v>87256</v>
      </c>
      <c r="I38" s="231">
        <f t="shared" si="10"/>
        <v>0</v>
      </c>
      <c r="J38" s="231">
        <f t="shared" si="10"/>
        <v>0</v>
      </c>
      <c r="K38" s="231">
        <f t="shared" si="10"/>
        <v>0</v>
      </c>
      <c r="L38" s="231">
        <f t="shared" si="10"/>
        <v>0</v>
      </c>
      <c r="M38" s="231">
        <f t="shared" si="10"/>
        <v>0</v>
      </c>
      <c r="N38" s="231">
        <f t="shared" si="10"/>
        <v>0</v>
      </c>
      <c r="O38" s="231">
        <f t="shared" si="10"/>
        <v>0</v>
      </c>
      <c r="P38" s="461">
        <f t="shared" si="0"/>
        <v>143832</v>
      </c>
      <c r="Q38" s="461">
        <f t="shared" si="1"/>
        <v>0</v>
      </c>
    </row>
    <row r="39" spans="1:17" ht="12.75">
      <c r="A39" s="230" t="s">
        <v>598</v>
      </c>
      <c r="B39" s="284"/>
      <c r="C39" s="231">
        <f aca="true" t="shared" si="11" ref="C39:M39">C47+C54</f>
        <v>9297</v>
      </c>
      <c r="D39" s="231">
        <f t="shared" si="11"/>
        <v>3041</v>
      </c>
      <c r="E39" s="231">
        <f t="shared" si="11"/>
        <v>207</v>
      </c>
      <c r="F39" s="231">
        <f t="shared" si="11"/>
        <v>0</v>
      </c>
      <c r="G39" s="231">
        <f t="shared" si="11"/>
        <v>0</v>
      </c>
      <c r="H39" s="231">
        <f t="shared" si="11"/>
        <v>0</v>
      </c>
      <c r="I39" s="231">
        <f t="shared" si="11"/>
        <v>0</v>
      </c>
      <c r="J39" s="231">
        <f t="shared" si="11"/>
        <v>0</v>
      </c>
      <c r="K39" s="231">
        <f t="shared" si="11"/>
        <v>0</v>
      </c>
      <c r="L39" s="231">
        <f t="shared" si="11"/>
        <v>0</v>
      </c>
      <c r="M39" s="231">
        <f t="shared" si="11"/>
        <v>0</v>
      </c>
      <c r="N39" s="231">
        <v>0</v>
      </c>
      <c r="O39" s="231">
        <v>6049</v>
      </c>
      <c r="P39" s="461">
        <f t="shared" si="0"/>
        <v>9297</v>
      </c>
      <c r="Q39" s="461">
        <f t="shared" si="1"/>
        <v>0</v>
      </c>
    </row>
    <row r="40" spans="1:17" ht="12.75">
      <c r="A40" s="473" t="s">
        <v>597</v>
      </c>
      <c r="B40" s="284"/>
      <c r="C40" s="233">
        <f aca="true" t="shared" si="12" ref="C40:M40">C48+C55</f>
        <v>153129</v>
      </c>
      <c r="D40" s="233">
        <f t="shared" si="12"/>
        <v>59617</v>
      </c>
      <c r="E40" s="233">
        <f t="shared" si="12"/>
        <v>207</v>
      </c>
      <c r="F40" s="231">
        <f t="shared" si="12"/>
        <v>0</v>
      </c>
      <c r="G40" s="231">
        <f t="shared" si="12"/>
        <v>0</v>
      </c>
      <c r="H40" s="231">
        <f t="shared" si="12"/>
        <v>87256</v>
      </c>
      <c r="I40" s="231">
        <f t="shared" si="12"/>
        <v>0</v>
      </c>
      <c r="J40" s="231">
        <f t="shared" si="12"/>
        <v>0</v>
      </c>
      <c r="K40" s="231">
        <f t="shared" si="12"/>
        <v>0</v>
      </c>
      <c r="L40" s="231">
        <f t="shared" si="12"/>
        <v>0</v>
      </c>
      <c r="M40" s="231">
        <f t="shared" si="12"/>
        <v>0</v>
      </c>
      <c r="N40" s="231">
        <v>0</v>
      </c>
      <c r="O40" s="231">
        <v>6049</v>
      </c>
      <c r="P40" s="461">
        <f t="shared" si="0"/>
        <v>153129</v>
      </c>
      <c r="Q40" s="461">
        <f t="shared" si="1"/>
        <v>0</v>
      </c>
    </row>
    <row r="41" spans="1:17" ht="12.75">
      <c r="A41" s="232" t="s">
        <v>196</v>
      </c>
      <c r="B41" s="225"/>
      <c r="C41" s="231"/>
      <c r="D41" s="231"/>
      <c r="E41" s="231"/>
      <c r="F41" s="228"/>
      <c r="G41" s="229"/>
      <c r="H41" s="228"/>
      <c r="I41" s="229"/>
      <c r="J41" s="228"/>
      <c r="K41" s="229"/>
      <c r="L41" s="228"/>
      <c r="M41" s="229"/>
      <c r="N41" s="228"/>
      <c r="O41" s="229"/>
      <c r="P41" s="461">
        <f t="shared" si="0"/>
        <v>0</v>
      </c>
      <c r="Q41" s="461">
        <f t="shared" si="1"/>
        <v>0</v>
      </c>
    </row>
    <row r="42" spans="1:17" s="68" customFormat="1" ht="12.75">
      <c r="A42" s="230" t="s">
        <v>35</v>
      </c>
      <c r="B42" s="284" t="s">
        <v>220</v>
      </c>
      <c r="C42" s="231">
        <f>SUM(D42:O42)</f>
        <v>86549</v>
      </c>
      <c r="D42" s="231">
        <v>29986</v>
      </c>
      <c r="E42" s="231"/>
      <c r="F42" s="234"/>
      <c r="G42" s="231"/>
      <c r="H42" s="234">
        <v>56563</v>
      </c>
      <c r="I42" s="231"/>
      <c r="J42" s="234"/>
      <c r="K42" s="231"/>
      <c r="L42" s="234"/>
      <c r="M42" s="231"/>
      <c r="N42" s="234"/>
      <c r="O42" s="231"/>
      <c r="P42" s="461">
        <f t="shared" si="0"/>
        <v>86549</v>
      </c>
      <c r="Q42" s="461">
        <f t="shared" si="1"/>
        <v>0</v>
      </c>
    </row>
    <row r="43" spans="1:17" ht="12.75">
      <c r="A43" s="230" t="s">
        <v>606</v>
      </c>
      <c r="B43" s="284"/>
      <c r="C43" s="231">
        <v>3629</v>
      </c>
      <c r="D43" s="231"/>
      <c r="E43" s="231"/>
      <c r="F43" s="234"/>
      <c r="G43" s="231"/>
      <c r="H43" s="234"/>
      <c r="I43" s="231"/>
      <c r="J43" s="234"/>
      <c r="K43" s="231"/>
      <c r="L43" s="234"/>
      <c r="M43" s="231"/>
      <c r="N43" s="234">
        <v>0</v>
      </c>
      <c r="O43" s="231">
        <v>3629</v>
      </c>
      <c r="P43" s="461">
        <f t="shared" si="0"/>
        <v>3629</v>
      </c>
      <c r="Q43" s="461">
        <f t="shared" si="1"/>
        <v>0</v>
      </c>
    </row>
    <row r="44" spans="1:17" ht="12.75">
      <c r="A44" s="230" t="s">
        <v>615</v>
      </c>
      <c r="B44" s="284"/>
      <c r="C44" s="231">
        <v>207</v>
      </c>
      <c r="D44" s="231"/>
      <c r="E44" s="231">
        <v>207</v>
      </c>
      <c r="F44" s="234"/>
      <c r="G44" s="231"/>
      <c r="H44" s="234"/>
      <c r="I44" s="231"/>
      <c r="J44" s="234"/>
      <c r="K44" s="231"/>
      <c r="L44" s="234"/>
      <c r="M44" s="231"/>
      <c r="N44" s="234"/>
      <c r="O44" s="231"/>
      <c r="P44" s="461">
        <f t="shared" si="0"/>
        <v>207</v>
      </c>
      <c r="Q44" s="461">
        <f t="shared" si="1"/>
        <v>0</v>
      </c>
    </row>
    <row r="45" spans="1:17" ht="12.75">
      <c r="A45" s="266" t="s">
        <v>603</v>
      </c>
      <c r="B45" s="284"/>
      <c r="C45" s="231">
        <v>1208</v>
      </c>
      <c r="D45" s="231">
        <v>1208</v>
      </c>
      <c r="E45" s="231"/>
      <c r="F45" s="234"/>
      <c r="G45" s="231"/>
      <c r="H45" s="234"/>
      <c r="I45" s="231"/>
      <c r="J45" s="234"/>
      <c r="K45" s="231"/>
      <c r="L45" s="234"/>
      <c r="M45" s="231"/>
      <c r="N45" s="234"/>
      <c r="O45" s="231"/>
      <c r="P45" s="461">
        <f t="shared" si="0"/>
        <v>1208</v>
      </c>
      <c r="Q45" s="461">
        <f t="shared" si="1"/>
        <v>0</v>
      </c>
    </row>
    <row r="46" spans="1:17" ht="12.75">
      <c r="A46" s="230" t="s">
        <v>602</v>
      </c>
      <c r="B46" s="284"/>
      <c r="C46" s="231">
        <v>394</v>
      </c>
      <c r="D46" s="231">
        <v>394</v>
      </c>
      <c r="E46" s="231"/>
      <c r="F46" s="234"/>
      <c r="G46" s="231"/>
      <c r="H46" s="234"/>
      <c r="I46" s="231"/>
      <c r="J46" s="234"/>
      <c r="K46" s="231"/>
      <c r="L46" s="234"/>
      <c r="M46" s="231"/>
      <c r="N46" s="234"/>
      <c r="O46" s="231"/>
      <c r="P46" s="461">
        <f t="shared" si="0"/>
        <v>394</v>
      </c>
      <c r="Q46" s="461">
        <f t="shared" si="1"/>
        <v>0</v>
      </c>
    </row>
    <row r="47" spans="1:17" ht="12.75">
      <c r="A47" s="230" t="s">
        <v>598</v>
      </c>
      <c r="B47" s="284"/>
      <c r="C47" s="231">
        <f aca="true" t="shared" si="13" ref="C47:O47">SUM(C43:C46)</f>
        <v>5438</v>
      </c>
      <c r="D47" s="231">
        <f t="shared" si="13"/>
        <v>1602</v>
      </c>
      <c r="E47" s="231">
        <f t="shared" si="13"/>
        <v>207</v>
      </c>
      <c r="F47" s="231">
        <f t="shared" si="13"/>
        <v>0</v>
      </c>
      <c r="G47" s="231">
        <f t="shared" si="13"/>
        <v>0</v>
      </c>
      <c r="H47" s="231">
        <f t="shared" si="13"/>
        <v>0</v>
      </c>
      <c r="I47" s="231">
        <f t="shared" si="13"/>
        <v>0</v>
      </c>
      <c r="J47" s="231">
        <f t="shared" si="13"/>
        <v>0</v>
      </c>
      <c r="K47" s="231">
        <f t="shared" si="13"/>
        <v>0</v>
      </c>
      <c r="L47" s="231">
        <f t="shared" si="13"/>
        <v>0</v>
      </c>
      <c r="M47" s="231">
        <f t="shared" si="13"/>
        <v>0</v>
      </c>
      <c r="N47" s="231">
        <f t="shared" si="13"/>
        <v>0</v>
      </c>
      <c r="O47" s="231">
        <f t="shared" si="13"/>
        <v>3629</v>
      </c>
      <c r="P47" s="461">
        <f t="shared" si="0"/>
        <v>5438</v>
      </c>
      <c r="Q47" s="461">
        <f t="shared" si="1"/>
        <v>0</v>
      </c>
    </row>
    <row r="48" spans="1:17" s="472" customFormat="1" ht="12.75">
      <c r="A48" s="473" t="s">
        <v>597</v>
      </c>
      <c r="B48" s="283"/>
      <c r="C48" s="233">
        <f aca="true" t="shared" si="14" ref="C48:O48">C42+C47</f>
        <v>91987</v>
      </c>
      <c r="D48" s="233">
        <f t="shared" si="14"/>
        <v>31588</v>
      </c>
      <c r="E48" s="233">
        <f t="shared" si="14"/>
        <v>207</v>
      </c>
      <c r="F48" s="233">
        <f t="shared" si="14"/>
        <v>0</v>
      </c>
      <c r="G48" s="233">
        <f t="shared" si="14"/>
        <v>0</v>
      </c>
      <c r="H48" s="233">
        <f t="shared" si="14"/>
        <v>56563</v>
      </c>
      <c r="I48" s="233">
        <f t="shared" si="14"/>
        <v>0</v>
      </c>
      <c r="J48" s="233">
        <f t="shared" si="14"/>
        <v>0</v>
      </c>
      <c r="K48" s="233">
        <f t="shared" si="14"/>
        <v>0</v>
      </c>
      <c r="L48" s="233">
        <f t="shared" si="14"/>
        <v>0</v>
      </c>
      <c r="M48" s="233">
        <f t="shared" si="14"/>
        <v>0</v>
      </c>
      <c r="N48" s="233">
        <f t="shared" si="14"/>
        <v>0</v>
      </c>
      <c r="O48" s="233">
        <f t="shared" si="14"/>
        <v>3629</v>
      </c>
      <c r="P48" s="461">
        <f t="shared" si="0"/>
        <v>91987</v>
      </c>
      <c r="Q48" s="461">
        <f t="shared" si="1"/>
        <v>0</v>
      </c>
    </row>
    <row r="49" spans="1:17" ht="12.75">
      <c r="A49" s="232" t="s">
        <v>197</v>
      </c>
      <c r="B49" s="226"/>
      <c r="C49" s="231"/>
      <c r="D49" s="231"/>
      <c r="E49" s="231"/>
      <c r="F49" s="228"/>
      <c r="G49" s="229"/>
      <c r="H49" s="228"/>
      <c r="I49" s="229"/>
      <c r="J49" s="228"/>
      <c r="K49" s="229"/>
      <c r="L49" s="228"/>
      <c r="M49" s="229"/>
      <c r="N49" s="228"/>
      <c r="O49" s="229"/>
      <c r="P49" s="461">
        <f t="shared" si="0"/>
        <v>0</v>
      </c>
      <c r="Q49" s="461">
        <f t="shared" si="1"/>
        <v>0</v>
      </c>
    </row>
    <row r="50" spans="1:17" s="68" customFormat="1" ht="12.75">
      <c r="A50" s="230" t="s">
        <v>35</v>
      </c>
      <c r="B50" s="284" t="s">
        <v>220</v>
      </c>
      <c r="C50" s="231">
        <f>SUM(D50:O50)</f>
        <v>57283</v>
      </c>
      <c r="D50" s="231">
        <v>26590</v>
      </c>
      <c r="E50" s="231"/>
      <c r="F50" s="234"/>
      <c r="G50" s="231"/>
      <c r="H50" s="234">
        <v>30693</v>
      </c>
      <c r="I50" s="231"/>
      <c r="J50" s="234"/>
      <c r="K50" s="231"/>
      <c r="L50" s="234"/>
      <c r="M50" s="231"/>
      <c r="N50" s="234"/>
      <c r="O50" s="231"/>
      <c r="P50" s="461">
        <f t="shared" si="0"/>
        <v>57283</v>
      </c>
      <c r="Q50" s="461">
        <f t="shared" si="1"/>
        <v>0</v>
      </c>
    </row>
    <row r="51" spans="1:17" ht="12.75">
      <c r="A51" s="230" t="s">
        <v>606</v>
      </c>
      <c r="B51" s="284"/>
      <c r="C51" s="231">
        <v>2420</v>
      </c>
      <c r="D51" s="231"/>
      <c r="E51" s="231"/>
      <c r="F51" s="234"/>
      <c r="G51" s="231"/>
      <c r="H51" s="234"/>
      <c r="I51" s="231"/>
      <c r="J51" s="234"/>
      <c r="K51" s="231"/>
      <c r="L51" s="234"/>
      <c r="M51" s="231"/>
      <c r="N51" s="234"/>
      <c r="O51" s="231">
        <v>2420</v>
      </c>
      <c r="P51" s="461">
        <f t="shared" si="0"/>
        <v>2420</v>
      </c>
      <c r="Q51" s="461">
        <f t="shared" si="1"/>
        <v>0</v>
      </c>
    </row>
    <row r="52" spans="1:17" ht="12.75">
      <c r="A52" s="266" t="s">
        <v>603</v>
      </c>
      <c r="B52" s="284"/>
      <c r="C52" s="231">
        <v>852</v>
      </c>
      <c r="D52" s="231">
        <v>852</v>
      </c>
      <c r="E52" s="231"/>
      <c r="F52" s="234"/>
      <c r="G52" s="231"/>
      <c r="H52" s="234"/>
      <c r="I52" s="231"/>
      <c r="J52" s="234"/>
      <c r="K52" s="231"/>
      <c r="L52" s="234"/>
      <c r="M52" s="231"/>
      <c r="N52" s="234"/>
      <c r="O52" s="231"/>
      <c r="P52" s="461">
        <f t="shared" si="0"/>
        <v>852</v>
      </c>
      <c r="Q52" s="461">
        <f t="shared" si="1"/>
        <v>0</v>
      </c>
    </row>
    <row r="53" spans="1:17" ht="12.75">
      <c r="A53" s="230" t="s">
        <v>602</v>
      </c>
      <c r="B53" s="284"/>
      <c r="C53" s="231">
        <v>587</v>
      </c>
      <c r="D53" s="231">
        <v>587</v>
      </c>
      <c r="E53" s="231"/>
      <c r="F53" s="234"/>
      <c r="G53" s="231"/>
      <c r="H53" s="234"/>
      <c r="I53" s="231"/>
      <c r="J53" s="234"/>
      <c r="K53" s="231"/>
      <c r="L53" s="234"/>
      <c r="M53" s="231"/>
      <c r="N53" s="234"/>
      <c r="O53" s="231"/>
      <c r="P53" s="461">
        <f t="shared" si="0"/>
        <v>587</v>
      </c>
      <c r="Q53" s="461">
        <f t="shared" si="1"/>
        <v>0</v>
      </c>
    </row>
    <row r="54" spans="1:17" ht="12.75">
      <c r="A54" s="230" t="s">
        <v>598</v>
      </c>
      <c r="B54" s="284"/>
      <c r="C54" s="231">
        <f aca="true" t="shared" si="15" ref="C54:O54">SUM(C51:C53)</f>
        <v>3859</v>
      </c>
      <c r="D54" s="231">
        <f t="shared" si="15"/>
        <v>1439</v>
      </c>
      <c r="E54" s="231">
        <f t="shared" si="15"/>
        <v>0</v>
      </c>
      <c r="F54" s="231">
        <f t="shared" si="15"/>
        <v>0</v>
      </c>
      <c r="G54" s="231">
        <f t="shared" si="15"/>
        <v>0</v>
      </c>
      <c r="H54" s="231">
        <f t="shared" si="15"/>
        <v>0</v>
      </c>
      <c r="I54" s="231">
        <f t="shared" si="15"/>
        <v>0</v>
      </c>
      <c r="J54" s="231">
        <f t="shared" si="15"/>
        <v>0</v>
      </c>
      <c r="K54" s="231">
        <f t="shared" si="15"/>
        <v>0</v>
      </c>
      <c r="L54" s="231">
        <f t="shared" si="15"/>
        <v>0</v>
      </c>
      <c r="M54" s="231">
        <f t="shared" si="15"/>
        <v>0</v>
      </c>
      <c r="N54" s="231">
        <f t="shared" si="15"/>
        <v>0</v>
      </c>
      <c r="O54" s="231">
        <f t="shared" si="15"/>
        <v>2420</v>
      </c>
      <c r="P54" s="461">
        <f t="shared" si="0"/>
        <v>3859</v>
      </c>
      <c r="Q54" s="461">
        <f t="shared" si="1"/>
        <v>0</v>
      </c>
    </row>
    <row r="55" spans="1:17" s="472" customFormat="1" ht="12.75">
      <c r="A55" s="473" t="s">
        <v>597</v>
      </c>
      <c r="B55" s="283"/>
      <c r="C55" s="233">
        <f aca="true" t="shared" si="16" ref="C55:O55">C50+C54</f>
        <v>61142</v>
      </c>
      <c r="D55" s="233">
        <f t="shared" si="16"/>
        <v>28029</v>
      </c>
      <c r="E55" s="233">
        <f t="shared" si="16"/>
        <v>0</v>
      </c>
      <c r="F55" s="233">
        <f t="shared" si="16"/>
        <v>0</v>
      </c>
      <c r="G55" s="233">
        <f t="shared" si="16"/>
        <v>0</v>
      </c>
      <c r="H55" s="233">
        <f t="shared" si="16"/>
        <v>30693</v>
      </c>
      <c r="I55" s="233">
        <f t="shared" si="16"/>
        <v>0</v>
      </c>
      <c r="J55" s="233">
        <f t="shared" si="16"/>
        <v>0</v>
      </c>
      <c r="K55" s="233">
        <f t="shared" si="16"/>
        <v>0</v>
      </c>
      <c r="L55" s="233">
        <f t="shared" si="16"/>
        <v>0</v>
      </c>
      <c r="M55" s="233">
        <f t="shared" si="16"/>
        <v>0</v>
      </c>
      <c r="N55" s="233">
        <f t="shared" si="16"/>
        <v>0</v>
      </c>
      <c r="O55" s="233">
        <f t="shared" si="16"/>
        <v>2420</v>
      </c>
      <c r="P55" s="461">
        <f t="shared" si="0"/>
        <v>61142</v>
      </c>
      <c r="Q55" s="461">
        <f t="shared" si="1"/>
        <v>0</v>
      </c>
    </row>
    <row r="56" spans="1:17" ht="12.75">
      <c r="A56" s="235" t="s">
        <v>312</v>
      </c>
      <c r="B56" s="285"/>
      <c r="C56" s="231"/>
      <c r="D56" s="231"/>
      <c r="E56" s="231"/>
      <c r="F56" s="228"/>
      <c r="G56" s="229"/>
      <c r="H56" s="228"/>
      <c r="I56" s="229"/>
      <c r="J56" s="228"/>
      <c r="K56" s="229"/>
      <c r="L56" s="228"/>
      <c r="M56" s="229"/>
      <c r="N56" s="228"/>
      <c r="O56" s="229"/>
      <c r="P56" s="461">
        <f t="shared" si="0"/>
        <v>0</v>
      </c>
      <c r="Q56" s="461">
        <f t="shared" si="1"/>
        <v>0</v>
      </c>
    </row>
    <row r="57" spans="1:17" ht="12.75">
      <c r="A57" s="230" t="s">
        <v>35</v>
      </c>
      <c r="B57" s="284" t="s">
        <v>217</v>
      </c>
      <c r="C57" s="231">
        <f>SUM(D57:O57)</f>
        <v>38212</v>
      </c>
      <c r="D57" s="231">
        <v>31260</v>
      </c>
      <c r="E57" s="231"/>
      <c r="F57" s="234"/>
      <c r="G57" s="231"/>
      <c r="H57" s="234">
        <v>6952</v>
      </c>
      <c r="I57" s="231"/>
      <c r="J57" s="234"/>
      <c r="K57" s="231"/>
      <c r="L57" s="234"/>
      <c r="M57" s="231"/>
      <c r="N57" s="234"/>
      <c r="O57" s="231"/>
      <c r="P57" s="461">
        <f t="shared" si="0"/>
        <v>38212</v>
      </c>
      <c r="Q57" s="461">
        <f t="shared" si="1"/>
        <v>0</v>
      </c>
    </row>
    <row r="58" spans="1:17" ht="12.75">
      <c r="A58" s="230" t="s">
        <v>606</v>
      </c>
      <c r="B58" s="284"/>
      <c r="C58" s="231">
        <v>370</v>
      </c>
      <c r="D58" s="231"/>
      <c r="E58" s="231"/>
      <c r="F58" s="234"/>
      <c r="G58" s="231"/>
      <c r="H58" s="234"/>
      <c r="I58" s="231"/>
      <c r="J58" s="234"/>
      <c r="K58" s="231"/>
      <c r="L58" s="234"/>
      <c r="M58" s="231"/>
      <c r="N58" s="234"/>
      <c r="O58" s="231">
        <v>370</v>
      </c>
      <c r="P58" s="461">
        <f t="shared" si="0"/>
        <v>370</v>
      </c>
      <c r="Q58" s="461">
        <f t="shared" si="1"/>
        <v>0</v>
      </c>
    </row>
    <row r="59" spans="1:17" ht="12.75">
      <c r="A59" s="266" t="s">
        <v>603</v>
      </c>
      <c r="B59" s="284"/>
      <c r="C59" s="231">
        <v>754</v>
      </c>
      <c r="D59" s="231">
        <v>754</v>
      </c>
      <c r="E59" s="231"/>
      <c r="F59" s="234"/>
      <c r="G59" s="231"/>
      <c r="H59" s="234"/>
      <c r="I59" s="231"/>
      <c r="J59" s="234"/>
      <c r="K59" s="231"/>
      <c r="L59" s="234"/>
      <c r="M59" s="231"/>
      <c r="N59" s="234"/>
      <c r="O59" s="231"/>
      <c r="P59" s="461">
        <f t="shared" si="0"/>
        <v>754</v>
      </c>
      <c r="Q59" s="461">
        <f t="shared" si="1"/>
        <v>0</v>
      </c>
    </row>
    <row r="60" spans="1:17" ht="12.75">
      <c r="A60" s="230" t="s">
        <v>602</v>
      </c>
      <c r="B60" s="284"/>
      <c r="C60" s="231">
        <v>273</v>
      </c>
      <c r="D60" s="231">
        <v>273</v>
      </c>
      <c r="E60" s="231"/>
      <c r="F60" s="234"/>
      <c r="G60" s="231"/>
      <c r="H60" s="234"/>
      <c r="I60" s="231"/>
      <c r="J60" s="234"/>
      <c r="K60" s="231"/>
      <c r="L60" s="234"/>
      <c r="M60" s="231"/>
      <c r="N60" s="234"/>
      <c r="O60" s="231"/>
      <c r="P60" s="461">
        <f t="shared" si="0"/>
        <v>273</v>
      </c>
      <c r="Q60" s="461">
        <f t="shared" si="1"/>
        <v>0</v>
      </c>
    </row>
    <row r="61" spans="1:17" ht="12.75">
      <c r="A61" s="230" t="s">
        <v>598</v>
      </c>
      <c r="B61" s="284"/>
      <c r="C61" s="231">
        <f aca="true" t="shared" si="17" ref="C61:O61">SUM(C58:C60)</f>
        <v>1397</v>
      </c>
      <c r="D61" s="231">
        <f t="shared" si="17"/>
        <v>1027</v>
      </c>
      <c r="E61" s="231">
        <f t="shared" si="17"/>
        <v>0</v>
      </c>
      <c r="F61" s="231">
        <f t="shared" si="17"/>
        <v>0</v>
      </c>
      <c r="G61" s="231">
        <f t="shared" si="17"/>
        <v>0</v>
      </c>
      <c r="H61" s="231">
        <f t="shared" si="17"/>
        <v>0</v>
      </c>
      <c r="I61" s="231">
        <f t="shared" si="17"/>
        <v>0</v>
      </c>
      <c r="J61" s="231">
        <f t="shared" si="17"/>
        <v>0</v>
      </c>
      <c r="K61" s="231">
        <f t="shared" si="17"/>
        <v>0</v>
      </c>
      <c r="L61" s="231">
        <f t="shared" si="17"/>
        <v>0</v>
      </c>
      <c r="M61" s="231">
        <f t="shared" si="17"/>
        <v>0</v>
      </c>
      <c r="N61" s="231">
        <f t="shared" si="17"/>
        <v>0</v>
      </c>
      <c r="O61" s="231">
        <f t="shared" si="17"/>
        <v>370</v>
      </c>
      <c r="P61" s="461">
        <f t="shared" si="0"/>
        <v>1397</v>
      </c>
      <c r="Q61" s="461">
        <f t="shared" si="1"/>
        <v>0</v>
      </c>
    </row>
    <row r="62" spans="1:17" s="472" customFormat="1" ht="12.75">
      <c r="A62" s="473" t="s">
        <v>597</v>
      </c>
      <c r="B62" s="283"/>
      <c r="C62" s="233">
        <f aca="true" t="shared" si="18" ref="C62:O62">C57+C61</f>
        <v>39609</v>
      </c>
      <c r="D62" s="233">
        <f t="shared" si="18"/>
        <v>32287</v>
      </c>
      <c r="E62" s="233">
        <f t="shared" si="18"/>
        <v>0</v>
      </c>
      <c r="F62" s="233">
        <f t="shared" si="18"/>
        <v>0</v>
      </c>
      <c r="G62" s="233">
        <f t="shared" si="18"/>
        <v>0</v>
      </c>
      <c r="H62" s="233">
        <f t="shared" si="18"/>
        <v>6952</v>
      </c>
      <c r="I62" s="233">
        <f t="shared" si="18"/>
        <v>0</v>
      </c>
      <c r="J62" s="233">
        <f t="shared" si="18"/>
        <v>0</v>
      </c>
      <c r="K62" s="233">
        <f t="shared" si="18"/>
        <v>0</v>
      </c>
      <c r="L62" s="233">
        <f t="shared" si="18"/>
        <v>0</v>
      </c>
      <c r="M62" s="233">
        <f t="shared" si="18"/>
        <v>0</v>
      </c>
      <c r="N62" s="233">
        <f t="shared" si="18"/>
        <v>0</v>
      </c>
      <c r="O62" s="233">
        <f t="shared" si="18"/>
        <v>370</v>
      </c>
      <c r="P62" s="461">
        <f t="shared" si="0"/>
        <v>39609</v>
      </c>
      <c r="Q62" s="461">
        <f t="shared" si="1"/>
        <v>0</v>
      </c>
    </row>
    <row r="63" spans="1:17" ht="12.75">
      <c r="A63" s="236" t="s">
        <v>313</v>
      </c>
      <c r="B63" s="286"/>
      <c r="C63" s="231"/>
      <c r="D63" s="231"/>
      <c r="E63" s="231"/>
      <c r="F63" s="237"/>
      <c r="G63" s="238"/>
      <c r="H63" s="237"/>
      <c r="I63" s="238"/>
      <c r="J63" s="238"/>
      <c r="K63" s="237"/>
      <c r="L63" s="238"/>
      <c r="M63" s="239"/>
      <c r="N63" s="238"/>
      <c r="O63" s="239"/>
      <c r="P63" s="461">
        <f t="shared" si="0"/>
        <v>0</v>
      </c>
      <c r="Q63" s="461">
        <f t="shared" si="1"/>
        <v>0</v>
      </c>
    </row>
    <row r="64" spans="1:17" ht="12.75">
      <c r="A64" s="240" t="s">
        <v>35</v>
      </c>
      <c r="B64" s="287"/>
      <c r="C64" s="199">
        <f>SUM(C68,C74,C79,C84)</f>
        <v>116882</v>
      </c>
      <c r="D64" s="199">
        <v>63166</v>
      </c>
      <c r="E64" s="199">
        <f aca="true" t="shared" si="19" ref="E64:O64">SUM(E68,E74,E79,E84)</f>
        <v>0</v>
      </c>
      <c r="F64" s="199">
        <f t="shared" si="19"/>
        <v>0</v>
      </c>
      <c r="G64" s="199">
        <f t="shared" si="19"/>
        <v>0</v>
      </c>
      <c r="H64" s="199">
        <f t="shared" si="19"/>
        <v>53716</v>
      </c>
      <c r="I64" s="199">
        <f t="shared" si="19"/>
        <v>0</v>
      </c>
      <c r="J64" s="199">
        <f t="shared" si="19"/>
        <v>0</v>
      </c>
      <c r="K64" s="199">
        <f t="shared" si="19"/>
        <v>0</v>
      </c>
      <c r="L64" s="199">
        <f t="shared" si="19"/>
        <v>0</v>
      </c>
      <c r="M64" s="199">
        <f t="shared" si="19"/>
        <v>0</v>
      </c>
      <c r="N64" s="199">
        <f t="shared" si="19"/>
        <v>0</v>
      </c>
      <c r="O64" s="199">
        <f t="shared" si="19"/>
        <v>0</v>
      </c>
      <c r="P64" s="461">
        <f t="shared" si="0"/>
        <v>116882</v>
      </c>
      <c r="Q64" s="461">
        <f t="shared" si="1"/>
        <v>0</v>
      </c>
    </row>
    <row r="65" spans="1:17" ht="12.75">
      <c r="A65" s="230" t="s">
        <v>598</v>
      </c>
      <c r="B65" s="287"/>
      <c r="C65" s="199">
        <f aca="true" t="shared" si="20" ref="C65:M65">C71+C76+C81+C87</f>
        <v>6353</v>
      </c>
      <c r="D65" s="199">
        <f t="shared" si="20"/>
        <v>1500</v>
      </c>
      <c r="E65" s="199">
        <f t="shared" si="20"/>
        <v>0</v>
      </c>
      <c r="F65" s="199">
        <f t="shared" si="20"/>
        <v>0</v>
      </c>
      <c r="G65" s="199">
        <f t="shared" si="20"/>
        <v>0</v>
      </c>
      <c r="H65" s="199">
        <f t="shared" si="20"/>
        <v>0</v>
      </c>
      <c r="I65" s="199">
        <f t="shared" si="20"/>
        <v>0</v>
      </c>
      <c r="J65" s="199">
        <f t="shared" si="20"/>
        <v>0</v>
      </c>
      <c r="K65" s="199">
        <f t="shared" si="20"/>
        <v>0</v>
      </c>
      <c r="L65" s="199">
        <f t="shared" si="20"/>
        <v>0</v>
      </c>
      <c r="M65" s="199">
        <f t="shared" si="20"/>
        <v>0</v>
      </c>
      <c r="N65" s="199">
        <v>0</v>
      </c>
      <c r="O65" s="199">
        <v>4853</v>
      </c>
      <c r="P65" s="461">
        <f t="shared" si="0"/>
        <v>6353</v>
      </c>
      <c r="Q65" s="461">
        <f t="shared" si="1"/>
        <v>0</v>
      </c>
    </row>
    <row r="66" spans="1:17" s="472" customFormat="1" ht="12.75">
      <c r="A66" s="473" t="s">
        <v>597</v>
      </c>
      <c r="B66" s="289"/>
      <c r="C66" s="198">
        <f aca="true" t="shared" si="21" ref="C66:M66">C72+C77+C82+C88</f>
        <v>123235</v>
      </c>
      <c r="D66" s="198">
        <f t="shared" si="21"/>
        <v>64666</v>
      </c>
      <c r="E66" s="198">
        <f t="shared" si="21"/>
        <v>0</v>
      </c>
      <c r="F66" s="198">
        <f t="shared" si="21"/>
        <v>0</v>
      </c>
      <c r="G66" s="198">
        <f t="shared" si="21"/>
        <v>0</v>
      </c>
      <c r="H66" s="198">
        <f t="shared" si="21"/>
        <v>53716</v>
      </c>
      <c r="I66" s="198">
        <f t="shared" si="21"/>
        <v>0</v>
      </c>
      <c r="J66" s="198">
        <f t="shared" si="21"/>
        <v>0</v>
      </c>
      <c r="K66" s="198">
        <f t="shared" si="21"/>
        <v>0</v>
      </c>
      <c r="L66" s="198">
        <f t="shared" si="21"/>
        <v>0</v>
      </c>
      <c r="M66" s="198">
        <f t="shared" si="21"/>
        <v>0</v>
      </c>
      <c r="N66" s="198">
        <v>0</v>
      </c>
      <c r="O66" s="198">
        <v>4853</v>
      </c>
      <c r="P66" s="461">
        <f t="shared" si="0"/>
        <v>123235</v>
      </c>
      <c r="Q66" s="461">
        <f t="shared" si="1"/>
        <v>0</v>
      </c>
    </row>
    <row r="67" spans="1:17" ht="12.75">
      <c r="A67" s="268" t="s">
        <v>161</v>
      </c>
      <c r="B67" s="290"/>
      <c r="C67" s="231"/>
      <c r="D67" s="231"/>
      <c r="E67" s="231"/>
      <c r="F67" s="242"/>
      <c r="G67" s="243"/>
      <c r="H67" s="242"/>
      <c r="I67" s="243"/>
      <c r="J67" s="243"/>
      <c r="K67" s="242"/>
      <c r="L67" s="243"/>
      <c r="M67" s="244"/>
      <c r="N67" s="243"/>
      <c r="O67" s="244"/>
      <c r="P67" s="461">
        <f t="shared" si="0"/>
        <v>0</v>
      </c>
      <c r="Q67" s="461">
        <f t="shared" si="1"/>
        <v>0</v>
      </c>
    </row>
    <row r="68" spans="1:17" ht="12.75">
      <c r="A68" s="240" t="s">
        <v>35</v>
      </c>
      <c r="B68" s="287" t="s">
        <v>220</v>
      </c>
      <c r="C68" s="231">
        <f>SUM(D68:O68)</f>
        <v>59004</v>
      </c>
      <c r="D68" s="231">
        <v>15189</v>
      </c>
      <c r="E68" s="231"/>
      <c r="F68" s="242"/>
      <c r="G68" s="243"/>
      <c r="H68" s="242">
        <v>43815</v>
      </c>
      <c r="I68" s="243"/>
      <c r="J68" s="243"/>
      <c r="K68" s="242"/>
      <c r="L68" s="243"/>
      <c r="M68" s="244"/>
      <c r="N68" s="243"/>
      <c r="O68" s="244"/>
      <c r="P68" s="461">
        <f t="shared" si="0"/>
        <v>59004</v>
      </c>
      <c r="Q68" s="461">
        <f t="shared" si="1"/>
        <v>0</v>
      </c>
    </row>
    <row r="69" spans="1:17" ht="12.75">
      <c r="A69" s="230" t="s">
        <v>606</v>
      </c>
      <c r="B69" s="284"/>
      <c r="C69" s="231">
        <v>-200</v>
      </c>
      <c r="D69" s="231"/>
      <c r="E69" s="231"/>
      <c r="F69" s="234"/>
      <c r="G69" s="231"/>
      <c r="H69" s="234"/>
      <c r="I69" s="231"/>
      <c r="J69" s="234"/>
      <c r="K69" s="231"/>
      <c r="L69" s="234"/>
      <c r="M69" s="231"/>
      <c r="N69" s="234"/>
      <c r="O69" s="231">
        <v>-200</v>
      </c>
      <c r="P69" s="461">
        <f t="shared" si="0"/>
        <v>-200</v>
      </c>
      <c r="Q69" s="461">
        <f t="shared" si="1"/>
        <v>0</v>
      </c>
    </row>
    <row r="70" spans="1:17" ht="12.75">
      <c r="A70" s="230" t="s">
        <v>614</v>
      </c>
      <c r="B70" s="284"/>
      <c r="C70" s="231">
        <v>1000</v>
      </c>
      <c r="D70" s="231">
        <v>1000</v>
      </c>
      <c r="E70" s="231"/>
      <c r="F70" s="234"/>
      <c r="G70" s="231"/>
      <c r="H70" s="234"/>
      <c r="I70" s="231"/>
      <c r="J70" s="234"/>
      <c r="K70" s="231"/>
      <c r="L70" s="234"/>
      <c r="M70" s="231"/>
      <c r="N70" s="234"/>
      <c r="O70" s="231"/>
      <c r="P70" s="461">
        <f t="shared" si="0"/>
        <v>1000</v>
      </c>
      <c r="Q70" s="461">
        <f t="shared" si="1"/>
        <v>0</v>
      </c>
    </row>
    <row r="71" spans="1:17" ht="12.75">
      <c r="A71" s="230" t="s">
        <v>598</v>
      </c>
      <c r="B71" s="284"/>
      <c r="C71" s="231">
        <f aca="true" t="shared" si="22" ref="C71:O71">SUM(C69:C70)</f>
        <v>800</v>
      </c>
      <c r="D71" s="231">
        <f t="shared" si="22"/>
        <v>1000</v>
      </c>
      <c r="E71" s="231">
        <f t="shared" si="22"/>
        <v>0</v>
      </c>
      <c r="F71" s="231">
        <f t="shared" si="22"/>
        <v>0</v>
      </c>
      <c r="G71" s="231">
        <f t="shared" si="22"/>
        <v>0</v>
      </c>
      <c r="H71" s="231">
        <f t="shared" si="22"/>
        <v>0</v>
      </c>
      <c r="I71" s="231">
        <f t="shared" si="22"/>
        <v>0</v>
      </c>
      <c r="J71" s="231">
        <f t="shared" si="22"/>
        <v>0</v>
      </c>
      <c r="K71" s="231">
        <f t="shared" si="22"/>
        <v>0</v>
      </c>
      <c r="L71" s="231">
        <f t="shared" si="22"/>
        <v>0</v>
      </c>
      <c r="M71" s="231">
        <f t="shared" si="22"/>
        <v>0</v>
      </c>
      <c r="N71" s="231">
        <f t="shared" si="22"/>
        <v>0</v>
      </c>
      <c r="O71" s="231">
        <f t="shared" si="22"/>
        <v>-200</v>
      </c>
      <c r="P71" s="461">
        <f t="shared" si="0"/>
        <v>800</v>
      </c>
      <c r="Q71" s="461">
        <f t="shared" si="1"/>
        <v>0</v>
      </c>
    </row>
    <row r="72" spans="1:17" s="472" customFormat="1" ht="12.75">
      <c r="A72" s="473" t="s">
        <v>597</v>
      </c>
      <c r="B72" s="283"/>
      <c r="C72" s="233">
        <f aca="true" t="shared" si="23" ref="C72:O72">C68+C71</f>
        <v>59804</v>
      </c>
      <c r="D72" s="233">
        <f t="shared" si="23"/>
        <v>16189</v>
      </c>
      <c r="E72" s="233">
        <f t="shared" si="23"/>
        <v>0</v>
      </c>
      <c r="F72" s="233">
        <f t="shared" si="23"/>
        <v>0</v>
      </c>
      <c r="G72" s="233">
        <f t="shared" si="23"/>
        <v>0</v>
      </c>
      <c r="H72" s="233">
        <f t="shared" si="23"/>
        <v>43815</v>
      </c>
      <c r="I72" s="233">
        <f t="shared" si="23"/>
        <v>0</v>
      </c>
      <c r="J72" s="233">
        <f t="shared" si="23"/>
        <v>0</v>
      </c>
      <c r="K72" s="233">
        <f t="shared" si="23"/>
        <v>0</v>
      </c>
      <c r="L72" s="233">
        <f t="shared" si="23"/>
        <v>0</v>
      </c>
      <c r="M72" s="233">
        <f t="shared" si="23"/>
        <v>0</v>
      </c>
      <c r="N72" s="233">
        <f t="shared" si="23"/>
        <v>0</v>
      </c>
      <c r="O72" s="233">
        <f t="shared" si="23"/>
        <v>-200</v>
      </c>
      <c r="P72" s="461">
        <f t="shared" si="0"/>
        <v>59804</v>
      </c>
      <c r="Q72" s="461">
        <f t="shared" si="1"/>
        <v>0</v>
      </c>
    </row>
    <row r="73" spans="1:17" ht="12.75">
      <c r="A73" s="241" t="s">
        <v>162</v>
      </c>
      <c r="B73" s="288"/>
      <c r="C73" s="231"/>
      <c r="D73" s="231"/>
      <c r="E73" s="231"/>
      <c r="F73" s="237"/>
      <c r="G73" s="238"/>
      <c r="H73" s="237"/>
      <c r="I73" s="238"/>
      <c r="J73" s="238"/>
      <c r="K73" s="237"/>
      <c r="L73" s="238"/>
      <c r="M73" s="244"/>
      <c r="N73" s="238"/>
      <c r="O73" s="244"/>
      <c r="P73" s="461">
        <f t="shared" si="0"/>
        <v>0</v>
      </c>
      <c r="Q73" s="461">
        <f t="shared" si="1"/>
        <v>0</v>
      </c>
    </row>
    <row r="74" spans="1:17" ht="12.75">
      <c r="A74" s="240" t="s">
        <v>35</v>
      </c>
      <c r="B74" s="287" t="s">
        <v>217</v>
      </c>
      <c r="C74" s="231">
        <f>SUM(D74:O74)</f>
        <v>9325</v>
      </c>
      <c r="D74" s="231">
        <v>5153</v>
      </c>
      <c r="E74" s="231"/>
      <c r="F74" s="242"/>
      <c r="G74" s="243"/>
      <c r="H74" s="242">
        <v>4172</v>
      </c>
      <c r="I74" s="243"/>
      <c r="J74" s="243"/>
      <c r="K74" s="242"/>
      <c r="L74" s="243"/>
      <c r="M74" s="244"/>
      <c r="N74" s="243"/>
      <c r="O74" s="244"/>
      <c r="P74" s="461">
        <f t="shared" si="0"/>
        <v>9325</v>
      </c>
      <c r="Q74" s="461">
        <f t="shared" si="1"/>
        <v>0</v>
      </c>
    </row>
    <row r="75" spans="1:17" ht="12.75">
      <c r="A75" s="230" t="s">
        <v>606</v>
      </c>
      <c r="B75" s="284"/>
      <c r="C75" s="231">
        <v>1741</v>
      </c>
      <c r="D75" s="231"/>
      <c r="E75" s="231"/>
      <c r="F75" s="234"/>
      <c r="G75" s="231"/>
      <c r="H75" s="234"/>
      <c r="I75" s="231"/>
      <c r="J75" s="234"/>
      <c r="K75" s="231"/>
      <c r="L75" s="234"/>
      <c r="M75" s="231"/>
      <c r="N75" s="234"/>
      <c r="O75" s="231">
        <v>1741</v>
      </c>
      <c r="P75" s="461">
        <f t="shared" si="0"/>
        <v>1741</v>
      </c>
      <c r="Q75" s="461">
        <f t="shared" si="1"/>
        <v>0</v>
      </c>
    </row>
    <row r="76" spans="1:17" ht="12.75">
      <c r="A76" s="230" t="s">
        <v>598</v>
      </c>
      <c r="B76" s="284"/>
      <c r="C76" s="231">
        <f aca="true" t="shared" si="24" ref="C76:O76">SUM(C75:C75)</f>
        <v>1741</v>
      </c>
      <c r="D76" s="231">
        <f t="shared" si="24"/>
        <v>0</v>
      </c>
      <c r="E76" s="231">
        <f t="shared" si="24"/>
        <v>0</v>
      </c>
      <c r="F76" s="231">
        <f t="shared" si="24"/>
        <v>0</v>
      </c>
      <c r="G76" s="231">
        <f t="shared" si="24"/>
        <v>0</v>
      </c>
      <c r="H76" s="231">
        <f t="shared" si="24"/>
        <v>0</v>
      </c>
      <c r="I76" s="231">
        <f t="shared" si="24"/>
        <v>0</v>
      </c>
      <c r="J76" s="231">
        <f t="shared" si="24"/>
        <v>0</v>
      </c>
      <c r="K76" s="231">
        <f t="shared" si="24"/>
        <v>0</v>
      </c>
      <c r="L76" s="231">
        <f t="shared" si="24"/>
        <v>0</v>
      </c>
      <c r="M76" s="231">
        <f t="shared" si="24"/>
        <v>0</v>
      </c>
      <c r="N76" s="231">
        <f t="shared" si="24"/>
        <v>0</v>
      </c>
      <c r="O76" s="231">
        <f t="shared" si="24"/>
        <v>1741</v>
      </c>
      <c r="P76" s="461">
        <f t="shared" si="0"/>
        <v>1741</v>
      </c>
      <c r="Q76" s="461">
        <f t="shared" si="1"/>
        <v>0</v>
      </c>
    </row>
    <row r="77" spans="1:17" s="472" customFormat="1" ht="12.75">
      <c r="A77" s="473" t="s">
        <v>597</v>
      </c>
      <c r="B77" s="283"/>
      <c r="C77" s="233">
        <f aca="true" t="shared" si="25" ref="C77:O77">C74+C76</f>
        <v>11066</v>
      </c>
      <c r="D77" s="233">
        <f t="shared" si="25"/>
        <v>5153</v>
      </c>
      <c r="E77" s="233">
        <f t="shared" si="25"/>
        <v>0</v>
      </c>
      <c r="F77" s="233">
        <f t="shared" si="25"/>
        <v>0</v>
      </c>
      <c r="G77" s="233">
        <f t="shared" si="25"/>
        <v>0</v>
      </c>
      <c r="H77" s="233">
        <f t="shared" si="25"/>
        <v>4172</v>
      </c>
      <c r="I77" s="233">
        <f t="shared" si="25"/>
        <v>0</v>
      </c>
      <c r="J77" s="233">
        <f t="shared" si="25"/>
        <v>0</v>
      </c>
      <c r="K77" s="233">
        <f t="shared" si="25"/>
        <v>0</v>
      </c>
      <c r="L77" s="233">
        <f t="shared" si="25"/>
        <v>0</v>
      </c>
      <c r="M77" s="233">
        <f t="shared" si="25"/>
        <v>0</v>
      </c>
      <c r="N77" s="233">
        <f t="shared" si="25"/>
        <v>0</v>
      </c>
      <c r="O77" s="233">
        <f t="shared" si="25"/>
        <v>1741</v>
      </c>
      <c r="P77" s="461">
        <f aca="true" t="shared" si="26" ref="P77:P140">SUM(D77:O77)</f>
        <v>11066</v>
      </c>
      <c r="Q77" s="461">
        <f aca="true" t="shared" si="27" ref="Q77:Q140">P77-C77</f>
        <v>0</v>
      </c>
    </row>
    <row r="78" spans="1:17" ht="12.75">
      <c r="A78" s="241" t="s">
        <v>164</v>
      </c>
      <c r="B78" s="288"/>
      <c r="C78" s="231"/>
      <c r="D78" s="231"/>
      <c r="E78" s="231"/>
      <c r="F78" s="237"/>
      <c r="G78" s="238"/>
      <c r="H78" s="237"/>
      <c r="I78" s="238"/>
      <c r="J78" s="238"/>
      <c r="K78" s="237"/>
      <c r="L78" s="238"/>
      <c r="M78" s="239"/>
      <c r="N78" s="238"/>
      <c r="O78" s="239"/>
      <c r="P78" s="461">
        <f t="shared" si="26"/>
        <v>0</v>
      </c>
      <c r="Q78" s="461">
        <f t="shared" si="27"/>
        <v>0</v>
      </c>
    </row>
    <row r="79" spans="1:17" ht="12.75">
      <c r="A79" s="240" t="s">
        <v>35</v>
      </c>
      <c r="B79" s="287" t="s">
        <v>217</v>
      </c>
      <c r="C79" s="231">
        <f>SUM(D79:O79)</f>
        <v>9892</v>
      </c>
      <c r="D79" s="231">
        <v>8420</v>
      </c>
      <c r="E79" s="231"/>
      <c r="F79" s="242"/>
      <c r="G79" s="243"/>
      <c r="H79" s="242">
        <v>1472</v>
      </c>
      <c r="I79" s="243"/>
      <c r="J79" s="243"/>
      <c r="K79" s="242"/>
      <c r="L79" s="243"/>
      <c r="M79" s="244"/>
      <c r="N79" s="243"/>
      <c r="O79" s="244"/>
      <c r="P79" s="461">
        <f t="shared" si="26"/>
        <v>9892</v>
      </c>
      <c r="Q79" s="461">
        <f t="shared" si="27"/>
        <v>0</v>
      </c>
    </row>
    <row r="80" spans="1:17" ht="12.75">
      <c r="A80" s="230" t="s">
        <v>606</v>
      </c>
      <c r="B80" s="284"/>
      <c r="C80" s="231">
        <v>-11</v>
      </c>
      <c r="D80" s="231"/>
      <c r="E80" s="231"/>
      <c r="F80" s="234"/>
      <c r="G80" s="231"/>
      <c r="H80" s="234"/>
      <c r="I80" s="231"/>
      <c r="J80" s="234"/>
      <c r="K80" s="231"/>
      <c r="L80" s="234"/>
      <c r="M80" s="231"/>
      <c r="N80" s="234">
        <v>0</v>
      </c>
      <c r="O80" s="231">
        <v>-11</v>
      </c>
      <c r="P80" s="461">
        <f t="shared" si="26"/>
        <v>-11</v>
      </c>
      <c r="Q80" s="461">
        <f t="shared" si="27"/>
        <v>0</v>
      </c>
    </row>
    <row r="81" spans="1:17" ht="12.75">
      <c r="A81" s="230" t="s">
        <v>598</v>
      </c>
      <c r="B81" s="284"/>
      <c r="C81" s="231">
        <f aca="true" t="shared" si="28" ref="C81:O81">SUM(C80:C80)</f>
        <v>-11</v>
      </c>
      <c r="D81" s="231">
        <f t="shared" si="28"/>
        <v>0</v>
      </c>
      <c r="E81" s="231">
        <f t="shared" si="28"/>
        <v>0</v>
      </c>
      <c r="F81" s="231">
        <f t="shared" si="28"/>
        <v>0</v>
      </c>
      <c r="G81" s="231">
        <f t="shared" si="28"/>
        <v>0</v>
      </c>
      <c r="H81" s="231">
        <f t="shared" si="28"/>
        <v>0</v>
      </c>
      <c r="I81" s="231">
        <f t="shared" si="28"/>
        <v>0</v>
      </c>
      <c r="J81" s="231">
        <f t="shared" si="28"/>
        <v>0</v>
      </c>
      <c r="K81" s="231">
        <f t="shared" si="28"/>
        <v>0</v>
      </c>
      <c r="L81" s="231">
        <f t="shared" si="28"/>
        <v>0</v>
      </c>
      <c r="M81" s="231">
        <f t="shared" si="28"/>
        <v>0</v>
      </c>
      <c r="N81" s="231">
        <f t="shared" si="28"/>
        <v>0</v>
      </c>
      <c r="O81" s="231">
        <f t="shared" si="28"/>
        <v>-11</v>
      </c>
      <c r="P81" s="461">
        <f t="shared" si="26"/>
        <v>-11</v>
      </c>
      <c r="Q81" s="461">
        <f t="shared" si="27"/>
        <v>0</v>
      </c>
    </row>
    <row r="82" spans="1:17" s="472" customFormat="1" ht="12.75">
      <c r="A82" s="473" t="s">
        <v>597</v>
      </c>
      <c r="B82" s="283"/>
      <c r="C82" s="233">
        <f aca="true" t="shared" si="29" ref="C82:O82">C79+C81</f>
        <v>9881</v>
      </c>
      <c r="D82" s="233">
        <f t="shared" si="29"/>
        <v>8420</v>
      </c>
      <c r="E82" s="233">
        <f t="shared" si="29"/>
        <v>0</v>
      </c>
      <c r="F82" s="233">
        <f t="shared" si="29"/>
        <v>0</v>
      </c>
      <c r="G82" s="233">
        <f t="shared" si="29"/>
        <v>0</v>
      </c>
      <c r="H82" s="233">
        <f t="shared" si="29"/>
        <v>1472</v>
      </c>
      <c r="I82" s="233">
        <f t="shared" si="29"/>
        <v>0</v>
      </c>
      <c r="J82" s="233">
        <f t="shared" si="29"/>
        <v>0</v>
      </c>
      <c r="K82" s="233">
        <f t="shared" si="29"/>
        <v>0</v>
      </c>
      <c r="L82" s="233">
        <f t="shared" si="29"/>
        <v>0</v>
      </c>
      <c r="M82" s="233">
        <f t="shared" si="29"/>
        <v>0</v>
      </c>
      <c r="N82" s="233">
        <f t="shared" si="29"/>
        <v>0</v>
      </c>
      <c r="O82" s="233">
        <f t="shared" si="29"/>
        <v>-11</v>
      </c>
      <c r="P82" s="461">
        <f t="shared" si="26"/>
        <v>9881</v>
      </c>
      <c r="Q82" s="461">
        <f t="shared" si="27"/>
        <v>0</v>
      </c>
    </row>
    <row r="83" spans="1:17" ht="12.75">
      <c r="A83" s="241" t="s">
        <v>163</v>
      </c>
      <c r="B83" s="290"/>
      <c r="C83" s="231"/>
      <c r="D83" s="231"/>
      <c r="E83" s="231"/>
      <c r="F83" s="237"/>
      <c r="G83" s="238"/>
      <c r="H83" s="237"/>
      <c r="I83" s="238"/>
      <c r="J83" s="238"/>
      <c r="K83" s="237"/>
      <c r="L83" s="238"/>
      <c r="M83" s="244"/>
      <c r="N83" s="238"/>
      <c r="O83" s="244"/>
      <c r="P83" s="461">
        <f t="shared" si="26"/>
        <v>0</v>
      </c>
      <c r="Q83" s="461">
        <f t="shared" si="27"/>
        <v>0</v>
      </c>
    </row>
    <row r="84" spans="1:17" ht="12.75">
      <c r="A84" s="240" t="s">
        <v>35</v>
      </c>
      <c r="B84" s="287" t="s">
        <v>217</v>
      </c>
      <c r="C84" s="231">
        <f>SUM(D84:O84)</f>
        <v>38661</v>
      </c>
      <c r="D84" s="231">
        <v>34404</v>
      </c>
      <c r="E84" s="231"/>
      <c r="F84" s="242"/>
      <c r="G84" s="243"/>
      <c r="H84" s="242">
        <v>4257</v>
      </c>
      <c r="I84" s="243"/>
      <c r="J84" s="243"/>
      <c r="K84" s="242"/>
      <c r="L84" s="243"/>
      <c r="M84" s="244"/>
      <c r="N84" s="243"/>
      <c r="O84" s="244"/>
      <c r="P84" s="461">
        <f t="shared" si="26"/>
        <v>38661</v>
      </c>
      <c r="Q84" s="461">
        <f t="shared" si="27"/>
        <v>0</v>
      </c>
    </row>
    <row r="85" spans="1:17" ht="12.75">
      <c r="A85" s="230" t="s">
        <v>606</v>
      </c>
      <c r="B85" s="284"/>
      <c r="C85" s="231">
        <v>3323</v>
      </c>
      <c r="D85" s="231"/>
      <c r="E85" s="231"/>
      <c r="F85" s="234"/>
      <c r="G85" s="231"/>
      <c r="H85" s="234"/>
      <c r="I85" s="231"/>
      <c r="J85" s="234"/>
      <c r="K85" s="231"/>
      <c r="L85" s="234"/>
      <c r="M85" s="231"/>
      <c r="N85" s="234"/>
      <c r="O85" s="231">
        <v>3323</v>
      </c>
      <c r="P85" s="461">
        <f t="shared" si="26"/>
        <v>3323</v>
      </c>
      <c r="Q85" s="461">
        <f t="shared" si="27"/>
        <v>0</v>
      </c>
    </row>
    <row r="86" spans="1:17" ht="12.75">
      <c r="A86" s="230" t="s">
        <v>613</v>
      </c>
      <c r="B86" s="284"/>
      <c r="C86" s="231">
        <v>500</v>
      </c>
      <c r="D86" s="231">
        <v>500</v>
      </c>
      <c r="E86" s="231"/>
      <c r="F86" s="234"/>
      <c r="G86" s="231"/>
      <c r="H86" s="234"/>
      <c r="I86" s="231"/>
      <c r="J86" s="234"/>
      <c r="K86" s="231"/>
      <c r="L86" s="234"/>
      <c r="M86" s="231"/>
      <c r="N86" s="234"/>
      <c r="O86" s="231"/>
      <c r="P86" s="461">
        <f t="shared" si="26"/>
        <v>500</v>
      </c>
      <c r="Q86" s="461">
        <f t="shared" si="27"/>
        <v>0</v>
      </c>
    </row>
    <row r="87" spans="1:17" ht="12.75">
      <c r="A87" s="230" t="s">
        <v>598</v>
      </c>
      <c r="B87" s="284"/>
      <c r="C87" s="231">
        <f aca="true" t="shared" si="30" ref="C87:O87">SUM(C85:C86)</f>
        <v>3823</v>
      </c>
      <c r="D87" s="231">
        <f t="shared" si="30"/>
        <v>500</v>
      </c>
      <c r="E87" s="231">
        <f t="shared" si="30"/>
        <v>0</v>
      </c>
      <c r="F87" s="231">
        <f t="shared" si="30"/>
        <v>0</v>
      </c>
      <c r="G87" s="231">
        <f t="shared" si="30"/>
        <v>0</v>
      </c>
      <c r="H87" s="231">
        <f t="shared" si="30"/>
        <v>0</v>
      </c>
      <c r="I87" s="231">
        <f t="shared" si="30"/>
        <v>0</v>
      </c>
      <c r="J87" s="231">
        <f t="shared" si="30"/>
        <v>0</v>
      </c>
      <c r="K87" s="231">
        <f t="shared" si="30"/>
        <v>0</v>
      </c>
      <c r="L87" s="231">
        <f t="shared" si="30"/>
        <v>0</v>
      </c>
      <c r="M87" s="231">
        <f t="shared" si="30"/>
        <v>0</v>
      </c>
      <c r="N87" s="231">
        <f t="shared" si="30"/>
        <v>0</v>
      </c>
      <c r="O87" s="231">
        <f t="shared" si="30"/>
        <v>3323</v>
      </c>
      <c r="P87" s="461">
        <f t="shared" si="26"/>
        <v>3823</v>
      </c>
      <c r="Q87" s="461">
        <f t="shared" si="27"/>
        <v>0</v>
      </c>
    </row>
    <row r="88" spans="1:17" s="472" customFormat="1" ht="12.75">
      <c r="A88" s="473" t="s">
        <v>597</v>
      </c>
      <c r="B88" s="283"/>
      <c r="C88" s="233">
        <f aca="true" t="shared" si="31" ref="C88:O88">C84+C87</f>
        <v>42484</v>
      </c>
      <c r="D88" s="233">
        <f t="shared" si="31"/>
        <v>34904</v>
      </c>
      <c r="E88" s="233">
        <f t="shared" si="31"/>
        <v>0</v>
      </c>
      <c r="F88" s="233">
        <f t="shared" si="31"/>
        <v>0</v>
      </c>
      <c r="G88" s="233">
        <f t="shared" si="31"/>
        <v>0</v>
      </c>
      <c r="H88" s="233">
        <f t="shared" si="31"/>
        <v>4257</v>
      </c>
      <c r="I88" s="233">
        <f t="shared" si="31"/>
        <v>0</v>
      </c>
      <c r="J88" s="233">
        <f t="shared" si="31"/>
        <v>0</v>
      </c>
      <c r="K88" s="233">
        <f t="shared" si="31"/>
        <v>0</v>
      </c>
      <c r="L88" s="233">
        <f t="shared" si="31"/>
        <v>0</v>
      </c>
      <c r="M88" s="233">
        <f t="shared" si="31"/>
        <v>0</v>
      </c>
      <c r="N88" s="233">
        <f t="shared" si="31"/>
        <v>0</v>
      </c>
      <c r="O88" s="233">
        <f t="shared" si="31"/>
        <v>3323</v>
      </c>
      <c r="P88" s="461">
        <f t="shared" si="26"/>
        <v>42484</v>
      </c>
      <c r="Q88" s="461">
        <f t="shared" si="27"/>
        <v>0</v>
      </c>
    </row>
    <row r="89" spans="1:17" ht="12.75">
      <c r="A89" s="314" t="s">
        <v>314</v>
      </c>
      <c r="B89" s="325"/>
      <c r="C89" s="231"/>
      <c r="D89" s="231"/>
      <c r="E89" s="229"/>
      <c r="F89" s="237"/>
      <c r="G89" s="238"/>
      <c r="H89" s="237"/>
      <c r="I89" s="238"/>
      <c r="J89" s="237"/>
      <c r="K89" s="238"/>
      <c r="L89" s="237"/>
      <c r="M89" s="239"/>
      <c r="N89" s="237"/>
      <c r="O89" s="239"/>
      <c r="P89" s="461">
        <f t="shared" si="26"/>
        <v>0</v>
      </c>
      <c r="Q89" s="461">
        <f t="shared" si="27"/>
        <v>0</v>
      </c>
    </row>
    <row r="90" spans="1:17" s="68" customFormat="1" ht="12.75">
      <c r="A90" s="295" t="s">
        <v>35</v>
      </c>
      <c r="B90" s="287" t="s">
        <v>217</v>
      </c>
      <c r="C90" s="231">
        <f>SUM(D90:O90)</f>
        <v>60000</v>
      </c>
      <c r="D90" s="231">
        <v>57000</v>
      </c>
      <c r="E90" s="231"/>
      <c r="F90" s="242"/>
      <c r="G90" s="243"/>
      <c r="H90" s="242">
        <v>3000</v>
      </c>
      <c r="I90" s="243"/>
      <c r="J90" s="242"/>
      <c r="K90" s="243"/>
      <c r="L90" s="242"/>
      <c r="M90" s="244"/>
      <c r="N90" s="242"/>
      <c r="O90" s="244"/>
      <c r="P90" s="461">
        <f t="shared" si="26"/>
        <v>60000</v>
      </c>
      <c r="Q90" s="461">
        <f t="shared" si="27"/>
        <v>0</v>
      </c>
    </row>
    <row r="91" spans="1:17" ht="12.75">
      <c r="A91" s="230" t="s">
        <v>606</v>
      </c>
      <c r="B91" s="284"/>
      <c r="C91" s="231">
        <v>1676</v>
      </c>
      <c r="D91" s="231"/>
      <c r="E91" s="231"/>
      <c r="F91" s="234"/>
      <c r="G91" s="231"/>
      <c r="H91" s="234"/>
      <c r="I91" s="231"/>
      <c r="J91" s="234"/>
      <c r="K91" s="231"/>
      <c r="L91" s="234"/>
      <c r="M91" s="231"/>
      <c r="N91" s="234"/>
      <c r="O91" s="231">
        <v>1676</v>
      </c>
      <c r="P91" s="461">
        <f t="shared" si="26"/>
        <v>1676</v>
      </c>
      <c r="Q91" s="461">
        <f t="shared" si="27"/>
        <v>0</v>
      </c>
    </row>
    <row r="92" spans="1:17" ht="12.75">
      <c r="A92" s="230" t="s">
        <v>612</v>
      </c>
      <c r="B92" s="284"/>
      <c r="C92" s="231">
        <v>9413</v>
      </c>
      <c r="D92" s="231">
        <v>9413</v>
      </c>
      <c r="E92" s="231"/>
      <c r="F92" s="234"/>
      <c r="G92" s="231"/>
      <c r="H92" s="234"/>
      <c r="I92" s="231"/>
      <c r="J92" s="234"/>
      <c r="K92" s="231"/>
      <c r="L92" s="234"/>
      <c r="M92" s="231"/>
      <c r="N92" s="234"/>
      <c r="O92" s="231"/>
      <c r="P92" s="461">
        <f t="shared" si="26"/>
        <v>9413</v>
      </c>
      <c r="Q92" s="461">
        <f t="shared" si="27"/>
        <v>0</v>
      </c>
    </row>
    <row r="93" spans="1:17" ht="12.75">
      <c r="A93" s="230" t="s">
        <v>611</v>
      </c>
      <c r="B93" s="284"/>
      <c r="C93" s="231">
        <v>1000</v>
      </c>
      <c r="D93" s="231">
        <v>1000</v>
      </c>
      <c r="E93" s="231"/>
      <c r="F93" s="234"/>
      <c r="G93" s="231"/>
      <c r="H93" s="234"/>
      <c r="I93" s="231"/>
      <c r="J93" s="234"/>
      <c r="K93" s="231"/>
      <c r="L93" s="234"/>
      <c r="M93" s="231"/>
      <c r="N93" s="234"/>
      <c r="O93" s="231"/>
      <c r="P93" s="461">
        <f t="shared" si="26"/>
        <v>1000</v>
      </c>
      <c r="Q93" s="461">
        <f t="shared" si="27"/>
        <v>0</v>
      </c>
    </row>
    <row r="94" spans="1:17" ht="12.75">
      <c r="A94" s="230" t="s">
        <v>610</v>
      </c>
      <c r="B94" s="284"/>
      <c r="C94" s="231">
        <v>1330</v>
      </c>
      <c r="D94" s="231">
        <v>1330</v>
      </c>
      <c r="E94" s="231"/>
      <c r="F94" s="234"/>
      <c r="G94" s="231"/>
      <c r="H94" s="234"/>
      <c r="I94" s="231"/>
      <c r="J94" s="234"/>
      <c r="K94" s="231"/>
      <c r="L94" s="234"/>
      <c r="M94" s="231"/>
      <c r="N94" s="234"/>
      <c r="O94" s="231"/>
      <c r="P94" s="461">
        <f t="shared" si="26"/>
        <v>1330</v>
      </c>
      <c r="Q94" s="461">
        <f t="shared" si="27"/>
        <v>0</v>
      </c>
    </row>
    <row r="95" spans="1:17" ht="12.75">
      <c r="A95" s="230" t="s">
        <v>609</v>
      </c>
      <c r="B95" s="284"/>
      <c r="C95" s="231">
        <v>982</v>
      </c>
      <c r="D95" s="231">
        <v>982</v>
      </c>
      <c r="E95" s="231"/>
      <c r="F95" s="234"/>
      <c r="G95" s="231"/>
      <c r="H95" s="234"/>
      <c r="I95" s="231"/>
      <c r="J95" s="234"/>
      <c r="K95" s="231"/>
      <c r="L95" s="234"/>
      <c r="M95" s="231"/>
      <c r="N95" s="234"/>
      <c r="O95" s="231"/>
      <c r="P95" s="461">
        <f t="shared" si="26"/>
        <v>982</v>
      </c>
      <c r="Q95" s="461">
        <f t="shared" si="27"/>
        <v>0</v>
      </c>
    </row>
    <row r="96" spans="1:17" ht="12.75">
      <c r="A96" s="230" t="s">
        <v>608</v>
      </c>
      <c r="B96" s="284"/>
      <c r="C96" s="231">
        <v>2811</v>
      </c>
      <c r="D96" s="231">
        <v>2811</v>
      </c>
      <c r="E96" s="231"/>
      <c r="F96" s="234"/>
      <c r="G96" s="231"/>
      <c r="H96" s="234"/>
      <c r="I96" s="231"/>
      <c r="J96" s="234"/>
      <c r="K96" s="231"/>
      <c r="L96" s="234"/>
      <c r="M96" s="231"/>
      <c r="N96" s="234"/>
      <c r="O96" s="231"/>
      <c r="P96" s="461">
        <f t="shared" si="26"/>
        <v>2811</v>
      </c>
      <c r="Q96" s="461">
        <f t="shared" si="27"/>
        <v>0</v>
      </c>
    </row>
    <row r="97" spans="1:17" ht="12.75">
      <c r="A97" s="230" t="s">
        <v>602</v>
      </c>
      <c r="B97" s="284"/>
      <c r="C97" s="231">
        <v>10</v>
      </c>
      <c r="D97" s="231">
        <v>10</v>
      </c>
      <c r="E97" s="231"/>
      <c r="F97" s="231"/>
      <c r="G97" s="231"/>
      <c r="H97" s="231"/>
      <c r="I97" s="231"/>
      <c r="J97" s="231"/>
      <c r="K97" s="231"/>
      <c r="L97" s="231"/>
      <c r="M97" s="231"/>
      <c r="N97" s="234"/>
      <c r="O97" s="231"/>
      <c r="P97" s="461">
        <f t="shared" si="26"/>
        <v>10</v>
      </c>
      <c r="Q97" s="461">
        <f t="shared" si="27"/>
        <v>0</v>
      </c>
    </row>
    <row r="98" spans="1:17" ht="12.75">
      <c r="A98" s="230" t="s">
        <v>598</v>
      </c>
      <c r="B98" s="284"/>
      <c r="C98" s="231">
        <f aca="true" t="shared" si="32" ref="C98:O98">SUM(C91:C97)</f>
        <v>17222</v>
      </c>
      <c r="D98" s="231">
        <f t="shared" si="32"/>
        <v>15546</v>
      </c>
      <c r="E98" s="231">
        <f t="shared" si="32"/>
        <v>0</v>
      </c>
      <c r="F98" s="231">
        <f t="shared" si="32"/>
        <v>0</v>
      </c>
      <c r="G98" s="231">
        <f t="shared" si="32"/>
        <v>0</v>
      </c>
      <c r="H98" s="231">
        <f t="shared" si="32"/>
        <v>0</v>
      </c>
      <c r="I98" s="231">
        <f t="shared" si="32"/>
        <v>0</v>
      </c>
      <c r="J98" s="231">
        <f t="shared" si="32"/>
        <v>0</v>
      </c>
      <c r="K98" s="231">
        <f t="shared" si="32"/>
        <v>0</v>
      </c>
      <c r="L98" s="231">
        <f t="shared" si="32"/>
        <v>0</v>
      </c>
      <c r="M98" s="231">
        <f t="shared" si="32"/>
        <v>0</v>
      </c>
      <c r="N98" s="231">
        <f t="shared" si="32"/>
        <v>0</v>
      </c>
      <c r="O98" s="231">
        <f t="shared" si="32"/>
        <v>1676</v>
      </c>
      <c r="P98" s="461">
        <f t="shared" si="26"/>
        <v>17222</v>
      </c>
      <c r="Q98" s="461">
        <f t="shared" si="27"/>
        <v>0</v>
      </c>
    </row>
    <row r="99" spans="1:17" s="472" customFormat="1" ht="12.75">
      <c r="A99" s="473" t="s">
        <v>597</v>
      </c>
      <c r="B99" s="283"/>
      <c r="C99" s="233">
        <f aca="true" t="shared" si="33" ref="C99:O99">C90+C98</f>
        <v>77222</v>
      </c>
      <c r="D99" s="233">
        <f t="shared" si="33"/>
        <v>72546</v>
      </c>
      <c r="E99" s="233">
        <f t="shared" si="33"/>
        <v>0</v>
      </c>
      <c r="F99" s="233">
        <f t="shared" si="33"/>
        <v>0</v>
      </c>
      <c r="G99" s="233">
        <f t="shared" si="33"/>
        <v>0</v>
      </c>
      <c r="H99" s="233">
        <f t="shared" si="33"/>
        <v>3000</v>
      </c>
      <c r="I99" s="233">
        <f t="shared" si="33"/>
        <v>0</v>
      </c>
      <c r="J99" s="233">
        <f t="shared" si="33"/>
        <v>0</v>
      </c>
      <c r="K99" s="233">
        <f t="shared" si="33"/>
        <v>0</v>
      </c>
      <c r="L99" s="233">
        <f t="shared" si="33"/>
        <v>0</v>
      </c>
      <c r="M99" s="233">
        <f t="shared" si="33"/>
        <v>0</v>
      </c>
      <c r="N99" s="233">
        <f t="shared" si="33"/>
        <v>0</v>
      </c>
      <c r="O99" s="233">
        <f t="shared" si="33"/>
        <v>1676</v>
      </c>
      <c r="P99" s="461">
        <f t="shared" si="26"/>
        <v>77222</v>
      </c>
      <c r="Q99" s="461">
        <f t="shared" si="27"/>
        <v>0</v>
      </c>
    </row>
    <row r="100" spans="1:17" ht="12.75">
      <c r="A100" s="311" t="s">
        <v>320</v>
      </c>
      <c r="B100" s="312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4"/>
      <c r="O100" s="231"/>
      <c r="P100" s="461">
        <f t="shared" si="26"/>
        <v>0</v>
      </c>
      <c r="Q100" s="461">
        <f t="shared" si="27"/>
        <v>0</v>
      </c>
    </row>
    <row r="101" spans="1:17" s="68" customFormat="1" ht="12.75">
      <c r="A101" s="230" t="s">
        <v>35</v>
      </c>
      <c r="B101" s="284"/>
      <c r="C101" s="476">
        <f>SUM(C105,C112,C117)</f>
        <v>417946</v>
      </c>
      <c r="D101" s="231">
        <v>342493</v>
      </c>
      <c r="E101" s="231">
        <f aca="true" t="shared" si="34" ref="E101:O101">SUM(E105,E112,E117)</f>
        <v>25999</v>
      </c>
      <c r="F101" s="231">
        <f t="shared" si="34"/>
        <v>0</v>
      </c>
      <c r="G101" s="231">
        <f t="shared" si="34"/>
        <v>0</v>
      </c>
      <c r="H101" s="231">
        <f t="shared" si="34"/>
        <v>49454</v>
      </c>
      <c r="I101" s="231">
        <f t="shared" si="34"/>
        <v>0</v>
      </c>
      <c r="J101" s="231">
        <f t="shared" si="34"/>
        <v>0</v>
      </c>
      <c r="K101" s="231">
        <f t="shared" si="34"/>
        <v>0</v>
      </c>
      <c r="L101" s="231">
        <f t="shared" si="34"/>
        <v>0</v>
      </c>
      <c r="M101" s="231">
        <f t="shared" si="34"/>
        <v>0</v>
      </c>
      <c r="N101" s="476">
        <f t="shared" si="34"/>
        <v>0</v>
      </c>
      <c r="O101" s="231">
        <f t="shared" si="34"/>
        <v>0</v>
      </c>
      <c r="P101" s="461">
        <f t="shared" si="26"/>
        <v>417946</v>
      </c>
      <c r="Q101" s="461">
        <f t="shared" si="27"/>
        <v>0</v>
      </c>
    </row>
    <row r="102" spans="1:17" s="68" customFormat="1" ht="12.75">
      <c r="A102" s="230" t="s">
        <v>598</v>
      </c>
      <c r="B102" s="284"/>
      <c r="C102" s="476">
        <f aca="true" t="shared" si="35" ref="C102:M102">C109+C114+C118</f>
        <v>19992</v>
      </c>
      <c r="D102" s="476">
        <f t="shared" si="35"/>
        <v>10193</v>
      </c>
      <c r="E102" s="476">
        <f t="shared" si="35"/>
        <v>1860</v>
      </c>
      <c r="F102" s="476">
        <f t="shared" si="35"/>
        <v>0</v>
      </c>
      <c r="G102" s="476">
        <f t="shared" si="35"/>
        <v>0</v>
      </c>
      <c r="H102" s="476">
        <f t="shared" si="35"/>
        <v>-374</v>
      </c>
      <c r="I102" s="476">
        <f t="shared" si="35"/>
        <v>0</v>
      </c>
      <c r="J102" s="476">
        <f t="shared" si="35"/>
        <v>0</v>
      </c>
      <c r="K102" s="476">
        <f t="shared" si="35"/>
        <v>0</v>
      </c>
      <c r="L102" s="476">
        <f t="shared" si="35"/>
        <v>0</v>
      </c>
      <c r="M102" s="476">
        <f t="shared" si="35"/>
        <v>0</v>
      </c>
      <c r="N102" s="476">
        <v>0</v>
      </c>
      <c r="O102" s="476">
        <v>8313</v>
      </c>
      <c r="P102" s="461">
        <f t="shared" si="26"/>
        <v>19992</v>
      </c>
      <c r="Q102" s="461">
        <f t="shared" si="27"/>
        <v>0</v>
      </c>
    </row>
    <row r="103" spans="1:17" s="472" customFormat="1" ht="12.75">
      <c r="A103" s="473" t="s">
        <v>597</v>
      </c>
      <c r="B103" s="283"/>
      <c r="C103" s="245">
        <f aca="true" t="shared" si="36" ref="C103:M103">C110+C115+C119</f>
        <v>437938</v>
      </c>
      <c r="D103" s="245">
        <f t="shared" si="36"/>
        <v>352686</v>
      </c>
      <c r="E103" s="245">
        <f t="shared" si="36"/>
        <v>27859</v>
      </c>
      <c r="F103" s="245">
        <f t="shared" si="36"/>
        <v>0</v>
      </c>
      <c r="G103" s="245">
        <f t="shared" si="36"/>
        <v>0</v>
      </c>
      <c r="H103" s="245">
        <f t="shared" si="36"/>
        <v>49080</v>
      </c>
      <c r="I103" s="245">
        <f t="shared" si="36"/>
        <v>0</v>
      </c>
      <c r="J103" s="245">
        <f t="shared" si="36"/>
        <v>0</v>
      </c>
      <c r="K103" s="245">
        <f t="shared" si="36"/>
        <v>0</v>
      </c>
      <c r="L103" s="245">
        <f t="shared" si="36"/>
        <v>0</v>
      </c>
      <c r="M103" s="245">
        <f t="shared" si="36"/>
        <v>0</v>
      </c>
      <c r="N103" s="245">
        <v>0</v>
      </c>
      <c r="O103" s="245">
        <v>8313</v>
      </c>
      <c r="P103" s="461">
        <f t="shared" si="26"/>
        <v>437938</v>
      </c>
      <c r="Q103" s="461">
        <f t="shared" si="27"/>
        <v>0</v>
      </c>
    </row>
    <row r="104" spans="1:17" ht="12.75">
      <c r="A104" s="475" t="s">
        <v>343</v>
      </c>
      <c r="B104" s="226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4"/>
      <c r="O104" s="231"/>
      <c r="P104" s="461">
        <f t="shared" si="26"/>
        <v>0</v>
      </c>
      <c r="Q104" s="461">
        <f t="shared" si="27"/>
        <v>0</v>
      </c>
    </row>
    <row r="105" spans="1:17" ht="12.75">
      <c r="A105" s="230" t="s">
        <v>35</v>
      </c>
      <c r="B105" s="284" t="s">
        <v>217</v>
      </c>
      <c r="C105" s="231">
        <f>SUM(D105:O105)</f>
        <v>33136</v>
      </c>
      <c r="D105" s="231">
        <v>31276</v>
      </c>
      <c r="E105" s="231"/>
      <c r="F105" s="234"/>
      <c r="G105" s="231"/>
      <c r="H105" s="234">
        <v>1860</v>
      </c>
      <c r="I105" s="231"/>
      <c r="J105" s="234"/>
      <c r="K105" s="231"/>
      <c r="L105" s="234"/>
      <c r="M105" s="231"/>
      <c r="N105" s="234"/>
      <c r="O105" s="231"/>
      <c r="P105" s="461">
        <f t="shared" si="26"/>
        <v>33136</v>
      </c>
      <c r="Q105" s="461">
        <f t="shared" si="27"/>
        <v>0</v>
      </c>
    </row>
    <row r="106" spans="1:17" ht="12.75">
      <c r="A106" s="230" t="s">
        <v>606</v>
      </c>
      <c r="B106" s="284"/>
      <c r="C106" s="231">
        <v>6053</v>
      </c>
      <c r="D106" s="231"/>
      <c r="E106" s="231"/>
      <c r="F106" s="234"/>
      <c r="G106" s="231"/>
      <c r="H106" s="234"/>
      <c r="I106" s="231"/>
      <c r="J106" s="234"/>
      <c r="K106" s="231"/>
      <c r="L106" s="234"/>
      <c r="M106" s="231"/>
      <c r="N106" s="234"/>
      <c r="O106" s="231">
        <v>6053</v>
      </c>
      <c r="P106" s="461">
        <f t="shared" si="26"/>
        <v>6053</v>
      </c>
      <c r="Q106" s="461">
        <f t="shared" si="27"/>
        <v>0</v>
      </c>
    </row>
    <row r="107" spans="1:17" ht="12.75">
      <c r="A107" s="230" t="s">
        <v>607</v>
      </c>
      <c r="B107" s="284"/>
      <c r="C107" s="231"/>
      <c r="D107" s="231"/>
      <c r="E107" s="231">
        <v>1860</v>
      </c>
      <c r="F107" s="234"/>
      <c r="G107" s="231"/>
      <c r="H107" s="234">
        <v>-1860</v>
      </c>
      <c r="I107" s="231"/>
      <c r="J107" s="234"/>
      <c r="K107" s="231"/>
      <c r="L107" s="234"/>
      <c r="M107" s="231"/>
      <c r="N107" s="234"/>
      <c r="O107" s="231"/>
      <c r="P107" s="461">
        <f t="shared" si="26"/>
        <v>0</v>
      </c>
      <c r="Q107" s="461">
        <f t="shared" si="27"/>
        <v>0</v>
      </c>
    </row>
    <row r="108" spans="1:17" ht="12.75">
      <c r="A108" s="230" t="s">
        <v>602</v>
      </c>
      <c r="B108" s="284"/>
      <c r="C108" s="231">
        <v>73</v>
      </c>
      <c r="D108" s="231">
        <v>73</v>
      </c>
      <c r="E108" s="231"/>
      <c r="F108" s="234"/>
      <c r="G108" s="231"/>
      <c r="H108" s="234"/>
      <c r="I108" s="231"/>
      <c r="J108" s="234"/>
      <c r="K108" s="231"/>
      <c r="L108" s="234"/>
      <c r="M108" s="231"/>
      <c r="N108" s="234"/>
      <c r="O108" s="231"/>
      <c r="P108" s="461">
        <f t="shared" si="26"/>
        <v>73</v>
      </c>
      <c r="Q108" s="461">
        <f t="shared" si="27"/>
        <v>0</v>
      </c>
    </row>
    <row r="109" spans="1:17" ht="12.75">
      <c r="A109" s="230" t="s">
        <v>598</v>
      </c>
      <c r="B109" s="284"/>
      <c r="C109" s="231">
        <f aca="true" t="shared" si="37" ref="C109:O109">SUM(C106:C108)</f>
        <v>6126</v>
      </c>
      <c r="D109" s="231">
        <f t="shared" si="37"/>
        <v>73</v>
      </c>
      <c r="E109" s="231">
        <f t="shared" si="37"/>
        <v>1860</v>
      </c>
      <c r="F109" s="231">
        <f t="shared" si="37"/>
        <v>0</v>
      </c>
      <c r="G109" s="231">
        <f t="shared" si="37"/>
        <v>0</v>
      </c>
      <c r="H109" s="231">
        <f t="shared" si="37"/>
        <v>-1860</v>
      </c>
      <c r="I109" s="231">
        <f t="shared" si="37"/>
        <v>0</v>
      </c>
      <c r="J109" s="231">
        <f t="shared" si="37"/>
        <v>0</v>
      </c>
      <c r="K109" s="231">
        <f t="shared" si="37"/>
        <v>0</v>
      </c>
      <c r="L109" s="231">
        <f t="shared" si="37"/>
        <v>0</v>
      </c>
      <c r="M109" s="231">
        <f t="shared" si="37"/>
        <v>0</v>
      </c>
      <c r="N109" s="231">
        <f t="shared" si="37"/>
        <v>0</v>
      </c>
      <c r="O109" s="231">
        <f t="shared" si="37"/>
        <v>6053</v>
      </c>
      <c r="P109" s="461">
        <f t="shared" si="26"/>
        <v>6126</v>
      </c>
      <c r="Q109" s="461">
        <f t="shared" si="27"/>
        <v>0</v>
      </c>
    </row>
    <row r="110" spans="1:17" s="472" customFormat="1" ht="12.75">
      <c r="A110" s="473" t="s">
        <v>597</v>
      </c>
      <c r="B110" s="283"/>
      <c r="C110" s="233">
        <f aca="true" t="shared" si="38" ref="C110:O110">C105+C109</f>
        <v>39262</v>
      </c>
      <c r="D110" s="233">
        <f t="shared" si="38"/>
        <v>31349</v>
      </c>
      <c r="E110" s="233">
        <f t="shared" si="38"/>
        <v>1860</v>
      </c>
      <c r="F110" s="233">
        <f t="shared" si="38"/>
        <v>0</v>
      </c>
      <c r="G110" s="233">
        <f t="shared" si="38"/>
        <v>0</v>
      </c>
      <c r="H110" s="233">
        <f t="shared" si="38"/>
        <v>0</v>
      </c>
      <c r="I110" s="233">
        <f t="shared" si="38"/>
        <v>0</v>
      </c>
      <c r="J110" s="233">
        <f t="shared" si="38"/>
        <v>0</v>
      </c>
      <c r="K110" s="233">
        <f t="shared" si="38"/>
        <v>0</v>
      </c>
      <c r="L110" s="233">
        <f t="shared" si="38"/>
        <v>0</v>
      </c>
      <c r="M110" s="233">
        <f t="shared" si="38"/>
        <v>0</v>
      </c>
      <c r="N110" s="233">
        <f t="shared" si="38"/>
        <v>0</v>
      </c>
      <c r="O110" s="233">
        <f t="shared" si="38"/>
        <v>6053</v>
      </c>
      <c r="P110" s="461">
        <f t="shared" si="26"/>
        <v>39262</v>
      </c>
      <c r="Q110" s="461">
        <f t="shared" si="27"/>
        <v>0</v>
      </c>
    </row>
    <row r="111" spans="1:17" ht="12.75">
      <c r="A111" s="232" t="s">
        <v>344</v>
      </c>
      <c r="B111" s="225"/>
      <c r="C111" s="231"/>
      <c r="D111" s="231"/>
      <c r="E111" s="231"/>
      <c r="F111" s="228"/>
      <c r="G111" s="229"/>
      <c r="H111" s="228"/>
      <c r="I111" s="229"/>
      <c r="J111" s="228"/>
      <c r="K111" s="229"/>
      <c r="L111" s="228"/>
      <c r="M111" s="229"/>
      <c r="N111" s="228"/>
      <c r="O111" s="229"/>
      <c r="P111" s="461">
        <f t="shared" si="26"/>
        <v>0</v>
      </c>
      <c r="Q111" s="461">
        <f t="shared" si="27"/>
        <v>0</v>
      </c>
    </row>
    <row r="112" spans="1:17" s="68" customFormat="1" ht="12.75">
      <c r="A112" s="230" t="s">
        <v>35</v>
      </c>
      <c r="B112" s="284" t="s">
        <v>217</v>
      </c>
      <c r="C112" s="231">
        <f>SUM(D112:O112)</f>
        <v>24960</v>
      </c>
      <c r="D112" s="231">
        <v>0</v>
      </c>
      <c r="E112" s="231">
        <v>24960</v>
      </c>
      <c r="F112" s="234"/>
      <c r="G112" s="231"/>
      <c r="H112" s="234"/>
      <c r="I112" s="231"/>
      <c r="J112" s="234"/>
      <c r="K112" s="231"/>
      <c r="L112" s="234"/>
      <c r="M112" s="231"/>
      <c r="N112" s="234"/>
      <c r="O112" s="231"/>
      <c r="P112" s="461">
        <f t="shared" si="26"/>
        <v>24960</v>
      </c>
      <c r="Q112" s="461">
        <f t="shared" si="27"/>
        <v>0</v>
      </c>
    </row>
    <row r="113" spans="1:17" ht="12.75">
      <c r="A113" s="230" t="s">
        <v>606</v>
      </c>
      <c r="B113" s="284"/>
      <c r="C113" s="231">
        <v>2260</v>
      </c>
      <c r="D113" s="231"/>
      <c r="E113" s="231"/>
      <c r="F113" s="234"/>
      <c r="G113" s="231"/>
      <c r="H113" s="234"/>
      <c r="I113" s="231"/>
      <c r="J113" s="234"/>
      <c r="K113" s="231"/>
      <c r="L113" s="234"/>
      <c r="M113" s="231"/>
      <c r="N113" s="234"/>
      <c r="O113" s="231">
        <v>2260</v>
      </c>
      <c r="P113" s="461">
        <f t="shared" si="26"/>
        <v>2260</v>
      </c>
      <c r="Q113" s="461">
        <f t="shared" si="27"/>
        <v>0</v>
      </c>
    </row>
    <row r="114" spans="1:17" ht="12.75">
      <c r="A114" s="230" t="s">
        <v>598</v>
      </c>
      <c r="B114" s="284"/>
      <c r="C114" s="231">
        <f aca="true" t="shared" si="39" ref="C114:O114">SUM(C113:C113)</f>
        <v>2260</v>
      </c>
      <c r="D114" s="231">
        <f t="shared" si="39"/>
        <v>0</v>
      </c>
      <c r="E114" s="231">
        <f t="shared" si="39"/>
        <v>0</v>
      </c>
      <c r="F114" s="231">
        <f t="shared" si="39"/>
        <v>0</v>
      </c>
      <c r="G114" s="231">
        <f t="shared" si="39"/>
        <v>0</v>
      </c>
      <c r="H114" s="231">
        <f t="shared" si="39"/>
        <v>0</v>
      </c>
      <c r="I114" s="231">
        <f t="shared" si="39"/>
        <v>0</v>
      </c>
      <c r="J114" s="231">
        <f t="shared" si="39"/>
        <v>0</v>
      </c>
      <c r="K114" s="231">
        <f t="shared" si="39"/>
        <v>0</v>
      </c>
      <c r="L114" s="231">
        <f t="shared" si="39"/>
        <v>0</v>
      </c>
      <c r="M114" s="231">
        <f t="shared" si="39"/>
        <v>0</v>
      </c>
      <c r="N114" s="231">
        <f t="shared" si="39"/>
        <v>0</v>
      </c>
      <c r="O114" s="231">
        <f t="shared" si="39"/>
        <v>2260</v>
      </c>
      <c r="P114" s="461">
        <f t="shared" si="26"/>
        <v>2260</v>
      </c>
      <c r="Q114" s="461">
        <f t="shared" si="27"/>
        <v>0</v>
      </c>
    </row>
    <row r="115" spans="1:17" s="472" customFormat="1" ht="12.75">
      <c r="A115" s="473" t="s">
        <v>597</v>
      </c>
      <c r="B115" s="283"/>
      <c r="C115" s="233">
        <f aca="true" t="shared" si="40" ref="C115:O115">C112+C114</f>
        <v>27220</v>
      </c>
      <c r="D115" s="233">
        <f t="shared" si="40"/>
        <v>0</v>
      </c>
      <c r="E115" s="233">
        <f t="shared" si="40"/>
        <v>24960</v>
      </c>
      <c r="F115" s="233">
        <f t="shared" si="40"/>
        <v>0</v>
      </c>
      <c r="G115" s="233">
        <f t="shared" si="40"/>
        <v>0</v>
      </c>
      <c r="H115" s="233">
        <f t="shared" si="40"/>
        <v>0</v>
      </c>
      <c r="I115" s="233">
        <f t="shared" si="40"/>
        <v>0</v>
      </c>
      <c r="J115" s="233">
        <f t="shared" si="40"/>
        <v>0</v>
      </c>
      <c r="K115" s="233">
        <f t="shared" si="40"/>
        <v>0</v>
      </c>
      <c r="L115" s="233">
        <f t="shared" si="40"/>
        <v>0</v>
      </c>
      <c r="M115" s="233">
        <f t="shared" si="40"/>
        <v>0</v>
      </c>
      <c r="N115" s="233">
        <f t="shared" si="40"/>
        <v>0</v>
      </c>
      <c r="O115" s="233">
        <f t="shared" si="40"/>
        <v>2260</v>
      </c>
      <c r="P115" s="461">
        <f t="shared" si="26"/>
        <v>27220</v>
      </c>
      <c r="Q115" s="461">
        <f t="shared" si="27"/>
        <v>0</v>
      </c>
    </row>
    <row r="116" spans="1:17" ht="12.75">
      <c r="A116" s="255" t="s">
        <v>605</v>
      </c>
      <c r="B116" s="282"/>
      <c r="C116" s="231"/>
      <c r="D116" s="231"/>
      <c r="E116" s="231"/>
      <c r="F116" s="246"/>
      <c r="G116" s="247"/>
      <c r="H116" s="246"/>
      <c r="I116" s="247"/>
      <c r="J116" s="246"/>
      <c r="K116" s="247"/>
      <c r="L116" s="246"/>
      <c r="M116" s="247"/>
      <c r="N116" s="246"/>
      <c r="O116" s="247"/>
      <c r="P116" s="461">
        <f t="shared" si="26"/>
        <v>0</v>
      </c>
      <c r="Q116" s="461">
        <f t="shared" si="27"/>
        <v>0</v>
      </c>
    </row>
    <row r="117" spans="1:17" s="68" customFormat="1" ht="12.75">
      <c r="A117" s="266" t="s">
        <v>35</v>
      </c>
      <c r="B117" s="474"/>
      <c r="C117" s="231">
        <f aca="true" t="shared" si="41" ref="C117:O117">C121+C126+C131+C136+C141+C145+C150+C155+C161+C166+C171+C177+C183+C189+C194+C198+C203+C207+C211+C215+C219+C223+C227</f>
        <v>359850</v>
      </c>
      <c r="D117" s="231">
        <f t="shared" si="41"/>
        <v>311217</v>
      </c>
      <c r="E117" s="231">
        <f t="shared" si="41"/>
        <v>1039</v>
      </c>
      <c r="F117" s="231">
        <f t="shared" si="41"/>
        <v>0</v>
      </c>
      <c r="G117" s="231">
        <f t="shared" si="41"/>
        <v>0</v>
      </c>
      <c r="H117" s="231">
        <f t="shared" si="41"/>
        <v>47594</v>
      </c>
      <c r="I117" s="231">
        <f t="shared" si="41"/>
        <v>0</v>
      </c>
      <c r="J117" s="231">
        <f t="shared" si="41"/>
        <v>0</v>
      </c>
      <c r="K117" s="231">
        <f t="shared" si="41"/>
        <v>0</v>
      </c>
      <c r="L117" s="231">
        <f t="shared" si="41"/>
        <v>0</v>
      </c>
      <c r="M117" s="231">
        <f t="shared" si="41"/>
        <v>0</v>
      </c>
      <c r="N117" s="231">
        <f t="shared" si="41"/>
        <v>0</v>
      </c>
      <c r="O117" s="231">
        <f t="shared" si="41"/>
        <v>0</v>
      </c>
      <c r="P117" s="461">
        <f t="shared" si="26"/>
        <v>359850</v>
      </c>
      <c r="Q117" s="461">
        <f t="shared" si="27"/>
        <v>0</v>
      </c>
    </row>
    <row r="118" spans="1:17" ht="12.75">
      <c r="A118" s="230" t="s">
        <v>598</v>
      </c>
      <c r="B118" s="284"/>
      <c r="C118" s="231">
        <f aca="true" t="shared" si="42" ref="C118:O118">C123+C128+C133+C138+C142+C147+C152+C158+C163+C168+C174+C180+C186+C191+C195+C200+C204+C208+C212+C216+C220+C224+C228</f>
        <v>11606</v>
      </c>
      <c r="D118" s="231">
        <f t="shared" si="42"/>
        <v>10120</v>
      </c>
      <c r="E118" s="231">
        <f t="shared" si="42"/>
        <v>0</v>
      </c>
      <c r="F118" s="231">
        <f t="shared" si="42"/>
        <v>0</v>
      </c>
      <c r="G118" s="231">
        <f t="shared" si="42"/>
        <v>0</v>
      </c>
      <c r="H118" s="231">
        <f t="shared" si="42"/>
        <v>1486</v>
      </c>
      <c r="I118" s="231">
        <f t="shared" si="42"/>
        <v>0</v>
      </c>
      <c r="J118" s="231">
        <f t="shared" si="42"/>
        <v>0</v>
      </c>
      <c r="K118" s="231">
        <f t="shared" si="42"/>
        <v>0</v>
      </c>
      <c r="L118" s="231">
        <f t="shared" si="42"/>
        <v>0</v>
      </c>
      <c r="M118" s="231">
        <f t="shared" si="42"/>
        <v>0</v>
      </c>
      <c r="N118" s="231">
        <f t="shared" si="42"/>
        <v>0</v>
      </c>
      <c r="O118" s="231">
        <f t="shared" si="42"/>
        <v>0</v>
      </c>
      <c r="P118" s="461">
        <f t="shared" si="26"/>
        <v>11606</v>
      </c>
      <c r="Q118" s="461">
        <f t="shared" si="27"/>
        <v>0</v>
      </c>
    </row>
    <row r="119" spans="1:17" s="472" customFormat="1" ht="12.75">
      <c r="A119" s="473" t="s">
        <v>597</v>
      </c>
      <c r="B119" s="283"/>
      <c r="C119" s="233">
        <f aca="true" t="shared" si="43" ref="C119:O119">C124+C129+C134+C139+C143+C148+C153+C159+C164+C169+C175+C181+C187+C192+C196+C201+C205+C209+C213+C217+C221+C225+C229</f>
        <v>371456</v>
      </c>
      <c r="D119" s="233">
        <f t="shared" si="43"/>
        <v>321337</v>
      </c>
      <c r="E119" s="233">
        <f t="shared" si="43"/>
        <v>1039</v>
      </c>
      <c r="F119" s="233">
        <f t="shared" si="43"/>
        <v>0</v>
      </c>
      <c r="G119" s="233">
        <f t="shared" si="43"/>
        <v>0</v>
      </c>
      <c r="H119" s="233">
        <f t="shared" si="43"/>
        <v>49080</v>
      </c>
      <c r="I119" s="233">
        <f t="shared" si="43"/>
        <v>0</v>
      </c>
      <c r="J119" s="233">
        <f t="shared" si="43"/>
        <v>0</v>
      </c>
      <c r="K119" s="233">
        <f t="shared" si="43"/>
        <v>0</v>
      </c>
      <c r="L119" s="233">
        <f t="shared" si="43"/>
        <v>0</v>
      </c>
      <c r="M119" s="233">
        <f t="shared" si="43"/>
        <v>0</v>
      </c>
      <c r="N119" s="233">
        <f t="shared" si="43"/>
        <v>0</v>
      </c>
      <c r="O119" s="233">
        <f t="shared" si="43"/>
        <v>0</v>
      </c>
      <c r="P119" s="461">
        <f t="shared" si="26"/>
        <v>371456</v>
      </c>
      <c r="Q119" s="461">
        <f t="shared" si="27"/>
        <v>0</v>
      </c>
    </row>
    <row r="120" spans="1:17" ht="12.75">
      <c r="A120" s="250" t="s">
        <v>198</v>
      </c>
      <c r="B120" s="265"/>
      <c r="C120" s="231"/>
      <c r="D120" s="231"/>
      <c r="E120" s="252"/>
      <c r="F120" s="251"/>
      <c r="G120" s="252"/>
      <c r="H120" s="251"/>
      <c r="I120" s="252"/>
      <c r="J120" s="251"/>
      <c r="K120" s="252"/>
      <c r="L120" s="251"/>
      <c r="M120" s="252"/>
      <c r="N120" s="251"/>
      <c r="O120" s="252"/>
      <c r="P120" s="461">
        <f t="shared" si="26"/>
        <v>0</v>
      </c>
      <c r="Q120" s="461">
        <f t="shared" si="27"/>
        <v>0</v>
      </c>
    </row>
    <row r="121" spans="1:17" s="68" customFormat="1" ht="12.75">
      <c r="A121" s="266" t="s">
        <v>35</v>
      </c>
      <c r="B121" s="474" t="s">
        <v>217</v>
      </c>
      <c r="C121" s="231">
        <f>SUM(D121:O121)</f>
        <v>19648</v>
      </c>
      <c r="D121" s="231">
        <v>19648</v>
      </c>
      <c r="E121" s="231"/>
      <c r="F121" s="251"/>
      <c r="G121" s="252"/>
      <c r="H121" s="251"/>
      <c r="I121" s="252"/>
      <c r="J121" s="251"/>
      <c r="K121" s="252"/>
      <c r="L121" s="251"/>
      <c r="M121" s="252"/>
      <c r="N121" s="251"/>
      <c r="O121" s="252"/>
      <c r="P121" s="461">
        <f t="shared" si="26"/>
        <v>19648</v>
      </c>
      <c r="Q121" s="461">
        <f t="shared" si="27"/>
        <v>0</v>
      </c>
    </row>
    <row r="122" spans="1:17" ht="12.75">
      <c r="A122" s="230" t="s">
        <v>602</v>
      </c>
      <c r="B122" s="284"/>
      <c r="C122" s="231">
        <v>78</v>
      </c>
      <c r="D122" s="231">
        <v>78</v>
      </c>
      <c r="E122" s="231"/>
      <c r="F122" s="234"/>
      <c r="G122" s="231"/>
      <c r="H122" s="234"/>
      <c r="I122" s="231"/>
      <c r="J122" s="234"/>
      <c r="K122" s="231"/>
      <c r="L122" s="234"/>
      <c r="M122" s="231"/>
      <c r="N122" s="234"/>
      <c r="O122" s="231"/>
      <c r="P122" s="461">
        <f t="shared" si="26"/>
        <v>78</v>
      </c>
      <c r="Q122" s="461">
        <f t="shared" si="27"/>
        <v>0</v>
      </c>
    </row>
    <row r="123" spans="1:17" ht="12.75">
      <c r="A123" s="230" t="s">
        <v>598</v>
      </c>
      <c r="B123" s="284"/>
      <c r="C123" s="231">
        <f aca="true" t="shared" si="44" ref="C123:O123">SUM(C122:C122)</f>
        <v>78</v>
      </c>
      <c r="D123" s="231">
        <f t="shared" si="44"/>
        <v>78</v>
      </c>
      <c r="E123" s="231">
        <f t="shared" si="44"/>
        <v>0</v>
      </c>
      <c r="F123" s="231">
        <f t="shared" si="44"/>
        <v>0</v>
      </c>
      <c r="G123" s="231">
        <f t="shared" si="44"/>
        <v>0</v>
      </c>
      <c r="H123" s="231">
        <f t="shared" si="44"/>
        <v>0</v>
      </c>
      <c r="I123" s="231">
        <f t="shared" si="44"/>
        <v>0</v>
      </c>
      <c r="J123" s="231">
        <f t="shared" si="44"/>
        <v>0</v>
      </c>
      <c r="K123" s="231">
        <f t="shared" si="44"/>
        <v>0</v>
      </c>
      <c r="L123" s="231">
        <f t="shared" si="44"/>
        <v>0</v>
      </c>
      <c r="M123" s="231">
        <f t="shared" si="44"/>
        <v>0</v>
      </c>
      <c r="N123" s="231">
        <f t="shared" si="44"/>
        <v>0</v>
      </c>
      <c r="O123" s="231">
        <f t="shared" si="44"/>
        <v>0</v>
      </c>
      <c r="P123" s="461">
        <f t="shared" si="26"/>
        <v>78</v>
      </c>
      <c r="Q123" s="461">
        <f t="shared" si="27"/>
        <v>0</v>
      </c>
    </row>
    <row r="124" spans="1:17" s="472" customFormat="1" ht="12.75">
      <c r="A124" s="473" t="s">
        <v>597</v>
      </c>
      <c r="B124" s="283"/>
      <c r="C124" s="233">
        <f aca="true" t="shared" si="45" ref="C124:O124">C121+C123</f>
        <v>19726</v>
      </c>
      <c r="D124" s="233">
        <f t="shared" si="45"/>
        <v>19726</v>
      </c>
      <c r="E124" s="233">
        <f t="shared" si="45"/>
        <v>0</v>
      </c>
      <c r="F124" s="233">
        <f t="shared" si="45"/>
        <v>0</v>
      </c>
      <c r="G124" s="233">
        <f t="shared" si="45"/>
        <v>0</v>
      </c>
      <c r="H124" s="233">
        <f t="shared" si="45"/>
        <v>0</v>
      </c>
      <c r="I124" s="233">
        <f t="shared" si="45"/>
        <v>0</v>
      </c>
      <c r="J124" s="233">
        <f t="shared" si="45"/>
        <v>0</v>
      </c>
      <c r="K124" s="233">
        <f t="shared" si="45"/>
        <v>0</v>
      </c>
      <c r="L124" s="233">
        <f t="shared" si="45"/>
        <v>0</v>
      </c>
      <c r="M124" s="233">
        <f t="shared" si="45"/>
        <v>0</v>
      </c>
      <c r="N124" s="233">
        <f t="shared" si="45"/>
        <v>0</v>
      </c>
      <c r="O124" s="233">
        <f t="shared" si="45"/>
        <v>0</v>
      </c>
      <c r="P124" s="461">
        <f t="shared" si="26"/>
        <v>19726</v>
      </c>
      <c r="Q124" s="461">
        <f t="shared" si="27"/>
        <v>0</v>
      </c>
    </row>
    <row r="125" spans="1:17" ht="12.75">
      <c r="A125" s="254" t="s">
        <v>199</v>
      </c>
      <c r="B125" s="265"/>
      <c r="C125" s="231"/>
      <c r="D125" s="231"/>
      <c r="E125" s="252"/>
      <c r="F125" s="251"/>
      <c r="G125" s="252"/>
      <c r="H125" s="251"/>
      <c r="I125" s="252"/>
      <c r="J125" s="251"/>
      <c r="K125" s="252"/>
      <c r="L125" s="251"/>
      <c r="M125" s="252"/>
      <c r="N125" s="251"/>
      <c r="O125" s="252"/>
      <c r="P125" s="461">
        <f t="shared" si="26"/>
        <v>0</v>
      </c>
      <c r="Q125" s="461">
        <f t="shared" si="27"/>
        <v>0</v>
      </c>
    </row>
    <row r="126" spans="1:17" s="68" customFormat="1" ht="12.75">
      <c r="A126" s="266" t="s">
        <v>35</v>
      </c>
      <c r="B126" s="474" t="s">
        <v>217</v>
      </c>
      <c r="C126" s="231">
        <f>SUM(D126:O126)</f>
        <v>3822</v>
      </c>
      <c r="D126" s="231">
        <v>3822</v>
      </c>
      <c r="E126" s="231"/>
      <c r="F126" s="251"/>
      <c r="G126" s="252"/>
      <c r="H126" s="251"/>
      <c r="I126" s="252"/>
      <c r="J126" s="251"/>
      <c r="K126" s="252"/>
      <c r="L126" s="251"/>
      <c r="M126" s="252"/>
      <c r="N126" s="251"/>
      <c r="O126" s="252"/>
      <c r="P126" s="461">
        <f t="shared" si="26"/>
        <v>3822</v>
      </c>
      <c r="Q126" s="461">
        <f t="shared" si="27"/>
        <v>0</v>
      </c>
    </row>
    <row r="127" spans="1:17" ht="12.75">
      <c r="A127" s="230" t="s">
        <v>602</v>
      </c>
      <c r="B127" s="284"/>
      <c r="C127" s="231">
        <v>70</v>
      </c>
      <c r="D127" s="231">
        <v>70</v>
      </c>
      <c r="E127" s="231"/>
      <c r="F127" s="234"/>
      <c r="G127" s="231"/>
      <c r="H127" s="234"/>
      <c r="I127" s="231"/>
      <c r="J127" s="234"/>
      <c r="K127" s="231"/>
      <c r="L127" s="234"/>
      <c r="M127" s="231"/>
      <c r="N127" s="234"/>
      <c r="O127" s="231"/>
      <c r="P127" s="461">
        <f t="shared" si="26"/>
        <v>70</v>
      </c>
      <c r="Q127" s="461">
        <f t="shared" si="27"/>
        <v>0</v>
      </c>
    </row>
    <row r="128" spans="1:17" ht="12.75">
      <c r="A128" s="230" t="s">
        <v>598</v>
      </c>
      <c r="B128" s="284"/>
      <c r="C128" s="231">
        <f aca="true" t="shared" si="46" ref="C128:O128">SUM(C127:C127)</f>
        <v>70</v>
      </c>
      <c r="D128" s="231">
        <f t="shared" si="46"/>
        <v>70</v>
      </c>
      <c r="E128" s="231">
        <f t="shared" si="46"/>
        <v>0</v>
      </c>
      <c r="F128" s="231">
        <f t="shared" si="46"/>
        <v>0</v>
      </c>
      <c r="G128" s="231">
        <f t="shared" si="46"/>
        <v>0</v>
      </c>
      <c r="H128" s="231">
        <f t="shared" si="46"/>
        <v>0</v>
      </c>
      <c r="I128" s="231">
        <f t="shared" si="46"/>
        <v>0</v>
      </c>
      <c r="J128" s="231">
        <f t="shared" si="46"/>
        <v>0</v>
      </c>
      <c r="K128" s="231">
        <f t="shared" si="46"/>
        <v>0</v>
      </c>
      <c r="L128" s="231">
        <f t="shared" si="46"/>
        <v>0</v>
      </c>
      <c r="M128" s="231">
        <f t="shared" si="46"/>
        <v>0</v>
      </c>
      <c r="N128" s="231">
        <f t="shared" si="46"/>
        <v>0</v>
      </c>
      <c r="O128" s="231">
        <f t="shared" si="46"/>
        <v>0</v>
      </c>
      <c r="P128" s="461">
        <f t="shared" si="26"/>
        <v>70</v>
      </c>
      <c r="Q128" s="461">
        <f t="shared" si="27"/>
        <v>0</v>
      </c>
    </row>
    <row r="129" spans="1:17" s="472" customFormat="1" ht="12.75">
      <c r="A129" s="473" t="s">
        <v>597</v>
      </c>
      <c r="B129" s="283"/>
      <c r="C129" s="233">
        <f aca="true" t="shared" si="47" ref="C129:O129">C126+C128</f>
        <v>3892</v>
      </c>
      <c r="D129" s="233">
        <f t="shared" si="47"/>
        <v>3892</v>
      </c>
      <c r="E129" s="233">
        <f t="shared" si="47"/>
        <v>0</v>
      </c>
      <c r="F129" s="233">
        <f t="shared" si="47"/>
        <v>0</v>
      </c>
      <c r="G129" s="233">
        <f t="shared" si="47"/>
        <v>0</v>
      </c>
      <c r="H129" s="233">
        <f t="shared" si="47"/>
        <v>0</v>
      </c>
      <c r="I129" s="233">
        <f t="shared" si="47"/>
        <v>0</v>
      </c>
      <c r="J129" s="233">
        <f t="shared" si="47"/>
        <v>0</v>
      </c>
      <c r="K129" s="233">
        <f t="shared" si="47"/>
        <v>0</v>
      </c>
      <c r="L129" s="233">
        <f t="shared" si="47"/>
        <v>0</v>
      </c>
      <c r="M129" s="233">
        <f t="shared" si="47"/>
        <v>0</v>
      </c>
      <c r="N129" s="233">
        <f t="shared" si="47"/>
        <v>0</v>
      </c>
      <c r="O129" s="233">
        <f t="shared" si="47"/>
        <v>0</v>
      </c>
      <c r="P129" s="461">
        <f t="shared" si="26"/>
        <v>3892</v>
      </c>
      <c r="Q129" s="461">
        <f t="shared" si="27"/>
        <v>0</v>
      </c>
    </row>
    <row r="130" spans="1:17" ht="12.75">
      <c r="A130" s="254" t="s">
        <v>200</v>
      </c>
      <c r="B130" s="265"/>
      <c r="C130" s="231"/>
      <c r="D130" s="231"/>
      <c r="E130" s="252"/>
      <c r="F130" s="251"/>
      <c r="G130" s="252"/>
      <c r="H130" s="251"/>
      <c r="I130" s="252"/>
      <c r="J130" s="251"/>
      <c r="K130" s="252"/>
      <c r="L130" s="251"/>
      <c r="M130" s="252"/>
      <c r="N130" s="251"/>
      <c r="O130" s="252"/>
      <c r="P130" s="461">
        <f t="shared" si="26"/>
        <v>0</v>
      </c>
      <c r="Q130" s="461">
        <f t="shared" si="27"/>
        <v>0</v>
      </c>
    </row>
    <row r="131" spans="1:17" s="68" customFormat="1" ht="12.75">
      <c r="A131" s="266" t="s">
        <v>35</v>
      </c>
      <c r="B131" s="474" t="s">
        <v>217</v>
      </c>
      <c r="C131" s="231">
        <f>SUM(D131:O131)</f>
        <v>5589</v>
      </c>
      <c r="D131" s="231">
        <v>5589</v>
      </c>
      <c r="E131" s="231"/>
      <c r="F131" s="251"/>
      <c r="G131" s="252"/>
      <c r="H131" s="251"/>
      <c r="I131" s="252"/>
      <c r="J131" s="251"/>
      <c r="K131" s="252"/>
      <c r="L131" s="251"/>
      <c r="M131" s="252"/>
      <c r="N131" s="251"/>
      <c r="O131" s="252"/>
      <c r="P131" s="461">
        <f t="shared" si="26"/>
        <v>5589</v>
      </c>
      <c r="Q131" s="461">
        <f t="shared" si="27"/>
        <v>0</v>
      </c>
    </row>
    <row r="132" spans="1:17" ht="12.75">
      <c r="A132" s="230" t="s">
        <v>602</v>
      </c>
      <c r="B132" s="284"/>
      <c r="C132" s="231">
        <v>81</v>
      </c>
      <c r="D132" s="231">
        <v>81</v>
      </c>
      <c r="E132" s="231"/>
      <c r="F132" s="234"/>
      <c r="G132" s="231"/>
      <c r="H132" s="234"/>
      <c r="I132" s="231"/>
      <c r="J132" s="234"/>
      <c r="K132" s="231"/>
      <c r="L132" s="234"/>
      <c r="M132" s="231"/>
      <c r="N132" s="234"/>
      <c r="O132" s="231"/>
      <c r="P132" s="461">
        <f t="shared" si="26"/>
        <v>81</v>
      </c>
      <c r="Q132" s="461">
        <f t="shared" si="27"/>
        <v>0</v>
      </c>
    </row>
    <row r="133" spans="1:17" ht="12.75">
      <c r="A133" s="230" t="s">
        <v>598</v>
      </c>
      <c r="B133" s="284"/>
      <c r="C133" s="231">
        <f aca="true" t="shared" si="48" ref="C133:O133">SUM(C132:C132)</f>
        <v>81</v>
      </c>
      <c r="D133" s="231">
        <f t="shared" si="48"/>
        <v>81</v>
      </c>
      <c r="E133" s="231">
        <f t="shared" si="48"/>
        <v>0</v>
      </c>
      <c r="F133" s="231">
        <f t="shared" si="48"/>
        <v>0</v>
      </c>
      <c r="G133" s="231">
        <f t="shared" si="48"/>
        <v>0</v>
      </c>
      <c r="H133" s="231">
        <f t="shared" si="48"/>
        <v>0</v>
      </c>
      <c r="I133" s="231">
        <f t="shared" si="48"/>
        <v>0</v>
      </c>
      <c r="J133" s="231">
        <f t="shared" si="48"/>
        <v>0</v>
      </c>
      <c r="K133" s="231">
        <f t="shared" si="48"/>
        <v>0</v>
      </c>
      <c r="L133" s="231">
        <f t="shared" si="48"/>
        <v>0</v>
      </c>
      <c r="M133" s="231">
        <f t="shared" si="48"/>
        <v>0</v>
      </c>
      <c r="N133" s="231">
        <f t="shared" si="48"/>
        <v>0</v>
      </c>
      <c r="O133" s="231">
        <f t="shared" si="48"/>
        <v>0</v>
      </c>
      <c r="P133" s="461">
        <f t="shared" si="26"/>
        <v>81</v>
      </c>
      <c r="Q133" s="461">
        <f t="shared" si="27"/>
        <v>0</v>
      </c>
    </row>
    <row r="134" spans="1:17" s="472" customFormat="1" ht="12.75">
      <c r="A134" s="473" t="s">
        <v>597</v>
      </c>
      <c r="B134" s="283"/>
      <c r="C134" s="233">
        <f aca="true" t="shared" si="49" ref="C134:O134">C131+C133</f>
        <v>5670</v>
      </c>
      <c r="D134" s="233">
        <f t="shared" si="49"/>
        <v>5670</v>
      </c>
      <c r="E134" s="233">
        <f t="shared" si="49"/>
        <v>0</v>
      </c>
      <c r="F134" s="233">
        <f t="shared" si="49"/>
        <v>0</v>
      </c>
      <c r="G134" s="233">
        <f t="shared" si="49"/>
        <v>0</v>
      </c>
      <c r="H134" s="233">
        <f t="shared" si="49"/>
        <v>0</v>
      </c>
      <c r="I134" s="233">
        <f t="shared" si="49"/>
        <v>0</v>
      </c>
      <c r="J134" s="233">
        <f t="shared" si="49"/>
        <v>0</v>
      </c>
      <c r="K134" s="233">
        <f t="shared" si="49"/>
        <v>0</v>
      </c>
      <c r="L134" s="233">
        <f t="shared" si="49"/>
        <v>0</v>
      </c>
      <c r="M134" s="233">
        <f t="shared" si="49"/>
        <v>0</v>
      </c>
      <c r="N134" s="233">
        <f t="shared" si="49"/>
        <v>0</v>
      </c>
      <c r="O134" s="233">
        <f t="shared" si="49"/>
        <v>0</v>
      </c>
      <c r="P134" s="461">
        <f t="shared" si="26"/>
        <v>5670</v>
      </c>
      <c r="Q134" s="461">
        <f t="shared" si="27"/>
        <v>0</v>
      </c>
    </row>
    <row r="135" spans="1:17" ht="12.75">
      <c r="A135" s="254" t="s">
        <v>201</v>
      </c>
      <c r="B135" s="265"/>
      <c r="C135" s="231"/>
      <c r="D135" s="231"/>
      <c r="E135" s="252"/>
      <c r="F135" s="251"/>
      <c r="G135" s="252"/>
      <c r="H135" s="251"/>
      <c r="I135" s="252"/>
      <c r="J135" s="251"/>
      <c r="K135" s="252"/>
      <c r="L135" s="251"/>
      <c r="M135" s="252"/>
      <c r="N135" s="251"/>
      <c r="O135" s="252"/>
      <c r="P135" s="461">
        <f t="shared" si="26"/>
        <v>0</v>
      </c>
      <c r="Q135" s="461">
        <f t="shared" si="27"/>
        <v>0</v>
      </c>
    </row>
    <row r="136" spans="1:17" s="68" customFormat="1" ht="12.75">
      <c r="A136" s="266" t="s">
        <v>35</v>
      </c>
      <c r="B136" s="474" t="s">
        <v>217</v>
      </c>
      <c r="C136" s="231">
        <f>SUM(D136:O136)</f>
        <v>8664</v>
      </c>
      <c r="D136" s="231">
        <v>8664</v>
      </c>
      <c r="E136" s="231"/>
      <c r="F136" s="251"/>
      <c r="G136" s="252"/>
      <c r="H136" s="251"/>
      <c r="I136" s="252"/>
      <c r="J136" s="251"/>
      <c r="K136" s="252"/>
      <c r="L136" s="251"/>
      <c r="M136" s="252"/>
      <c r="N136" s="251"/>
      <c r="O136" s="252"/>
      <c r="P136" s="461">
        <f t="shared" si="26"/>
        <v>8664</v>
      </c>
      <c r="Q136" s="461">
        <f t="shared" si="27"/>
        <v>0</v>
      </c>
    </row>
    <row r="137" spans="1:17" ht="12.75">
      <c r="A137" s="230" t="s">
        <v>602</v>
      </c>
      <c r="B137" s="284"/>
      <c r="C137" s="231">
        <v>87</v>
      </c>
      <c r="D137" s="231">
        <v>87</v>
      </c>
      <c r="E137" s="231"/>
      <c r="F137" s="234"/>
      <c r="G137" s="231"/>
      <c r="H137" s="234"/>
      <c r="I137" s="231"/>
      <c r="J137" s="234"/>
      <c r="K137" s="231"/>
      <c r="L137" s="234"/>
      <c r="M137" s="231"/>
      <c r="N137" s="234"/>
      <c r="O137" s="231"/>
      <c r="P137" s="461">
        <f t="shared" si="26"/>
        <v>87</v>
      </c>
      <c r="Q137" s="461">
        <f t="shared" si="27"/>
        <v>0</v>
      </c>
    </row>
    <row r="138" spans="1:17" ht="12.75">
      <c r="A138" s="230" t="s">
        <v>598</v>
      </c>
      <c r="B138" s="284"/>
      <c r="C138" s="231">
        <f aca="true" t="shared" si="50" ref="C138:O138">SUM(C137:C137)</f>
        <v>87</v>
      </c>
      <c r="D138" s="231">
        <f t="shared" si="50"/>
        <v>87</v>
      </c>
      <c r="E138" s="231">
        <f t="shared" si="50"/>
        <v>0</v>
      </c>
      <c r="F138" s="231">
        <f t="shared" si="50"/>
        <v>0</v>
      </c>
      <c r="G138" s="231">
        <f t="shared" si="50"/>
        <v>0</v>
      </c>
      <c r="H138" s="231">
        <f t="shared" si="50"/>
        <v>0</v>
      </c>
      <c r="I138" s="231">
        <f t="shared" si="50"/>
        <v>0</v>
      </c>
      <c r="J138" s="231">
        <f t="shared" si="50"/>
        <v>0</v>
      </c>
      <c r="K138" s="231">
        <f t="shared" si="50"/>
        <v>0</v>
      </c>
      <c r="L138" s="231">
        <f t="shared" si="50"/>
        <v>0</v>
      </c>
      <c r="M138" s="231">
        <f t="shared" si="50"/>
        <v>0</v>
      </c>
      <c r="N138" s="231">
        <f t="shared" si="50"/>
        <v>0</v>
      </c>
      <c r="O138" s="231">
        <f t="shared" si="50"/>
        <v>0</v>
      </c>
      <c r="P138" s="461">
        <f t="shared" si="26"/>
        <v>87</v>
      </c>
      <c r="Q138" s="461">
        <f t="shared" si="27"/>
        <v>0</v>
      </c>
    </row>
    <row r="139" spans="1:17" s="472" customFormat="1" ht="12.75">
      <c r="A139" s="473" t="s">
        <v>597</v>
      </c>
      <c r="B139" s="283"/>
      <c r="C139" s="233">
        <f aca="true" t="shared" si="51" ref="C139:O139">C136+C138</f>
        <v>8751</v>
      </c>
      <c r="D139" s="233">
        <f t="shared" si="51"/>
        <v>8751</v>
      </c>
      <c r="E139" s="233">
        <f t="shared" si="51"/>
        <v>0</v>
      </c>
      <c r="F139" s="233">
        <f t="shared" si="51"/>
        <v>0</v>
      </c>
      <c r="G139" s="233">
        <f t="shared" si="51"/>
        <v>0</v>
      </c>
      <c r="H139" s="233">
        <f t="shared" si="51"/>
        <v>0</v>
      </c>
      <c r="I139" s="233">
        <f t="shared" si="51"/>
        <v>0</v>
      </c>
      <c r="J139" s="233">
        <f t="shared" si="51"/>
        <v>0</v>
      </c>
      <c r="K139" s="233">
        <f t="shared" si="51"/>
        <v>0</v>
      </c>
      <c r="L139" s="233">
        <f t="shared" si="51"/>
        <v>0</v>
      </c>
      <c r="M139" s="233">
        <f t="shared" si="51"/>
        <v>0</v>
      </c>
      <c r="N139" s="233">
        <f t="shared" si="51"/>
        <v>0</v>
      </c>
      <c r="O139" s="233">
        <f t="shared" si="51"/>
        <v>0</v>
      </c>
      <c r="P139" s="461">
        <f t="shared" si="26"/>
        <v>8751</v>
      </c>
      <c r="Q139" s="461">
        <f t="shared" si="27"/>
        <v>0</v>
      </c>
    </row>
    <row r="140" spans="1:17" ht="12.75">
      <c r="A140" s="255" t="s">
        <v>202</v>
      </c>
      <c r="B140" s="265"/>
      <c r="C140" s="231"/>
      <c r="D140" s="231"/>
      <c r="E140" s="252"/>
      <c r="F140" s="251"/>
      <c r="G140" s="252"/>
      <c r="H140" s="251"/>
      <c r="I140" s="252"/>
      <c r="J140" s="251"/>
      <c r="K140" s="252"/>
      <c r="L140" s="251"/>
      <c r="M140" s="252"/>
      <c r="N140" s="251"/>
      <c r="O140" s="252"/>
      <c r="P140" s="461">
        <f t="shared" si="26"/>
        <v>0</v>
      </c>
      <c r="Q140" s="461">
        <f t="shared" si="27"/>
        <v>0</v>
      </c>
    </row>
    <row r="141" spans="1:17" s="68" customFormat="1" ht="12.75">
      <c r="A141" s="266" t="s">
        <v>35</v>
      </c>
      <c r="B141" s="474" t="s">
        <v>217</v>
      </c>
      <c r="C141" s="231">
        <f>SUM(D141:O141)</f>
        <v>10128</v>
      </c>
      <c r="D141" s="231">
        <v>10128</v>
      </c>
      <c r="E141" s="231"/>
      <c r="F141" s="251"/>
      <c r="G141" s="252"/>
      <c r="H141" s="251"/>
      <c r="I141" s="252"/>
      <c r="J141" s="251"/>
      <c r="K141" s="252"/>
      <c r="L141" s="251"/>
      <c r="M141" s="252"/>
      <c r="N141" s="251"/>
      <c r="O141" s="252"/>
      <c r="P141" s="461">
        <f aca="true" t="shared" si="52" ref="P141:P204">SUM(D141:O141)</f>
        <v>10128</v>
      </c>
      <c r="Q141" s="461">
        <f aca="true" t="shared" si="53" ref="Q141:Q204">P141-C141</f>
        <v>0</v>
      </c>
    </row>
    <row r="142" spans="1:17" ht="12.75">
      <c r="A142" s="230" t="s">
        <v>598</v>
      </c>
      <c r="B142" s="284"/>
      <c r="C142" s="231">
        <v>0</v>
      </c>
      <c r="D142" s="231">
        <v>0</v>
      </c>
      <c r="E142" s="231">
        <v>0</v>
      </c>
      <c r="F142" s="231">
        <v>0</v>
      </c>
      <c r="G142" s="231">
        <v>0</v>
      </c>
      <c r="H142" s="231">
        <v>0</v>
      </c>
      <c r="I142" s="231">
        <v>0</v>
      </c>
      <c r="J142" s="231">
        <v>0</v>
      </c>
      <c r="K142" s="231">
        <v>0</v>
      </c>
      <c r="L142" s="231">
        <v>0</v>
      </c>
      <c r="M142" s="231">
        <v>0</v>
      </c>
      <c r="N142" s="231">
        <v>0</v>
      </c>
      <c r="O142" s="231">
        <v>0</v>
      </c>
      <c r="P142" s="461">
        <f t="shared" si="52"/>
        <v>0</v>
      </c>
      <c r="Q142" s="461">
        <f t="shared" si="53"/>
        <v>0</v>
      </c>
    </row>
    <row r="143" spans="1:17" s="472" customFormat="1" ht="12.75">
      <c r="A143" s="473" t="s">
        <v>597</v>
      </c>
      <c r="B143" s="283"/>
      <c r="C143" s="233">
        <f aca="true" t="shared" si="54" ref="C143:O143">C141+C142</f>
        <v>10128</v>
      </c>
      <c r="D143" s="233">
        <f t="shared" si="54"/>
        <v>10128</v>
      </c>
      <c r="E143" s="233">
        <f t="shared" si="54"/>
        <v>0</v>
      </c>
      <c r="F143" s="233">
        <f t="shared" si="54"/>
        <v>0</v>
      </c>
      <c r="G143" s="233">
        <f t="shared" si="54"/>
        <v>0</v>
      </c>
      <c r="H143" s="233">
        <f t="shared" si="54"/>
        <v>0</v>
      </c>
      <c r="I143" s="233">
        <f t="shared" si="54"/>
        <v>0</v>
      </c>
      <c r="J143" s="233">
        <f t="shared" si="54"/>
        <v>0</v>
      </c>
      <c r="K143" s="233">
        <f t="shared" si="54"/>
        <v>0</v>
      </c>
      <c r="L143" s="233">
        <f t="shared" si="54"/>
        <v>0</v>
      </c>
      <c r="M143" s="233">
        <f t="shared" si="54"/>
        <v>0</v>
      </c>
      <c r="N143" s="233">
        <f t="shared" si="54"/>
        <v>0</v>
      </c>
      <c r="O143" s="233">
        <f t="shared" si="54"/>
        <v>0</v>
      </c>
      <c r="P143" s="461">
        <f t="shared" si="52"/>
        <v>10128</v>
      </c>
      <c r="Q143" s="461">
        <f t="shared" si="53"/>
        <v>0</v>
      </c>
    </row>
    <row r="144" spans="1:17" ht="12.75">
      <c r="A144" s="254" t="s">
        <v>203</v>
      </c>
      <c r="B144" s="265"/>
      <c r="C144" s="231"/>
      <c r="D144" s="231"/>
      <c r="E144" s="252"/>
      <c r="F144" s="251"/>
      <c r="G144" s="252"/>
      <c r="H144" s="251"/>
      <c r="I144" s="252"/>
      <c r="J144" s="251"/>
      <c r="K144" s="252"/>
      <c r="L144" s="251"/>
      <c r="M144" s="252"/>
      <c r="N144" s="251"/>
      <c r="O144" s="252"/>
      <c r="P144" s="461">
        <f t="shared" si="52"/>
        <v>0</v>
      </c>
      <c r="Q144" s="461">
        <f t="shared" si="53"/>
        <v>0</v>
      </c>
    </row>
    <row r="145" spans="1:17" s="68" customFormat="1" ht="12.75">
      <c r="A145" s="266" t="s">
        <v>35</v>
      </c>
      <c r="B145" s="474" t="s">
        <v>217</v>
      </c>
      <c r="C145" s="231">
        <f>SUM(D145:O145)</f>
        <v>35998</v>
      </c>
      <c r="D145" s="231">
        <v>27964</v>
      </c>
      <c r="E145" s="231"/>
      <c r="F145" s="251"/>
      <c r="G145" s="252"/>
      <c r="H145" s="251">
        <v>8034</v>
      </c>
      <c r="I145" s="252"/>
      <c r="J145" s="251"/>
      <c r="K145" s="252"/>
      <c r="L145" s="251"/>
      <c r="M145" s="252"/>
      <c r="N145" s="251"/>
      <c r="O145" s="252"/>
      <c r="P145" s="461">
        <f t="shared" si="52"/>
        <v>35998</v>
      </c>
      <c r="Q145" s="461">
        <f t="shared" si="53"/>
        <v>0</v>
      </c>
    </row>
    <row r="146" spans="1:17" ht="12.75">
      <c r="A146" s="230" t="s">
        <v>602</v>
      </c>
      <c r="B146" s="284"/>
      <c r="C146" s="231">
        <v>219</v>
      </c>
      <c r="D146" s="231">
        <v>219</v>
      </c>
      <c r="E146" s="231"/>
      <c r="F146" s="234"/>
      <c r="G146" s="231"/>
      <c r="H146" s="234"/>
      <c r="I146" s="231"/>
      <c r="J146" s="234"/>
      <c r="K146" s="231"/>
      <c r="L146" s="234"/>
      <c r="M146" s="231"/>
      <c r="N146" s="234"/>
      <c r="O146" s="231"/>
      <c r="P146" s="461">
        <f t="shared" si="52"/>
        <v>219</v>
      </c>
      <c r="Q146" s="461">
        <f t="shared" si="53"/>
        <v>0</v>
      </c>
    </row>
    <row r="147" spans="1:17" ht="12.75">
      <c r="A147" s="230" t="s">
        <v>598</v>
      </c>
      <c r="B147" s="284"/>
      <c r="C147" s="231">
        <f aca="true" t="shared" si="55" ref="C147:O147">SUM(C146:C146)</f>
        <v>219</v>
      </c>
      <c r="D147" s="231">
        <f t="shared" si="55"/>
        <v>219</v>
      </c>
      <c r="E147" s="231">
        <f t="shared" si="55"/>
        <v>0</v>
      </c>
      <c r="F147" s="231">
        <f t="shared" si="55"/>
        <v>0</v>
      </c>
      <c r="G147" s="231">
        <f t="shared" si="55"/>
        <v>0</v>
      </c>
      <c r="H147" s="231">
        <f t="shared" si="55"/>
        <v>0</v>
      </c>
      <c r="I147" s="231">
        <f t="shared" si="55"/>
        <v>0</v>
      </c>
      <c r="J147" s="231">
        <f t="shared" si="55"/>
        <v>0</v>
      </c>
      <c r="K147" s="231">
        <f t="shared" si="55"/>
        <v>0</v>
      </c>
      <c r="L147" s="231">
        <f t="shared" si="55"/>
        <v>0</v>
      </c>
      <c r="M147" s="231">
        <f t="shared" si="55"/>
        <v>0</v>
      </c>
      <c r="N147" s="231">
        <f t="shared" si="55"/>
        <v>0</v>
      </c>
      <c r="O147" s="231">
        <f t="shared" si="55"/>
        <v>0</v>
      </c>
      <c r="P147" s="461">
        <f t="shared" si="52"/>
        <v>219</v>
      </c>
      <c r="Q147" s="461">
        <f t="shared" si="53"/>
        <v>0</v>
      </c>
    </row>
    <row r="148" spans="1:17" s="472" customFormat="1" ht="12.75">
      <c r="A148" s="473" t="s">
        <v>597</v>
      </c>
      <c r="B148" s="283"/>
      <c r="C148" s="233">
        <f aca="true" t="shared" si="56" ref="C148:O148">C145+C147</f>
        <v>36217</v>
      </c>
      <c r="D148" s="233">
        <f t="shared" si="56"/>
        <v>28183</v>
      </c>
      <c r="E148" s="233">
        <f t="shared" si="56"/>
        <v>0</v>
      </c>
      <c r="F148" s="233">
        <f t="shared" si="56"/>
        <v>0</v>
      </c>
      <c r="G148" s="233">
        <f t="shared" si="56"/>
        <v>0</v>
      </c>
      <c r="H148" s="233">
        <f t="shared" si="56"/>
        <v>8034</v>
      </c>
      <c r="I148" s="233">
        <f t="shared" si="56"/>
        <v>0</v>
      </c>
      <c r="J148" s="233">
        <f t="shared" si="56"/>
        <v>0</v>
      </c>
      <c r="K148" s="233">
        <f t="shared" si="56"/>
        <v>0</v>
      </c>
      <c r="L148" s="233">
        <f t="shared" si="56"/>
        <v>0</v>
      </c>
      <c r="M148" s="233">
        <f t="shared" si="56"/>
        <v>0</v>
      </c>
      <c r="N148" s="233">
        <f t="shared" si="56"/>
        <v>0</v>
      </c>
      <c r="O148" s="233">
        <f t="shared" si="56"/>
        <v>0</v>
      </c>
      <c r="P148" s="461">
        <f t="shared" si="52"/>
        <v>36217</v>
      </c>
      <c r="Q148" s="461">
        <f t="shared" si="53"/>
        <v>0</v>
      </c>
    </row>
    <row r="149" spans="1:17" ht="12.75">
      <c r="A149" s="254" t="s">
        <v>204</v>
      </c>
      <c r="B149" s="265"/>
      <c r="C149" s="231"/>
      <c r="D149" s="231"/>
      <c r="E149" s="252"/>
      <c r="F149" s="251"/>
      <c r="G149" s="252"/>
      <c r="H149" s="251"/>
      <c r="I149" s="252"/>
      <c r="J149" s="251"/>
      <c r="K149" s="252"/>
      <c r="L149" s="251"/>
      <c r="M149" s="252"/>
      <c r="N149" s="251"/>
      <c r="O149" s="252"/>
      <c r="P149" s="461">
        <f t="shared" si="52"/>
        <v>0</v>
      </c>
      <c r="Q149" s="461">
        <f t="shared" si="53"/>
        <v>0</v>
      </c>
    </row>
    <row r="150" spans="1:17" s="68" customFormat="1" ht="12.75">
      <c r="A150" s="266" t="s">
        <v>35</v>
      </c>
      <c r="B150" s="474" t="s">
        <v>217</v>
      </c>
      <c r="C150" s="231">
        <f>SUM(D150:O150)</f>
        <v>47643</v>
      </c>
      <c r="D150" s="231">
        <v>32916</v>
      </c>
      <c r="E150" s="231"/>
      <c r="F150" s="251"/>
      <c r="G150" s="252"/>
      <c r="H150" s="251">
        <v>14727</v>
      </c>
      <c r="I150" s="252"/>
      <c r="J150" s="251"/>
      <c r="K150" s="252"/>
      <c r="L150" s="251"/>
      <c r="M150" s="252"/>
      <c r="N150" s="251"/>
      <c r="O150" s="252"/>
      <c r="P150" s="461">
        <f t="shared" si="52"/>
        <v>47643</v>
      </c>
      <c r="Q150" s="461">
        <f t="shared" si="53"/>
        <v>0</v>
      </c>
    </row>
    <row r="151" spans="1:17" ht="12.75">
      <c r="A151" s="230" t="s">
        <v>602</v>
      </c>
      <c r="B151" s="284"/>
      <c r="C151" s="231">
        <v>222</v>
      </c>
      <c r="D151" s="231">
        <v>222</v>
      </c>
      <c r="E151" s="231"/>
      <c r="F151" s="234"/>
      <c r="G151" s="231"/>
      <c r="H151" s="234"/>
      <c r="I151" s="231"/>
      <c r="J151" s="234"/>
      <c r="K151" s="231"/>
      <c r="L151" s="234"/>
      <c r="M151" s="231"/>
      <c r="N151" s="234"/>
      <c r="O151" s="231"/>
      <c r="P151" s="461">
        <f t="shared" si="52"/>
        <v>222</v>
      </c>
      <c r="Q151" s="461">
        <f t="shared" si="53"/>
        <v>0</v>
      </c>
    </row>
    <row r="152" spans="1:17" ht="12.75">
      <c r="A152" s="230" t="s">
        <v>598</v>
      </c>
      <c r="B152" s="284"/>
      <c r="C152" s="231">
        <f aca="true" t="shared" si="57" ref="C152:O152">SUM(C151:C151)</f>
        <v>222</v>
      </c>
      <c r="D152" s="231">
        <f t="shared" si="57"/>
        <v>222</v>
      </c>
      <c r="E152" s="231">
        <f t="shared" si="57"/>
        <v>0</v>
      </c>
      <c r="F152" s="231">
        <f t="shared" si="57"/>
        <v>0</v>
      </c>
      <c r="G152" s="231">
        <f t="shared" si="57"/>
        <v>0</v>
      </c>
      <c r="H152" s="231">
        <f t="shared" si="57"/>
        <v>0</v>
      </c>
      <c r="I152" s="231">
        <f t="shared" si="57"/>
        <v>0</v>
      </c>
      <c r="J152" s="231">
        <f t="shared" si="57"/>
        <v>0</v>
      </c>
      <c r="K152" s="231">
        <f t="shared" si="57"/>
        <v>0</v>
      </c>
      <c r="L152" s="231">
        <f t="shared" si="57"/>
        <v>0</v>
      </c>
      <c r="M152" s="231">
        <f t="shared" si="57"/>
        <v>0</v>
      </c>
      <c r="N152" s="231">
        <f t="shared" si="57"/>
        <v>0</v>
      </c>
      <c r="O152" s="231">
        <f t="shared" si="57"/>
        <v>0</v>
      </c>
      <c r="P152" s="461">
        <f t="shared" si="52"/>
        <v>222</v>
      </c>
      <c r="Q152" s="461">
        <f t="shared" si="53"/>
        <v>0</v>
      </c>
    </row>
    <row r="153" spans="1:17" s="472" customFormat="1" ht="12.75">
      <c r="A153" s="473" t="s">
        <v>597</v>
      </c>
      <c r="B153" s="283"/>
      <c r="C153" s="233">
        <f aca="true" t="shared" si="58" ref="C153:O153">C150+C152</f>
        <v>47865</v>
      </c>
      <c r="D153" s="233">
        <f t="shared" si="58"/>
        <v>33138</v>
      </c>
      <c r="E153" s="233">
        <f t="shared" si="58"/>
        <v>0</v>
      </c>
      <c r="F153" s="233">
        <f t="shared" si="58"/>
        <v>0</v>
      </c>
      <c r="G153" s="233">
        <f t="shared" si="58"/>
        <v>0</v>
      </c>
      <c r="H153" s="233">
        <f t="shared" si="58"/>
        <v>14727</v>
      </c>
      <c r="I153" s="233">
        <f t="shared" si="58"/>
        <v>0</v>
      </c>
      <c r="J153" s="233">
        <f t="shared" si="58"/>
        <v>0</v>
      </c>
      <c r="K153" s="233">
        <f t="shared" si="58"/>
        <v>0</v>
      </c>
      <c r="L153" s="233">
        <f t="shared" si="58"/>
        <v>0</v>
      </c>
      <c r="M153" s="233">
        <f t="shared" si="58"/>
        <v>0</v>
      </c>
      <c r="N153" s="233">
        <f t="shared" si="58"/>
        <v>0</v>
      </c>
      <c r="O153" s="233">
        <f t="shared" si="58"/>
        <v>0</v>
      </c>
      <c r="P153" s="461">
        <f t="shared" si="52"/>
        <v>47865</v>
      </c>
      <c r="Q153" s="461">
        <f t="shared" si="53"/>
        <v>0</v>
      </c>
    </row>
    <row r="154" spans="1:17" ht="12.75">
      <c r="A154" s="254" t="s">
        <v>205</v>
      </c>
      <c r="B154" s="265"/>
      <c r="C154" s="231"/>
      <c r="D154" s="231"/>
      <c r="E154" s="252"/>
      <c r="F154" s="251"/>
      <c r="G154" s="252"/>
      <c r="H154" s="251"/>
      <c r="I154" s="252"/>
      <c r="J154" s="251"/>
      <c r="K154" s="252"/>
      <c r="L154" s="251"/>
      <c r="M154" s="252"/>
      <c r="N154" s="251"/>
      <c r="O154" s="252"/>
      <c r="P154" s="461">
        <f t="shared" si="52"/>
        <v>0</v>
      </c>
      <c r="Q154" s="461">
        <f t="shared" si="53"/>
        <v>0</v>
      </c>
    </row>
    <row r="155" spans="1:17" s="68" customFormat="1" ht="12.75">
      <c r="A155" s="266" t="s">
        <v>35</v>
      </c>
      <c r="B155" s="474" t="s">
        <v>217</v>
      </c>
      <c r="C155" s="231">
        <f>SUM(D155:O155)</f>
        <v>67741</v>
      </c>
      <c r="D155" s="231">
        <v>46521</v>
      </c>
      <c r="E155" s="231"/>
      <c r="F155" s="251"/>
      <c r="G155" s="252"/>
      <c r="H155" s="251">
        <v>21220</v>
      </c>
      <c r="I155" s="252"/>
      <c r="J155" s="251"/>
      <c r="K155" s="252"/>
      <c r="L155" s="251"/>
      <c r="M155" s="252"/>
      <c r="N155" s="251"/>
      <c r="O155" s="252"/>
      <c r="P155" s="461">
        <f t="shared" si="52"/>
        <v>67741</v>
      </c>
      <c r="Q155" s="461">
        <f t="shared" si="53"/>
        <v>0</v>
      </c>
    </row>
    <row r="156" spans="1:17" ht="12.75">
      <c r="A156" s="230" t="s">
        <v>602</v>
      </c>
      <c r="B156" s="284"/>
      <c r="C156" s="231">
        <v>332</v>
      </c>
      <c r="D156" s="231">
        <v>332</v>
      </c>
      <c r="E156" s="231"/>
      <c r="F156" s="234"/>
      <c r="G156" s="231"/>
      <c r="H156" s="234"/>
      <c r="I156" s="231"/>
      <c r="J156" s="234"/>
      <c r="K156" s="231"/>
      <c r="L156" s="234"/>
      <c r="M156" s="231"/>
      <c r="N156" s="234"/>
      <c r="O156" s="231"/>
      <c r="P156" s="461">
        <f t="shared" si="52"/>
        <v>332</v>
      </c>
      <c r="Q156" s="461">
        <f t="shared" si="53"/>
        <v>0</v>
      </c>
    </row>
    <row r="157" spans="1:17" ht="12.75">
      <c r="A157" s="230" t="s">
        <v>604</v>
      </c>
      <c r="B157" s="284"/>
      <c r="C157" s="231">
        <v>3273</v>
      </c>
      <c r="D157" s="231">
        <v>2377</v>
      </c>
      <c r="E157" s="231"/>
      <c r="F157" s="234"/>
      <c r="G157" s="231"/>
      <c r="H157" s="234">
        <v>896</v>
      </c>
      <c r="I157" s="231"/>
      <c r="J157" s="234"/>
      <c r="K157" s="231"/>
      <c r="L157" s="234"/>
      <c r="M157" s="231"/>
      <c r="N157" s="234"/>
      <c r="O157" s="231"/>
      <c r="P157" s="461">
        <f t="shared" si="52"/>
        <v>3273</v>
      </c>
      <c r="Q157" s="461">
        <f t="shared" si="53"/>
        <v>0</v>
      </c>
    </row>
    <row r="158" spans="1:17" ht="12.75">
      <c r="A158" s="230" t="s">
        <v>598</v>
      </c>
      <c r="B158" s="284"/>
      <c r="C158" s="231">
        <f aca="true" t="shared" si="59" ref="C158:O158">SUM(C156:C157)</f>
        <v>3605</v>
      </c>
      <c r="D158" s="231">
        <f t="shared" si="59"/>
        <v>2709</v>
      </c>
      <c r="E158" s="231">
        <f t="shared" si="59"/>
        <v>0</v>
      </c>
      <c r="F158" s="231">
        <f t="shared" si="59"/>
        <v>0</v>
      </c>
      <c r="G158" s="231">
        <f t="shared" si="59"/>
        <v>0</v>
      </c>
      <c r="H158" s="231">
        <f t="shared" si="59"/>
        <v>896</v>
      </c>
      <c r="I158" s="231">
        <f t="shared" si="59"/>
        <v>0</v>
      </c>
      <c r="J158" s="231">
        <f t="shared" si="59"/>
        <v>0</v>
      </c>
      <c r="K158" s="231">
        <f t="shared" si="59"/>
        <v>0</v>
      </c>
      <c r="L158" s="231">
        <f t="shared" si="59"/>
        <v>0</v>
      </c>
      <c r="M158" s="231">
        <f t="shared" si="59"/>
        <v>0</v>
      </c>
      <c r="N158" s="231">
        <f t="shared" si="59"/>
        <v>0</v>
      </c>
      <c r="O158" s="231">
        <f t="shared" si="59"/>
        <v>0</v>
      </c>
      <c r="P158" s="461">
        <f t="shared" si="52"/>
        <v>3605</v>
      </c>
      <c r="Q158" s="461">
        <f t="shared" si="53"/>
        <v>0</v>
      </c>
    </row>
    <row r="159" spans="1:17" s="472" customFormat="1" ht="12.75">
      <c r="A159" s="473" t="s">
        <v>597</v>
      </c>
      <c r="B159" s="283"/>
      <c r="C159" s="233">
        <f aca="true" t="shared" si="60" ref="C159:O159">C155+C158</f>
        <v>71346</v>
      </c>
      <c r="D159" s="233">
        <f t="shared" si="60"/>
        <v>49230</v>
      </c>
      <c r="E159" s="233">
        <f t="shared" si="60"/>
        <v>0</v>
      </c>
      <c r="F159" s="233">
        <f t="shared" si="60"/>
        <v>0</v>
      </c>
      <c r="G159" s="233">
        <f t="shared" si="60"/>
        <v>0</v>
      </c>
      <c r="H159" s="233">
        <f t="shared" si="60"/>
        <v>22116</v>
      </c>
      <c r="I159" s="233">
        <f t="shared" si="60"/>
        <v>0</v>
      </c>
      <c r="J159" s="233">
        <f t="shared" si="60"/>
        <v>0</v>
      </c>
      <c r="K159" s="233">
        <f t="shared" si="60"/>
        <v>0</v>
      </c>
      <c r="L159" s="233">
        <f t="shared" si="60"/>
        <v>0</v>
      </c>
      <c r="M159" s="233">
        <f t="shared" si="60"/>
        <v>0</v>
      </c>
      <c r="N159" s="233">
        <f t="shared" si="60"/>
        <v>0</v>
      </c>
      <c r="O159" s="233">
        <f t="shared" si="60"/>
        <v>0</v>
      </c>
      <c r="P159" s="461">
        <f t="shared" si="52"/>
        <v>71346</v>
      </c>
      <c r="Q159" s="461">
        <f t="shared" si="53"/>
        <v>0</v>
      </c>
    </row>
    <row r="160" spans="1:17" ht="12.75">
      <c r="A160" s="255" t="s">
        <v>206</v>
      </c>
      <c r="B160" s="265"/>
      <c r="C160" s="231"/>
      <c r="D160" s="231"/>
      <c r="E160" s="252"/>
      <c r="F160" s="251"/>
      <c r="G160" s="252"/>
      <c r="H160" s="251"/>
      <c r="I160" s="252"/>
      <c r="J160" s="251"/>
      <c r="K160" s="252"/>
      <c r="L160" s="251"/>
      <c r="M160" s="252"/>
      <c r="N160" s="251"/>
      <c r="O160" s="252"/>
      <c r="P160" s="461">
        <f t="shared" si="52"/>
        <v>0</v>
      </c>
      <c r="Q160" s="461">
        <f t="shared" si="53"/>
        <v>0</v>
      </c>
    </row>
    <row r="161" spans="1:17" s="68" customFormat="1" ht="12.75">
      <c r="A161" s="266" t="s">
        <v>35</v>
      </c>
      <c r="B161" s="474" t="s">
        <v>217</v>
      </c>
      <c r="C161" s="231">
        <f>SUM(D161:O161)</f>
        <v>3655</v>
      </c>
      <c r="D161" s="231">
        <v>3655</v>
      </c>
      <c r="E161" s="231"/>
      <c r="F161" s="251"/>
      <c r="G161" s="252"/>
      <c r="H161" s="251"/>
      <c r="I161" s="252"/>
      <c r="J161" s="251"/>
      <c r="K161" s="252"/>
      <c r="L161" s="251"/>
      <c r="M161" s="252"/>
      <c r="N161" s="251"/>
      <c r="O161" s="252"/>
      <c r="P161" s="461">
        <f t="shared" si="52"/>
        <v>3655</v>
      </c>
      <c r="Q161" s="461">
        <f t="shared" si="53"/>
        <v>0</v>
      </c>
    </row>
    <row r="162" spans="1:17" ht="12.75">
      <c r="A162" s="230" t="s">
        <v>602</v>
      </c>
      <c r="B162" s="284"/>
      <c r="C162" s="231">
        <v>88</v>
      </c>
      <c r="D162" s="231">
        <v>88</v>
      </c>
      <c r="E162" s="231"/>
      <c r="F162" s="234"/>
      <c r="G162" s="231"/>
      <c r="H162" s="234"/>
      <c r="I162" s="231"/>
      <c r="J162" s="234"/>
      <c r="K162" s="231"/>
      <c r="L162" s="234"/>
      <c r="M162" s="231"/>
      <c r="N162" s="234"/>
      <c r="O162" s="231"/>
      <c r="P162" s="461">
        <f t="shared" si="52"/>
        <v>88</v>
      </c>
      <c r="Q162" s="461">
        <f t="shared" si="53"/>
        <v>0</v>
      </c>
    </row>
    <row r="163" spans="1:17" ht="12.75">
      <c r="A163" s="230" t="s">
        <v>598</v>
      </c>
      <c r="B163" s="284"/>
      <c r="C163" s="231">
        <f aca="true" t="shared" si="61" ref="C163:O163">SUM(C162:C162)</f>
        <v>88</v>
      </c>
      <c r="D163" s="231">
        <f t="shared" si="61"/>
        <v>88</v>
      </c>
      <c r="E163" s="231">
        <f t="shared" si="61"/>
        <v>0</v>
      </c>
      <c r="F163" s="231">
        <f t="shared" si="61"/>
        <v>0</v>
      </c>
      <c r="G163" s="231">
        <f t="shared" si="61"/>
        <v>0</v>
      </c>
      <c r="H163" s="231">
        <f t="shared" si="61"/>
        <v>0</v>
      </c>
      <c r="I163" s="231">
        <f t="shared" si="61"/>
        <v>0</v>
      </c>
      <c r="J163" s="231">
        <f t="shared" si="61"/>
        <v>0</v>
      </c>
      <c r="K163" s="231">
        <f t="shared" si="61"/>
        <v>0</v>
      </c>
      <c r="L163" s="231">
        <f t="shared" si="61"/>
        <v>0</v>
      </c>
      <c r="M163" s="231">
        <f t="shared" si="61"/>
        <v>0</v>
      </c>
      <c r="N163" s="231">
        <f t="shared" si="61"/>
        <v>0</v>
      </c>
      <c r="O163" s="231">
        <f t="shared" si="61"/>
        <v>0</v>
      </c>
      <c r="P163" s="461">
        <f t="shared" si="52"/>
        <v>88</v>
      </c>
      <c r="Q163" s="461">
        <f t="shared" si="53"/>
        <v>0</v>
      </c>
    </row>
    <row r="164" spans="1:17" s="472" customFormat="1" ht="12.75">
      <c r="A164" s="473" t="s">
        <v>597</v>
      </c>
      <c r="B164" s="283"/>
      <c r="C164" s="233">
        <f aca="true" t="shared" si="62" ref="C164:O164">C161+C163</f>
        <v>3743</v>
      </c>
      <c r="D164" s="233">
        <f t="shared" si="62"/>
        <v>3743</v>
      </c>
      <c r="E164" s="233">
        <f t="shared" si="62"/>
        <v>0</v>
      </c>
      <c r="F164" s="233">
        <f t="shared" si="62"/>
        <v>0</v>
      </c>
      <c r="G164" s="233">
        <f t="shared" si="62"/>
        <v>0</v>
      </c>
      <c r="H164" s="233">
        <f t="shared" si="62"/>
        <v>0</v>
      </c>
      <c r="I164" s="233">
        <f t="shared" si="62"/>
        <v>0</v>
      </c>
      <c r="J164" s="233">
        <f t="shared" si="62"/>
        <v>0</v>
      </c>
      <c r="K164" s="233">
        <f t="shared" si="62"/>
        <v>0</v>
      </c>
      <c r="L164" s="233">
        <f t="shared" si="62"/>
        <v>0</v>
      </c>
      <c r="M164" s="233">
        <f t="shared" si="62"/>
        <v>0</v>
      </c>
      <c r="N164" s="233">
        <f t="shared" si="62"/>
        <v>0</v>
      </c>
      <c r="O164" s="233">
        <f t="shared" si="62"/>
        <v>0</v>
      </c>
      <c r="P164" s="461">
        <f t="shared" si="52"/>
        <v>3743</v>
      </c>
      <c r="Q164" s="461">
        <f t="shared" si="53"/>
        <v>0</v>
      </c>
    </row>
    <row r="165" spans="1:17" ht="12.75">
      <c r="A165" s="254" t="s">
        <v>345</v>
      </c>
      <c r="B165" s="265"/>
      <c r="C165" s="231"/>
      <c r="D165" s="231"/>
      <c r="E165" s="252"/>
      <c r="F165" s="251"/>
      <c r="G165" s="252"/>
      <c r="H165" s="251"/>
      <c r="I165" s="252"/>
      <c r="J165" s="251"/>
      <c r="K165" s="252"/>
      <c r="L165" s="251"/>
      <c r="M165" s="252"/>
      <c r="N165" s="251"/>
      <c r="O165" s="252"/>
      <c r="P165" s="461">
        <f t="shared" si="52"/>
        <v>0</v>
      </c>
      <c r="Q165" s="461">
        <f t="shared" si="53"/>
        <v>0</v>
      </c>
    </row>
    <row r="166" spans="1:17" s="68" customFormat="1" ht="12.75">
      <c r="A166" s="266" t="s">
        <v>35</v>
      </c>
      <c r="B166" s="474" t="s">
        <v>217</v>
      </c>
      <c r="C166" s="231">
        <f>SUM(D166:O166)</f>
        <v>6724</v>
      </c>
      <c r="D166" s="231">
        <v>6724</v>
      </c>
      <c r="E166" s="231"/>
      <c r="F166" s="251"/>
      <c r="G166" s="252"/>
      <c r="H166" s="251"/>
      <c r="I166" s="252"/>
      <c r="J166" s="251"/>
      <c r="K166" s="252"/>
      <c r="L166" s="251"/>
      <c r="M166" s="252"/>
      <c r="N166" s="251"/>
      <c r="O166" s="252"/>
      <c r="P166" s="461">
        <f t="shared" si="52"/>
        <v>6724</v>
      </c>
      <c r="Q166" s="461">
        <f t="shared" si="53"/>
        <v>0</v>
      </c>
    </row>
    <row r="167" spans="1:17" ht="12.75">
      <c r="A167" s="230" t="s">
        <v>602</v>
      </c>
      <c r="B167" s="284"/>
      <c r="C167" s="231">
        <v>72</v>
      </c>
      <c r="D167" s="231">
        <v>72</v>
      </c>
      <c r="E167" s="231"/>
      <c r="F167" s="234"/>
      <c r="G167" s="231"/>
      <c r="H167" s="234"/>
      <c r="I167" s="231"/>
      <c r="J167" s="234"/>
      <c r="K167" s="231"/>
      <c r="L167" s="234"/>
      <c r="M167" s="231"/>
      <c r="N167" s="234"/>
      <c r="O167" s="231"/>
      <c r="P167" s="461">
        <f t="shared" si="52"/>
        <v>72</v>
      </c>
      <c r="Q167" s="461">
        <f t="shared" si="53"/>
        <v>0</v>
      </c>
    </row>
    <row r="168" spans="1:17" ht="12.75">
      <c r="A168" s="230" t="s">
        <v>598</v>
      </c>
      <c r="B168" s="284"/>
      <c r="C168" s="231">
        <f aca="true" t="shared" si="63" ref="C168:O168">SUM(C167:C167)</f>
        <v>72</v>
      </c>
      <c r="D168" s="231">
        <f t="shared" si="63"/>
        <v>72</v>
      </c>
      <c r="E168" s="231">
        <f t="shared" si="63"/>
        <v>0</v>
      </c>
      <c r="F168" s="231">
        <f t="shared" si="63"/>
        <v>0</v>
      </c>
      <c r="G168" s="231">
        <f t="shared" si="63"/>
        <v>0</v>
      </c>
      <c r="H168" s="231">
        <f t="shared" si="63"/>
        <v>0</v>
      </c>
      <c r="I168" s="231">
        <f t="shared" si="63"/>
        <v>0</v>
      </c>
      <c r="J168" s="231">
        <f t="shared" si="63"/>
        <v>0</v>
      </c>
      <c r="K168" s="231">
        <f t="shared" si="63"/>
        <v>0</v>
      </c>
      <c r="L168" s="231">
        <f t="shared" si="63"/>
        <v>0</v>
      </c>
      <c r="M168" s="231">
        <f t="shared" si="63"/>
        <v>0</v>
      </c>
      <c r="N168" s="231">
        <f t="shared" si="63"/>
        <v>0</v>
      </c>
      <c r="O168" s="231">
        <f t="shared" si="63"/>
        <v>0</v>
      </c>
      <c r="P168" s="461">
        <f t="shared" si="52"/>
        <v>72</v>
      </c>
      <c r="Q168" s="461">
        <f t="shared" si="53"/>
        <v>0</v>
      </c>
    </row>
    <row r="169" spans="1:17" s="472" customFormat="1" ht="12.75">
      <c r="A169" s="473" t="s">
        <v>597</v>
      </c>
      <c r="B169" s="283"/>
      <c r="C169" s="233">
        <f aca="true" t="shared" si="64" ref="C169:O169">C166+C168</f>
        <v>6796</v>
      </c>
      <c r="D169" s="233">
        <f t="shared" si="64"/>
        <v>6796</v>
      </c>
      <c r="E169" s="233">
        <f t="shared" si="64"/>
        <v>0</v>
      </c>
      <c r="F169" s="233">
        <f t="shared" si="64"/>
        <v>0</v>
      </c>
      <c r="G169" s="233">
        <f t="shared" si="64"/>
        <v>0</v>
      </c>
      <c r="H169" s="233">
        <f t="shared" si="64"/>
        <v>0</v>
      </c>
      <c r="I169" s="233">
        <f t="shared" si="64"/>
        <v>0</v>
      </c>
      <c r="J169" s="233">
        <f t="shared" si="64"/>
        <v>0</v>
      </c>
      <c r="K169" s="233">
        <f t="shared" si="64"/>
        <v>0</v>
      </c>
      <c r="L169" s="233">
        <f t="shared" si="64"/>
        <v>0</v>
      </c>
      <c r="M169" s="233">
        <f t="shared" si="64"/>
        <v>0</v>
      </c>
      <c r="N169" s="233">
        <f t="shared" si="64"/>
        <v>0</v>
      </c>
      <c r="O169" s="233">
        <f t="shared" si="64"/>
        <v>0</v>
      </c>
      <c r="P169" s="461">
        <f t="shared" si="52"/>
        <v>6796</v>
      </c>
      <c r="Q169" s="461">
        <f t="shared" si="53"/>
        <v>0</v>
      </c>
    </row>
    <row r="170" spans="1:17" ht="12.75">
      <c r="A170" s="254" t="s">
        <v>207</v>
      </c>
      <c r="B170" s="265"/>
      <c r="C170" s="231"/>
      <c r="D170" s="231"/>
      <c r="E170" s="252"/>
      <c r="F170" s="251"/>
      <c r="G170" s="252"/>
      <c r="H170" s="251"/>
      <c r="I170" s="252"/>
      <c r="J170" s="251"/>
      <c r="K170" s="252"/>
      <c r="L170" s="251"/>
      <c r="M170" s="252"/>
      <c r="N170" s="251"/>
      <c r="O170" s="252"/>
      <c r="P170" s="461">
        <f t="shared" si="52"/>
        <v>0</v>
      </c>
      <c r="Q170" s="461">
        <f t="shared" si="53"/>
        <v>0</v>
      </c>
    </row>
    <row r="171" spans="1:17" s="68" customFormat="1" ht="12.75">
      <c r="A171" s="266" t="s">
        <v>35</v>
      </c>
      <c r="B171" s="474" t="s">
        <v>217</v>
      </c>
      <c r="C171" s="231">
        <f>SUM(D171:O171)</f>
        <v>10183</v>
      </c>
      <c r="D171" s="231">
        <v>10183</v>
      </c>
      <c r="E171" s="231"/>
      <c r="F171" s="251"/>
      <c r="G171" s="252"/>
      <c r="H171" s="251"/>
      <c r="I171" s="252"/>
      <c r="J171" s="251"/>
      <c r="K171" s="252"/>
      <c r="L171" s="251"/>
      <c r="M171" s="252"/>
      <c r="N171" s="251"/>
      <c r="O171" s="252"/>
      <c r="P171" s="461">
        <f t="shared" si="52"/>
        <v>10183</v>
      </c>
      <c r="Q171" s="461">
        <f t="shared" si="53"/>
        <v>0</v>
      </c>
    </row>
    <row r="172" spans="1:17" ht="12.75">
      <c r="A172" s="266" t="s">
        <v>603</v>
      </c>
      <c r="B172" s="284"/>
      <c r="C172" s="231">
        <v>188</v>
      </c>
      <c r="D172" s="231">
        <v>188</v>
      </c>
      <c r="E172" s="231"/>
      <c r="F172" s="234"/>
      <c r="G172" s="231"/>
      <c r="H172" s="234"/>
      <c r="I172" s="231"/>
      <c r="J172" s="234"/>
      <c r="K172" s="231"/>
      <c r="L172" s="234"/>
      <c r="M172" s="231"/>
      <c r="N172" s="234"/>
      <c r="O172" s="231"/>
      <c r="P172" s="461">
        <f t="shared" si="52"/>
        <v>188</v>
      </c>
      <c r="Q172" s="461">
        <f t="shared" si="53"/>
        <v>0</v>
      </c>
    </row>
    <row r="173" spans="1:17" ht="12.75">
      <c r="A173" s="230" t="s">
        <v>602</v>
      </c>
      <c r="B173" s="284"/>
      <c r="C173" s="231">
        <v>204</v>
      </c>
      <c r="D173" s="231">
        <v>204</v>
      </c>
      <c r="E173" s="231"/>
      <c r="F173" s="234"/>
      <c r="G173" s="231"/>
      <c r="H173" s="234"/>
      <c r="I173" s="231"/>
      <c r="J173" s="234"/>
      <c r="K173" s="231"/>
      <c r="L173" s="234"/>
      <c r="M173" s="231"/>
      <c r="N173" s="234"/>
      <c r="O173" s="231"/>
      <c r="P173" s="461">
        <f t="shared" si="52"/>
        <v>204</v>
      </c>
      <c r="Q173" s="461">
        <f t="shared" si="53"/>
        <v>0</v>
      </c>
    </row>
    <row r="174" spans="1:17" ht="12.75">
      <c r="A174" s="230" t="s">
        <v>598</v>
      </c>
      <c r="B174" s="284"/>
      <c r="C174" s="231">
        <f aca="true" t="shared" si="65" ref="C174:O174">SUM(C172:C173)</f>
        <v>392</v>
      </c>
      <c r="D174" s="231">
        <f t="shared" si="65"/>
        <v>392</v>
      </c>
      <c r="E174" s="231">
        <f t="shared" si="65"/>
        <v>0</v>
      </c>
      <c r="F174" s="231">
        <f t="shared" si="65"/>
        <v>0</v>
      </c>
      <c r="G174" s="231">
        <f t="shared" si="65"/>
        <v>0</v>
      </c>
      <c r="H174" s="231">
        <f t="shared" si="65"/>
        <v>0</v>
      </c>
      <c r="I174" s="231">
        <f t="shared" si="65"/>
        <v>0</v>
      </c>
      <c r="J174" s="231">
        <f t="shared" si="65"/>
        <v>0</v>
      </c>
      <c r="K174" s="231">
        <f t="shared" si="65"/>
        <v>0</v>
      </c>
      <c r="L174" s="231">
        <f t="shared" si="65"/>
        <v>0</v>
      </c>
      <c r="M174" s="231">
        <f t="shared" si="65"/>
        <v>0</v>
      </c>
      <c r="N174" s="231">
        <f t="shared" si="65"/>
        <v>0</v>
      </c>
      <c r="O174" s="231">
        <f t="shared" si="65"/>
        <v>0</v>
      </c>
      <c r="P174" s="461">
        <f t="shared" si="52"/>
        <v>392</v>
      </c>
      <c r="Q174" s="461">
        <f t="shared" si="53"/>
        <v>0</v>
      </c>
    </row>
    <row r="175" spans="1:17" s="472" customFormat="1" ht="12.75">
      <c r="A175" s="473" t="s">
        <v>597</v>
      </c>
      <c r="B175" s="283"/>
      <c r="C175" s="233">
        <f aca="true" t="shared" si="66" ref="C175:O175">C171+C174</f>
        <v>10575</v>
      </c>
      <c r="D175" s="233">
        <f t="shared" si="66"/>
        <v>10575</v>
      </c>
      <c r="E175" s="233">
        <f t="shared" si="66"/>
        <v>0</v>
      </c>
      <c r="F175" s="233">
        <f t="shared" si="66"/>
        <v>0</v>
      </c>
      <c r="G175" s="233">
        <f t="shared" si="66"/>
        <v>0</v>
      </c>
      <c r="H175" s="233">
        <f t="shared" si="66"/>
        <v>0</v>
      </c>
      <c r="I175" s="233">
        <f t="shared" si="66"/>
        <v>0</v>
      </c>
      <c r="J175" s="233">
        <f t="shared" si="66"/>
        <v>0</v>
      </c>
      <c r="K175" s="233">
        <f t="shared" si="66"/>
        <v>0</v>
      </c>
      <c r="L175" s="233">
        <f t="shared" si="66"/>
        <v>0</v>
      </c>
      <c r="M175" s="233">
        <f t="shared" si="66"/>
        <v>0</v>
      </c>
      <c r="N175" s="233">
        <f t="shared" si="66"/>
        <v>0</v>
      </c>
      <c r="O175" s="233">
        <f t="shared" si="66"/>
        <v>0</v>
      </c>
      <c r="P175" s="461">
        <f t="shared" si="52"/>
        <v>10575</v>
      </c>
      <c r="Q175" s="461">
        <f t="shared" si="53"/>
        <v>0</v>
      </c>
    </row>
    <row r="176" spans="1:17" ht="12.75">
      <c r="A176" s="254" t="s">
        <v>208</v>
      </c>
      <c r="B176" s="265"/>
      <c r="C176" s="231"/>
      <c r="D176" s="231"/>
      <c r="E176" s="252"/>
      <c r="F176" s="251"/>
      <c r="G176" s="252"/>
      <c r="H176" s="251"/>
      <c r="I176" s="252"/>
      <c r="J176" s="251"/>
      <c r="K176" s="252"/>
      <c r="L176" s="251"/>
      <c r="M176" s="252"/>
      <c r="N176" s="251"/>
      <c r="O176" s="252"/>
      <c r="P176" s="461">
        <f t="shared" si="52"/>
        <v>0</v>
      </c>
      <c r="Q176" s="461">
        <f t="shared" si="53"/>
        <v>0</v>
      </c>
    </row>
    <row r="177" spans="1:17" s="68" customFormat="1" ht="12.75">
      <c r="A177" s="266" t="s">
        <v>35</v>
      </c>
      <c r="B177" s="474" t="s">
        <v>218</v>
      </c>
      <c r="C177" s="231">
        <f>SUM(D177:O177)</f>
        <v>22988</v>
      </c>
      <c r="D177" s="231">
        <v>22988</v>
      </c>
      <c r="E177" s="231"/>
      <c r="F177" s="251"/>
      <c r="G177" s="252"/>
      <c r="H177" s="251"/>
      <c r="I177" s="252"/>
      <c r="J177" s="251"/>
      <c r="K177" s="252"/>
      <c r="L177" s="251"/>
      <c r="M177" s="252"/>
      <c r="N177" s="251"/>
      <c r="O177" s="252"/>
      <c r="P177" s="461">
        <f t="shared" si="52"/>
        <v>22988</v>
      </c>
      <c r="Q177" s="461">
        <f t="shared" si="53"/>
        <v>0</v>
      </c>
    </row>
    <row r="178" spans="1:17" ht="12.75">
      <c r="A178" s="266" t="s">
        <v>603</v>
      </c>
      <c r="B178" s="284"/>
      <c r="C178" s="231">
        <v>453</v>
      </c>
      <c r="D178" s="231">
        <v>453</v>
      </c>
      <c r="E178" s="231"/>
      <c r="F178" s="234"/>
      <c r="G178" s="231"/>
      <c r="H178" s="234"/>
      <c r="I178" s="231"/>
      <c r="J178" s="234"/>
      <c r="K178" s="231"/>
      <c r="L178" s="234"/>
      <c r="M178" s="231"/>
      <c r="N178" s="234"/>
      <c r="O178" s="231"/>
      <c r="P178" s="461">
        <f t="shared" si="52"/>
        <v>453</v>
      </c>
      <c r="Q178" s="461">
        <f t="shared" si="53"/>
        <v>0</v>
      </c>
    </row>
    <row r="179" spans="1:17" ht="12.75">
      <c r="A179" s="230" t="s">
        <v>602</v>
      </c>
      <c r="B179" s="284"/>
      <c r="C179" s="231">
        <v>457</v>
      </c>
      <c r="D179" s="231">
        <v>457</v>
      </c>
      <c r="E179" s="231"/>
      <c r="F179" s="234"/>
      <c r="G179" s="231"/>
      <c r="H179" s="234"/>
      <c r="I179" s="231"/>
      <c r="J179" s="234"/>
      <c r="K179" s="231"/>
      <c r="L179" s="234"/>
      <c r="M179" s="231"/>
      <c r="N179" s="234"/>
      <c r="O179" s="231"/>
      <c r="P179" s="461">
        <f t="shared" si="52"/>
        <v>457</v>
      </c>
      <c r="Q179" s="461">
        <f t="shared" si="53"/>
        <v>0</v>
      </c>
    </row>
    <row r="180" spans="1:17" ht="12.75">
      <c r="A180" s="230" t="s">
        <v>598</v>
      </c>
      <c r="B180" s="284"/>
      <c r="C180" s="231">
        <f aca="true" t="shared" si="67" ref="C180:O180">SUM(C178:C179)</f>
        <v>910</v>
      </c>
      <c r="D180" s="231">
        <f t="shared" si="67"/>
        <v>910</v>
      </c>
      <c r="E180" s="231">
        <f t="shared" si="67"/>
        <v>0</v>
      </c>
      <c r="F180" s="231">
        <f t="shared" si="67"/>
        <v>0</v>
      </c>
      <c r="G180" s="231">
        <f t="shared" si="67"/>
        <v>0</v>
      </c>
      <c r="H180" s="231">
        <f t="shared" si="67"/>
        <v>0</v>
      </c>
      <c r="I180" s="231">
        <f t="shared" si="67"/>
        <v>0</v>
      </c>
      <c r="J180" s="231">
        <f t="shared" si="67"/>
        <v>0</v>
      </c>
      <c r="K180" s="231">
        <f t="shared" si="67"/>
        <v>0</v>
      </c>
      <c r="L180" s="231">
        <f t="shared" si="67"/>
        <v>0</v>
      </c>
      <c r="M180" s="231">
        <f t="shared" si="67"/>
        <v>0</v>
      </c>
      <c r="N180" s="231">
        <f t="shared" si="67"/>
        <v>0</v>
      </c>
      <c r="O180" s="231">
        <f t="shared" si="67"/>
        <v>0</v>
      </c>
      <c r="P180" s="461">
        <f t="shared" si="52"/>
        <v>910</v>
      </c>
      <c r="Q180" s="461">
        <f t="shared" si="53"/>
        <v>0</v>
      </c>
    </row>
    <row r="181" spans="1:17" s="472" customFormat="1" ht="12.75">
      <c r="A181" s="473" t="s">
        <v>597</v>
      </c>
      <c r="B181" s="283"/>
      <c r="C181" s="233">
        <f aca="true" t="shared" si="68" ref="C181:O181">C177+C180</f>
        <v>23898</v>
      </c>
      <c r="D181" s="233">
        <f t="shared" si="68"/>
        <v>23898</v>
      </c>
      <c r="E181" s="233">
        <f t="shared" si="68"/>
        <v>0</v>
      </c>
      <c r="F181" s="233">
        <f t="shared" si="68"/>
        <v>0</v>
      </c>
      <c r="G181" s="233">
        <f t="shared" si="68"/>
        <v>0</v>
      </c>
      <c r="H181" s="233">
        <f t="shared" si="68"/>
        <v>0</v>
      </c>
      <c r="I181" s="233">
        <f t="shared" si="68"/>
        <v>0</v>
      </c>
      <c r="J181" s="233">
        <f t="shared" si="68"/>
        <v>0</v>
      </c>
      <c r="K181" s="233">
        <f t="shared" si="68"/>
        <v>0</v>
      </c>
      <c r="L181" s="233">
        <f t="shared" si="68"/>
        <v>0</v>
      </c>
      <c r="M181" s="233">
        <f t="shared" si="68"/>
        <v>0</v>
      </c>
      <c r="N181" s="233">
        <f t="shared" si="68"/>
        <v>0</v>
      </c>
      <c r="O181" s="233">
        <f t="shared" si="68"/>
        <v>0</v>
      </c>
      <c r="P181" s="461">
        <f t="shared" si="52"/>
        <v>23898</v>
      </c>
      <c r="Q181" s="461">
        <f t="shared" si="53"/>
        <v>0</v>
      </c>
    </row>
    <row r="182" spans="1:17" ht="12.75">
      <c r="A182" s="255" t="s">
        <v>209</v>
      </c>
      <c r="B182" s="265"/>
      <c r="C182" s="231"/>
      <c r="D182" s="231"/>
      <c r="E182" s="252"/>
      <c r="F182" s="251"/>
      <c r="G182" s="252"/>
      <c r="H182" s="251"/>
      <c r="I182" s="252"/>
      <c r="J182" s="251"/>
      <c r="K182" s="252"/>
      <c r="L182" s="251"/>
      <c r="M182" s="252"/>
      <c r="N182" s="251"/>
      <c r="O182" s="252"/>
      <c r="P182" s="461">
        <f t="shared" si="52"/>
        <v>0</v>
      </c>
      <c r="Q182" s="461">
        <f t="shared" si="53"/>
        <v>0</v>
      </c>
    </row>
    <row r="183" spans="1:17" s="68" customFormat="1" ht="12.75">
      <c r="A183" s="266" t="s">
        <v>35</v>
      </c>
      <c r="B183" s="474" t="s">
        <v>220</v>
      </c>
      <c r="C183" s="231">
        <f>SUM(D183:O183)</f>
        <v>10185</v>
      </c>
      <c r="D183" s="231">
        <v>10185</v>
      </c>
      <c r="E183" s="231"/>
      <c r="F183" s="251"/>
      <c r="G183" s="252"/>
      <c r="H183" s="251"/>
      <c r="I183" s="252"/>
      <c r="J183" s="251"/>
      <c r="K183" s="252"/>
      <c r="L183" s="251"/>
      <c r="M183" s="252"/>
      <c r="N183" s="251"/>
      <c r="O183" s="252"/>
      <c r="P183" s="461">
        <f t="shared" si="52"/>
        <v>10185</v>
      </c>
      <c r="Q183" s="461">
        <f t="shared" si="53"/>
        <v>0</v>
      </c>
    </row>
    <row r="184" spans="1:17" ht="12.75">
      <c r="A184" s="266" t="s">
        <v>603</v>
      </c>
      <c r="B184" s="284"/>
      <c r="C184" s="231">
        <v>224</v>
      </c>
      <c r="D184" s="231">
        <v>224</v>
      </c>
      <c r="E184" s="231"/>
      <c r="F184" s="234"/>
      <c r="G184" s="231"/>
      <c r="H184" s="234"/>
      <c r="I184" s="231"/>
      <c r="J184" s="234"/>
      <c r="K184" s="231"/>
      <c r="L184" s="234"/>
      <c r="M184" s="231"/>
      <c r="N184" s="234"/>
      <c r="O184" s="231"/>
      <c r="P184" s="461">
        <f t="shared" si="52"/>
        <v>224</v>
      </c>
      <c r="Q184" s="461">
        <f t="shared" si="53"/>
        <v>0</v>
      </c>
    </row>
    <row r="185" spans="1:17" ht="12.75">
      <c r="A185" s="230" t="s">
        <v>602</v>
      </c>
      <c r="B185" s="284"/>
      <c r="C185" s="231">
        <v>234</v>
      </c>
      <c r="D185" s="231">
        <v>234</v>
      </c>
      <c r="E185" s="231"/>
      <c r="F185" s="234"/>
      <c r="G185" s="231"/>
      <c r="H185" s="234"/>
      <c r="I185" s="231"/>
      <c r="J185" s="234"/>
      <c r="K185" s="231"/>
      <c r="L185" s="234"/>
      <c r="M185" s="231"/>
      <c r="N185" s="234"/>
      <c r="O185" s="231"/>
      <c r="P185" s="461">
        <f t="shared" si="52"/>
        <v>234</v>
      </c>
      <c r="Q185" s="461">
        <f t="shared" si="53"/>
        <v>0</v>
      </c>
    </row>
    <row r="186" spans="1:17" ht="12.75">
      <c r="A186" s="230" t="s">
        <v>598</v>
      </c>
      <c r="B186" s="284"/>
      <c r="C186" s="231">
        <f aca="true" t="shared" si="69" ref="C186:O186">SUM(C184:C185)</f>
        <v>458</v>
      </c>
      <c r="D186" s="231">
        <f t="shared" si="69"/>
        <v>458</v>
      </c>
      <c r="E186" s="231">
        <f t="shared" si="69"/>
        <v>0</v>
      </c>
      <c r="F186" s="231">
        <f t="shared" si="69"/>
        <v>0</v>
      </c>
      <c r="G186" s="231">
        <f t="shared" si="69"/>
        <v>0</v>
      </c>
      <c r="H186" s="231">
        <f t="shared" si="69"/>
        <v>0</v>
      </c>
      <c r="I186" s="231">
        <f t="shared" si="69"/>
        <v>0</v>
      </c>
      <c r="J186" s="231">
        <f t="shared" si="69"/>
        <v>0</v>
      </c>
      <c r="K186" s="231">
        <f t="shared" si="69"/>
        <v>0</v>
      </c>
      <c r="L186" s="231">
        <f t="shared" si="69"/>
        <v>0</v>
      </c>
      <c r="M186" s="231">
        <f t="shared" si="69"/>
        <v>0</v>
      </c>
      <c r="N186" s="231">
        <f t="shared" si="69"/>
        <v>0</v>
      </c>
      <c r="O186" s="231">
        <f t="shared" si="69"/>
        <v>0</v>
      </c>
      <c r="P186" s="461">
        <f t="shared" si="52"/>
        <v>458</v>
      </c>
      <c r="Q186" s="461">
        <f t="shared" si="53"/>
        <v>0</v>
      </c>
    </row>
    <row r="187" spans="1:17" s="472" customFormat="1" ht="12.75">
      <c r="A187" s="473" t="s">
        <v>597</v>
      </c>
      <c r="B187" s="283"/>
      <c r="C187" s="233">
        <f aca="true" t="shared" si="70" ref="C187:O187">C183+C186</f>
        <v>10643</v>
      </c>
      <c r="D187" s="233">
        <f t="shared" si="70"/>
        <v>10643</v>
      </c>
      <c r="E187" s="233">
        <f t="shared" si="70"/>
        <v>0</v>
      </c>
      <c r="F187" s="233">
        <f t="shared" si="70"/>
        <v>0</v>
      </c>
      <c r="G187" s="233">
        <f t="shared" si="70"/>
        <v>0</v>
      </c>
      <c r="H187" s="233">
        <f t="shared" si="70"/>
        <v>0</v>
      </c>
      <c r="I187" s="233">
        <f t="shared" si="70"/>
        <v>0</v>
      </c>
      <c r="J187" s="233">
        <f t="shared" si="70"/>
        <v>0</v>
      </c>
      <c r="K187" s="233">
        <f t="shared" si="70"/>
        <v>0</v>
      </c>
      <c r="L187" s="233">
        <f t="shared" si="70"/>
        <v>0</v>
      </c>
      <c r="M187" s="233">
        <f t="shared" si="70"/>
        <v>0</v>
      </c>
      <c r="N187" s="233">
        <f t="shared" si="70"/>
        <v>0</v>
      </c>
      <c r="O187" s="233">
        <f t="shared" si="70"/>
        <v>0</v>
      </c>
      <c r="P187" s="461">
        <f t="shared" si="52"/>
        <v>10643</v>
      </c>
      <c r="Q187" s="461">
        <f t="shared" si="53"/>
        <v>0</v>
      </c>
    </row>
    <row r="188" spans="1:17" ht="12.75">
      <c r="A188" s="254" t="s">
        <v>210</v>
      </c>
      <c r="B188" s="265"/>
      <c r="C188" s="231"/>
      <c r="D188" s="231"/>
      <c r="E188" s="252"/>
      <c r="F188" s="251"/>
      <c r="G188" s="252"/>
      <c r="H188" s="251"/>
      <c r="I188" s="252"/>
      <c r="J188" s="251"/>
      <c r="K188" s="252"/>
      <c r="L188" s="251"/>
      <c r="M188" s="252"/>
      <c r="N188" s="251"/>
      <c r="O188" s="252"/>
      <c r="P188" s="461">
        <f t="shared" si="52"/>
        <v>0</v>
      </c>
      <c r="Q188" s="461">
        <f t="shared" si="53"/>
        <v>0</v>
      </c>
    </row>
    <row r="189" spans="1:17" s="68" customFormat="1" ht="12.75">
      <c r="A189" s="266" t="s">
        <v>35</v>
      </c>
      <c r="B189" s="474" t="s">
        <v>217</v>
      </c>
      <c r="C189" s="231">
        <f>SUM(D189:O189)</f>
        <v>4713</v>
      </c>
      <c r="D189" s="231">
        <v>3674</v>
      </c>
      <c r="E189" s="231">
        <v>1039</v>
      </c>
      <c r="F189" s="251"/>
      <c r="G189" s="252"/>
      <c r="H189" s="251"/>
      <c r="I189" s="252"/>
      <c r="J189" s="251"/>
      <c r="K189" s="252"/>
      <c r="L189" s="251"/>
      <c r="M189" s="252"/>
      <c r="N189" s="251"/>
      <c r="O189" s="252"/>
      <c r="P189" s="461">
        <f t="shared" si="52"/>
        <v>4713</v>
      </c>
      <c r="Q189" s="461">
        <f t="shared" si="53"/>
        <v>0</v>
      </c>
    </row>
    <row r="190" spans="1:17" ht="12.75">
      <c r="A190" s="230" t="s">
        <v>602</v>
      </c>
      <c r="B190" s="284"/>
      <c r="C190" s="231">
        <v>84</v>
      </c>
      <c r="D190" s="231">
        <v>84</v>
      </c>
      <c r="E190" s="231"/>
      <c r="F190" s="234"/>
      <c r="G190" s="231"/>
      <c r="H190" s="234"/>
      <c r="I190" s="231"/>
      <c r="J190" s="234"/>
      <c r="K190" s="231"/>
      <c r="L190" s="234"/>
      <c r="M190" s="231"/>
      <c r="N190" s="234"/>
      <c r="O190" s="231"/>
      <c r="P190" s="461">
        <f t="shared" si="52"/>
        <v>84</v>
      </c>
      <c r="Q190" s="461">
        <f t="shared" si="53"/>
        <v>0</v>
      </c>
    </row>
    <row r="191" spans="1:17" ht="12.75">
      <c r="A191" s="230" t="s">
        <v>598</v>
      </c>
      <c r="B191" s="284"/>
      <c r="C191" s="231">
        <f aca="true" t="shared" si="71" ref="C191:O191">SUM(C190:C190)</f>
        <v>84</v>
      </c>
      <c r="D191" s="231">
        <f t="shared" si="71"/>
        <v>84</v>
      </c>
      <c r="E191" s="231">
        <f t="shared" si="71"/>
        <v>0</v>
      </c>
      <c r="F191" s="231">
        <f t="shared" si="71"/>
        <v>0</v>
      </c>
      <c r="G191" s="231">
        <f t="shared" si="71"/>
        <v>0</v>
      </c>
      <c r="H191" s="231">
        <f t="shared" si="71"/>
        <v>0</v>
      </c>
      <c r="I191" s="231">
        <f t="shared" si="71"/>
        <v>0</v>
      </c>
      <c r="J191" s="231">
        <f t="shared" si="71"/>
        <v>0</v>
      </c>
      <c r="K191" s="231">
        <f t="shared" si="71"/>
        <v>0</v>
      </c>
      <c r="L191" s="231">
        <f t="shared" si="71"/>
        <v>0</v>
      </c>
      <c r="M191" s="231">
        <f t="shared" si="71"/>
        <v>0</v>
      </c>
      <c r="N191" s="231">
        <f t="shared" si="71"/>
        <v>0</v>
      </c>
      <c r="O191" s="231">
        <f t="shared" si="71"/>
        <v>0</v>
      </c>
      <c r="P191" s="461">
        <f t="shared" si="52"/>
        <v>84</v>
      </c>
      <c r="Q191" s="461">
        <f t="shared" si="53"/>
        <v>0</v>
      </c>
    </row>
    <row r="192" spans="1:17" s="472" customFormat="1" ht="12.75">
      <c r="A192" s="473" t="s">
        <v>597</v>
      </c>
      <c r="B192" s="283"/>
      <c r="C192" s="233">
        <f aca="true" t="shared" si="72" ref="C192:O192">C189+C191</f>
        <v>4797</v>
      </c>
      <c r="D192" s="233">
        <f t="shared" si="72"/>
        <v>3758</v>
      </c>
      <c r="E192" s="233">
        <f t="shared" si="72"/>
        <v>1039</v>
      </c>
      <c r="F192" s="233">
        <f t="shared" si="72"/>
        <v>0</v>
      </c>
      <c r="G192" s="233">
        <f t="shared" si="72"/>
        <v>0</v>
      </c>
      <c r="H192" s="233">
        <f t="shared" si="72"/>
        <v>0</v>
      </c>
      <c r="I192" s="233">
        <f t="shared" si="72"/>
        <v>0</v>
      </c>
      <c r="J192" s="233">
        <f t="shared" si="72"/>
        <v>0</v>
      </c>
      <c r="K192" s="233">
        <f t="shared" si="72"/>
        <v>0</v>
      </c>
      <c r="L192" s="233">
        <f t="shared" si="72"/>
        <v>0</v>
      </c>
      <c r="M192" s="233">
        <f t="shared" si="72"/>
        <v>0</v>
      </c>
      <c r="N192" s="233">
        <f t="shared" si="72"/>
        <v>0</v>
      </c>
      <c r="O192" s="233">
        <f t="shared" si="72"/>
        <v>0</v>
      </c>
      <c r="P192" s="461">
        <f t="shared" si="52"/>
        <v>4797</v>
      </c>
      <c r="Q192" s="461">
        <f t="shared" si="53"/>
        <v>0</v>
      </c>
    </row>
    <row r="193" spans="1:17" ht="12.75">
      <c r="A193" s="254" t="s">
        <v>346</v>
      </c>
      <c r="B193" s="265"/>
      <c r="C193" s="231"/>
      <c r="D193" s="231"/>
      <c r="E193" s="231"/>
      <c r="F193" s="251"/>
      <c r="G193" s="252"/>
      <c r="H193" s="251"/>
      <c r="I193" s="252"/>
      <c r="J193" s="251"/>
      <c r="K193" s="252"/>
      <c r="L193" s="251"/>
      <c r="M193" s="252"/>
      <c r="N193" s="251"/>
      <c r="O193" s="252"/>
      <c r="P193" s="461">
        <f t="shared" si="52"/>
        <v>0</v>
      </c>
      <c r="Q193" s="461">
        <f t="shared" si="53"/>
        <v>0</v>
      </c>
    </row>
    <row r="194" spans="1:17" s="68" customFormat="1" ht="12.75">
      <c r="A194" s="266" t="s">
        <v>35</v>
      </c>
      <c r="B194" s="474" t="s">
        <v>217</v>
      </c>
      <c r="C194" s="231">
        <f>SUM(D194:O194)</f>
        <v>16420</v>
      </c>
      <c r="D194" s="231">
        <v>16420</v>
      </c>
      <c r="E194" s="231"/>
      <c r="F194" s="251"/>
      <c r="G194" s="252"/>
      <c r="H194" s="251"/>
      <c r="I194" s="252"/>
      <c r="J194" s="251"/>
      <c r="K194" s="252"/>
      <c r="L194" s="251"/>
      <c r="M194" s="252"/>
      <c r="N194" s="251"/>
      <c r="O194" s="252"/>
      <c r="P194" s="461">
        <f t="shared" si="52"/>
        <v>16420</v>
      </c>
      <c r="Q194" s="461">
        <f t="shared" si="53"/>
        <v>0</v>
      </c>
    </row>
    <row r="195" spans="1:17" ht="12.75">
      <c r="A195" s="230" t="s">
        <v>598</v>
      </c>
      <c r="B195" s="284"/>
      <c r="C195" s="231">
        <v>0</v>
      </c>
      <c r="D195" s="231">
        <v>0</v>
      </c>
      <c r="E195" s="231">
        <v>0</v>
      </c>
      <c r="F195" s="231">
        <v>0</v>
      </c>
      <c r="G195" s="231">
        <v>0</v>
      </c>
      <c r="H195" s="231">
        <v>0</v>
      </c>
      <c r="I195" s="231">
        <v>0</v>
      </c>
      <c r="J195" s="231">
        <v>0</v>
      </c>
      <c r="K195" s="231">
        <v>0</v>
      </c>
      <c r="L195" s="231">
        <v>0</v>
      </c>
      <c r="M195" s="231">
        <v>0</v>
      </c>
      <c r="N195" s="231">
        <v>0</v>
      </c>
      <c r="O195" s="231">
        <v>0</v>
      </c>
      <c r="P195" s="461">
        <f t="shared" si="52"/>
        <v>0</v>
      </c>
      <c r="Q195" s="461">
        <f t="shared" si="53"/>
        <v>0</v>
      </c>
    </row>
    <row r="196" spans="1:17" s="472" customFormat="1" ht="12.75">
      <c r="A196" s="473" t="s">
        <v>597</v>
      </c>
      <c r="B196" s="283"/>
      <c r="C196" s="233">
        <f aca="true" t="shared" si="73" ref="C196:O196">C194+C195</f>
        <v>16420</v>
      </c>
      <c r="D196" s="233">
        <f t="shared" si="73"/>
        <v>16420</v>
      </c>
      <c r="E196" s="233">
        <f t="shared" si="73"/>
        <v>0</v>
      </c>
      <c r="F196" s="233">
        <f t="shared" si="73"/>
        <v>0</v>
      </c>
      <c r="G196" s="233">
        <f t="shared" si="73"/>
        <v>0</v>
      </c>
      <c r="H196" s="233">
        <f t="shared" si="73"/>
        <v>0</v>
      </c>
      <c r="I196" s="233">
        <f t="shared" si="73"/>
        <v>0</v>
      </c>
      <c r="J196" s="233">
        <f t="shared" si="73"/>
        <v>0</v>
      </c>
      <c r="K196" s="233">
        <f t="shared" si="73"/>
        <v>0</v>
      </c>
      <c r="L196" s="233">
        <f t="shared" si="73"/>
        <v>0</v>
      </c>
      <c r="M196" s="233">
        <f t="shared" si="73"/>
        <v>0</v>
      </c>
      <c r="N196" s="233">
        <f t="shared" si="73"/>
        <v>0</v>
      </c>
      <c r="O196" s="233">
        <f t="shared" si="73"/>
        <v>0</v>
      </c>
      <c r="P196" s="461">
        <f t="shared" si="52"/>
        <v>16420</v>
      </c>
      <c r="Q196" s="461">
        <f t="shared" si="53"/>
        <v>0</v>
      </c>
    </row>
    <row r="197" spans="1:17" ht="12.75">
      <c r="A197" s="254" t="s">
        <v>211</v>
      </c>
      <c r="B197" s="265"/>
      <c r="C197" s="231"/>
      <c r="D197" s="231"/>
      <c r="E197" s="252"/>
      <c r="F197" s="251"/>
      <c r="G197" s="252"/>
      <c r="H197" s="251"/>
      <c r="I197" s="252"/>
      <c r="J197" s="251"/>
      <c r="K197" s="252"/>
      <c r="L197" s="251"/>
      <c r="M197" s="252"/>
      <c r="N197" s="251"/>
      <c r="O197" s="252"/>
      <c r="P197" s="461">
        <f t="shared" si="52"/>
        <v>0</v>
      </c>
      <c r="Q197" s="461">
        <f t="shared" si="53"/>
        <v>0</v>
      </c>
    </row>
    <row r="198" spans="1:17" s="68" customFormat="1" ht="12.75">
      <c r="A198" s="266" t="s">
        <v>35</v>
      </c>
      <c r="B198" s="474" t="s">
        <v>217</v>
      </c>
      <c r="C198" s="231">
        <f>SUM(D198:O198)</f>
        <v>2564</v>
      </c>
      <c r="D198" s="231">
        <v>959</v>
      </c>
      <c r="E198" s="231"/>
      <c r="F198" s="251"/>
      <c r="G198" s="252"/>
      <c r="H198" s="251">
        <v>1605</v>
      </c>
      <c r="I198" s="252"/>
      <c r="J198" s="251"/>
      <c r="K198" s="252"/>
      <c r="L198" s="251"/>
      <c r="M198" s="252"/>
      <c r="N198" s="251"/>
      <c r="O198" s="252"/>
      <c r="P198" s="461">
        <f t="shared" si="52"/>
        <v>2564</v>
      </c>
      <c r="Q198" s="461">
        <f t="shared" si="53"/>
        <v>0</v>
      </c>
    </row>
    <row r="199" spans="1:17" ht="12.75">
      <c r="A199" s="266" t="s">
        <v>601</v>
      </c>
      <c r="B199" s="284"/>
      <c r="C199" s="231">
        <v>5240</v>
      </c>
      <c r="D199" s="231">
        <v>4650</v>
      </c>
      <c r="E199" s="231"/>
      <c r="F199" s="234"/>
      <c r="G199" s="231"/>
      <c r="H199" s="234">
        <v>590</v>
      </c>
      <c r="I199" s="231"/>
      <c r="J199" s="234"/>
      <c r="K199" s="231"/>
      <c r="L199" s="234"/>
      <c r="M199" s="231"/>
      <c r="N199" s="234"/>
      <c r="O199" s="231"/>
      <c r="P199" s="461">
        <f t="shared" si="52"/>
        <v>5240</v>
      </c>
      <c r="Q199" s="461">
        <f t="shared" si="53"/>
        <v>0</v>
      </c>
    </row>
    <row r="200" spans="1:17" ht="12.75">
      <c r="A200" s="230" t="s">
        <v>598</v>
      </c>
      <c r="B200" s="284"/>
      <c r="C200" s="231">
        <f aca="true" t="shared" si="74" ref="C200:O200">SUM(C199:C199)</f>
        <v>5240</v>
      </c>
      <c r="D200" s="231">
        <f t="shared" si="74"/>
        <v>4650</v>
      </c>
      <c r="E200" s="231">
        <f t="shared" si="74"/>
        <v>0</v>
      </c>
      <c r="F200" s="231">
        <f t="shared" si="74"/>
        <v>0</v>
      </c>
      <c r="G200" s="231">
        <f t="shared" si="74"/>
        <v>0</v>
      </c>
      <c r="H200" s="231">
        <f t="shared" si="74"/>
        <v>590</v>
      </c>
      <c r="I200" s="231">
        <f t="shared" si="74"/>
        <v>0</v>
      </c>
      <c r="J200" s="231">
        <f t="shared" si="74"/>
        <v>0</v>
      </c>
      <c r="K200" s="231">
        <f t="shared" si="74"/>
        <v>0</v>
      </c>
      <c r="L200" s="231">
        <f t="shared" si="74"/>
        <v>0</v>
      </c>
      <c r="M200" s="231">
        <f t="shared" si="74"/>
        <v>0</v>
      </c>
      <c r="N200" s="231">
        <f t="shared" si="74"/>
        <v>0</v>
      </c>
      <c r="O200" s="231">
        <f t="shared" si="74"/>
        <v>0</v>
      </c>
      <c r="P200" s="461">
        <f t="shared" si="52"/>
        <v>5240</v>
      </c>
      <c r="Q200" s="461">
        <f t="shared" si="53"/>
        <v>0</v>
      </c>
    </row>
    <row r="201" spans="1:17" s="472" customFormat="1" ht="12.75">
      <c r="A201" s="473" t="s">
        <v>597</v>
      </c>
      <c r="B201" s="283"/>
      <c r="C201" s="233">
        <f aca="true" t="shared" si="75" ref="C201:O201">C198+C200</f>
        <v>7804</v>
      </c>
      <c r="D201" s="233">
        <f t="shared" si="75"/>
        <v>5609</v>
      </c>
      <c r="E201" s="233">
        <f t="shared" si="75"/>
        <v>0</v>
      </c>
      <c r="F201" s="233">
        <f t="shared" si="75"/>
        <v>0</v>
      </c>
      <c r="G201" s="233">
        <f t="shared" si="75"/>
        <v>0</v>
      </c>
      <c r="H201" s="233">
        <f t="shared" si="75"/>
        <v>2195</v>
      </c>
      <c r="I201" s="233">
        <f t="shared" si="75"/>
        <v>0</v>
      </c>
      <c r="J201" s="233">
        <f t="shared" si="75"/>
        <v>0</v>
      </c>
      <c r="K201" s="233">
        <f t="shared" si="75"/>
        <v>0</v>
      </c>
      <c r="L201" s="233">
        <f t="shared" si="75"/>
        <v>0</v>
      </c>
      <c r="M201" s="233">
        <f t="shared" si="75"/>
        <v>0</v>
      </c>
      <c r="N201" s="233">
        <f t="shared" si="75"/>
        <v>0</v>
      </c>
      <c r="O201" s="233">
        <f t="shared" si="75"/>
        <v>0</v>
      </c>
      <c r="P201" s="461">
        <f t="shared" si="52"/>
        <v>7804</v>
      </c>
      <c r="Q201" s="461">
        <f t="shared" si="53"/>
        <v>0</v>
      </c>
    </row>
    <row r="202" spans="1:17" ht="12.75">
      <c r="A202" s="254" t="s">
        <v>347</v>
      </c>
      <c r="B202" s="265"/>
      <c r="C202" s="231"/>
      <c r="D202" s="231"/>
      <c r="E202" s="252"/>
      <c r="F202" s="251"/>
      <c r="G202" s="252"/>
      <c r="H202" s="251"/>
      <c r="I202" s="252"/>
      <c r="J202" s="251"/>
      <c r="K202" s="252"/>
      <c r="L202" s="251"/>
      <c r="M202" s="252"/>
      <c r="N202" s="251"/>
      <c r="O202" s="252"/>
      <c r="P202" s="461">
        <f t="shared" si="52"/>
        <v>0</v>
      </c>
      <c r="Q202" s="461">
        <f t="shared" si="53"/>
        <v>0</v>
      </c>
    </row>
    <row r="203" spans="1:17" s="68" customFormat="1" ht="12.75">
      <c r="A203" s="266" t="s">
        <v>35</v>
      </c>
      <c r="B203" s="474" t="s">
        <v>218</v>
      </c>
      <c r="C203" s="231">
        <f>SUM(D203:O203)</f>
        <v>50176</v>
      </c>
      <c r="D203" s="231">
        <v>50176</v>
      </c>
      <c r="E203" s="231"/>
      <c r="F203" s="251"/>
      <c r="G203" s="252"/>
      <c r="H203" s="251"/>
      <c r="I203" s="252"/>
      <c r="J203" s="251"/>
      <c r="K203" s="252"/>
      <c r="L203" s="251"/>
      <c r="M203" s="252"/>
      <c r="N203" s="251"/>
      <c r="O203" s="252"/>
      <c r="P203" s="461">
        <f t="shared" si="52"/>
        <v>50176</v>
      </c>
      <c r="Q203" s="461">
        <f t="shared" si="53"/>
        <v>0</v>
      </c>
    </row>
    <row r="204" spans="1:17" ht="12.75">
      <c r="A204" s="230" t="s">
        <v>598</v>
      </c>
      <c r="B204" s="284"/>
      <c r="C204" s="231">
        <v>0</v>
      </c>
      <c r="D204" s="231">
        <v>0</v>
      </c>
      <c r="E204" s="231">
        <v>0</v>
      </c>
      <c r="F204" s="231">
        <v>0</v>
      </c>
      <c r="G204" s="231">
        <v>0</v>
      </c>
      <c r="H204" s="231">
        <v>0</v>
      </c>
      <c r="I204" s="231">
        <v>0</v>
      </c>
      <c r="J204" s="231">
        <v>0</v>
      </c>
      <c r="K204" s="231">
        <v>0</v>
      </c>
      <c r="L204" s="231">
        <v>0</v>
      </c>
      <c r="M204" s="231">
        <v>0</v>
      </c>
      <c r="N204" s="231">
        <v>0</v>
      </c>
      <c r="O204" s="231">
        <v>0</v>
      </c>
      <c r="P204" s="461">
        <f t="shared" si="52"/>
        <v>0</v>
      </c>
      <c r="Q204" s="461">
        <f t="shared" si="53"/>
        <v>0</v>
      </c>
    </row>
    <row r="205" spans="1:17" s="472" customFormat="1" ht="12.75">
      <c r="A205" s="473" t="s">
        <v>597</v>
      </c>
      <c r="B205" s="283"/>
      <c r="C205" s="233">
        <f aca="true" t="shared" si="76" ref="C205:O205">C203+C204</f>
        <v>50176</v>
      </c>
      <c r="D205" s="233">
        <f t="shared" si="76"/>
        <v>50176</v>
      </c>
      <c r="E205" s="233">
        <f t="shared" si="76"/>
        <v>0</v>
      </c>
      <c r="F205" s="233">
        <f t="shared" si="76"/>
        <v>0</v>
      </c>
      <c r="G205" s="233">
        <f t="shared" si="76"/>
        <v>0</v>
      </c>
      <c r="H205" s="233">
        <f t="shared" si="76"/>
        <v>0</v>
      </c>
      <c r="I205" s="233">
        <f t="shared" si="76"/>
        <v>0</v>
      </c>
      <c r="J205" s="233">
        <f t="shared" si="76"/>
        <v>0</v>
      </c>
      <c r="K205" s="233">
        <f t="shared" si="76"/>
        <v>0</v>
      </c>
      <c r="L205" s="233">
        <f t="shared" si="76"/>
        <v>0</v>
      </c>
      <c r="M205" s="233">
        <f t="shared" si="76"/>
        <v>0</v>
      </c>
      <c r="N205" s="233">
        <f t="shared" si="76"/>
        <v>0</v>
      </c>
      <c r="O205" s="233">
        <f t="shared" si="76"/>
        <v>0</v>
      </c>
      <c r="P205" s="461">
        <f aca="true" t="shared" si="77" ref="P205:P245">SUM(D205:O205)</f>
        <v>50176</v>
      </c>
      <c r="Q205" s="461">
        <f aca="true" t="shared" si="78" ref="Q205:Q245">P205-C205</f>
        <v>0</v>
      </c>
    </row>
    <row r="206" spans="1:17" ht="12.75">
      <c r="A206" s="254" t="s">
        <v>212</v>
      </c>
      <c r="B206" s="265"/>
      <c r="C206" s="231"/>
      <c r="D206" s="231"/>
      <c r="E206" s="252"/>
      <c r="F206" s="251"/>
      <c r="G206" s="252"/>
      <c r="H206" s="251"/>
      <c r="I206" s="252"/>
      <c r="J206" s="251"/>
      <c r="K206" s="252"/>
      <c r="L206" s="251"/>
      <c r="M206" s="252"/>
      <c r="N206" s="251"/>
      <c r="O206" s="252"/>
      <c r="P206" s="461">
        <f t="shared" si="77"/>
        <v>0</v>
      </c>
      <c r="Q206" s="461">
        <f t="shared" si="78"/>
        <v>0</v>
      </c>
    </row>
    <row r="207" spans="1:17" s="68" customFormat="1" ht="12.75">
      <c r="A207" s="266" t="s">
        <v>35</v>
      </c>
      <c r="B207" s="474" t="s">
        <v>217</v>
      </c>
      <c r="C207" s="231">
        <f>SUM(D207:O207)</f>
        <v>18156</v>
      </c>
      <c r="D207" s="231">
        <v>18156</v>
      </c>
      <c r="E207" s="231"/>
      <c r="F207" s="251"/>
      <c r="G207" s="252"/>
      <c r="H207" s="251"/>
      <c r="I207" s="252"/>
      <c r="J207" s="251"/>
      <c r="K207" s="252"/>
      <c r="L207" s="251"/>
      <c r="M207" s="252"/>
      <c r="N207" s="251"/>
      <c r="O207" s="252"/>
      <c r="P207" s="461">
        <f t="shared" si="77"/>
        <v>18156</v>
      </c>
      <c r="Q207" s="461">
        <f t="shared" si="78"/>
        <v>0</v>
      </c>
    </row>
    <row r="208" spans="1:17" ht="12.75">
      <c r="A208" s="230" t="s">
        <v>598</v>
      </c>
      <c r="B208" s="284"/>
      <c r="C208" s="231">
        <v>0</v>
      </c>
      <c r="D208" s="231">
        <v>0</v>
      </c>
      <c r="E208" s="231">
        <v>0</v>
      </c>
      <c r="F208" s="231">
        <v>0</v>
      </c>
      <c r="G208" s="231">
        <v>0</v>
      </c>
      <c r="H208" s="231">
        <v>0</v>
      </c>
      <c r="I208" s="231">
        <v>0</v>
      </c>
      <c r="J208" s="231">
        <v>0</v>
      </c>
      <c r="K208" s="231">
        <v>0</v>
      </c>
      <c r="L208" s="231">
        <v>0</v>
      </c>
      <c r="M208" s="231">
        <v>0</v>
      </c>
      <c r="N208" s="231">
        <v>0</v>
      </c>
      <c r="O208" s="231">
        <v>0</v>
      </c>
      <c r="P208" s="461">
        <f t="shared" si="77"/>
        <v>0</v>
      </c>
      <c r="Q208" s="461">
        <f t="shared" si="78"/>
        <v>0</v>
      </c>
    </row>
    <row r="209" spans="1:17" s="472" customFormat="1" ht="12.75">
      <c r="A209" s="473" t="s">
        <v>597</v>
      </c>
      <c r="B209" s="283"/>
      <c r="C209" s="233">
        <f aca="true" t="shared" si="79" ref="C209:O209">C207+C208</f>
        <v>18156</v>
      </c>
      <c r="D209" s="233">
        <f t="shared" si="79"/>
        <v>18156</v>
      </c>
      <c r="E209" s="233">
        <f t="shared" si="79"/>
        <v>0</v>
      </c>
      <c r="F209" s="233">
        <f t="shared" si="79"/>
        <v>0</v>
      </c>
      <c r="G209" s="233">
        <f t="shared" si="79"/>
        <v>0</v>
      </c>
      <c r="H209" s="233">
        <f t="shared" si="79"/>
        <v>0</v>
      </c>
      <c r="I209" s="233">
        <f t="shared" si="79"/>
        <v>0</v>
      </c>
      <c r="J209" s="233">
        <f t="shared" si="79"/>
        <v>0</v>
      </c>
      <c r="K209" s="233">
        <f t="shared" si="79"/>
        <v>0</v>
      </c>
      <c r="L209" s="233">
        <f t="shared" si="79"/>
        <v>0</v>
      </c>
      <c r="M209" s="233">
        <f t="shared" si="79"/>
        <v>0</v>
      </c>
      <c r="N209" s="233">
        <f t="shared" si="79"/>
        <v>0</v>
      </c>
      <c r="O209" s="233">
        <f t="shared" si="79"/>
        <v>0</v>
      </c>
      <c r="P209" s="461">
        <f t="shared" si="77"/>
        <v>18156</v>
      </c>
      <c r="Q209" s="461">
        <f t="shared" si="78"/>
        <v>0</v>
      </c>
    </row>
    <row r="210" spans="1:17" ht="12.75">
      <c r="A210" s="254" t="s">
        <v>214</v>
      </c>
      <c r="B210" s="265"/>
      <c r="C210" s="231"/>
      <c r="D210" s="231"/>
      <c r="E210" s="252"/>
      <c r="F210" s="251"/>
      <c r="G210" s="252"/>
      <c r="H210" s="251"/>
      <c r="I210" s="252"/>
      <c r="J210" s="251"/>
      <c r="K210" s="252"/>
      <c r="L210" s="251"/>
      <c r="M210" s="252"/>
      <c r="N210" s="251"/>
      <c r="O210" s="252"/>
      <c r="P210" s="461">
        <f t="shared" si="77"/>
        <v>0</v>
      </c>
      <c r="Q210" s="461">
        <f t="shared" si="78"/>
        <v>0</v>
      </c>
    </row>
    <row r="211" spans="1:17" s="68" customFormat="1" ht="12.75">
      <c r="A211" s="266" t="s">
        <v>35</v>
      </c>
      <c r="B211" s="474" t="s">
        <v>217</v>
      </c>
      <c r="C211" s="231">
        <f>SUM(D211:O211)</f>
        <v>6594</v>
      </c>
      <c r="D211" s="231">
        <v>6594</v>
      </c>
      <c r="E211" s="231"/>
      <c r="F211" s="251"/>
      <c r="G211" s="252"/>
      <c r="H211" s="251"/>
      <c r="I211" s="252"/>
      <c r="J211" s="251"/>
      <c r="K211" s="252"/>
      <c r="L211" s="251"/>
      <c r="M211" s="252"/>
      <c r="N211" s="251"/>
      <c r="O211" s="252"/>
      <c r="P211" s="461">
        <f t="shared" si="77"/>
        <v>6594</v>
      </c>
      <c r="Q211" s="461">
        <f t="shared" si="78"/>
        <v>0</v>
      </c>
    </row>
    <row r="212" spans="1:17" ht="12.75">
      <c r="A212" s="230" t="s">
        <v>598</v>
      </c>
      <c r="B212" s="284"/>
      <c r="C212" s="231">
        <v>0</v>
      </c>
      <c r="D212" s="231">
        <v>0</v>
      </c>
      <c r="E212" s="231">
        <v>0</v>
      </c>
      <c r="F212" s="231">
        <v>0</v>
      </c>
      <c r="G212" s="231">
        <v>0</v>
      </c>
      <c r="H212" s="231">
        <v>0</v>
      </c>
      <c r="I212" s="231">
        <v>0</v>
      </c>
      <c r="J212" s="231">
        <v>0</v>
      </c>
      <c r="K212" s="231">
        <v>0</v>
      </c>
      <c r="L212" s="231">
        <v>0</v>
      </c>
      <c r="M212" s="231">
        <v>0</v>
      </c>
      <c r="N212" s="231">
        <v>0</v>
      </c>
      <c r="O212" s="231">
        <v>0</v>
      </c>
      <c r="P212" s="461">
        <f t="shared" si="77"/>
        <v>0</v>
      </c>
      <c r="Q212" s="461">
        <f t="shared" si="78"/>
        <v>0</v>
      </c>
    </row>
    <row r="213" spans="1:17" s="472" customFormat="1" ht="12.75">
      <c r="A213" s="473" t="s">
        <v>597</v>
      </c>
      <c r="B213" s="283"/>
      <c r="C213" s="233">
        <f aca="true" t="shared" si="80" ref="C213:O213">C211+C212</f>
        <v>6594</v>
      </c>
      <c r="D213" s="233">
        <f t="shared" si="80"/>
        <v>6594</v>
      </c>
      <c r="E213" s="233">
        <f t="shared" si="80"/>
        <v>0</v>
      </c>
      <c r="F213" s="233">
        <f t="shared" si="80"/>
        <v>0</v>
      </c>
      <c r="G213" s="233">
        <f t="shared" si="80"/>
        <v>0</v>
      </c>
      <c r="H213" s="233">
        <f t="shared" si="80"/>
        <v>0</v>
      </c>
      <c r="I213" s="233">
        <f t="shared" si="80"/>
        <v>0</v>
      </c>
      <c r="J213" s="233">
        <f t="shared" si="80"/>
        <v>0</v>
      </c>
      <c r="K213" s="233">
        <f t="shared" si="80"/>
        <v>0</v>
      </c>
      <c r="L213" s="233">
        <f t="shared" si="80"/>
        <v>0</v>
      </c>
      <c r="M213" s="233">
        <f t="shared" si="80"/>
        <v>0</v>
      </c>
      <c r="N213" s="233">
        <f t="shared" si="80"/>
        <v>0</v>
      </c>
      <c r="O213" s="233">
        <f t="shared" si="80"/>
        <v>0</v>
      </c>
      <c r="P213" s="461">
        <f t="shared" si="77"/>
        <v>6594</v>
      </c>
      <c r="Q213" s="461">
        <f t="shared" si="78"/>
        <v>0</v>
      </c>
    </row>
    <row r="214" spans="1:17" ht="12.75">
      <c r="A214" s="254" t="s">
        <v>348</v>
      </c>
      <c r="B214" s="265"/>
      <c r="C214" s="231"/>
      <c r="D214" s="231"/>
      <c r="E214" s="252"/>
      <c r="F214" s="251"/>
      <c r="G214" s="252"/>
      <c r="H214" s="251"/>
      <c r="I214" s="252"/>
      <c r="J214" s="251"/>
      <c r="K214" s="252"/>
      <c r="L214" s="251"/>
      <c r="M214" s="252"/>
      <c r="N214" s="251"/>
      <c r="O214" s="252"/>
      <c r="P214" s="461">
        <f t="shared" si="77"/>
        <v>0</v>
      </c>
      <c r="Q214" s="461">
        <f t="shared" si="78"/>
        <v>0</v>
      </c>
    </row>
    <row r="215" spans="1:17" s="68" customFormat="1" ht="12.75">
      <c r="A215" s="266" t="s">
        <v>35</v>
      </c>
      <c r="B215" s="474" t="s">
        <v>217</v>
      </c>
      <c r="C215" s="231">
        <f>SUM(D215:O215)</f>
        <v>140</v>
      </c>
      <c r="D215" s="231">
        <v>140</v>
      </c>
      <c r="E215" s="231"/>
      <c r="F215" s="251"/>
      <c r="G215" s="252"/>
      <c r="H215" s="251"/>
      <c r="I215" s="252"/>
      <c r="J215" s="251"/>
      <c r="K215" s="252"/>
      <c r="L215" s="251"/>
      <c r="M215" s="252"/>
      <c r="N215" s="251"/>
      <c r="O215" s="252"/>
      <c r="P215" s="461">
        <f t="shared" si="77"/>
        <v>140</v>
      </c>
      <c r="Q215" s="461">
        <f t="shared" si="78"/>
        <v>0</v>
      </c>
    </row>
    <row r="216" spans="1:17" ht="12.75">
      <c r="A216" s="230" t="s">
        <v>598</v>
      </c>
      <c r="B216" s="284"/>
      <c r="C216" s="231">
        <v>0</v>
      </c>
      <c r="D216" s="231">
        <v>0</v>
      </c>
      <c r="E216" s="231">
        <v>0</v>
      </c>
      <c r="F216" s="231">
        <v>0</v>
      </c>
      <c r="G216" s="231">
        <v>0</v>
      </c>
      <c r="H216" s="231">
        <v>0</v>
      </c>
      <c r="I216" s="231">
        <v>0</v>
      </c>
      <c r="J216" s="231">
        <v>0</v>
      </c>
      <c r="K216" s="231">
        <v>0</v>
      </c>
      <c r="L216" s="231">
        <v>0</v>
      </c>
      <c r="M216" s="231">
        <v>0</v>
      </c>
      <c r="N216" s="231">
        <v>0</v>
      </c>
      <c r="O216" s="231">
        <v>0</v>
      </c>
      <c r="P216" s="461">
        <f t="shared" si="77"/>
        <v>0</v>
      </c>
      <c r="Q216" s="461">
        <f t="shared" si="78"/>
        <v>0</v>
      </c>
    </row>
    <row r="217" spans="1:17" s="472" customFormat="1" ht="12.75">
      <c r="A217" s="473" t="s">
        <v>597</v>
      </c>
      <c r="B217" s="283"/>
      <c r="C217" s="233">
        <f aca="true" t="shared" si="81" ref="C217:O217">C215+C216</f>
        <v>140</v>
      </c>
      <c r="D217" s="233">
        <f t="shared" si="81"/>
        <v>140</v>
      </c>
      <c r="E217" s="233">
        <f t="shared" si="81"/>
        <v>0</v>
      </c>
      <c r="F217" s="233">
        <f t="shared" si="81"/>
        <v>0</v>
      </c>
      <c r="G217" s="233">
        <f t="shared" si="81"/>
        <v>0</v>
      </c>
      <c r="H217" s="233">
        <f t="shared" si="81"/>
        <v>0</v>
      </c>
      <c r="I217" s="233">
        <f t="shared" si="81"/>
        <v>0</v>
      </c>
      <c r="J217" s="233">
        <f t="shared" si="81"/>
        <v>0</v>
      </c>
      <c r="K217" s="233">
        <f t="shared" si="81"/>
        <v>0</v>
      </c>
      <c r="L217" s="233">
        <f t="shared" si="81"/>
        <v>0</v>
      </c>
      <c r="M217" s="233">
        <f t="shared" si="81"/>
        <v>0</v>
      </c>
      <c r="N217" s="233">
        <f t="shared" si="81"/>
        <v>0</v>
      </c>
      <c r="O217" s="233">
        <f t="shared" si="81"/>
        <v>0</v>
      </c>
      <c r="P217" s="461">
        <f t="shared" si="77"/>
        <v>140</v>
      </c>
      <c r="Q217" s="461">
        <f t="shared" si="78"/>
        <v>0</v>
      </c>
    </row>
    <row r="218" spans="1:17" ht="12.75">
      <c r="A218" s="254" t="s">
        <v>349</v>
      </c>
      <c r="B218" s="265"/>
      <c r="C218" s="231"/>
      <c r="D218" s="231"/>
      <c r="E218" s="252"/>
      <c r="F218" s="251"/>
      <c r="G218" s="252"/>
      <c r="H218" s="251"/>
      <c r="I218" s="252"/>
      <c r="J218" s="251"/>
      <c r="K218" s="252"/>
      <c r="L218" s="251"/>
      <c r="M218" s="252"/>
      <c r="N218" s="251"/>
      <c r="O218" s="252"/>
      <c r="P218" s="461">
        <f t="shared" si="77"/>
        <v>0</v>
      </c>
      <c r="Q218" s="461">
        <f t="shared" si="78"/>
        <v>0</v>
      </c>
    </row>
    <row r="219" spans="1:17" s="68" customFormat="1" ht="12.75">
      <c r="A219" s="266" t="s">
        <v>35</v>
      </c>
      <c r="B219" s="474" t="s">
        <v>217</v>
      </c>
      <c r="C219" s="231">
        <f>SUM(D219:O219)</f>
        <v>167</v>
      </c>
      <c r="D219" s="231">
        <v>167</v>
      </c>
      <c r="E219" s="231"/>
      <c r="F219" s="251"/>
      <c r="G219" s="252"/>
      <c r="H219" s="251"/>
      <c r="I219" s="252"/>
      <c r="J219" s="251"/>
      <c r="K219" s="252"/>
      <c r="L219" s="251"/>
      <c r="M219" s="252"/>
      <c r="N219" s="251"/>
      <c r="O219" s="252"/>
      <c r="P219" s="461">
        <f t="shared" si="77"/>
        <v>167</v>
      </c>
      <c r="Q219" s="461">
        <f t="shared" si="78"/>
        <v>0</v>
      </c>
    </row>
    <row r="220" spans="1:17" ht="12.75">
      <c r="A220" s="230" t="s">
        <v>598</v>
      </c>
      <c r="B220" s="284"/>
      <c r="C220" s="231">
        <v>0</v>
      </c>
      <c r="D220" s="231">
        <v>0</v>
      </c>
      <c r="E220" s="231">
        <v>0</v>
      </c>
      <c r="F220" s="231">
        <v>0</v>
      </c>
      <c r="G220" s="231">
        <v>0</v>
      </c>
      <c r="H220" s="231">
        <v>0</v>
      </c>
      <c r="I220" s="231">
        <v>0</v>
      </c>
      <c r="J220" s="231">
        <v>0</v>
      </c>
      <c r="K220" s="231">
        <v>0</v>
      </c>
      <c r="L220" s="231">
        <v>0</v>
      </c>
      <c r="M220" s="231">
        <v>0</v>
      </c>
      <c r="N220" s="231">
        <v>0</v>
      </c>
      <c r="O220" s="231">
        <v>0</v>
      </c>
      <c r="P220" s="461">
        <f t="shared" si="77"/>
        <v>0</v>
      </c>
      <c r="Q220" s="461">
        <f t="shared" si="78"/>
        <v>0</v>
      </c>
    </row>
    <row r="221" spans="1:17" s="472" customFormat="1" ht="12.75">
      <c r="A221" s="473" t="s">
        <v>597</v>
      </c>
      <c r="B221" s="283"/>
      <c r="C221" s="233">
        <f aca="true" t="shared" si="82" ref="C221:O221">C219+C220</f>
        <v>167</v>
      </c>
      <c r="D221" s="233">
        <f t="shared" si="82"/>
        <v>167</v>
      </c>
      <c r="E221" s="233">
        <f t="shared" si="82"/>
        <v>0</v>
      </c>
      <c r="F221" s="233">
        <f t="shared" si="82"/>
        <v>0</v>
      </c>
      <c r="G221" s="233">
        <f t="shared" si="82"/>
        <v>0</v>
      </c>
      <c r="H221" s="233">
        <f t="shared" si="82"/>
        <v>0</v>
      </c>
      <c r="I221" s="233">
        <f t="shared" si="82"/>
        <v>0</v>
      </c>
      <c r="J221" s="233">
        <f t="shared" si="82"/>
        <v>0</v>
      </c>
      <c r="K221" s="233">
        <f t="shared" si="82"/>
        <v>0</v>
      </c>
      <c r="L221" s="233">
        <f t="shared" si="82"/>
        <v>0</v>
      </c>
      <c r="M221" s="233">
        <f t="shared" si="82"/>
        <v>0</v>
      </c>
      <c r="N221" s="233">
        <f t="shared" si="82"/>
        <v>0</v>
      </c>
      <c r="O221" s="233">
        <f t="shared" si="82"/>
        <v>0</v>
      </c>
      <c r="P221" s="461">
        <f t="shared" si="77"/>
        <v>167</v>
      </c>
      <c r="Q221" s="461">
        <f t="shared" si="78"/>
        <v>0</v>
      </c>
    </row>
    <row r="222" spans="1:17" ht="12.75">
      <c r="A222" s="254" t="s">
        <v>350</v>
      </c>
      <c r="B222" s="265"/>
      <c r="C222" s="231"/>
      <c r="D222" s="231"/>
      <c r="E222" s="252"/>
      <c r="F222" s="251"/>
      <c r="G222" s="252"/>
      <c r="H222" s="251"/>
      <c r="I222" s="252"/>
      <c r="J222" s="251"/>
      <c r="K222" s="252"/>
      <c r="L222" s="251"/>
      <c r="M222" s="252"/>
      <c r="N222" s="251"/>
      <c r="O222" s="252"/>
      <c r="P222" s="461">
        <f t="shared" si="77"/>
        <v>0</v>
      </c>
      <c r="Q222" s="461">
        <f t="shared" si="78"/>
        <v>0</v>
      </c>
    </row>
    <row r="223" spans="1:17" s="68" customFormat="1" ht="12.75">
      <c r="A223" s="266" t="s">
        <v>35</v>
      </c>
      <c r="B223" s="474" t="s">
        <v>217</v>
      </c>
      <c r="C223" s="231">
        <f>SUM(D223:O223)</f>
        <v>5893</v>
      </c>
      <c r="D223" s="231">
        <v>5893</v>
      </c>
      <c r="E223" s="231"/>
      <c r="F223" s="251"/>
      <c r="G223" s="252"/>
      <c r="H223" s="251"/>
      <c r="I223" s="252"/>
      <c r="J223" s="251"/>
      <c r="K223" s="252"/>
      <c r="L223" s="251"/>
      <c r="M223" s="252"/>
      <c r="N223" s="251"/>
      <c r="O223" s="252"/>
      <c r="P223" s="461">
        <f t="shared" si="77"/>
        <v>5893</v>
      </c>
      <c r="Q223" s="461">
        <f t="shared" si="78"/>
        <v>0</v>
      </c>
    </row>
    <row r="224" spans="1:17" ht="12.75">
      <c r="A224" s="230" t="s">
        <v>598</v>
      </c>
      <c r="B224" s="284"/>
      <c r="C224" s="231">
        <v>0</v>
      </c>
      <c r="D224" s="231">
        <v>0</v>
      </c>
      <c r="E224" s="231">
        <v>0</v>
      </c>
      <c r="F224" s="231">
        <v>0</v>
      </c>
      <c r="G224" s="231">
        <v>0</v>
      </c>
      <c r="H224" s="231">
        <v>0</v>
      </c>
      <c r="I224" s="231">
        <v>0</v>
      </c>
      <c r="J224" s="231">
        <v>0</v>
      </c>
      <c r="K224" s="231">
        <v>0</v>
      </c>
      <c r="L224" s="231">
        <v>0</v>
      </c>
      <c r="M224" s="231">
        <v>0</v>
      </c>
      <c r="N224" s="231">
        <v>0</v>
      </c>
      <c r="O224" s="231">
        <v>0</v>
      </c>
      <c r="P224" s="461">
        <f t="shared" si="77"/>
        <v>0</v>
      </c>
      <c r="Q224" s="461">
        <f t="shared" si="78"/>
        <v>0</v>
      </c>
    </row>
    <row r="225" spans="1:17" s="472" customFormat="1" ht="12.75">
      <c r="A225" s="473" t="s">
        <v>597</v>
      </c>
      <c r="B225" s="283"/>
      <c r="C225" s="233">
        <f aca="true" t="shared" si="83" ref="C225:O225">C223+C224</f>
        <v>5893</v>
      </c>
      <c r="D225" s="233">
        <f t="shared" si="83"/>
        <v>5893</v>
      </c>
      <c r="E225" s="233">
        <f t="shared" si="83"/>
        <v>0</v>
      </c>
      <c r="F225" s="233">
        <f t="shared" si="83"/>
        <v>0</v>
      </c>
      <c r="G225" s="233">
        <f t="shared" si="83"/>
        <v>0</v>
      </c>
      <c r="H225" s="233">
        <f t="shared" si="83"/>
        <v>0</v>
      </c>
      <c r="I225" s="233">
        <f t="shared" si="83"/>
        <v>0</v>
      </c>
      <c r="J225" s="233">
        <f t="shared" si="83"/>
        <v>0</v>
      </c>
      <c r="K225" s="233">
        <f t="shared" si="83"/>
        <v>0</v>
      </c>
      <c r="L225" s="233">
        <f t="shared" si="83"/>
        <v>0</v>
      </c>
      <c r="M225" s="233">
        <f t="shared" si="83"/>
        <v>0</v>
      </c>
      <c r="N225" s="233">
        <f t="shared" si="83"/>
        <v>0</v>
      </c>
      <c r="O225" s="233">
        <f t="shared" si="83"/>
        <v>0</v>
      </c>
      <c r="P225" s="461">
        <f t="shared" si="77"/>
        <v>5893</v>
      </c>
      <c r="Q225" s="461">
        <f t="shared" si="78"/>
        <v>0</v>
      </c>
    </row>
    <row r="226" spans="1:17" ht="12.75">
      <c r="A226" s="254" t="s">
        <v>215</v>
      </c>
      <c r="B226" s="265"/>
      <c r="C226" s="231"/>
      <c r="D226" s="231"/>
      <c r="E226" s="252"/>
      <c r="F226" s="251"/>
      <c r="G226" s="252"/>
      <c r="H226" s="251"/>
      <c r="I226" s="252"/>
      <c r="J226" s="251"/>
      <c r="K226" s="252"/>
      <c r="L226" s="251"/>
      <c r="M226" s="252"/>
      <c r="N226" s="251"/>
      <c r="O226" s="252"/>
      <c r="P226" s="461">
        <f t="shared" si="77"/>
        <v>0</v>
      </c>
      <c r="Q226" s="461">
        <f t="shared" si="78"/>
        <v>0</v>
      </c>
    </row>
    <row r="227" spans="1:17" s="68" customFormat="1" ht="12.75">
      <c r="A227" s="266" t="s">
        <v>35</v>
      </c>
      <c r="B227" s="474" t="s">
        <v>217</v>
      </c>
      <c r="C227" s="231">
        <f>SUM(D227:O227)</f>
        <v>2059</v>
      </c>
      <c r="D227" s="231">
        <v>51</v>
      </c>
      <c r="E227" s="231"/>
      <c r="F227" s="251"/>
      <c r="G227" s="252"/>
      <c r="H227" s="251">
        <v>2008</v>
      </c>
      <c r="I227" s="252"/>
      <c r="J227" s="251"/>
      <c r="K227" s="252"/>
      <c r="L227" s="251"/>
      <c r="M227" s="252"/>
      <c r="N227" s="251"/>
      <c r="O227" s="252"/>
      <c r="P227" s="461">
        <f t="shared" si="77"/>
        <v>2059</v>
      </c>
      <c r="Q227" s="461">
        <f t="shared" si="78"/>
        <v>0</v>
      </c>
    </row>
    <row r="228" spans="1:17" ht="12.75">
      <c r="A228" s="230" t="s">
        <v>598</v>
      </c>
      <c r="B228" s="284"/>
      <c r="C228" s="231">
        <v>0</v>
      </c>
      <c r="D228" s="231">
        <v>0</v>
      </c>
      <c r="E228" s="231">
        <v>0</v>
      </c>
      <c r="F228" s="231">
        <v>0</v>
      </c>
      <c r="G228" s="231">
        <v>0</v>
      </c>
      <c r="H228" s="231">
        <v>0</v>
      </c>
      <c r="I228" s="231">
        <v>0</v>
      </c>
      <c r="J228" s="231">
        <v>0</v>
      </c>
      <c r="K228" s="231">
        <v>0</v>
      </c>
      <c r="L228" s="231">
        <v>0</v>
      </c>
      <c r="M228" s="231">
        <v>0</v>
      </c>
      <c r="N228" s="231">
        <v>0</v>
      </c>
      <c r="O228" s="231">
        <v>0</v>
      </c>
      <c r="P228" s="461">
        <f t="shared" si="77"/>
        <v>0</v>
      </c>
      <c r="Q228" s="461">
        <f t="shared" si="78"/>
        <v>0</v>
      </c>
    </row>
    <row r="229" spans="1:17" s="472" customFormat="1" ht="12.75">
      <c r="A229" s="473" t="s">
        <v>597</v>
      </c>
      <c r="B229" s="283"/>
      <c r="C229" s="233">
        <f aca="true" t="shared" si="84" ref="C229:O229">C227+C228</f>
        <v>2059</v>
      </c>
      <c r="D229" s="233">
        <f t="shared" si="84"/>
        <v>51</v>
      </c>
      <c r="E229" s="233">
        <f t="shared" si="84"/>
        <v>0</v>
      </c>
      <c r="F229" s="233">
        <f t="shared" si="84"/>
        <v>0</v>
      </c>
      <c r="G229" s="233">
        <f t="shared" si="84"/>
        <v>0</v>
      </c>
      <c r="H229" s="233">
        <f t="shared" si="84"/>
        <v>2008</v>
      </c>
      <c r="I229" s="233">
        <f t="shared" si="84"/>
        <v>0</v>
      </c>
      <c r="J229" s="233">
        <f t="shared" si="84"/>
        <v>0</v>
      </c>
      <c r="K229" s="233">
        <f t="shared" si="84"/>
        <v>0</v>
      </c>
      <c r="L229" s="233">
        <f t="shared" si="84"/>
        <v>0</v>
      </c>
      <c r="M229" s="233">
        <f t="shared" si="84"/>
        <v>0</v>
      </c>
      <c r="N229" s="233">
        <f t="shared" si="84"/>
        <v>0</v>
      </c>
      <c r="O229" s="233">
        <f t="shared" si="84"/>
        <v>0</v>
      </c>
      <c r="P229" s="461">
        <f t="shared" si="77"/>
        <v>2059</v>
      </c>
      <c r="Q229" s="461">
        <f t="shared" si="78"/>
        <v>0</v>
      </c>
    </row>
    <row r="230" spans="1:17" ht="12.75">
      <c r="A230" s="232" t="s">
        <v>450</v>
      </c>
      <c r="B230" s="225"/>
      <c r="C230" s="326"/>
      <c r="D230" s="256"/>
      <c r="E230" s="257"/>
      <c r="F230" s="256"/>
      <c r="G230" s="257"/>
      <c r="H230" s="256"/>
      <c r="I230" s="257"/>
      <c r="J230" s="256"/>
      <c r="K230" s="257"/>
      <c r="L230" s="256"/>
      <c r="M230" s="257"/>
      <c r="N230" s="256"/>
      <c r="O230" s="257"/>
      <c r="P230" s="461">
        <f t="shared" si="77"/>
        <v>0</v>
      </c>
      <c r="Q230" s="461">
        <f t="shared" si="78"/>
        <v>0</v>
      </c>
    </row>
    <row r="231" spans="1:17" s="463" customFormat="1" ht="12.75">
      <c r="A231" s="469" t="s">
        <v>35</v>
      </c>
      <c r="B231" s="284"/>
      <c r="C231" s="471">
        <f>C13+C19+C25+C31+C38+C57+C64+C90+C101</f>
        <v>1070866</v>
      </c>
      <c r="D231" s="471">
        <v>820145</v>
      </c>
      <c r="E231" s="471">
        <f aca="true" t="shared" si="85" ref="E231:O231">E13+E19+E25+E31+E38+E57+E64+E90+E101</f>
        <v>25999</v>
      </c>
      <c r="F231" s="471">
        <f t="shared" si="85"/>
        <v>0</v>
      </c>
      <c r="G231" s="471">
        <f t="shared" si="85"/>
        <v>0</v>
      </c>
      <c r="H231" s="471">
        <f t="shared" si="85"/>
        <v>224722</v>
      </c>
      <c r="I231" s="471">
        <f t="shared" si="85"/>
        <v>0</v>
      </c>
      <c r="J231" s="471">
        <f t="shared" si="85"/>
        <v>0</v>
      </c>
      <c r="K231" s="471">
        <f t="shared" si="85"/>
        <v>0</v>
      </c>
      <c r="L231" s="471">
        <f t="shared" si="85"/>
        <v>0</v>
      </c>
      <c r="M231" s="471">
        <f t="shared" si="85"/>
        <v>0</v>
      </c>
      <c r="N231" s="471">
        <f t="shared" si="85"/>
        <v>0</v>
      </c>
      <c r="O231" s="471">
        <f t="shared" si="85"/>
        <v>0</v>
      </c>
      <c r="P231" s="461">
        <f t="shared" si="77"/>
        <v>1070866</v>
      </c>
      <c r="Q231" s="461">
        <f t="shared" si="78"/>
        <v>0</v>
      </c>
    </row>
    <row r="232" spans="1:17" s="463" customFormat="1" ht="12.75">
      <c r="A232" s="469" t="s">
        <v>598</v>
      </c>
      <c r="B232" s="284"/>
      <c r="C232" s="471">
        <f aca="true" t="shared" si="86" ref="C232:O232">C16+C22+C28+C35+C39+C61+C65+C98+C102</f>
        <v>57384</v>
      </c>
      <c r="D232" s="471">
        <f t="shared" si="86"/>
        <v>32483</v>
      </c>
      <c r="E232" s="471">
        <f t="shared" si="86"/>
        <v>2067</v>
      </c>
      <c r="F232" s="471">
        <f t="shared" si="86"/>
        <v>0</v>
      </c>
      <c r="G232" s="471">
        <f t="shared" si="86"/>
        <v>0</v>
      </c>
      <c r="H232" s="471">
        <f t="shared" si="86"/>
        <v>-374</v>
      </c>
      <c r="I232" s="471">
        <f t="shared" si="86"/>
        <v>0</v>
      </c>
      <c r="J232" s="471">
        <f t="shared" si="86"/>
        <v>0</v>
      </c>
      <c r="K232" s="471">
        <f t="shared" si="86"/>
        <v>0</v>
      </c>
      <c r="L232" s="471">
        <f t="shared" si="86"/>
        <v>0</v>
      </c>
      <c r="M232" s="471">
        <f t="shared" si="86"/>
        <v>0</v>
      </c>
      <c r="N232" s="471">
        <f t="shared" si="86"/>
        <v>0</v>
      </c>
      <c r="O232" s="471">
        <f t="shared" si="86"/>
        <v>23208</v>
      </c>
      <c r="P232" s="461">
        <f t="shared" si="77"/>
        <v>57384</v>
      </c>
      <c r="Q232" s="461">
        <f t="shared" si="78"/>
        <v>0</v>
      </c>
    </row>
    <row r="233" spans="1:17" s="466" customFormat="1" ht="12.75">
      <c r="A233" s="258" t="s">
        <v>597</v>
      </c>
      <c r="B233" s="283"/>
      <c r="C233" s="280">
        <f aca="true" t="shared" si="87" ref="C233:O233">C17+C23+C29+C36+C40+C62+C66+C99+C103</f>
        <v>1128250</v>
      </c>
      <c r="D233" s="280">
        <f t="shared" si="87"/>
        <v>852628</v>
      </c>
      <c r="E233" s="280">
        <f t="shared" si="87"/>
        <v>28066</v>
      </c>
      <c r="F233" s="280">
        <f t="shared" si="87"/>
        <v>0</v>
      </c>
      <c r="G233" s="280">
        <f t="shared" si="87"/>
        <v>0</v>
      </c>
      <c r="H233" s="280">
        <f t="shared" si="87"/>
        <v>224348</v>
      </c>
      <c r="I233" s="280">
        <f t="shared" si="87"/>
        <v>0</v>
      </c>
      <c r="J233" s="280">
        <f t="shared" si="87"/>
        <v>0</v>
      </c>
      <c r="K233" s="280">
        <f t="shared" si="87"/>
        <v>0</v>
      </c>
      <c r="L233" s="280">
        <f t="shared" si="87"/>
        <v>0</v>
      </c>
      <c r="M233" s="280">
        <f t="shared" si="87"/>
        <v>0</v>
      </c>
      <c r="N233" s="280">
        <f t="shared" si="87"/>
        <v>0</v>
      </c>
      <c r="O233" s="280">
        <f t="shared" si="87"/>
        <v>23208</v>
      </c>
      <c r="P233" s="461">
        <f t="shared" si="77"/>
        <v>1128250</v>
      </c>
      <c r="Q233" s="461">
        <f t="shared" si="78"/>
        <v>0</v>
      </c>
    </row>
    <row r="234" spans="1:17" s="68" customFormat="1" ht="12.75">
      <c r="A234" s="469" t="s">
        <v>600</v>
      </c>
      <c r="B234" s="284"/>
      <c r="C234" s="471"/>
      <c r="D234" s="471"/>
      <c r="E234" s="471"/>
      <c r="F234" s="471"/>
      <c r="G234" s="471"/>
      <c r="H234" s="471"/>
      <c r="I234" s="471"/>
      <c r="J234" s="471"/>
      <c r="K234" s="471"/>
      <c r="L234" s="471"/>
      <c r="M234" s="471"/>
      <c r="N234" s="471"/>
      <c r="O234" s="471"/>
      <c r="P234" s="461">
        <f t="shared" si="77"/>
        <v>0</v>
      </c>
      <c r="Q234" s="461">
        <f t="shared" si="78"/>
        <v>0</v>
      </c>
    </row>
    <row r="235" spans="1:17" s="463" customFormat="1" ht="12.75">
      <c r="A235" s="469" t="s">
        <v>35</v>
      </c>
      <c r="B235" s="468"/>
      <c r="C235" s="415">
        <f>C13+C19+C25+C31+C57+C74+C79+C84+C90+C105+C112+C121+C126+C131+C136+C141+C145+C150+C155+C161+C166+C171+C189+C194+C198+C207+C211+C215+C219+C223+C227</f>
        <v>784681</v>
      </c>
      <c r="D235" s="415">
        <v>665031</v>
      </c>
      <c r="E235" s="415">
        <f aca="true" t="shared" si="88" ref="E235:O235">E13+E19+E25+E31+E57+E74+E79+E84+E90+E105+E112+E121+E126+E131+E136+E141+E145+E150+E155+E161+E166+E171+E189+E194+E198+E207+E211+E215+E219+E223+E227</f>
        <v>25999</v>
      </c>
      <c r="F235" s="415">
        <f t="shared" si="88"/>
        <v>0</v>
      </c>
      <c r="G235" s="415">
        <f t="shared" si="88"/>
        <v>0</v>
      </c>
      <c r="H235" s="415">
        <f t="shared" si="88"/>
        <v>93651</v>
      </c>
      <c r="I235" s="415">
        <f t="shared" si="88"/>
        <v>0</v>
      </c>
      <c r="J235" s="415">
        <f t="shared" si="88"/>
        <v>0</v>
      </c>
      <c r="K235" s="415">
        <f t="shared" si="88"/>
        <v>0</v>
      </c>
      <c r="L235" s="415">
        <f t="shared" si="88"/>
        <v>0</v>
      </c>
      <c r="M235" s="415">
        <f t="shared" si="88"/>
        <v>0</v>
      </c>
      <c r="N235" s="415">
        <f t="shared" si="88"/>
        <v>0</v>
      </c>
      <c r="O235" s="415">
        <f t="shared" si="88"/>
        <v>0</v>
      </c>
      <c r="P235" s="461">
        <f t="shared" si="77"/>
        <v>784681</v>
      </c>
      <c r="Q235" s="461">
        <f t="shared" si="78"/>
        <v>0</v>
      </c>
    </row>
    <row r="236" spans="1:17" s="463" customFormat="1" ht="12.75">
      <c r="A236" s="469" t="s">
        <v>598</v>
      </c>
      <c r="B236" s="468"/>
      <c r="C236" s="415">
        <f aca="true" t="shared" si="89" ref="C236:O236">C16+C22+C28+C35+C61+C76+C81+C87+C98+C109+C114+C123+C128+C133+C138+C142+C147+C152+C158+C163+C168+C174+C191+C195+C200+C208+C212+C216+C220+C224+C228</f>
        <v>45919</v>
      </c>
      <c r="D236" s="415">
        <f t="shared" si="89"/>
        <v>27074</v>
      </c>
      <c r="E236" s="415">
        <f t="shared" si="89"/>
        <v>1860</v>
      </c>
      <c r="F236" s="415">
        <f t="shared" si="89"/>
        <v>0</v>
      </c>
      <c r="G236" s="415">
        <f t="shared" si="89"/>
        <v>0</v>
      </c>
      <c r="H236" s="415">
        <f t="shared" si="89"/>
        <v>-374</v>
      </c>
      <c r="I236" s="415">
        <f t="shared" si="89"/>
        <v>0</v>
      </c>
      <c r="J236" s="415">
        <f t="shared" si="89"/>
        <v>0</v>
      </c>
      <c r="K236" s="415">
        <f t="shared" si="89"/>
        <v>0</v>
      </c>
      <c r="L236" s="415">
        <f t="shared" si="89"/>
        <v>0</v>
      </c>
      <c r="M236" s="415">
        <f t="shared" si="89"/>
        <v>0</v>
      </c>
      <c r="N236" s="415">
        <f t="shared" si="89"/>
        <v>0</v>
      </c>
      <c r="O236" s="415">
        <f t="shared" si="89"/>
        <v>17359</v>
      </c>
      <c r="P236" s="461">
        <f t="shared" si="77"/>
        <v>45919</v>
      </c>
      <c r="Q236" s="461">
        <f t="shared" si="78"/>
        <v>0</v>
      </c>
    </row>
    <row r="237" spans="1:17" s="466" customFormat="1" ht="12.75">
      <c r="A237" s="258" t="s">
        <v>597</v>
      </c>
      <c r="B237" s="465"/>
      <c r="C237" s="467">
        <f aca="true" t="shared" si="90" ref="C237:O237">C17+C23+C29+C36+C62+C77+C82+C88+C99+C110+C115+C124+C129+C134+C139+C143+C148+C153+C159+C164+C169+C175+C192+C196+C201+C209+C213+C217+C221+C225+C229</f>
        <v>830600</v>
      </c>
      <c r="D237" s="467">
        <f t="shared" si="90"/>
        <v>692105</v>
      </c>
      <c r="E237" s="467">
        <f t="shared" si="90"/>
        <v>27859</v>
      </c>
      <c r="F237" s="467">
        <f t="shared" si="90"/>
        <v>0</v>
      </c>
      <c r="G237" s="467">
        <f t="shared" si="90"/>
        <v>0</v>
      </c>
      <c r="H237" s="467">
        <f t="shared" si="90"/>
        <v>93277</v>
      </c>
      <c r="I237" s="467">
        <f t="shared" si="90"/>
        <v>0</v>
      </c>
      <c r="J237" s="467">
        <f t="shared" si="90"/>
        <v>0</v>
      </c>
      <c r="K237" s="467">
        <f t="shared" si="90"/>
        <v>0</v>
      </c>
      <c r="L237" s="467">
        <f t="shared" si="90"/>
        <v>0</v>
      </c>
      <c r="M237" s="467">
        <f t="shared" si="90"/>
        <v>0</v>
      </c>
      <c r="N237" s="467">
        <f t="shared" si="90"/>
        <v>0</v>
      </c>
      <c r="O237" s="467">
        <f t="shared" si="90"/>
        <v>17359</v>
      </c>
      <c r="P237" s="461">
        <f t="shared" si="77"/>
        <v>830600</v>
      </c>
      <c r="Q237" s="461">
        <f t="shared" si="78"/>
        <v>0</v>
      </c>
    </row>
    <row r="238" spans="1:17" s="68" customFormat="1" ht="12.75">
      <c r="A238" s="469" t="s">
        <v>599</v>
      </c>
      <c r="B238" s="468"/>
      <c r="C238" s="470"/>
      <c r="D238" s="470"/>
      <c r="E238" s="470"/>
      <c r="F238" s="470"/>
      <c r="G238" s="470"/>
      <c r="H238" s="470"/>
      <c r="I238" s="470"/>
      <c r="J238" s="470"/>
      <c r="K238" s="470"/>
      <c r="L238" s="470"/>
      <c r="M238" s="470"/>
      <c r="N238" s="470"/>
      <c r="O238" s="470"/>
      <c r="P238" s="461">
        <f t="shared" si="77"/>
        <v>0</v>
      </c>
      <c r="Q238" s="461">
        <f t="shared" si="78"/>
        <v>0</v>
      </c>
    </row>
    <row r="239" spans="1:17" s="463" customFormat="1" ht="12.75">
      <c r="A239" s="469" t="s">
        <v>35</v>
      </c>
      <c r="B239" s="468"/>
      <c r="C239" s="415">
        <f>C38+C68+C177+C183+C203</f>
        <v>286185</v>
      </c>
      <c r="D239" s="415">
        <v>155114</v>
      </c>
      <c r="E239" s="415">
        <f aca="true" t="shared" si="91" ref="E239:O239">E38+E68+E177+E183+E203</f>
        <v>0</v>
      </c>
      <c r="F239" s="415">
        <f t="shared" si="91"/>
        <v>0</v>
      </c>
      <c r="G239" s="415">
        <f t="shared" si="91"/>
        <v>0</v>
      </c>
      <c r="H239" s="415">
        <f t="shared" si="91"/>
        <v>131071</v>
      </c>
      <c r="I239" s="415">
        <f t="shared" si="91"/>
        <v>0</v>
      </c>
      <c r="J239" s="415">
        <f t="shared" si="91"/>
        <v>0</v>
      </c>
      <c r="K239" s="415">
        <f t="shared" si="91"/>
        <v>0</v>
      </c>
      <c r="L239" s="415">
        <f t="shared" si="91"/>
        <v>0</v>
      </c>
      <c r="M239" s="415">
        <f t="shared" si="91"/>
        <v>0</v>
      </c>
      <c r="N239" s="415">
        <f t="shared" si="91"/>
        <v>0</v>
      </c>
      <c r="O239" s="415">
        <f t="shared" si="91"/>
        <v>0</v>
      </c>
      <c r="P239" s="461">
        <f t="shared" si="77"/>
        <v>286185</v>
      </c>
      <c r="Q239" s="461">
        <f t="shared" si="78"/>
        <v>0</v>
      </c>
    </row>
    <row r="240" spans="1:17" s="463" customFormat="1" ht="12.75">
      <c r="A240" s="469" t="s">
        <v>598</v>
      </c>
      <c r="B240" s="468"/>
      <c r="C240" s="415">
        <f aca="true" t="shared" si="92" ref="C240:O240">C39+C71+C180+C186+C204</f>
        <v>11465</v>
      </c>
      <c r="D240" s="415">
        <f t="shared" si="92"/>
        <v>5409</v>
      </c>
      <c r="E240" s="415">
        <f t="shared" si="92"/>
        <v>207</v>
      </c>
      <c r="F240" s="415">
        <f t="shared" si="92"/>
        <v>0</v>
      </c>
      <c r="G240" s="415">
        <f t="shared" si="92"/>
        <v>0</v>
      </c>
      <c r="H240" s="415">
        <f t="shared" si="92"/>
        <v>0</v>
      </c>
      <c r="I240" s="415">
        <f t="shared" si="92"/>
        <v>0</v>
      </c>
      <c r="J240" s="415">
        <f t="shared" si="92"/>
        <v>0</v>
      </c>
      <c r="K240" s="415">
        <f t="shared" si="92"/>
        <v>0</v>
      </c>
      <c r="L240" s="415">
        <f t="shared" si="92"/>
        <v>0</v>
      </c>
      <c r="M240" s="415">
        <f t="shared" si="92"/>
        <v>0</v>
      </c>
      <c r="N240" s="415">
        <f t="shared" si="92"/>
        <v>0</v>
      </c>
      <c r="O240" s="415">
        <f t="shared" si="92"/>
        <v>5849</v>
      </c>
      <c r="P240" s="461">
        <f t="shared" si="77"/>
        <v>11465</v>
      </c>
      <c r="Q240" s="461">
        <f t="shared" si="78"/>
        <v>0</v>
      </c>
    </row>
    <row r="241" spans="1:17" s="466" customFormat="1" ht="12.75">
      <c r="A241" s="258" t="s">
        <v>597</v>
      </c>
      <c r="B241" s="465"/>
      <c r="C241" s="467">
        <f aca="true" t="shared" si="93" ref="C241:O241">C40+C72+C181+C187+C205</f>
        <v>297650</v>
      </c>
      <c r="D241" s="467">
        <f t="shared" si="93"/>
        <v>160523</v>
      </c>
      <c r="E241" s="467">
        <f t="shared" si="93"/>
        <v>207</v>
      </c>
      <c r="F241" s="467">
        <f t="shared" si="93"/>
        <v>0</v>
      </c>
      <c r="G241" s="467">
        <f t="shared" si="93"/>
        <v>0</v>
      </c>
      <c r="H241" s="467">
        <f t="shared" si="93"/>
        <v>131071</v>
      </c>
      <c r="I241" s="467">
        <f t="shared" si="93"/>
        <v>0</v>
      </c>
      <c r="J241" s="467">
        <f t="shared" si="93"/>
        <v>0</v>
      </c>
      <c r="K241" s="467">
        <f t="shared" si="93"/>
        <v>0</v>
      </c>
      <c r="L241" s="467">
        <f t="shared" si="93"/>
        <v>0</v>
      </c>
      <c r="M241" s="467">
        <f t="shared" si="93"/>
        <v>0</v>
      </c>
      <c r="N241" s="467">
        <f t="shared" si="93"/>
        <v>0</v>
      </c>
      <c r="O241" s="467">
        <f t="shared" si="93"/>
        <v>5849</v>
      </c>
      <c r="P241" s="461">
        <f t="shared" si="77"/>
        <v>297650</v>
      </c>
      <c r="Q241" s="461">
        <f t="shared" si="78"/>
        <v>0</v>
      </c>
    </row>
    <row r="242" spans="1:17" s="463" customFormat="1" ht="12.75">
      <c r="A242" s="258" t="s">
        <v>596</v>
      </c>
      <c r="B242" s="465"/>
      <c r="C242" s="464">
        <v>0</v>
      </c>
      <c r="D242" s="464">
        <v>0</v>
      </c>
      <c r="E242" s="464">
        <v>0</v>
      </c>
      <c r="F242" s="464">
        <v>0</v>
      </c>
      <c r="G242" s="464">
        <v>0</v>
      </c>
      <c r="H242" s="464">
        <v>0</v>
      </c>
      <c r="I242" s="464">
        <v>0</v>
      </c>
      <c r="J242" s="464">
        <v>0</v>
      </c>
      <c r="K242" s="464">
        <v>0</v>
      </c>
      <c r="L242" s="464">
        <v>0</v>
      </c>
      <c r="M242" s="464">
        <v>0</v>
      </c>
      <c r="N242" s="464">
        <v>0</v>
      </c>
      <c r="O242" s="464">
        <v>0</v>
      </c>
      <c r="P242" s="461">
        <f t="shared" si="77"/>
        <v>0</v>
      </c>
      <c r="Q242" s="461">
        <f t="shared" si="78"/>
        <v>0</v>
      </c>
    </row>
    <row r="243" spans="1:17" ht="12.75">
      <c r="A243" s="261"/>
      <c r="B243" s="462"/>
      <c r="C243" s="327">
        <f aca="true" t="shared" si="94" ref="C243:O243">C235+C239</f>
        <v>1070866</v>
      </c>
      <c r="D243" s="327">
        <f t="shared" si="94"/>
        <v>820145</v>
      </c>
      <c r="E243" s="327">
        <f t="shared" si="94"/>
        <v>25999</v>
      </c>
      <c r="F243" s="327">
        <f t="shared" si="94"/>
        <v>0</v>
      </c>
      <c r="G243" s="327">
        <f t="shared" si="94"/>
        <v>0</v>
      </c>
      <c r="H243" s="327">
        <f t="shared" si="94"/>
        <v>224722</v>
      </c>
      <c r="I243" s="327">
        <f t="shared" si="94"/>
        <v>0</v>
      </c>
      <c r="J243" s="327">
        <f t="shared" si="94"/>
        <v>0</v>
      </c>
      <c r="K243" s="327">
        <f t="shared" si="94"/>
        <v>0</v>
      </c>
      <c r="L243" s="327">
        <f t="shared" si="94"/>
        <v>0</v>
      </c>
      <c r="M243" s="327">
        <f t="shared" si="94"/>
        <v>0</v>
      </c>
      <c r="N243" s="327">
        <f t="shared" si="94"/>
        <v>0</v>
      </c>
      <c r="O243" s="327">
        <f t="shared" si="94"/>
        <v>0</v>
      </c>
      <c r="P243" s="461">
        <f t="shared" si="77"/>
        <v>1070866</v>
      </c>
      <c r="Q243" s="461">
        <f t="shared" si="78"/>
        <v>0</v>
      </c>
    </row>
    <row r="244" spans="3:17" ht="12.75">
      <c r="C244" s="327">
        <f aca="true" t="shared" si="95" ref="C244:O244">C236+C240</f>
        <v>57384</v>
      </c>
      <c r="D244" s="327">
        <f t="shared" si="95"/>
        <v>32483</v>
      </c>
      <c r="E244" s="327">
        <f t="shared" si="95"/>
        <v>2067</v>
      </c>
      <c r="F244" s="327">
        <f t="shared" si="95"/>
        <v>0</v>
      </c>
      <c r="G244" s="327">
        <f t="shared" si="95"/>
        <v>0</v>
      </c>
      <c r="H244" s="327">
        <f t="shared" si="95"/>
        <v>-374</v>
      </c>
      <c r="I244" s="327">
        <f t="shared" si="95"/>
        <v>0</v>
      </c>
      <c r="J244" s="327">
        <f t="shared" si="95"/>
        <v>0</v>
      </c>
      <c r="K244" s="327">
        <f t="shared" si="95"/>
        <v>0</v>
      </c>
      <c r="L244" s="327">
        <f t="shared" si="95"/>
        <v>0</v>
      </c>
      <c r="M244" s="327">
        <f t="shared" si="95"/>
        <v>0</v>
      </c>
      <c r="N244" s="327">
        <f t="shared" si="95"/>
        <v>0</v>
      </c>
      <c r="O244" s="327">
        <f t="shared" si="95"/>
        <v>23208</v>
      </c>
      <c r="P244" s="461">
        <f t="shared" si="77"/>
        <v>57384</v>
      </c>
      <c r="Q244" s="461">
        <f t="shared" si="78"/>
        <v>0</v>
      </c>
    </row>
    <row r="245" spans="3:17" ht="12.75">
      <c r="C245" s="327">
        <f aca="true" t="shared" si="96" ref="C245:O245">C237+C241</f>
        <v>1128250</v>
      </c>
      <c r="D245" s="327">
        <f t="shared" si="96"/>
        <v>852628</v>
      </c>
      <c r="E245" s="327">
        <f t="shared" si="96"/>
        <v>28066</v>
      </c>
      <c r="F245" s="327">
        <f t="shared" si="96"/>
        <v>0</v>
      </c>
      <c r="G245" s="327">
        <f t="shared" si="96"/>
        <v>0</v>
      </c>
      <c r="H245" s="327">
        <f t="shared" si="96"/>
        <v>224348</v>
      </c>
      <c r="I245" s="327">
        <f t="shared" si="96"/>
        <v>0</v>
      </c>
      <c r="J245" s="327">
        <f t="shared" si="96"/>
        <v>0</v>
      </c>
      <c r="K245" s="327">
        <f t="shared" si="96"/>
        <v>0</v>
      </c>
      <c r="L245" s="327">
        <f t="shared" si="96"/>
        <v>0</v>
      </c>
      <c r="M245" s="327">
        <f t="shared" si="96"/>
        <v>0</v>
      </c>
      <c r="N245" s="327">
        <f t="shared" si="96"/>
        <v>0</v>
      </c>
      <c r="O245" s="327">
        <f t="shared" si="96"/>
        <v>23208</v>
      </c>
      <c r="P245" s="461">
        <f t="shared" si="77"/>
        <v>1128250</v>
      </c>
      <c r="Q245" s="461">
        <f t="shared" si="78"/>
        <v>0</v>
      </c>
    </row>
    <row r="247" spans="1:4" ht="12.75">
      <c r="A247" t="s">
        <v>595</v>
      </c>
      <c r="D247" s="165">
        <f>D45+D52+D59+D172+D178+D184</f>
        <v>3679</v>
      </c>
    </row>
    <row r="248" spans="1:4" ht="12.75">
      <c r="A248" t="s">
        <v>594</v>
      </c>
      <c r="D248" s="165">
        <f>D15+D21+D27+D33+D46+D53+D60+D97+D108+D122+D127+D132+D137+D146+D151+D156+D162+D167+D173+D179+D185+D190</f>
        <v>4540</v>
      </c>
    </row>
  </sheetData>
  <sheetProtection/>
  <mergeCells count="19">
    <mergeCell ref="O8:O10"/>
    <mergeCell ref="N8:N10"/>
    <mergeCell ref="A8:A10"/>
    <mergeCell ref="A3:O3"/>
    <mergeCell ref="A4:O4"/>
    <mergeCell ref="A5:O5"/>
    <mergeCell ref="K7:M7"/>
    <mergeCell ref="B8:B10"/>
    <mergeCell ref="C8:C10"/>
    <mergeCell ref="D8:D10"/>
    <mergeCell ref="E8:E10"/>
    <mergeCell ref="F8:F10"/>
    <mergeCell ref="G8:G10"/>
    <mergeCell ref="J11:K11"/>
    <mergeCell ref="L11:M11"/>
    <mergeCell ref="H8:H10"/>
    <mergeCell ref="I8:I10"/>
    <mergeCell ref="J8:K9"/>
    <mergeCell ref="L8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Footer>&amp;C&amp;P.oldal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Normal="80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2.7109375" style="0" customWidth="1"/>
    <col min="2" max="2" width="10.57421875" style="0" customWidth="1"/>
    <col min="3" max="3" width="10.7109375" style="0" customWidth="1"/>
    <col min="4" max="4" width="9.7109375" style="0" customWidth="1"/>
    <col min="5" max="5" width="9.28125" style="0" customWidth="1"/>
    <col min="6" max="6" width="10.57421875" style="0" customWidth="1"/>
    <col min="7" max="7" width="11.00390625" style="0" customWidth="1"/>
    <col min="8" max="8" width="11.421875" style="0" customWidth="1"/>
    <col min="9" max="9" width="9.7109375" style="0" customWidth="1"/>
    <col min="10" max="10" width="10.8515625" style="0" customWidth="1"/>
    <col min="11" max="11" width="10.28125" style="0" customWidth="1"/>
  </cols>
  <sheetData>
    <row r="1" spans="1:11" ht="15.75">
      <c r="A1" s="28" t="s">
        <v>635</v>
      </c>
      <c r="B1" s="28"/>
      <c r="C1" s="28"/>
      <c r="D1" s="28"/>
      <c r="E1" s="28"/>
      <c r="F1" s="28"/>
      <c r="G1" s="28"/>
      <c r="H1" s="27"/>
      <c r="I1" s="35"/>
      <c r="J1" s="35"/>
      <c r="K1" s="35"/>
    </row>
    <row r="2" spans="1:11" ht="12.75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</row>
    <row r="3" spans="1:11" ht="12.75">
      <c r="A3" s="36"/>
      <c r="B3" s="36"/>
      <c r="C3" s="36"/>
      <c r="D3" s="36"/>
      <c r="E3" s="36"/>
      <c r="F3" s="36"/>
      <c r="G3" s="36"/>
      <c r="H3" s="37"/>
      <c r="I3" s="36"/>
      <c r="J3" s="36"/>
      <c r="K3" s="36"/>
    </row>
    <row r="4" spans="1:11" ht="15.75">
      <c r="A4" s="36"/>
      <c r="B4" s="36"/>
      <c r="C4" s="36"/>
      <c r="D4" s="36"/>
      <c r="E4" s="38"/>
      <c r="F4" s="38" t="s">
        <v>26</v>
      </c>
      <c r="G4" s="38"/>
      <c r="H4" s="36"/>
      <c r="I4" s="36"/>
      <c r="J4" s="36"/>
      <c r="K4" s="36"/>
    </row>
    <row r="5" spans="1:11" ht="15.75">
      <c r="A5" s="36"/>
      <c r="B5" s="36"/>
      <c r="C5" s="36"/>
      <c r="D5" s="36"/>
      <c r="E5" s="38"/>
      <c r="F5" s="38" t="s">
        <v>471</v>
      </c>
      <c r="G5" s="38"/>
      <c r="H5" s="36"/>
      <c r="I5" s="36"/>
      <c r="J5" s="36"/>
      <c r="K5" s="36"/>
    </row>
    <row r="6" spans="1:11" ht="15.75">
      <c r="A6" s="36"/>
      <c r="B6" s="36"/>
      <c r="C6" s="36"/>
      <c r="D6" s="36"/>
      <c r="E6" s="38"/>
      <c r="F6" s="38" t="s">
        <v>36</v>
      </c>
      <c r="G6" s="38"/>
      <c r="H6" s="36"/>
      <c r="I6" s="36"/>
      <c r="J6" s="36"/>
      <c r="K6" s="36"/>
    </row>
    <row r="7" spans="1:11" ht="15.75">
      <c r="A7" s="36"/>
      <c r="B7" s="36"/>
      <c r="C7" s="36"/>
      <c r="D7" s="36"/>
      <c r="E7" s="38"/>
      <c r="F7" s="38"/>
      <c r="G7" s="38"/>
      <c r="H7" s="36"/>
      <c r="I7" s="36"/>
      <c r="J7" s="36"/>
      <c r="K7" s="36"/>
    </row>
    <row r="8" spans="1:1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">
      <c r="A9" s="39"/>
      <c r="B9" s="39"/>
      <c r="C9" s="39"/>
      <c r="D9" s="39"/>
      <c r="E9" s="39"/>
      <c r="F9" s="39"/>
      <c r="G9" s="39"/>
      <c r="H9" s="5"/>
      <c r="I9" s="39"/>
      <c r="J9" s="5" t="s">
        <v>28</v>
      </c>
      <c r="K9" s="39"/>
    </row>
    <row r="10" spans="1:11" ht="12.75">
      <c r="A10" s="511" t="s">
        <v>480</v>
      </c>
      <c r="B10" s="504" t="s">
        <v>482</v>
      </c>
      <c r="C10" s="514" t="s">
        <v>37</v>
      </c>
      <c r="D10" s="536"/>
      <c r="E10" s="536"/>
      <c r="F10" s="536"/>
      <c r="G10" s="536"/>
      <c r="H10" s="514" t="s">
        <v>38</v>
      </c>
      <c r="I10" s="537"/>
      <c r="J10" s="538"/>
      <c r="K10" s="504" t="s">
        <v>246</v>
      </c>
    </row>
    <row r="11" spans="1:11" ht="12.75" customHeight="1">
      <c r="A11" s="512"/>
      <c r="B11" s="505"/>
      <c r="C11" s="504" t="s">
        <v>81</v>
      </c>
      <c r="D11" s="504" t="s">
        <v>82</v>
      </c>
      <c r="E11" s="504" t="s">
        <v>106</v>
      </c>
      <c r="F11" s="500" t="s">
        <v>267</v>
      </c>
      <c r="G11" s="500" t="s">
        <v>239</v>
      </c>
      <c r="H11" s="504" t="s">
        <v>40</v>
      </c>
      <c r="I11" s="504" t="s">
        <v>39</v>
      </c>
      <c r="J11" s="521" t="s">
        <v>295</v>
      </c>
      <c r="K11" s="505"/>
    </row>
    <row r="12" spans="1:11" ht="12.75">
      <c r="A12" s="512"/>
      <c r="B12" s="505"/>
      <c r="C12" s="505"/>
      <c r="D12" s="505"/>
      <c r="E12" s="505"/>
      <c r="F12" s="539"/>
      <c r="G12" s="539"/>
      <c r="H12" s="505"/>
      <c r="I12" s="505"/>
      <c r="J12" s="540"/>
      <c r="K12" s="505"/>
    </row>
    <row r="13" spans="1:11" ht="26.25" customHeight="1">
      <c r="A13" s="535"/>
      <c r="B13" s="501"/>
      <c r="C13" s="506"/>
      <c r="D13" s="506"/>
      <c r="E13" s="506"/>
      <c r="F13" s="501"/>
      <c r="G13" s="501"/>
      <c r="H13" s="506"/>
      <c r="I13" s="506"/>
      <c r="J13" s="541"/>
      <c r="K13" s="506"/>
    </row>
    <row r="14" spans="1:11" ht="12.75">
      <c r="A14" s="7" t="s">
        <v>8</v>
      </c>
      <c r="B14" s="16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 ht="12.75">
      <c r="A15" s="29" t="s">
        <v>145</v>
      </c>
      <c r="B15" s="126"/>
      <c r="C15" s="128"/>
      <c r="D15" s="130"/>
      <c r="E15" s="126"/>
      <c r="F15" s="130"/>
      <c r="G15" s="126"/>
      <c r="H15" s="130"/>
      <c r="I15" s="126"/>
      <c r="J15" s="130"/>
      <c r="K15" s="126"/>
    </row>
    <row r="16" spans="1:11" ht="12.75">
      <c r="A16" s="33" t="s">
        <v>32</v>
      </c>
      <c r="B16" s="97">
        <v>913443</v>
      </c>
      <c r="C16" s="122">
        <v>107982</v>
      </c>
      <c r="D16" s="122">
        <v>25585</v>
      </c>
      <c r="E16" s="122">
        <v>332651</v>
      </c>
      <c r="F16" s="122">
        <v>10460</v>
      </c>
      <c r="G16" s="122">
        <v>140201</v>
      </c>
      <c r="H16" s="122">
        <v>149064</v>
      </c>
      <c r="I16" s="122">
        <v>136000</v>
      </c>
      <c r="J16" s="122">
        <v>11500</v>
      </c>
      <c r="K16" s="122">
        <v>0</v>
      </c>
    </row>
    <row r="17" spans="1:12" ht="12.75">
      <c r="A17" s="30" t="s">
        <v>479</v>
      </c>
      <c r="B17" s="124">
        <v>1465436</v>
      </c>
      <c r="C17" s="121">
        <v>124917</v>
      </c>
      <c r="D17" s="121">
        <v>26028</v>
      </c>
      <c r="E17" s="121">
        <v>439649</v>
      </c>
      <c r="F17" s="121">
        <v>13866</v>
      </c>
      <c r="G17" s="121">
        <v>168824</v>
      </c>
      <c r="H17" s="121">
        <v>270877</v>
      </c>
      <c r="I17" s="121">
        <v>147914</v>
      </c>
      <c r="J17" s="121">
        <v>22861</v>
      </c>
      <c r="K17" s="121">
        <v>250500</v>
      </c>
      <c r="L17" s="165"/>
    </row>
    <row r="18" spans="1:11" ht="12.75">
      <c r="A18" s="23" t="s">
        <v>73</v>
      </c>
      <c r="B18" s="137"/>
      <c r="C18" s="126"/>
      <c r="D18" s="130"/>
      <c r="E18" s="126"/>
      <c r="F18" s="130"/>
      <c r="G18" s="126"/>
      <c r="H18" s="126"/>
      <c r="I18" s="134"/>
      <c r="J18" s="126"/>
      <c r="K18" s="126"/>
    </row>
    <row r="19" spans="1:11" ht="12.75">
      <c r="A19" s="11" t="s">
        <v>32</v>
      </c>
      <c r="B19" s="147">
        <v>276843</v>
      </c>
      <c r="C19" s="97">
        <v>154165</v>
      </c>
      <c r="D19" s="97">
        <v>45603</v>
      </c>
      <c r="E19" s="97">
        <v>51354</v>
      </c>
      <c r="F19" s="97">
        <v>15610</v>
      </c>
      <c r="G19" s="97">
        <v>0</v>
      </c>
      <c r="H19" s="97">
        <v>10111</v>
      </c>
      <c r="I19" s="97">
        <v>0</v>
      </c>
      <c r="J19" s="97">
        <v>0</v>
      </c>
      <c r="K19" s="97">
        <v>0</v>
      </c>
    </row>
    <row r="20" spans="1:11" ht="12.75">
      <c r="A20" s="15" t="s">
        <v>479</v>
      </c>
      <c r="B20" s="124">
        <v>282257</v>
      </c>
      <c r="C20" s="124">
        <v>157045</v>
      </c>
      <c r="D20" s="124">
        <v>45603</v>
      </c>
      <c r="E20" s="124">
        <v>51354</v>
      </c>
      <c r="F20" s="124">
        <v>18144</v>
      </c>
      <c r="G20" s="124">
        <v>0</v>
      </c>
      <c r="H20" s="124">
        <v>10111</v>
      </c>
      <c r="I20" s="124">
        <v>0</v>
      </c>
      <c r="J20" s="124">
        <v>0</v>
      </c>
      <c r="K20" s="124">
        <v>0</v>
      </c>
    </row>
    <row r="21" spans="1:11" ht="12.75">
      <c r="A21" s="13" t="s">
        <v>253</v>
      </c>
      <c r="B21" s="137"/>
      <c r="C21" s="142"/>
      <c r="D21" s="144"/>
      <c r="E21" s="142"/>
      <c r="F21" s="144"/>
      <c r="G21" s="142"/>
      <c r="H21" s="142"/>
      <c r="I21" s="144"/>
      <c r="J21" s="142"/>
      <c r="K21" s="142"/>
    </row>
    <row r="22" spans="1:11" s="301" customFormat="1" ht="12.75">
      <c r="A22" s="11" t="s">
        <v>32</v>
      </c>
      <c r="B22" s="97">
        <v>117419</v>
      </c>
      <c r="C22" s="97">
        <v>73432</v>
      </c>
      <c r="D22" s="134">
        <v>19624</v>
      </c>
      <c r="E22" s="97">
        <v>24363</v>
      </c>
      <c r="F22" s="134"/>
      <c r="G22" s="97"/>
      <c r="H22" s="97"/>
      <c r="I22" s="134"/>
      <c r="J22" s="97"/>
      <c r="K22" s="97"/>
    </row>
    <row r="23" spans="1:11" ht="12.75">
      <c r="A23" s="15" t="s">
        <v>479</v>
      </c>
      <c r="B23" s="124">
        <v>118483</v>
      </c>
      <c r="C23" s="123">
        <v>73672</v>
      </c>
      <c r="D23" s="123">
        <v>19689</v>
      </c>
      <c r="E23" s="123">
        <v>25122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</row>
    <row r="24" spans="1:11" ht="12.75">
      <c r="A24" s="13" t="s">
        <v>254</v>
      </c>
      <c r="B24" s="137"/>
      <c r="C24" s="142"/>
      <c r="D24" s="144"/>
      <c r="E24" s="142"/>
      <c r="F24" s="144"/>
      <c r="G24" s="142"/>
      <c r="H24" s="142"/>
      <c r="I24" s="144"/>
      <c r="J24" s="142"/>
      <c r="K24" s="142"/>
    </row>
    <row r="25" spans="1:11" ht="12.75">
      <c r="A25" s="11" t="s">
        <v>32</v>
      </c>
      <c r="B25" s="147">
        <v>96049</v>
      </c>
      <c r="C25" s="147">
        <v>61968</v>
      </c>
      <c r="D25" s="402">
        <v>16429</v>
      </c>
      <c r="E25" s="147">
        <v>17652</v>
      </c>
      <c r="F25" s="138"/>
      <c r="G25" s="137"/>
      <c r="H25" s="137"/>
      <c r="I25" s="138"/>
      <c r="J25" s="137"/>
      <c r="K25" s="137"/>
    </row>
    <row r="26" spans="1:11" ht="12.75">
      <c r="A26" s="15" t="s">
        <v>479</v>
      </c>
      <c r="B26" s="124">
        <v>97055</v>
      </c>
      <c r="C26" s="123">
        <v>62271</v>
      </c>
      <c r="D26" s="123">
        <v>16511</v>
      </c>
      <c r="E26" s="123">
        <v>18273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</row>
    <row r="27" spans="1:11" ht="12.75">
      <c r="A27" s="13" t="s">
        <v>255</v>
      </c>
      <c r="B27" s="137"/>
      <c r="C27" s="142"/>
      <c r="D27" s="144"/>
      <c r="E27" s="142"/>
      <c r="F27" s="144"/>
      <c r="G27" s="142"/>
      <c r="H27" s="142"/>
      <c r="I27" s="144"/>
      <c r="J27" s="142"/>
      <c r="K27" s="142"/>
    </row>
    <row r="28" spans="1:11" ht="12.75">
      <c r="A28" s="11" t="s">
        <v>32</v>
      </c>
      <c r="B28" s="147">
        <v>56533</v>
      </c>
      <c r="C28" s="147">
        <v>36744</v>
      </c>
      <c r="D28" s="402">
        <v>9793</v>
      </c>
      <c r="E28" s="147">
        <v>9996</v>
      </c>
      <c r="F28" s="138"/>
      <c r="G28" s="137"/>
      <c r="H28" s="137"/>
      <c r="I28" s="138"/>
      <c r="J28" s="137"/>
      <c r="K28" s="137"/>
    </row>
    <row r="29" spans="1:11" ht="12.75">
      <c r="A29" s="15" t="s">
        <v>479</v>
      </c>
      <c r="B29" s="123">
        <v>56976</v>
      </c>
      <c r="C29" s="123">
        <v>36805</v>
      </c>
      <c r="D29" s="123">
        <v>9810</v>
      </c>
      <c r="E29" s="123">
        <v>10361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</row>
    <row r="30" spans="1:11" ht="12.75">
      <c r="A30" s="13" t="s">
        <v>268</v>
      </c>
      <c r="B30" s="403"/>
      <c r="C30" s="126"/>
      <c r="D30" s="130"/>
      <c r="E30" s="126"/>
      <c r="F30" s="130"/>
      <c r="G30" s="126"/>
      <c r="H30" s="126"/>
      <c r="I30" s="130"/>
      <c r="J30" s="126"/>
      <c r="K30" s="126"/>
    </row>
    <row r="31" spans="1:11" ht="12.75">
      <c r="A31" s="11" t="s">
        <v>32</v>
      </c>
      <c r="B31" s="147">
        <v>23993</v>
      </c>
      <c r="C31" s="97">
        <v>16175</v>
      </c>
      <c r="D31" s="134">
        <v>4370</v>
      </c>
      <c r="E31" s="97">
        <v>3448</v>
      </c>
      <c r="F31" s="134"/>
      <c r="G31" s="97"/>
      <c r="H31" s="97"/>
      <c r="I31" s="134"/>
      <c r="J31" s="97"/>
      <c r="K31" s="97"/>
    </row>
    <row r="32" spans="1:11" ht="12.75">
      <c r="A32" s="15" t="s">
        <v>479</v>
      </c>
      <c r="B32" s="123">
        <v>24603</v>
      </c>
      <c r="C32" s="124">
        <v>16338</v>
      </c>
      <c r="D32" s="124">
        <v>4414</v>
      </c>
      <c r="E32" s="124">
        <v>3851</v>
      </c>
      <c r="F32" s="124">
        <v>0</v>
      </c>
      <c r="G32" s="124">
        <v>0</v>
      </c>
      <c r="H32" s="123">
        <v>0</v>
      </c>
      <c r="I32" s="124">
        <v>0</v>
      </c>
      <c r="J32" s="124">
        <v>0</v>
      </c>
      <c r="K32" s="124">
        <v>0</v>
      </c>
    </row>
    <row r="33" spans="1:11" ht="12.75">
      <c r="A33" s="23" t="s">
        <v>269</v>
      </c>
      <c r="B33" s="403"/>
      <c r="C33" s="126"/>
      <c r="D33" s="130"/>
      <c r="E33" s="126"/>
      <c r="F33" s="130"/>
      <c r="G33" s="126"/>
      <c r="H33" s="126"/>
      <c r="I33" s="130"/>
      <c r="J33" s="126"/>
      <c r="K33" s="126"/>
    </row>
    <row r="34" spans="1:11" ht="12.75">
      <c r="A34" s="11" t="s">
        <v>32</v>
      </c>
      <c r="B34" s="147">
        <v>143832</v>
      </c>
      <c r="C34" s="97">
        <v>65944</v>
      </c>
      <c r="D34" s="134">
        <v>16117</v>
      </c>
      <c r="E34" s="97">
        <v>61771</v>
      </c>
      <c r="F34" s="134"/>
      <c r="G34" s="97"/>
      <c r="H34" s="97"/>
      <c r="I34" s="134"/>
      <c r="J34" s="97"/>
      <c r="K34" s="97"/>
    </row>
    <row r="35" spans="1:11" ht="12.75">
      <c r="A35" s="15" t="s">
        <v>479</v>
      </c>
      <c r="B35" s="123">
        <v>153129</v>
      </c>
      <c r="C35" s="124">
        <v>68501</v>
      </c>
      <c r="D35" s="124">
        <v>16808</v>
      </c>
      <c r="E35" s="124">
        <v>67820</v>
      </c>
      <c r="F35" s="124">
        <v>0</v>
      </c>
      <c r="G35" s="124">
        <v>0</v>
      </c>
      <c r="H35" s="123">
        <v>0</v>
      </c>
      <c r="I35" s="124">
        <v>0</v>
      </c>
      <c r="J35" s="124">
        <v>0</v>
      </c>
      <c r="K35" s="124">
        <v>0</v>
      </c>
    </row>
    <row r="36" spans="1:11" ht="12.75">
      <c r="A36" s="13" t="s">
        <v>270</v>
      </c>
      <c r="B36" s="403"/>
      <c r="C36" s="126"/>
      <c r="D36" s="130"/>
      <c r="E36" s="126"/>
      <c r="F36" s="130"/>
      <c r="G36" s="126"/>
      <c r="H36" s="126"/>
      <c r="I36" s="130"/>
      <c r="J36" s="126"/>
      <c r="K36" s="126"/>
    </row>
    <row r="37" spans="1:11" ht="12.75">
      <c r="A37" s="11" t="s">
        <v>32</v>
      </c>
      <c r="B37" s="147">
        <v>38212</v>
      </c>
      <c r="C37" s="97">
        <v>22466</v>
      </c>
      <c r="D37" s="134">
        <v>6144</v>
      </c>
      <c r="E37" s="97">
        <v>9602</v>
      </c>
      <c r="F37" s="134"/>
      <c r="G37" s="97"/>
      <c r="H37" s="97"/>
      <c r="I37" s="134"/>
      <c r="J37" s="97"/>
      <c r="K37" s="97"/>
    </row>
    <row r="38" spans="1:11" ht="12.75">
      <c r="A38" s="15" t="s">
        <v>479</v>
      </c>
      <c r="B38" s="123">
        <v>39609</v>
      </c>
      <c r="C38" s="124">
        <v>23274</v>
      </c>
      <c r="D38" s="124">
        <v>6363</v>
      </c>
      <c r="E38" s="124">
        <v>9972</v>
      </c>
      <c r="F38" s="124">
        <v>0</v>
      </c>
      <c r="G38" s="124">
        <v>0</v>
      </c>
      <c r="H38" s="123">
        <v>0</v>
      </c>
      <c r="I38" s="124">
        <v>0</v>
      </c>
      <c r="J38" s="124">
        <v>0</v>
      </c>
      <c r="K38" s="124">
        <v>0</v>
      </c>
    </row>
    <row r="39" spans="1:11" ht="12.75">
      <c r="A39" s="13" t="s">
        <v>271</v>
      </c>
      <c r="B39" s="147"/>
      <c r="C39" s="126"/>
      <c r="D39" s="130"/>
      <c r="E39" s="126"/>
      <c r="F39" s="130"/>
      <c r="G39" s="126"/>
      <c r="H39" s="126"/>
      <c r="I39" s="130"/>
      <c r="J39" s="126"/>
      <c r="K39" s="126"/>
    </row>
    <row r="40" spans="1:11" ht="12.75">
      <c r="A40" s="11" t="s">
        <v>32</v>
      </c>
      <c r="B40" s="147">
        <v>116882</v>
      </c>
      <c r="C40" s="97">
        <v>33724</v>
      </c>
      <c r="D40" s="134">
        <v>9082</v>
      </c>
      <c r="E40" s="97">
        <v>54376</v>
      </c>
      <c r="F40" s="134"/>
      <c r="G40" s="97">
        <v>19700</v>
      </c>
      <c r="H40" s="97"/>
      <c r="I40" s="134"/>
      <c r="J40" s="97"/>
      <c r="K40" s="97"/>
    </row>
    <row r="41" spans="1:11" ht="12.75">
      <c r="A41" s="15" t="s">
        <v>479</v>
      </c>
      <c r="B41" s="123">
        <v>123235</v>
      </c>
      <c r="C41" s="124">
        <v>33724</v>
      </c>
      <c r="D41" s="124">
        <v>9082</v>
      </c>
      <c r="E41" s="124">
        <v>57739</v>
      </c>
      <c r="F41" s="124">
        <v>0</v>
      </c>
      <c r="G41" s="124">
        <v>20790</v>
      </c>
      <c r="H41" s="123">
        <v>1900</v>
      </c>
      <c r="I41" s="124">
        <v>0</v>
      </c>
      <c r="J41" s="124">
        <v>0</v>
      </c>
      <c r="K41" s="124">
        <v>0</v>
      </c>
    </row>
    <row r="42" spans="1:11" ht="12.75">
      <c r="A42" s="13" t="s">
        <v>259</v>
      </c>
      <c r="B42" s="147"/>
      <c r="C42" s="126"/>
      <c r="D42" s="130"/>
      <c r="E42" s="126"/>
      <c r="F42" s="130"/>
      <c r="G42" s="126"/>
      <c r="H42" s="126"/>
      <c r="I42" s="130"/>
      <c r="J42" s="126"/>
      <c r="K42" s="126"/>
    </row>
    <row r="43" spans="1:11" ht="12.75">
      <c r="A43" s="11" t="s">
        <v>32</v>
      </c>
      <c r="B43" s="147">
        <v>60000</v>
      </c>
      <c r="C43" s="97">
        <v>16065</v>
      </c>
      <c r="D43" s="134">
        <v>4277</v>
      </c>
      <c r="E43" s="97">
        <v>39658</v>
      </c>
      <c r="F43" s="134"/>
      <c r="G43" s="97"/>
      <c r="H43" s="97"/>
      <c r="I43" s="134"/>
      <c r="J43" s="97"/>
      <c r="K43" s="97"/>
    </row>
    <row r="44" spans="1:11" ht="12.75">
      <c r="A44" s="15" t="s">
        <v>479</v>
      </c>
      <c r="B44" s="123">
        <v>77222</v>
      </c>
      <c r="C44" s="124">
        <v>16073</v>
      </c>
      <c r="D44" s="124">
        <v>4279</v>
      </c>
      <c r="E44" s="124">
        <v>44638</v>
      </c>
      <c r="F44" s="124">
        <v>0</v>
      </c>
      <c r="G44" s="124">
        <v>0</v>
      </c>
      <c r="H44" s="123">
        <v>12232</v>
      </c>
      <c r="I44" s="124">
        <v>0</v>
      </c>
      <c r="J44" s="124">
        <v>0</v>
      </c>
      <c r="K44" s="124">
        <v>0</v>
      </c>
    </row>
    <row r="45" spans="1:11" ht="12.75">
      <c r="A45" s="13" t="s">
        <v>260</v>
      </c>
      <c r="B45" s="147"/>
      <c r="C45" s="126"/>
      <c r="D45" s="130"/>
      <c r="E45" s="126"/>
      <c r="F45" s="130"/>
      <c r="G45" s="126"/>
      <c r="H45" s="126"/>
      <c r="I45" s="130"/>
      <c r="J45" s="126"/>
      <c r="K45" s="126"/>
    </row>
    <row r="46" spans="1:11" ht="12.75">
      <c r="A46" s="11" t="s">
        <v>32</v>
      </c>
      <c r="B46" s="147">
        <v>417946</v>
      </c>
      <c r="C46" s="97">
        <v>110920</v>
      </c>
      <c r="D46" s="134">
        <v>29812</v>
      </c>
      <c r="E46" s="97">
        <v>277214</v>
      </c>
      <c r="F46" s="134"/>
      <c r="G46" s="97"/>
      <c r="H46" s="97"/>
      <c r="I46" s="134"/>
      <c r="J46" s="97"/>
      <c r="K46" s="97"/>
    </row>
    <row r="47" spans="1:11" ht="12.75">
      <c r="A47" s="15" t="s">
        <v>479</v>
      </c>
      <c r="B47" s="123">
        <v>437938</v>
      </c>
      <c r="C47" s="124">
        <v>116569</v>
      </c>
      <c r="D47" s="124">
        <v>31337</v>
      </c>
      <c r="E47" s="124">
        <v>290032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</row>
    <row r="48" spans="1:11" ht="12.75">
      <c r="A48" s="13" t="s">
        <v>114</v>
      </c>
      <c r="B48" s="403"/>
      <c r="C48" s="126"/>
      <c r="D48" s="129"/>
      <c r="E48" s="126"/>
      <c r="F48" s="130"/>
      <c r="G48" s="126"/>
      <c r="H48" s="130"/>
      <c r="I48" s="126"/>
      <c r="J48" s="130"/>
      <c r="K48" s="126"/>
    </row>
    <row r="49" spans="1:11" ht="12.75">
      <c r="A49" s="11" t="s">
        <v>32</v>
      </c>
      <c r="B49" s="147">
        <f>SUM(C49:K49)</f>
        <v>2261152</v>
      </c>
      <c r="C49" s="97">
        <f>SUM(C16,C19,C22,C25,C28,C31,C34,C37,C40,C43,C46)</f>
        <v>699585</v>
      </c>
      <c r="D49" s="143">
        <f aca="true" t="shared" si="0" ref="D49:K49">SUM(D16,D19,D22,D25,D28,D31,D34,D37,D40,D43,D46)</f>
        <v>186836</v>
      </c>
      <c r="E49" s="97">
        <f t="shared" si="0"/>
        <v>882085</v>
      </c>
      <c r="F49" s="134">
        <f t="shared" si="0"/>
        <v>26070</v>
      </c>
      <c r="G49" s="97">
        <f t="shared" si="0"/>
        <v>159901</v>
      </c>
      <c r="H49" s="134">
        <f t="shared" si="0"/>
        <v>159175</v>
      </c>
      <c r="I49" s="97">
        <f t="shared" si="0"/>
        <v>136000</v>
      </c>
      <c r="J49" s="134">
        <f t="shared" si="0"/>
        <v>11500</v>
      </c>
      <c r="K49" s="97">
        <f t="shared" si="0"/>
        <v>0</v>
      </c>
    </row>
    <row r="50" spans="1:11" ht="12.75">
      <c r="A50" s="15" t="s">
        <v>479</v>
      </c>
      <c r="B50" s="123">
        <f>SUM(C50:K50)</f>
        <v>2875943</v>
      </c>
      <c r="C50" s="124">
        <f>SUM(C17,C20,C23,C26,C29,C32,C35,C38,C41,C44,C47)</f>
        <v>729189</v>
      </c>
      <c r="D50" s="131">
        <f aca="true" t="shared" si="1" ref="D50:K50">SUM(D17,D20,D23,D26,D29,D32,D35,D38,D41,D44,D47)</f>
        <v>189924</v>
      </c>
      <c r="E50" s="124">
        <f t="shared" si="1"/>
        <v>1018811</v>
      </c>
      <c r="F50" s="132">
        <f t="shared" si="1"/>
        <v>32010</v>
      </c>
      <c r="G50" s="124">
        <f t="shared" si="1"/>
        <v>189614</v>
      </c>
      <c r="H50" s="132">
        <f t="shared" si="1"/>
        <v>295120</v>
      </c>
      <c r="I50" s="124">
        <f t="shared" si="1"/>
        <v>147914</v>
      </c>
      <c r="J50" s="132">
        <f t="shared" si="1"/>
        <v>22861</v>
      </c>
      <c r="K50" s="124">
        <f t="shared" si="1"/>
        <v>250500</v>
      </c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 t="s">
        <v>184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 t="s">
        <v>185</v>
      </c>
      <c r="B55" s="172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</sheetData>
  <sheetProtection/>
  <mergeCells count="13">
    <mergeCell ref="H11:H13"/>
    <mergeCell ref="J11:J13"/>
    <mergeCell ref="I11:I13"/>
    <mergeCell ref="B10:B13"/>
    <mergeCell ref="A10:A13"/>
    <mergeCell ref="K10:K13"/>
    <mergeCell ref="D11:D13"/>
    <mergeCell ref="C10:G10"/>
    <mergeCell ref="H10:J10"/>
    <mergeCell ref="F11:F13"/>
    <mergeCell ref="E11:E13"/>
    <mergeCell ref="C11:C13"/>
    <mergeCell ref="G11:G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2" r:id="rId1"/>
  <headerFooter alignWithMargins="0">
    <oddFooter>&amp;C&amp;P. oldal</oddFooter>
  </headerFooter>
  <rowBreaks count="1" manualBreakCount="1">
    <brk id="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52"/>
  <sheetViews>
    <sheetView view="pageBreakPreview" zoomScaleSheetLayoutView="100" zoomScalePageLayoutView="0" workbookViewId="0" topLeftCell="A8">
      <pane ySplit="1740" topLeftCell="A166" activePane="bottomLeft" state="split"/>
      <selection pane="topLeft" activeCell="F12" sqref="F12"/>
      <selection pane="bottomLeft" activeCell="B7" sqref="B7:B10"/>
    </sheetView>
  </sheetViews>
  <sheetFormatPr defaultColWidth="9.140625" defaultRowHeight="12.75"/>
  <cols>
    <col min="1" max="1" width="42.421875" style="0" customWidth="1"/>
    <col min="2" max="2" width="8.421875" style="0" customWidth="1"/>
    <col min="3" max="3" width="9.7109375" style="0" customWidth="1"/>
    <col min="4" max="4" width="9.8515625" style="0" bestFit="1" customWidth="1"/>
    <col min="5" max="5" width="10.8515625" style="0" customWidth="1"/>
    <col min="6" max="7" width="9.7109375" style="0" customWidth="1"/>
    <col min="8" max="8" width="10.421875" style="0" customWidth="1"/>
    <col min="9" max="9" width="10.57421875" style="0" customWidth="1"/>
    <col min="10" max="10" width="9.7109375" style="0" customWidth="1"/>
    <col min="11" max="11" width="11.140625" style="0" customWidth="1"/>
    <col min="12" max="12" width="10.28125" style="0" customWidth="1"/>
    <col min="14" max="14" width="9.8515625" style="0" bestFit="1" customWidth="1"/>
  </cols>
  <sheetData>
    <row r="1" spans="1:12" ht="15.75">
      <c r="A1" s="4" t="s">
        <v>636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542" t="s">
        <v>143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</row>
    <row r="4" spans="1:12" ht="15.75">
      <c r="A4" s="542" t="s">
        <v>466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</row>
    <row r="5" spans="1:12" ht="15.75">
      <c r="A5" s="542" t="s">
        <v>20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>
      <c r="A7" s="504" t="s">
        <v>480</v>
      </c>
      <c r="B7" s="530" t="s">
        <v>340</v>
      </c>
      <c r="C7" s="504" t="s">
        <v>483</v>
      </c>
      <c r="D7" s="514" t="s">
        <v>37</v>
      </c>
      <c r="E7" s="536"/>
      <c r="F7" s="536"/>
      <c r="G7" s="536"/>
      <c r="H7" s="536"/>
      <c r="I7" s="514" t="s">
        <v>38</v>
      </c>
      <c r="J7" s="537"/>
      <c r="K7" s="538"/>
      <c r="L7" s="504" t="s">
        <v>246</v>
      </c>
    </row>
    <row r="8" spans="1:12" ht="12.75" customHeight="1">
      <c r="A8" s="505"/>
      <c r="B8" s="531"/>
      <c r="C8" s="505"/>
      <c r="D8" s="504" t="s">
        <v>81</v>
      </c>
      <c r="E8" s="504" t="s">
        <v>82</v>
      </c>
      <c r="F8" s="504" t="s">
        <v>106</v>
      </c>
      <c r="G8" s="500" t="s">
        <v>267</v>
      </c>
      <c r="H8" s="500" t="s">
        <v>239</v>
      </c>
      <c r="I8" s="504" t="s">
        <v>40</v>
      </c>
      <c r="J8" s="504" t="s">
        <v>39</v>
      </c>
      <c r="K8" s="521" t="s">
        <v>296</v>
      </c>
      <c r="L8" s="505"/>
    </row>
    <row r="9" spans="1:12" ht="12.75">
      <c r="A9" s="505"/>
      <c r="B9" s="531"/>
      <c r="C9" s="505"/>
      <c r="D9" s="505"/>
      <c r="E9" s="505"/>
      <c r="F9" s="505"/>
      <c r="G9" s="539"/>
      <c r="H9" s="539"/>
      <c r="I9" s="505"/>
      <c r="J9" s="505"/>
      <c r="K9" s="540"/>
      <c r="L9" s="505"/>
    </row>
    <row r="10" spans="1:12" ht="23.25" customHeight="1">
      <c r="A10" s="506"/>
      <c r="B10" s="506"/>
      <c r="C10" s="506"/>
      <c r="D10" s="506"/>
      <c r="E10" s="506"/>
      <c r="F10" s="506"/>
      <c r="G10" s="501"/>
      <c r="H10" s="501"/>
      <c r="I10" s="506"/>
      <c r="J10" s="506"/>
      <c r="K10" s="541"/>
      <c r="L10" s="506"/>
    </row>
    <row r="11" spans="1:12" ht="12.75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2" ht="12.75">
      <c r="A12" s="43" t="s">
        <v>274</v>
      </c>
      <c r="B12" s="13"/>
      <c r="C12" s="13"/>
      <c r="D12" s="128"/>
      <c r="E12" s="126"/>
      <c r="F12" s="127"/>
      <c r="G12" s="126"/>
      <c r="H12" s="127"/>
      <c r="I12" s="126"/>
      <c r="J12" s="129"/>
      <c r="K12" s="126"/>
      <c r="L12" s="126"/>
    </row>
    <row r="13" spans="1:12" ht="12.75">
      <c r="A13" s="45" t="s">
        <v>42</v>
      </c>
      <c r="B13" s="23"/>
      <c r="C13" s="147">
        <f>SUM(D13:L13)</f>
        <v>40725</v>
      </c>
      <c r="D13" s="122">
        <v>32067</v>
      </c>
      <c r="E13" s="97">
        <v>8658</v>
      </c>
      <c r="F13" s="127"/>
      <c r="G13" s="97"/>
      <c r="H13" s="127"/>
      <c r="I13" s="97"/>
      <c r="J13" s="143"/>
      <c r="K13" s="97"/>
      <c r="L13" s="97"/>
    </row>
    <row r="14" spans="1:12" ht="12.75">
      <c r="A14" s="45" t="s">
        <v>533</v>
      </c>
      <c r="B14" s="23"/>
      <c r="C14" s="147">
        <f>SUM(D14:L14)</f>
        <v>5080</v>
      </c>
      <c r="D14" s="122"/>
      <c r="E14" s="97"/>
      <c r="F14" s="127">
        <v>5080</v>
      </c>
      <c r="G14" s="97"/>
      <c r="H14" s="127"/>
      <c r="I14" s="97"/>
      <c r="J14" s="143"/>
      <c r="K14" s="97"/>
      <c r="L14" s="97"/>
    </row>
    <row r="15" spans="1:12" ht="12.75">
      <c r="A15" s="45" t="s">
        <v>538</v>
      </c>
      <c r="B15" s="23"/>
      <c r="C15" s="147">
        <f>SUM(D15:L15)</f>
        <v>-151</v>
      </c>
      <c r="D15" s="122">
        <v>-151</v>
      </c>
      <c r="E15" s="97"/>
      <c r="F15" s="127"/>
      <c r="G15" s="97"/>
      <c r="H15" s="127"/>
      <c r="I15" s="97"/>
      <c r="J15" s="143"/>
      <c r="K15" s="97"/>
      <c r="L15" s="97"/>
    </row>
    <row r="16" spans="1:12" ht="12.75">
      <c r="A16" s="45" t="s">
        <v>494</v>
      </c>
      <c r="B16" s="23"/>
      <c r="C16" s="147">
        <f>SUM(D16:L16)</f>
        <v>4929</v>
      </c>
      <c r="D16" s="122">
        <f>SUM(D14:D15)</f>
        <v>-151</v>
      </c>
      <c r="E16" s="122">
        <f aca="true" t="shared" si="0" ref="E16:L16">SUM(E14:E15)</f>
        <v>0</v>
      </c>
      <c r="F16" s="122">
        <f t="shared" si="0"/>
        <v>5080</v>
      </c>
      <c r="G16" s="122">
        <f t="shared" si="0"/>
        <v>0</v>
      </c>
      <c r="H16" s="122">
        <f t="shared" si="0"/>
        <v>0</v>
      </c>
      <c r="I16" s="122">
        <f t="shared" si="0"/>
        <v>0</v>
      </c>
      <c r="J16" s="122">
        <f t="shared" si="0"/>
        <v>0</v>
      </c>
      <c r="K16" s="122">
        <f t="shared" si="0"/>
        <v>0</v>
      </c>
      <c r="L16" s="122">
        <f t="shared" si="0"/>
        <v>0</v>
      </c>
    </row>
    <row r="17" spans="1:12" ht="12.75">
      <c r="A17" s="15" t="s">
        <v>467</v>
      </c>
      <c r="B17" s="364" t="s">
        <v>219</v>
      </c>
      <c r="C17" s="124">
        <f>SUM(D17:L17)</f>
        <v>45654</v>
      </c>
      <c r="D17" s="121">
        <f>SUM(D13,D16)</f>
        <v>31916</v>
      </c>
      <c r="E17" s="121">
        <f aca="true" t="shared" si="1" ref="E17:L17">SUM(E13,E16)</f>
        <v>8658</v>
      </c>
      <c r="F17" s="121">
        <f t="shared" si="1"/>
        <v>5080</v>
      </c>
      <c r="G17" s="121">
        <f t="shared" si="1"/>
        <v>0</v>
      </c>
      <c r="H17" s="121">
        <f t="shared" si="1"/>
        <v>0</v>
      </c>
      <c r="I17" s="121">
        <f t="shared" si="1"/>
        <v>0</v>
      </c>
      <c r="J17" s="121">
        <f t="shared" si="1"/>
        <v>0</v>
      </c>
      <c r="K17" s="121">
        <f t="shared" si="1"/>
        <v>0</v>
      </c>
      <c r="L17" s="121">
        <f t="shared" si="1"/>
        <v>0</v>
      </c>
    </row>
    <row r="18" spans="1:12" ht="12.75">
      <c r="A18" s="43" t="s">
        <v>275</v>
      </c>
      <c r="B18" s="19"/>
      <c r="C18" s="13"/>
      <c r="D18" s="128"/>
      <c r="E18" s="126"/>
      <c r="F18" s="130"/>
      <c r="G18" s="126"/>
      <c r="H18" s="130"/>
      <c r="I18" s="126"/>
      <c r="J18" s="129"/>
      <c r="K18" s="126"/>
      <c r="L18" s="126"/>
    </row>
    <row r="19" spans="1:12" ht="12.75">
      <c r="A19" s="45" t="s">
        <v>42</v>
      </c>
      <c r="B19" s="19"/>
      <c r="C19" s="147">
        <f>SUM(D19:L19)</f>
        <v>3000</v>
      </c>
      <c r="D19" s="122"/>
      <c r="E19" s="97"/>
      <c r="F19" s="134">
        <v>3000</v>
      </c>
      <c r="G19" s="97"/>
      <c r="H19" s="134"/>
      <c r="I19" s="97"/>
      <c r="J19" s="143"/>
      <c r="K19" s="97"/>
      <c r="L19" s="97"/>
    </row>
    <row r="20" spans="1:12" ht="12.75">
      <c r="A20" s="15" t="s">
        <v>467</v>
      </c>
      <c r="B20" s="364" t="s">
        <v>217</v>
      </c>
      <c r="C20" s="124">
        <f>SUM(D20:L20)</f>
        <v>3000</v>
      </c>
      <c r="D20" s="121"/>
      <c r="E20" s="124">
        <v>0</v>
      </c>
      <c r="F20" s="132">
        <v>3000</v>
      </c>
      <c r="G20" s="124"/>
      <c r="H20" s="132">
        <v>0</v>
      </c>
      <c r="I20" s="124">
        <v>0</v>
      </c>
      <c r="J20" s="131">
        <v>0</v>
      </c>
      <c r="K20" s="124">
        <v>0</v>
      </c>
      <c r="L20" s="124"/>
    </row>
    <row r="21" spans="1:12" ht="12.75">
      <c r="A21" s="406" t="s">
        <v>276</v>
      </c>
      <c r="B21" s="19"/>
      <c r="C21" s="23"/>
      <c r="D21" s="128"/>
      <c r="E21" s="126"/>
      <c r="F21" s="130"/>
      <c r="G21" s="126"/>
      <c r="H21" s="130"/>
      <c r="I21" s="126"/>
      <c r="J21" s="129"/>
      <c r="K21" s="126"/>
      <c r="L21" s="126"/>
    </row>
    <row r="22" spans="1:12" ht="12.75">
      <c r="A22" s="45" t="s">
        <v>42</v>
      </c>
      <c r="B22" s="19"/>
      <c r="C22" s="147">
        <f aca="true" t="shared" si="2" ref="C22:C29">SUM(D22:L22)</f>
        <v>185030</v>
      </c>
      <c r="D22" s="122"/>
      <c r="E22" s="97"/>
      <c r="F22" s="134">
        <v>65050</v>
      </c>
      <c r="G22" s="97"/>
      <c r="H22" s="134"/>
      <c r="I22" s="97">
        <v>93980</v>
      </c>
      <c r="J22" s="143">
        <v>26000</v>
      </c>
      <c r="K22" s="97"/>
      <c r="L22" s="97"/>
    </row>
    <row r="23" spans="1:12" ht="12.75">
      <c r="A23" s="45" t="s">
        <v>507</v>
      </c>
      <c r="B23" s="19"/>
      <c r="C23" s="147">
        <f t="shared" si="2"/>
        <v>260</v>
      </c>
      <c r="D23" s="122"/>
      <c r="E23" s="97"/>
      <c r="F23" s="134"/>
      <c r="G23" s="97"/>
      <c r="H23" s="134"/>
      <c r="I23" s="97">
        <v>260</v>
      </c>
      <c r="J23" s="143"/>
      <c r="K23" s="97"/>
      <c r="L23" s="97"/>
    </row>
    <row r="24" spans="1:12" ht="12.75">
      <c r="A24" s="45" t="s">
        <v>508</v>
      </c>
      <c r="B24" s="19"/>
      <c r="C24" s="147">
        <f t="shared" si="2"/>
        <v>1000</v>
      </c>
      <c r="D24" s="122"/>
      <c r="E24" s="97"/>
      <c r="F24" s="134"/>
      <c r="G24" s="97"/>
      <c r="H24" s="134"/>
      <c r="I24" s="97">
        <v>1000</v>
      </c>
      <c r="J24" s="143"/>
      <c r="K24" s="97"/>
      <c r="L24" s="97"/>
    </row>
    <row r="25" spans="1:12" ht="12.75">
      <c r="A25" s="45" t="s">
        <v>559</v>
      </c>
      <c r="B25" s="19"/>
      <c r="C25" s="147">
        <f t="shared" si="2"/>
        <v>6300</v>
      </c>
      <c r="D25" s="122"/>
      <c r="E25" s="97"/>
      <c r="F25" s="134"/>
      <c r="G25" s="97"/>
      <c r="H25" s="134"/>
      <c r="I25" s="97">
        <v>6300</v>
      </c>
      <c r="J25" s="143"/>
      <c r="K25" s="97"/>
      <c r="L25" s="97"/>
    </row>
    <row r="26" spans="1:12" ht="12.75">
      <c r="A26" s="45" t="s">
        <v>513</v>
      </c>
      <c r="B26" s="19"/>
      <c r="C26" s="147">
        <f t="shared" si="2"/>
        <v>18650</v>
      </c>
      <c r="D26" s="122"/>
      <c r="E26" s="97"/>
      <c r="F26" s="134"/>
      <c r="G26" s="97"/>
      <c r="H26" s="134"/>
      <c r="I26" s="97">
        <v>18650</v>
      </c>
      <c r="J26" s="143"/>
      <c r="K26" s="97"/>
      <c r="L26" s="97"/>
    </row>
    <row r="27" spans="1:12" ht="12.75">
      <c r="A27" s="45" t="s">
        <v>519</v>
      </c>
      <c r="B27" s="19"/>
      <c r="C27" s="147">
        <f t="shared" si="2"/>
        <v>1600</v>
      </c>
      <c r="D27" s="122"/>
      <c r="E27" s="97"/>
      <c r="F27" s="134"/>
      <c r="G27" s="97"/>
      <c r="H27" s="134"/>
      <c r="I27" s="97">
        <v>1600</v>
      </c>
      <c r="J27" s="143"/>
      <c r="K27" s="97"/>
      <c r="L27" s="97"/>
    </row>
    <row r="28" spans="1:12" ht="12.75">
      <c r="A28" s="45" t="s">
        <v>505</v>
      </c>
      <c r="B28" s="19"/>
      <c r="C28" s="147">
        <f t="shared" si="2"/>
        <v>27810</v>
      </c>
      <c r="D28" s="122">
        <f>SUM(D23:D27)</f>
        <v>0</v>
      </c>
      <c r="E28" s="122">
        <f aca="true" t="shared" si="3" ref="E28:L28">SUM(E23:E27)</f>
        <v>0</v>
      </c>
      <c r="F28" s="122">
        <f t="shared" si="3"/>
        <v>0</v>
      </c>
      <c r="G28" s="122">
        <f t="shared" si="3"/>
        <v>0</v>
      </c>
      <c r="H28" s="122">
        <f t="shared" si="3"/>
        <v>0</v>
      </c>
      <c r="I28" s="122">
        <f t="shared" si="3"/>
        <v>27810</v>
      </c>
      <c r="J28" s="122">
        <f t="shared" si="3"/>
        <v>0</v>
      </c>
      <c r="K28" s="122">
        <f t="shared" si="3"/>
        <v>0</v>
      </c>
      <c r="L28" s="122">
        <f t="shared" si="3"/>
        <v>0</v>
      </c>
    </row>
    <row r="29" spans="1:12" ht="12.75">
      <c r="A29" s="15" t="s">
        <v>467</v>
      </c>
      <c r="B29" s="365" t="s">
        <v>217</v>
      </c>
      <c r="C29" s="124">
        <f t="shared" si="2"/>
        <v>212840</v>
      </c>
      <c r="D29" s="121"/>
      <c r="E29" s="124">
        <v>0</v>
      </c>
      <c r="F29" s="132">
        <v>65050</v>
      </c>
      <c r="G29" s="124">
        <v>0</v>
      </c>
      <c r="H29" s="132">
        <v>0</v>
      </c>
      <c r="I29" s="124">
        <f>SUM(I22,I28)</f>
        <v>121790</v>
      </c>
      <c r="J29" s="131">
        <v>26000</v>
      </c>
      <c r="K29" s="124"/>
      <c r="L29" s="124">
        <v>0</v>
      </c>
    </row>
    <row r="30" spans="1:12" ht="12.75">
      <c r="A30" s="43" t="s">
        <v>277</v>
      </c>
      <c r="B30" s="7"/>
      <c r="C30" s="13"/>
      <c r="D30" s="128"/>
      <c r="E30" s="97"/>
      <c r="F30" s="127"/>
      <c r="G30" s="97"/>
      <c r="H30" s="133"/>
      <c r="I30" s="97"/>
      <c r="J30" s="129"/>
      <c r="K30" s="126"/>
      <c r="L30" s="126"/>
    </row>
    <row r="31" spans="1:12" ht="12.75">
      <c r="A31" s="45" t="s">
        <v>42</v>
      </c>
      <c r="B31" s="19"/>
      <c r="C31" s="147">
        <f>SUM(D31:L31)</f>
        <v>0</v>
      </c>
      <c r="D31" s="122"/>
      <c r="E31" s="97"/>
      <c r="F31" s="127"/>
      <c r="G31" s="97"/>
      <c r="H31" s="133"/>
      <c r="I31" s="97"/>
      <c r="J31" s="143"/>
      <c r="K31" s="97"/>
      <c r="L31" s="97"/>
    </row>
    <row r="32" spans="1:12" ht="12.75">
      <c r="A32" s="15" t="s">
        <v>467</v>
      </c>
      <c r="B32" s="364" t="s">
        <v>217</v>
      </c>
      <c r="C32" s="124">
        <f>SUM(D32:L32)</f>
        <v>0</v>
      </c>
      <c r="D32" s="121"/>
      <c r="E32" s="97">
        <v>0</v>
      </c>
      <c r="F32" s="127">
        <v>0</v>
      </c>
      <c r="G32" s="97"/>
      <c r="H32" s="127">
        <v>0</v>
      </c>
      <c r="I32" s="97">
        <v>0</v>
      </c>
      <c r="J32" s="131">
        <v>0</v>
      </c>
      <c r="K32" s="124">
        <v>0</v>
      </c>
      <c r="L32" s="124">
        <v>0</v>
      </c>
    </row>
    <row r="33" spans="1:12" ht="12.75">
      <c r="A33" s="43" t="s">
        <v>278</v>
      </c>
      <c r="B33" s="7"/>
      <c r="C33" s="13"/>
      <c r="D33" s="128"/>
      <c r="E33" s="126"/>
      <c r="F33" s="130"/>
      <c r="G33" s="126"/>
      <c r="H33" s="130"/>
      <c r="I33" s="126"/>
      <c r="J33" s="129"/>
      <c r="K33" s="126"/>
      <c r="L33" s="126"/>
    </row>
    <row r="34" spans="1:12" ht="12.75">
      <c r="A34" s="45" t="s">
        <v>42</v>
      </c>
      <c r="B34" s="19"/>
      <c r="C34" s="147">
        <f>SUM(D34:L34)</f>
        <v>0</v>
      </c>
      <c r="D34" s="122"/>
      <c r="E34" s="97"/>
      <c r="F34" s="134"/>
      <c r="G34" s="97"/>
      <c r="H34" s="134"/>
      <c r="I34" s="97"/>
      <c r="J34" s="143"/>
      <c r="K34" s="97"/>
      <c r="L34" s="97"/>
    </row>
    <row r="35" spans="1:12" ht="12.75">
      <c r="A35" s="15" t="s">
        <v>467</v>
      </c>
      <c r="B35" s="364" t="s">
        <v>217</v>
      </c>
      <c r="C35" s="124">
        <f>SUM(D35:L35)</f>
        <v>0</v>
      </c>
      <c r="D35" s="121"/>
      <c r="E35" s="124">
        <v>0</v>
      </c>
      <c r="F35" s="132">
        <v>0</v>
      </c>
      <c r="G35" s="124"/>
      <c r="H35" s="132">
        <v>0</v>
      </c>
      <c r="I35" s="124">
        <v>0</v>
      </c>
      <c r="J35" s="131"/>
      <c r="K35" s="124">
        <v>0</v>
      </c>
      <c r="L35" s="124">
        <v>0</v>
      </c>
    </row>
    <row r="36" spans="1:12" ht="12.75">
      <c r="A36" s="43" t="s">
        <v>279</v>
      </c>
      <c r="B36" s="7"/>
      <c r="C36" s="13"/>
      <c r="D36" s="128"/>
      <c r="E36" s="126"/>
      <c r="F36" s="130"/>
      <c r="G36" s="126"/>
      <c r="H36" s="130"/>
      <c r="I36" s="126"/>
      <c r="J36" s="129"/>
      <c r="K36" s="126"/>
      <c r="L36" s="126"/>
    </row>
    <row r="37" spans="1:12" ht="12.75">
      <c r="A37" s="45" t="s">
        <v>42</v>
      </c>
      <c r="B37" s="19"/>
      <c r="C37" s="147">
        <f>SUM(D37:L37)</f>
        <v>0</v>
      </c>
      <c r="D37" s="122"/>
      <c r="E37" s="97"/>
      <c r="F37" s="134"/>
      <c r="G37" s="97"/>
      <c r="H37" s="134"/>
      <c r="I37" s="97"/>
      <c r="J37" s="143"/>
      <c r="K37" s="97"/>
      <c r="L37" s="97"/>
    </row>
    <row r="38" spans="1:12" ht="12.75">
      <c r="A38" s="15" t="s">
        <v>467</v>
      </c>
      <c r="B38" s="364" t="s">
        <v>217</v>
      </c>
      <c r="C38" s="124">
        <f>SUM(D38:L38)</f>
        <v>0</v>
      </c>
      <c r="D38" s="121"/>
      <c r="E38" s="124">
        <v>0</v>
      </c>
      <c r="F38" s="132">
        <v>0</v>
      </c>
      <c r="G38" s="124"/>
      <c r="H38" s="132">
        <v>0</v>
      </c>
      <c r="I38" s="124">
        <v>0</v>
      </c>
      <c r="J38" s="131"/>
      <c r="K38" s="124">
        <v>0</v>
      </c>
      <c r="L38" s="124">
        <v>0</v>
      </c>
    </row>
    <row r="39" spans="1:12" ht="12.75">
      <c r="A39" s="43" t="s">
        <v>280</v>
      </c>
      <c r="B39" s="7"/>
      <c r="C39" s="13"/>
      <c r="D39" s="128"/>
      <c r="E39" s="126"/>
      <c r="F39" s="130"/>
      <c r="G39" s="126"/>
      <c r="H39" s="130"/>
      <c r="I39" s="126"/>
      <c r="J39" s="129"/>
      <c r="K39" s="126"/>
      <c r="L39" s="126"/>
    </row>
    <row r="40" spans="1:12" ht="12.75">
      <c r="A40" s="45" t="s">
        <v>42</v>
      </c>
      <c r="B40" s="19"/>
      <c r="C40" s="147">
        <f>SUM(D40:L40)</f>
        <v>88282</v>
      </c>
      <c r="D40" s="122">
        <v>75915</v>
      </c>
      <c r="E40" s="97">
        <v>10367</v>
      </c>
      <c r="F40" s="134">
        <v>2000</v>
      </c>
      <c r="G40" s="97"/>
      <c r="H40" s="134"/>
      <c r="I40" s="97"/>
      <c r="J40" s="143"/>
      <c r="K40" s="97"/>
      <c r="L40" s="97"/>
    </row>
    <row r="41" spans="1:12" ht="12.75">
      <c r="A41" s="15" t="s">
        <v>467</v>
      </c>
      <c r="B41" s="364" t="s">
        <v>217</v>
      </c>
      <c r="C41" s="124">
        <f>SUM(D41:L41)</f>
        <v>88282</v>
      </c>
      <c r="D41" s="121">
        <v>75915</v>
      </c>
      <c r="E41" s="124">
        <v>10367</v>
      </c>
      <c r="F41" s="132">
        <v>2000</v>
      </c>
      <c r="G41" s="124"/>
      <c r="H41" s="132">
        <v>0</v>
      </c>
      <c r="I41" s="124">
        <v>0</v>
      </c>
      <c r="J41" s="131"/>
      <c r="K41" s="124">
        <v>0</v>
      </c>
      <c r="L41" s="124"/>
    </row>
    <row r="42" spans="1:12" s="174" customFormat="1" ht="12.75">
      <c r="A42" s="43" t="s">
        <v>281</v>
      </c>
      <c r="B42" s="7"/>
      <c r="C42" s="13"/>
      <c r="D42" s="128"/>
      <c r="E42" s="126"/>
      <c r="F42" s="130"/>
      <c r="G42" s="126"/>
      <c r="H42" s="130"/>
      <c r="I42" s="126"/>
      <c r="J42" s="129"/>
      <c r="K42" s="126"/>
      <c r="L42" s="126"/>
    </row>
    <row r="43" spans="1:12" s="174" customFormat="1" ht="12.75">
      <c r="A43" s="45" t="s">
        <v>42</v>
      </c>
      <c r="B43" s="19"/>
      <c r="C43" s="147">
        <f>SUM(D43:L43)</f>
        <v>3960</v>
      </c>
      <c r="D43" s="122"/>
      <c r="E43" s="97"/>
      <c r="F43" s="134">
        <v>3960</v>
      </c>
      <c r="G43" s="97"/>
      <c r="H43" s="134"/>
      <c r="I43" s="97"/>
      <c r="J43" s="143"/>
      <c r="K43" s="97"/>
      <c r="L43" s="97"/>
    </row>
    <row r="44" spans="1:12" s="174" customFormat="1" ht="12.75">
      <c r="A44" s="15" t="s">
        <v>467</v>
      </c>
      <c r="B44" s="364" t="s">
        <v>217</v>
      </c>
      <c r="C44" s="124">
        <f>SUM(D44:L44)</f>
        <v>3960</v>
      </c>
      <c r="D44" s="121"/>
      <c r="E44" s="124">
        <v>0</v>
      </c>
      <c r="F44" s="132">
        <v>3960</v>
      </c>
      <c r="G44" s="124"/>
      <c r="H44" s="132">
        <v>0</v>
      </c>
      <c r="I44" s="124">
        <v>0</v>
      </c>
      <c r="J44" s="131"/>
      <c r="K44" s="124"/>
      <c r="L44" s="124">
        <v>0</v>
      </c>
    </row>
    <row r="45" spans="1:12" s="174" customFormat="1" ht="12.75">
      <c r="A45" s="43" t="s">
        <v>282</v>
      </c>
      <c r="B45" s="7"/>
      <c r="C45" s="13"/>
      <c r="D45" s="128"/>
      <c r="E45" s="126"/>
      <c r="F45" s="130"/>
      <c r="G45" s="126"/>
      <c r="H45" s="130"/>
      <c r="I45" s="126"/>
      <c r="J45" s="129"/>
      <c r="K45" s="126"/>
      <c r="L45" s="126"/>
    </row>
    <row r="46" spans="1:12" s="174" customFormat="1" ht="12.75">
      <c r="A46" s="45" t="s">
        <v>42</v>
      </c>
      <c r="B46" s="19"/>
      <c r="C46" s="147">
        <f>SUM(D46:L46)</f>
        <v>75000</v>
      </c>
      <c r="D46" s="122"/>
      <c r="E46" s="97"/>
      <c r="F46" s="134"/>
      <c r="G46" s="97"/>
      <c r="H46" s="134"/>
      <c r="I46" s="97"/>
      <c r="J46" s="143">
        <v>75000</v>
      </c>
      <c r="K46" s="97"/>
      <c r="L46" s="97"/>
    </row>
    <row r="47" spans="1:12" s="174" customFormat="1" ht="12.75">
      <c r="A47" s="45" t="s">
        <v>534</v>
      </c>
      <c r="B47" s="19"/>
      <c r="C47" s="147">
        <f>SUM(D47:L47)</f>
        <v>18198</v>
      </c>
      <c r="D47" s="122"/>
      <c r="E47" s="97"/>
      <c r="F47" s="134"/>
      <c r="G47" s="97"/>
      <c r="H47" s="134"/>
      <c r="I47" s="97"/>
      <c r="J47" s="143">
        <v>18198</v>
      </c>
      <c r="K47" s="97"/>
      <c r="L47" s="97"/>
    </row>
    <row r="48" spans="1:12" s="174" customFormat="1" ht="12.75">
      <c r="A48" s="45" t="s">
        <v>494</v>
      </c>
      <c r="B48" s="19"/>
      <c r="C48" s="147">
        <f>SUM(D48:L48)</f>
        <v>18198</v>
      </c>
      <c r="D48" s="122"/>
      <c r="E48" s="97"/>
      <c r="F48" s="134"/>
      <c r="G48" s="97"/>
      <c r="H48" s="134"/>
      <c r="I48" s="97"/>
      <c r="J48" s="143">
        <v>18198</v>
      </c>
      <c r="K48" s="97"/>
      <c r="L48" s="97"/>
    </row>
    <row r="49" spans="1:12" s="174" customFormat="1" ht="12.75">
      <c r="A49" s="15" t="s">
        <v>467</v>
      </c>
      <c r="B49" s="364" t="s">
        <v>217</v>
      </c>
      <c r="C49" s="124">
        <f>SUM(D49:L49)</f>
        <v>93198</v>
      </c>
      <c r="D49" s="121"/>
      <c r="E49" s="124">
        <v>0</v>
      </c>
      <c r="F49" s="132">
        <v>0</v>
      </c>
      <c r="G49" s="124"/>
      <c r="H49" s="132">
        <v>0</v>
      </c>
      <c r="I49" s="124">
        <v>0</v>
      </c>
      <c r="J49" s="131">
        <f>SUM(J46,J48)</f>
        <v>93198</v>
      </c>
      <c r="K49" s="124">
        <v>0</v>
      </c>
      <c r="L49" s="124">
        <v>0</v>
      </c>
    </row>
    <row r="50" spans="1:12" ht="12.75">
      <c r="A50" s="43" t="s">
        <v>283</v>
      </c>
      <c r="B50" s="7"/>
      <c r="C50" s="23"/>
      <c r="D50" s="127"/>
      <c r="E50" s="97"/>
      <c r="F50" s="127"/>
      <c r="G50" s="97"/>
      <c r="H50" s="127"/>
      <c r="I50" s="97"/>
      <c r="J50" s="143"/>
      <c r="K50" s="97"/>
      <c r="L50" s="97"/>
    </row>
    <row r="51" spans="1:12" ht="12.75">
      <c r="A51" s="45" t="s">
        <v>42</v>
      </c>
      <c r="B51" s="19"/>
      <c r="C51" s="147">
        <f>SUM(D51:L51)</f>
        <v>32870</v>
      </c>
      <c r="D51" s="127"/>
      <c r="E51" s="97"/>
      <c r="F51" s="127">
        <v>32870</v>
      </c>
      <c r="G51" s="97"/>
      <c r="H51" s="127"/>
      <c r="I51" s="97"/>
      <c r="J51" s="143"/>
      <c r="K51" s="97"/>
      <c r="L51" s="97"/>
    </row>
    <row r="52" spans="1:12" ht="12.75">
      <c r="A52" s="15" t="s">
        <v>467</v>
      </c>
      <c r="B52" s="364" t="s">
        <v>217</v>
      </c>
      <c r="C52" s="124">
        <f>SUM(D52:L52)</f>
        <v>32870</v>
      </c>
      <c r="D52" s="121"/>
      <c r="E52" s="97">
        <v>0</v>
      </c>
      <c r="F52" s="127">
        <v>32870</v>
      </c>
      <c r="G52" s="97"/>
      <c r="H52" s="127">
        <v>0</v>
      </c>
      <c r="I52" s="97">
        <v>0</v>
      </c>
      <c r="J52" s="131">
        <v>0</v>
      </c>
      <c r="K52" s="124"/>
      <c r="L52" s="124">
        <v>0</v>
      </c>
    </row>
    <row r="53" spans="1:12" ht="12.75">
      <c r="A53" s="96" t="s">
        <v>284</v>
      </c>
      <c r="B53" s="49"/>
      <c r="C53" s="56"/>
      <c r="D53" s="130"/>
      <c r="E53" s="126"/>
      <c r="F53" s="130"/>
      <c r="G53" s="126"/>
      <c r="H53" s="130"/>
      <c r="I53" s="126"/>
      <c r="J53" s="129"/>
      <c r="K53" s="126"/>
      <c r="L53" s="126"/>
    </row>
    <row r="54" spans="1:12" ht="12.75">
      <c r="A54" s="45" t="s">
        <v>42</v>
      </c>
      <c r="B54" s="50"/>
      <c r="C54" s="147">
        <f>SUM(D54:L54)</f>
        <v>14326</v>
      </c>
      <c r="D54" s="134"/>
      <c r="E54" s="97"/>
      <c r="F54" s="134">
        <v>14326</v>
      </c>
      <c r="G54" s="97"/>
      <c r="H54" s="134"/>
      <c r="I54" s="97"/>
      <c r="J54" s="143"/>
      <c r="K54" s="97"/>
      <c r="L54" s="97"/>
    </row>
    <row r="55" spans="1:12" ht="12.75">
      <c r="A55" s="15" t="s">
        <v>467</v>
      </c>
      <c r="B55" s="364" t="s">
        <v>217</v>
      </c>
      <c r="C55" s="124">
        <f>SUM(D55:L55)</f>
        <v>14326</v>
      </c>
      <c r="D55" s="121"/>
      <c r="E55" s="124">
        <v>0</v>
      </c>
      <c r="F55" s="132">
        <v>14326</v>
      </c>
      <c r="G55" s="198"/>
      <c r="H55" s="132">
        <v>0</v>
      </c>
      <c r="I55" s="124">
        <v>0</v>
      </c>
      <c r="J55" s="131">
        <v>0</v>
      </c>
      <c r="K55" s="124"/>
      <c r="L55" s="124">
        <v>0</v>
      </c>
    </row>
    <row r="56" spans="1:12" ht="12.75">
      <c r="A56" s="96" t="s">
        <v>285</v>
      </c>
      <c r="B56" s="49"/>
      <c r="C56" s="56"/>
      <c r="D56" s="130"/>
      <c r="E56" s="126"/>
      <c r="F56" s="130"/>
      <c r="G56" s="126"/>
      <c r="H56" s="130"/>
      <c r="I56" s="126"/>
      <c r="J56" s="129"/>
      <c r="K56" s="126"/>
      <c r="L56" s="126"/>
    </row>
    <row r="57" spans="1:12" ht="12.75">
      <c r="A57" s="45" t="s">
        <v>42</v>
      </c>
      <c r="B57" s="50"/>
      <c r="C57" s="147">
        <f>SUM(D57:L57)</f>
        <v>4713</v>
      </c>
      <c r="D57" s="134"/>
      <c r="E57" s="97"/>
      <c r="F57" s="134">
        <v>1713</v>
      </c>
      <c r="G57" s="97"/>
      <c r="H57" s="134"/>
      <c r="I57" s="97"/>
      <c r="J57" s="143">
        <v>3000</v>
      </c>
      <c r="K57" s="97"/>
      <c r="L57" s="97"/>
    </row>
    <row r="58" spans="1:12" ht="12.75">
      <c r="A58" s="15" t="s">
        <v>467</v>
      </c>
      <c r="B58" s="364" t="s">
        <v>217</v>
      </c>
      <c r="C58" s="124">
        <f>SUM(D58:L58)</f>
        <v>4713</v>
      </c>
      <c r="D58" s="121"/>
      <c r="E58" s="124">
        <v>0</v>
      </c>
      <c r="F58" s="132">
        <v>1713</v>
      </c>
      <c r="G58" s="124"/>
      <c r="H58" s="132"/>
      <c r="I58" s="124">
        <v>0</v>
      </c>
      <c r="J58" s="131">
        <v>3000</v>
      </c>
      <c r="K58" s="124">
        <v>0</v>
      </c>
      <c r="L58" s="124"/>
    </row>
    <row r="59" spans="1:12" ht="12.75">
      <c r="A59" s="96" t="s">
        <v>286</v>
      </c>
      <c r="B59" s="49"/>
      <c r="C59" s="56"/>
      <c r="D59" s="130"/>
      <c r="E59" s="126"/>
      <c r="F59" s="130"/>
      <c r="G59" s="126"/>
      <c r="H59" s="130"/>
      <c r="I59" s="126"/>
      <c r="J59" s="129"/>
      <c r="K59" s="126"/>
      <c r="L59" s="126"/>
    </row>
    <row r="60" spans="1:12" ht="12.75">
      <c r="A60" s="45" t="s">
        <v>42</v>
      </c>
      <c r="B60" s="50"/>
      <c r="C60" s="147">
        <f>SUM(D60:L60)</f>
        <v>24721</v>
      </c>
      <c r="D60" s="134"/>
      <c r="E60" s="97"/>
      <c r="F60" s="134">
        <v>19721</v>
      </c>
      <c r="G60" s="97"/>
      <c r="H60" s="134"/>
      <c r="I60" s="97">
        <v>5000</v>
      </c>
      <c r="J60" s="143"/>
      <c r="K60" s="97"/>
      <c r="L60" s="97"/>
    </row>
    <row r="61" spans="1:12" ht="12.75">
      <c r="A61" s="45" t="s">
        <v>537</v>
      </c>
      <c r="B61" s="50"/>
      <c r="C61" s="147">
        <f>SUM(D61:L61)</f>
        <v>3430</v>
      </c>
      <c r="D61" s="134"/>
      <c r="E61" s="97"/>
      <c r="F61" s="134">
        <v>3430</v>
      </c>
      <c r="G61" s="97"/>
      <c r="H61" s="134"/>
      <c r="I61" s="97"/>
      <c r="J61" s="143"/>
      <c r="K61" s="97"/>
      <c r="L61" s="97"/>
    </row>
    <row r="62" spans="1:12" ht="12.75">
      <c r="A62" s="45" t="s">
        <v>494</v>
      </c>
      <c r="B62" s="50"/>
      <c r="C62" s="147">
        <f>SUM(D62:L62)</f>
        <v>3430</v>
      </c>
      <c r="D62" s="134"/>
      <c r="E62" s="97"/>
      <c r="F62" s="134">
        <v>3430</v>
      </c>
      <c r="G62" s="97"/>
      <c r="H62" s="134"/>
      <c r="I62" s="97"/>
      <c r="J62" s="143"/>
      <c r="K62" s="97"/>
      <c r="L62" s="97"/>
    </row>
    <row r="63" spans="1:12" ht="12.75">
      <c r="A63" s="15" t="s">
        <v>467</v>
      </c>
      <c r="B63" s="364" t="s">
        <v>217</v>
      </c>
      <c r="C63" s="124">
        <f>SUM(D63:L63)</f>
        <v>28151</v>
      </c>
      <c r="D63" s="121"/>
      <c r="E63" s="124">
        <v>0</v>
      </c>
      <c r="F63" s="132">
        <f>SUM(F60,F62)</f>
        <v>23151</v>
      </c>
      <c r="G63" s="124">
        <v>0</v>
      </c>
      <c r="H63" s="132">
        <v>0</v>
      </c>
      <c r="I63" s="124">
        <v>5000</v>
      </c>
      <c r="J63" s="131">
        <v>0</v>
      </c>
      <c r="K63" s="124">
        <v>0</v>
      </c>
      <c r="L63" s="124">
        <v>0</v>
      </c>
    </row>
    <row r="64" spans="1:12" ht="12.75">
      <c r="A64" s="391" t="s">
        <v>287</v>
      </c>
      <c r="B64" s="50"/>
      <c r="C64" s="59"/>
      <c r="D64" s="134"/>
      <c r="E64" s="97"/>
      <c r="F64" s="134"/>
      <c r="G64" s="97"/>
      <c r="H64" s="134"/>
      <c r="I64" s="97"/>
      <c r="J64" s="143"/>
      <c r="K64" s="97"/>
      <c r="L64" s="97"/>
    </row>
    <row r="65" spans="1:12" ht="12.75">
      <c r="A65" s="45" t="s">
        <v>42</v>
      </c>
      <c r="B65" s="50"/>
      <c r="C65" s="147">
        <f>SUM(D65:L65)</f>
        <v>73569</v>
      </c>
      <c r="D65" s="134"/>
      <c r="E65" s="97"/>
      <c r="F65" s="134">
        <v>39265</v>
      </c>
      <c r="G65" s="97"/>
      <c r="H65" s="134"/>
      <c r="I65" s="97">
        <v>34304</v>
      </c>
      <c r="J65" s="143"/>
      <c r="K65" s="97"/>
      <c r="L65" s="97"/>
    </row>
    <row r="66" spans="1:12" ht="12.75">
      <c r="A66" s="45" t="s">
        <v>509</v>
      </c>
      <c r="B66" s="50"/>
      <c r="C66" s="147">
        <f>SUM(D66:L66)</f>
        <v>21150</v>
      </c>
      <c r="D66" s="134"/>
      <c r="E66" s="97"/>
      <c r="F66" s="134">
        <v>21150</v>
      </c>
      <c r="G66" s="97"/>
      <c r="H66" s="134"/>
      <c r="I66" s="97"/>
      <c r="J66" s="143"/>
      <c r="K66" s="97"/>
      <c r="L66" s="97"/>
    </row>
    <row r="67" spans="1:12" ht="12.75">
      <c r="A67" s="45" t="s">
        <v>523</v>
      </c>
      <c r="B67" s="50"/>
      <c r="C67" s="147">
        <f>SUM(D67:L67)</f>
        <v>-1040</v>
      </c>
      <c r="D67" s="134"/>
      <c r="E67" s="97"/>
      <c r="F67" s="134"/>
      <c r="G67" s="97"/>
      <c r="H67" s="134"/>
      <c r="I67" s="97">
        <v>-1040</v>
      </c>
      <c r="J67" s="143"/>
      <c r="K67" s="97"/>
      <c r="L67" s="97"/>
    </row>
    <row r="68" spans="1:12" ht="12.75">
      <c r="A68" s="45" t="s">
        <v>494</v>
      </c>
      <c r="B68" s="50"/>
      <c r="C68" s="147">
        <f>SUM(D68:L68)</f>
        <v>20110</v>
      </c>
      <c r="D68" s="134"/>
      <c r="E68" s="97"/>
      <c r="F68" s="134">
        <v>21150</v>
      </c>
      <c r="G68" s="97"/>
      <c r="H68" s="134"/>
      <c r="I68" s="97">
        <f>SUM(I67)</f>
        <v>-1040</v>
      </c>
      <c r="J68" s="143"/>
      <c r="K68" s="97"/>
      <c r="L68" s="97"/>
    </row>
    <row r="69" spans="1:12" ht="12.75">
      <c r="A69" s="15" t="s">
        <v>467</v>
      </c>
      <c r="B69" s="364" t="s">
        <v>217</v>
      </c>
      <c r="C69" s="124">
        <f>SUM(D69:L69)</f>
        <v>93679</v>
      </c>
      <c r="D69" s="121"/>
      <c r="E69" s="97">
        <v>0</v>
      </c>
      <c r="F69" s="134">
        <f>SUM(F65,F68)</f>
        <v>60415</v>
      </c>
      <c r="G69" s="97">
        <v>0</v>
      </c>
      <c r="H69" s="134">
        <v>0</v>
      </c>
      <c r="I69" s="97">
        <f>SUM(I65,I68)</f>
        <v>33264</v>
      </c>
      <c r="J69" s="143">
        <v>0</v>
      </c>
      <c r="K69" s="97">
        <v>0</v>
      </c>
      <c r="L69" s="97">
        <v>0</v>
      </c>
    </row>
    <row r="70" spans="1:12" ht="12.75">
      <c r="A70" s="96" t="s">
        <v>288</v>
      </c>
      <c r="B70" s="49"/>
      <c r="C70" s="56"/>
      <c r="D70" s="130"/>
      <c r="E70" s="126"/>
      <c r="F70" s="130"/>
      <c r="G70" s="126"/>
      <c r="H70" s="130"/>
      <c r="I70" s="126"/>
      <c r="J70" s="130"/>
      <c r="K70" s="126"/>
      <c r="L70" s="126"/>
    </row>
    <row r="71" spans="1:12" ht="12.75">
      <c r="A71" s="45" t="s">
        <v>42</v>
      </c>
      <c r="B71" s="50"/>
      <c r="C71" s="147">
        <f>SUM(D71:L71)</f>
        <v>117845</v>
      </c>
      <c r="D71" s="134">
        <v>0</v>
      </c>
      <c r="E71" s="97">
        <v>6560</v>
      </c>
      <c r="F71" s="134">
        <v>94714</v>
      </c>
      <c r="G71" s="97"/>
      <c r="H71" s="134">
        <v>5071</v>
      </c>
      <c r="I71" s="97"/>
      <c r="J71" s="134"/>
      <c r="K71" s="97">
        <v>11500</v>
      </c>
      <c r="L71" s="97"/>
    </row>
    <row r="72" spans="1:12" ht="12.75">
      <c r="A72" s="45" t="s">
        <v>511</v>
      </c>
      <c r="B72" s="50"/>
      <c r="C72" s="147">
        <f>SUM(D72:L72)</f>
        <v>0</v>
      </c>
      <c r="D72" s="134">
        <v>3120</v>
      </c>
      <c r="E72" s="97"/>
      <c r="F72" s="134">
        <v>-3120</v>
      </c>
      <c r="G72" s="97"/>
      <c r="H72" s="134"/>
      <c r="I72" s="97"/>
      <c r="J72" s="134"/>
      <c r="K72" s="97"/>
      <c r="L72" s="97"/>
    </row>
    <row r="73" spans="1:12" ht="12.75">
      <c r="A73" s="45" t="s">
        <v>556</v>
      </c>
      <c r="B73" s="50"/>
      <c r="C73" s="147">
        <f aca="true" t="shared" si="4" ref="C73:C80">SUM(D73:L73)</f>
        <v>1473</v>
      </c>
      <c r="D73" s="436">
        <v>1030</v>
      </c>
      <c r="E73" s="97">
        <v>443</v>
      </c>
      <c r="F73" s="134"/>
      <c r="G73" s="97"/>
      <c r="H73" s="134"/>
      <c r="I73" s="97"/>
      <c r="J73" s="134"/>
      <c r="K73" s="97"/>
      <c r="L73" s="97"/>
    </row>
    <row r="74" spans="1:12" ht="12.75">
      <c r="A74" s="45" t="s">
        <v>512</v>
      </c>
      <c r="B74" s="50"/>
      <c r="C74" s="147">
        <f t="shared" si="4"/>
        <v>0</v>
      </c>
      <c r="D74" s="134">
        <v>12752</v>
      </c>
      <c r="E74" s="97"/>
      <c r="F74" s="134">
        <v>-12752</v>
      </c>
      <c r="G74" s="97"/>
      <c r="H74" s="134"/>
      <c r="I74" s="97"/>
      <c r="J74" s="134"/>
      <c r="K74" s="97"/>
      <c r="L74" s="97"/>
    </row>
    <row r="75" spans="1:12" ht="12.75">
      <c r="A75" s="499" t="s">
        <v>564</v>
      </c>
      <c r="B75" s="50"/>
      <c r="C75" s="147">
        <f t="shared" si="4"/>
        <v>20186</v>
      </c>
      <c r="D75" s="134"/>
      <c r="E75" s="97"/>
      <c r="F75" s="134"/>
      <c r="G75" s="97"/>
      <c r="H75" s="436">
        <v>20186</v>
      </c>
      <c r="I75" s="97"/>
      <c r="J75" s="134"/>
      <c r="K75" s="97"/>
      <c r="L75" s="97"/>
    </row>
    <row r="76" spans="1:12" ht="12.75">
      <c r="A76" s="499" t="s">
        <v>566</v>
      </c>
      <c r="B76" s="50"/>
      <c r="C76" s="147">
        <f t="shared" si="4"/>
        <v>92582</v>
      </c>
      <c r="D76" s="134"/>
      <c r="E76" s="97"/>
      <c r="F76" s="436">
        <v>92582</v>
      </c>
      <c r="G76" s="97"/>
      <c r="H76" s="436"/>
      <c r="I76" s="97"/>
      <c r="J76" s="134"/>
      <c r="K76" s="97"/>
      <c r="L76" s="97"/>
    </row>
    <row r="77" spans="1:12" ht="12.75">
      <c r="A77" s="45" t="s">
        <v>520</v>
      </c>
      <c r="B77" s="50"/>
      <c r="C77" s="147">
        <f t="shared" si="4"/>
        <v>9750</v>
      </c>
      <c r="D77" s="134"/>
      <c r="E77" s="97"/>
      <c r="F77" s="134"/>
      <c r="G77" s="97"/>
      <c r="H77" s="436"/>
      <c r="I77" s="97"/>
      <c r="J77" s="134"/>
      <c r="K77" s="97">
        <v>9750</v>
      </c>
      <c r="L77" s="97"/>
    </row>
    <row r="78" spans="1:12" ht="12.75">
      <c r="A78" s="45" t="s">
        <v>525</v>
      </c>
      <c r="B78" s="50"/>
      <c r="C78" s="147">
        <f t="shared" si="4"/>
        <v>1611</v>
      </c>
      <c r="D78" s="134"/>
      <c r="E78" s="97"/>
      <c r="F78" s="134"/>
      <c r="G78" s="97"/>
      <c r="H78" s="436"/>
      <c r="I78" s="97"/>
      <c r="J78" s="134"/>
      <c r="K78" s="97">
        <v>1611</v>
      </c>
      <c r="L78" s="97"/>
    </row>
    <row r="79" spans="1:12" ht="12.75">
      <c r="A79" s="45" t="s">
        <v>548</v>
      </c>
      <c r="B79" s="50"/>
      <c r="C79" s="147">
        <f t="shared" si="4"/>
        <v>250500</v>
      </c>
      <c r="D79" s="134"/>
      <c r="E79" s="97"/>
      <c r="F79" s="134"/>
      <c r="G79" s="97"/>
      <c r="H79" s="436"/>
      <c r="I79" s="97"/>
      <c r="J79" s="134"/>
      <c r="K79" s="97"/>
      <c r="L79" s="97">
        <v>250500</v>
      </c>
    </row>
    <row r="80" spans="1:12" ht="12.75">
      <c r="A80" s="45" t="s">
        <v>494</v>
      </c>
      <c r="B80" s="50"/>
      <c r="C80" s="147">
        <f t="shared" si="4"/>
        <v>376102</v>
      </c>
      <c r="D80" s="435">
        <f aca="true" t="shared" si="5" ref="D80:L80">SUM(D72:D79)</f>
        <v>16902</v>
      </c>
      <c r="E80" s="199">
        <f t="shared" si="5"/>
        <v>443</v>
      </c>
      <c r="F80" s="435">
        <f t="shared" si="5"/>
        <v>76710</v>
      </c>
      <c r="G80" s="199">
        <f t="shared" si="5"/>
        <v>0</v>
      </c>
      <c r="H80" s="435">
        <f t="shared" si="5"/>
        <v>20186</v>
      </c>
      <c r="I80" s="199">
        <f t="shared" si="5"/>
        <v>0</v>
      </c>
      <c r="J80" s="435">
        <f t="shared" si="5"/>
        <v>0</v>
      </c>
      <c r="K80" s="199">
        <f t="shared" si="5"/>
        <v>11361</v>
      </c>
      <c r="L80" s="199">
        <f t="shared" si="5"/>
        <v>250500</v>
      </c>
    </row>
    <row r="81" spans="1:12" ht="12.75">
      <c r="A81" s="15" t="s">
        <v>467</v>
      </c>
      <c r="B81" s="364" t="s">
        <v>217</v>
      </c>
      <c r="C81" s="124">
        <f>SUM(D81:L81)</f>
        <v>493947</v>
      </c>
      <c r="D81" s="132">
        <f aca="true" t="shared" si="6" ref="D81:L81">SUM(D71,D80)</f>
        <v>16902</v>
      </c>
      <c r="E81" s="124">
        <f t="shared" si="6"/>
        <v>7003</v>
      </c>
      <c r="F81" s="132">
        <f t="shared" si="6"/>
        <v>171424</v>
      </c>
      <c r="G81" s="124">
        <f t="shared" si="6"/>
        <v>0</v>
      </c>
      <c r="H81" s="132">
        <f t="shared" si="6"/>
        <v>25257</v>
      </c>
      <c r="I81" s="124">
        <f t="shared" si="6"/>
        <v>0</v>
      </c>
      <c r="J81" s="132">
        <f t="shared" si="6"/>
        <v>0</v>
      </c>
      <c r="K81" s="124">
        <f t="shared" si="6"/>
        <v>22861</v>
      </c>
      <c r="L81" s="124">
        <f t="shared" si="6"/>
        <v>250500</v>
      </c>
    </row>
    <row r="82" spans="1:12" ht="12.75">
      <c r="A82" s="43" t="s">
        <v>289</v>
      </c>
      <c r="B82" s="19"/>
      <c r="C82" s="13"/>
      <c r="D82" s="130"/>
      <c r="E82" s="126"/>
      <c r="F82" s="130"/>
      <c r="G82" s="126"/>
      <c r="H82" s="130"/>
      <c r="I82" s="126"/>
      <c r="J82" s="129"/>
      <c r="K82" s="126"/>
      <c r="L82" s="128"/>
    </row>
    <row r="83" spans="1:12" ht="12.75">
      <c r="A83" s="45" t="s">
        <v>42</v>
      </c>
      <c r="B83" s="19"/>
      <c r="C83" s="147">
        <f>SUM(D83:L83)</f>
        <v>9805</v>
      </c>
      <c r="D83" s="134"/>
      <c r="E83" s="97"/>
      <c r="F83" s="134">
        <v>9805</v>
      </c>
      <c r="G83" s="97"/>
      <c r="H83" s="134"/>
      <c r="I83" s="97"/>
      <c r="J83" s="143"/>
      <c r="K83" s="97"/>
      <c r="L83" s="122"/>
    </row>
    <row r="84" spans="1:12" ht="12.75">
      <c r="A84" s="45" t="s">
        <v>514</v>
      </c>
      <c r="B84" s="19"/>
      <c r="C84" s="147">
        <f>SUM(D84:L84)</f>
        <v>182</v>
      </c>
      <c r="D84" s="134"/>
      <c r="E84" s="97"/>
      <c r="F84" s="134"/>
      <c r="G84" s="97"/>
      <c r="H84" s="134">
        <v>182</v>
      </c>
      <c r="I84" s="97"/>
      <c r="J84" s="143"/>
      <c r="K84" s="97"/>
      <c r="L84" s="122"/>
    </row>
    <row r="85" spans="1:12" ht="12.75">
      <c r="A85" s="45" t="s">
        <v>505</v>
      </c>
      <c r="B85" s="19"/>
      <c r="C85" s="147">
        <f>SUM(D85:L85)</f>
        <v>182</v>
      </c>
      <c r="D85" s="134"/>
      <c r="E85" s="97"/>
      <c r="F85" s="134"/>
      <c r="G85" s="97"/>
      <c r="H85" s="134">
        <v>182</v>
      </c>
      <c r="I85" s="97"/>
      <c r="J85" s="143"/>
      <c r="K85" s="97"/>
      <c r="L85" s="122"/>
    </row>
    <row r="86" spans="1:12" ht="12.75">
      <c r="A86" s="15" t="s">
        <v>467</v>
      </c>
      <c r="B86" s="364" t="s">
        <v>217</v>
      </c>
      <c r="C86" s="124">
        <f>SUM(D86:L86)</f>
        <v>9987</v>
      </c>
      <c r="D86" s="134"/>
      <c r="E86" s="97"/>
      <c r="F86" s="134">
        <v>9805</v>
      </c>
      <c r="G86" s="97"/>
      <c r="H86" s="134">
        <v>182</v>
      </c>
      <c r="I86" s="97"/>
      <c r="J86" s="143"/>
      <c r="K86" s="97"/>
      <c r="L86" s="122"/>
    </row>
    <row r="87" spans="1:12" ht="12.75">
      <c r="A87" s="71" t="s">
        <v>290</v>
      </c>
      <c r="B87" s="7"/>
      <c r="C87" s="32"/>
      <c r="D87" s="126"/>
      <c r="E87" s="130"/>
      <c r="F87" s="126"/>
      <c r="G87" s="130"/>
      <c r="H87" s="126"/>
      <c r="I87" s="130"/>
      <c r="J87" s="126"/>
      <c r="K87" s="130"/>
      <c r="L87" s="126"/>
    </row>
    <row r="88" spans="1:12" ht="12.75">
      <c r="A88" s="45" t="s">
        <v>42</v>
      </c>
      <c r="B88" s="19"/>
      <c r="C88" s="147">
        <f aca="true" t="shared" si="7" ref="C88:C97">SUM(D88:L88)</f>
        <v>20464</v>
      </c>
      <c r="D88" s="97"/>
      <c r="E88" s="134"/>
      <c r="F88" s="97">
        <v>5464</v>
      </c>
      <c r="G88" s="134"/>
      <c r="H88" s="97"/>
      <c r="I88" s="134"/>
      <c r="J88" s="97">
        <v>15000</v>
      </c>
      <c r="K88" s="134"/>
      <c r="L88" s="97"/>
    </row>
    <row r="89" spans="1:12" ht="12.75">
      <c r="A89" s="45" t="s">
        <v>529</v>
      </c>
      <c r="B89" s="19"/>
      <c r="C89" s="437">
        <f t="shared" si="7"/>
        <v>-15000</v>
      </c>
      <c r="D89" s="97"/>
      <c r="E89" s="134"/>
      <c r="F89" s="97"/>
      <c r="G89" s="134"/>
      <c r="H89" s="97"/>
      <c r="I89" s="134"/>
      <c r="J89" s="97">
        <v>-15000</v>
      </c>
      <c r="K89" s="134"/>
      <c r="L89" s="97"/>
    </row>
    <row r="90" spans="1:12" ht="12.75">
      <c r="A90" s="45" t="s">
        <v>530</v>
      </c>
      <c r="B90" s="19"/>
      <c r="C90" s="437">
        <f t="shared" si="7"/>
        <v>1400</v>
      </c>
      <c r="D90" s="97"/>
      <c r="E90" s="134"/>
      <c r="F90" s="97"/>
      <c r="G90" s="134"/>
      <c r="H90" s="97"/>
      <c r="I90" s="134"/>
      <c r="J90" s="97">
        <v>1400</v>
      </c>
      <c r="K90" s="134"/>
      <c r="L90" s="97"/>
    </row>
    <row r="91" spans="1:12" ht="12.75">
      <c r="A91" s="45" t="s">
        <v>561</v>
      </c>
      <c r="B91" s="19"/>
      <c r="C91" s="437">
        <f t="shared" si="7"/>
        <v>3550</v>
      </c>
      <c r="D91" s="97"/>
      <c r="E91" s="134"/>
      <c r="F91" s="97"/>
      <c r="G91" s="134"/>
      <c r="H91" s="97"/>
      <c r="I91" s="134">
        <v>3550</v>
      </c>
      <c r="J91" s="97"/>
      <c r="K91" s="134"/>
      <c r="L91" s="97"/>
    </row>
    <row r="92" spans="1:12" ht="12.75">
      <c r="A92" s="45" t="s">
        <v>628</v>
      </c>
      <c r="B92" s="19"/>
      <c r="C92" s="437">
        <f t="shared" si="7"/>
        <v>75000</v>
      </c>
      <c r="D92" s="97"/>
      <c r="E92" s="134"/>
      <c r="F92" s="97"/>
      <c r="G92" s="134"/>
      <c r="H92" s="97"/>
      <c r="I92" s="134">
        <v>75000</v>
      </c>
      <c r="J92" s="97"/>
      <c r="K92" s="134"/>
      <c r="L92" s="97"/>
    </row>
    <row r="93" spans="1:12" ht="12.75">
      <c r="A93" s="45" t="s">
        <v>554</v>
      </c>
      <c r="B93" s="19"/>
      <c r="C93" s="437">
        <f t="shared" si="7"/>
        <v>10795</v>
      </c>
      <c r="D93" s="97"/>
      <c r="E93" s="134"/>
      <c r="F93" s="97"/>
      <c r="G93" s="134"/>
      <c r="H93" s="97"/>
      <c r="I93" s="134"/>
      <c r="J93" s="97">
        <v>10795</v>
      </c>
      <c r="K93" s="134"/>
      <c r="L93" s="97"/>
    </row>
    <row r="94" spans="1:12" ht="12.75">
      <c r="A94" s="45" t="s">
        <v>562</v>
      </c>
      <c r="B94" s="19"/>
      <c r="C94" s="437">
        <f t="shared" si="7"/>
        <v>520</v>
      </c>
      <c r="D94" s="97"/>
      <c r="E94" s="134"/>
      <c r="F94" s="97"/>
      <c r="G94" s="134"/>
      <c r="H94" s="97"/>
      <c r="I94" s="134"/>
      <c r="J94" s="97">
        <v>520</v>
      </c>
      <c r="K94" s="134"/>
      <c r="L94" s="97"/>
    </row>
    <row r="95" spans="1:12" ht="12.75">
      <c r="A95" s="45" t="s">
        <v>563</v>
      </c>
      <c r="B95" s="19"/>
      <c r="C95" s="437">
        <f t="shared" si="7"/>
        <v>552</v>
      </c>
      <c r="D95" s="97"/>
      <c r="E95" s="134"/>
      <c r="F95" s="97">
        <v>552</v>
      </c>
      <c r="G95" s="134"/>
      <c r="H95" s="97"/>
      <c r="I95" s="134"/>
      <c r="J95" s="97"/>
      <c r="K95" s="134"/>
      <c r="L95" s="97"/>
    </row>
    <row r="96" spans="1:12" ht="12.75">
      <c r="A96" s="45" t="s">
        <v>494</v>
      </c>
      <c r="B96" s="19"/>
      <c r="C96" s="437">
        <f t="shared" si="7"/>
        <v>76817</v>
      </c>
      <c r="D96" s="97"/>
      <c r="E96" s="134"/>
      <c r="F96" s="97">
        <f>SUM(F89:F95)</f>
        <v>552</v>
      </c>
      <c r="G96" s="97">
        <f aca="true" t="shared" si="8" ref="G96:L96">SUM(G89:G95)</f>
        <v>0</v>
      </c>
      <c r="H96" s="97">
        <f t="shared" si="8"/>
        <v>0</v>
      </c>
      <c r="I96" s="97">
        <f t="shared" si="8"/>
        <v>78550</v>
      </c>
      <c r="J96" s="97">
        <f t="shared" si="8"/>
        <v>-2285</v>
      </c>
      <c r="K96" s="97">
        <f t="shared" si="8"/>
        <v>0</v>
      </c>
      <c r="L96" s="97">
        <f t="shared" si="8"/>
        <v>0</v>
      </c>
    </row>
    <row r="97" spans="1:12" ht="12.75">
      <c r="A97" s="15" t="s">
        <v>467</v>
      </c>
      <c r="B97" s="364" t="s">
        <v>217</v>
      </c>
      <c r="C97" s="131">
        <f t="shared" si="7"/>
        <v>97281</v>
      </c>
      <c r="D97" s="124"/>
      <c r="E97" s="132"/>
      <c r="F97" s="124">
        <f>SUM(F88,F96)</f>
        <v>6016</v>
      </c>
      <c r="G97" s="124">
        <f aca="true" t="shared" si="9" ref="G97:L97">SUM(G88,G96)</f>
        <v>0</v>
      </c>
      <c r="H97" s="124">
        <f t="shared" si="9"/>
        <v>0</v>
      </c>
      <c r="I97" s="124">
        <f t="shared" si="9"/>
        <v>78550</v>
      </c>
      <c r="J97" s="124">
        <f t="shared" si="9"/>
        <v>12715</v>
      </c>
      <c r="K97" s="124">
        <f t="shared" si="9"/>
        <v>0</v>
      </c>
      <c r="L97" s="124">
        <f t="shared" si="9"/>
        <v>0</v>
      </c>
    </row>
    <row r="98" spans="1:12" ht="12.75">
      <c r="A98" s="43" t="s">
        <v>291</v>
      </c>
      <c r="B98" s="19"/>
      <c r="C98" s="23"/>
      <c r="D98" s="122"/>
      <c r="E98" s="97"/>
      <c r="F98" s="134"/>
      <c r="G98" s="97"/>
      <c r="H98" s="134"/>
      <c r="I98" s="97"/>
      <c r="J98" s="134"/>
      <c r="K98" s="97"/>
      <c r="L98" s="122"/>
    </row>
    <row r="99" spans="1:12" ht="12.75">
      <c r="A99" s="45" t="s">
        <v>42</v>
      </c>
      <c r="B99" s="19"/>
      <c r="C99" s="147">
        <f>SUM(D99:L99)</f>
        <v>2955</v>
      </c>
      <c r="D99" s="122"/>
      <c r="E99" s="97"/>
      <c r="F99" s="134">
        <v>2955</v>
      </c>
      <c r="G99" s="97"/>
      <c r="H99" s="134"/>
      <c r="I99" s="97"/>
      <c r="J99" s="134"/>
      <c r="K99" s="97"/>
      <c r="L99" s="122"/>
    </row>
    <row r="100" spans="1:12" ht="12.75">
      <c r="A100" s="15" t="s">
        <v>467</v>
      </c>
      <c r="B100" s="364" t="s">
        <v>217</v>
      </c>
      <c r="C100" s="124">
        <f>SUM(D100:L100)</f>
        <v>2955</v>
      </c>
      <c r="D100" s="121"/>
      <c r="E100" s="124">
        <v>0</v>
      </c>
      <c r="F100" s="132">
        <v>2955</v>
      </c>
      <c r="G100" s="124"/>
      <c r="H100" s="132"/>
      <c r="I100" s="124"/>
      <c r="J100" s="134"/>
      <c r="K100" s="97">
        <v>0</v>
      </c>
      <c r="L100" s="122">
        <v>0</v>
      </c>
    </row>
    <row r="101" spans="1:12" ht="12.75">
      <c r="A101" s="43" t="s">
        <v>292</v>
      </c>
      <c r="B101" s="7"/>
      <c r="C101" s="13"/>
      <c r="D101" s="130"/>
      <c r="E101" s="126"/>
      <c r="F101" s="130"/>
      <c r="G101" s="126"/>
      <c r="H101" s="130"/>
      <c r="I101" s="126"/>
      <c r="J101" s="129"/>
      <c r="K101" s="126"/>
      <c r="L101" s="128"/>
    </row>
    <row r="102" spans="1:12" ht="12.75">
      <c r="A102" s="45" t="s">
        <v>42</v>
      </c>
      <c r="B102" s="19"/>
      <c r="C102" s="147">
        <f>SUM(D102:L102)</f>
        <v>229</v>
      </c>
      <c r="D102" s="134"/>
      <c r="E102" s="97"/>
      <c r="F102" s="134">
        <v>229</v>
      </c>
      <c r="G102" s="97"/>
      <c r="H102" s="134"/>
      <c r="I102" s="97"/>
      <c r="J102" s="143"/>
      <c r="K102" s="97"/>
      <c r="L102" s="122"/>
    </row>
    <row r="103" spans="1:12" ht="12.75">
      <c r="A103" s="15" t="s">
        <v>467</v>
      </c>
      <c r="B103" s="364" t="s">
        <v>218</v>
      </c>
      <c r="C103" s="124">
        <f>SUM(D103:L103)</f>
        <v>229</v>
      </c>
      <c r="D103" s="121"/>
      <c r="E103" s="124">
        <v>0</v>
      </c>
      <c r="F103" s="132">
        <v>229</v>
      </c>
      <c r="G103" s="124">
        <v>0</v>
      </c>
      <c r="H103" s="132">
        <v>0</v>
      </c>
      <c r="I103" s="124">
        <v>0</v>
      </c>
      <c r="J103" s="131">
        <v>0</v>
      </c>
      <c r="K103" s="124">
        <v>0</v>
      </c>
      <c r="L103" s="121">
        <v>0</v>
      </c>
    </row>
    <row r="104" spans="1:12" ht="12.75">
      <c r="A104" s="96" t="s">
        <v>484</v>
      </c>
      <c r="B104" s="50"/>
      <c r="C104" s="23"/>
      <c r="D104" s="122"/>
      <c r="E104" s="97"/>
      <c r="F104" s="126"/>
      <c r="G104" s="122"/>
      <c r="H104" s="127"/>
      <c r="I104" s="97"/>
      <c r="J104" s="126"/>
      <c r="K104" s="122"/>
      <c r="L104" s="122">
        <v>0</v>
      </c>
    </row>
    <row r="105" spans="1:12" ht="12.75">
      <c r="A105" s="45" t="s">
        <v>42</v>
      </c>
      <c r="B105" s="50"/>
      <c r="C105" s="147">
        <f>SUM(D105:L105)</f>
        <v>32381</v>
      </c>
      <c r="D105" s="122"/>
      <c r="E105" s="122"/>
      <c r="F105" s="97">
        <v>12601</v>
      </c>
      <c r="G105" s="122"/>
      <c r="H105" s="127"/>
      <c r="I105" s="97">
        <v>15780</v>
      </c>
      <c r="J105" s="97">
        <v>4000</v>
      </c>
      <c r="K105" s="122"/>
      <c r="L105" s="122"/>
    </row>
    <row r="106" spans="1:12" ht="12.75">
      <c r="A106" s="45" t="s">
        <v>539</v>
      </c>
      <c r="B106" s="50"/>
      <c r="C106" s="147">
        <v>0</v>
      </c>
      <c r="D106" s="122">
        <v>184</v>
      </c>
      <c r="E106" s="122"/>
      <c r="F106" s="97">
        <v>-184</v>
      </c>
      <c r="G106" s="122"/>
      <c r="H106" s="127"/>
      <c r="I106" s="97"/>
      <c r="J106" s="97"/>
      <c r="K106" s="122"/>
      <c r="L106" s="122"/>
    </row>
    <row r="107" spans="1:12" ht="12.75">
      <c r="A107" s="45" t="s">
        <v>515</v>
      </c>
      <c r="B107" s="50"/>
      <c r="C107" s="147">
        <f aca="true" t="shared" si="10" ref="C107:C112">SUM(D107:L107)</f>
        <v>60</v>
      </c>
      <c r="D107" s="122"/>
      <c r="E107" s="122"/>
      <c r="F107" s="97">
        <v>60</v>
      </c>
      <c r="G107" s="122"/>
      <c r="H107" s="127"/>
      <c r="I107" s="97"/>
      <c r="J107" s="97"/>
      <c r="K107" s="122"/>
      <c r="L107" s="122"/>
    </row>
    <row r="108" spans="1:12" ht="12.75">
      <c r="A108" s="45" t="s">
        <v>524</v>
      </c>
      <c r="B108" s="50"/>
      <c r="C108" s="147">
        <f t="shared" si="10"/>
        <v>-4587</v>
      </c>
      <c r="D108" s="122"/>
      <c r="E108" s="122"/>
      <c r="F108" s="97"/>
      <c r="G108" s="122"/>
      <c r="H108" s="127"/>
      <c r="I108" s="97">
        <v>-4587</v>
      </c>
      <c r="J108" s="97"/>
      <c r="K108" s="122"/>
      <c r="L108" s="122"/>
    </row>
    <row r="109" spans="1:12" ht="12.75">
      <c r="A109" s="45" t="s">
        <v>560</v>
      </c>
      <c r="B109" s="50"/>
      <c r="C109" s="147">
        <f t="shared" si="10"/>
        <v>3430</v>
      </c>
      <c r="D109" s="122"/>
      <c r="E109" s="122"/>
      <c r="F109" s="97"/>
      <c r="G109" s="122"/>
      <c r="H109" s="127"/>
      <c r="I109" s="97">
        <v>3430</v>
      </c>
      <c r="J109" s="97"/>
      <c r="K109" s="122"/>
      <c r="L109" s="122"/>
    </row>
    <row r="110" spans="1:12" ht="12.75">
      <c r="A110" s="45" t="s">
        <v>528</v>
      </c>
      <c r="B110" s="50"/>
      <c r="C110" s="147">
        <f t="shared" si="10"/>
        <v>13650</v>
      </c>
      <c r="D110" s="122"/>
      <c r="E110" s="122"/>
      <c r="F110" s="97"/>
      <c r="G110" s="122"/>
      <c r="H110" s="127"/>
      <c r="I110" s="97">
        <v>17650</v>
      </c>
      <c r="J110" s="97">
        <v>-4000</v>
      </c>
      <c r="K110" s="122"/>
      <c r="L110" s="122"/>
    </row>
    <row r="111" spans="1:12" ht="12.75">
      <c r="A111" s="45" t="s">
        <v>494</v>
      </c>
      <c r="B111" s="50"/>
      <c r="C111" s="147">
        <f t="shared" si="10"/>
        <v>12553</v>
      </c>
      <c r="D111" s="122">
        <f>SUM(D106:D110)</f>
        <v>184</v>
      </c>
      <c r="E111" s="122">
        <f aca="true" t="shared" si="11" ref="E111:L111">SUM(E106:E110)</f>
        <v>0</v>
      </c>
      <c r="F111" s="122">
        <f t="shared" si="11"/>
        <v>-124</v>
      </c>
      <c r="G111" s="122">
        <f t="shared" si="11"/>
        <v>0</v>
      </c>
      <c r="H111" s="122">
        <f t="shared" si="11"/>
        <v>0</v>
      </c>
      <c r="I111" s="122">
        <f t="shared" si="11"/>
        <v>16493</v>
      </c>
      <c r="J111" s="122">
        <f t="shared" si="11"/>
        <v>-4000</v>
      </c>
      <c r="K111" s="122">
        <f t="shared" si="11"/>
        <v>0</v>
      </c>
      <c r="L111" s="122">
        <f t="shared" si="11"/>
        <v>0</v>
      </c>
    </row>
    <row r="112" spans="1:12" ht="12.75">
      <c r="A112" s="15" t="s">
        <v>467</v>
      </c>
      <c r="B112" s="364" t="s">
        <v>217</v>
      </c>
      <c r="C112" s="124">
        <f t="shared" si="10"/>
        <v>44934</v>
      </c>
      <c r="D112" s="121">
        <f>SUM(D105,D111)</f>
        <v>184</v>
      </c>
      <c r="E112" s="121">
        <f aca="true" t="shared" si="12" ref="E112:L112">SUM(E105,E111)</f>
        <v>0</v>
      </c>
      <c r="F112" s="121">
        <f t="shared" si="12"/>
        <v>12477</v>
      </c>
      <c r="G112" s="121">
        <f t="shared" si="12"/>
        <v>0</v>
      </c>
      <c r="H112" s="121">
        <f t="shared" si="12"/>
        <v>0</v>
      </c>
      <c r="I112" s="121">
        <f t="shared" si="12"/>
        <v>32273</v>
      </c>
      <c r="J112" s="121">
        <f t="shared" si="12"/>
        <v>0</v>
      </c>
      <c r="K112" s="121">
        <f t="shared" si="12"/>
        <v>0</v>
      </c>
      <c r="L112" s="121">
        <f t="shared" si="12"/>
        <v>0</v>
      </c>
    </row>
    <row r="113" spans="1:12" ht="12.75">
      <c r="A113" s="391" t="s">
        <v>293</v>
      </c>
      <c r="B113" s="50"/>
      <c r="C113" s="56"/>
      <c r="D113" s="130"/>
      <c r="E113" s="126"/>
      <c r="F113" s="130"/>
      <c r="G113" s="126"/>
      <c r="H113" s="130"/>
      <c r="I113" s="126"/>
      <c r="J113" s="130"/>
      <c r="K113" s="126"/>
      <c r="L113" s="128"/>
    </row>
    <row r="114" spans="1:12" ht="12.75">
      <c r="A114" s="45" t="s">
        <v>42</v>
      </c>
      <c r="B114" s="50"/>
      <c r="C114" s="147">
        <f>SUM(D114:L114)</f>
        <v>3507</v>
      </c>
      <c r="D114" s="134"/>
      <c r="E114" s="97"/>
      <c r="F114" s="134"/>
      <c r="G114" s="97"/>
      <c r="H114" s="134">
        <v>3507</v>
      </c>
      <c r="I114" s="97"/>
      <c r="J114" s="134"/>
      <c r="K114" s="97"/>
      <c r="L114" s="122"/>
    </row>
    <row r="115" spans="1:12" ht="12.75">
      <c r="A115" s="45" t="s">
        <v>516</v>
      </c>
      <c r="B115" s="50"/>
      <c r="C115" s="147">
        <f>SUM(D115:L115)</f>
        <v>151</v>
      </c>
      <c r="D115" s="134"/>
      <c r="E115" s="97"/>
      <c r="F115" s="134"/>
      <c r="G115" s="97"/>
      <c r="H115" s="134">
        <v>151</v>
      </c>
      <c r="I115" s="97"/>
      <c r="J115" s="134"/>
      <c r="K115" s="97"/>
      <c r="L115" s="122"/>
    </row>
    <row r="116" spans="1:12" ht="12.75">
      <c r="A116" s="45" t="s">
        <v>517</v>
      </c>
      <c r="B116" s="50"/>
      <c r="C116" s="147">
        <f>SUM(D116:L116)</f>
        <v>300</v>
      </c>
      <c r="D116" s="134"/>
      <c r="E116" s="97"/>
      <c r="F116" s="134"/>
      <c r="G116" s="97"/>
      <c r="H116" s="134">
        <v>300</v>
      </c>
      <c r="I116" s="97"/>
      <c r="J116" s="134"/>
      <c r="K116" s="97"/>
      <c r="L116" s="122"/>
    </row>
    <row r="117" spans="1:12" ht="12.75">
      <c r="A117" s="45" t="s">
        <v>518</v>
      </c>
      <c r="B117" s="50"/>
      <c r="C117" s="147">
        <f>SUM(D117:L117)</f>
        <v>451</v>
      </c>
      <c r="D117" s="134">
        <f>SUM(D115:D116)</f>
        <v>0</v>
      </c>
      <c r="E117" s="97">
        <f aca="true" t="shared" si="13" ref="E117:L117">SUM(E115:E116)</f>
        <v>0</v>
      </c>
      <c r="F117" s="134">
        <f t="shared" si="13"/>
        <v>0</v>
      </c>
      <c r="G117" s="97">
        <f t="shared" si="13"/>
        <v>0</v>
      </c>
      <c r="H117" s="134">
        <f t="shared" si="13"/>
        <v>451</v>
      </c>
      <c r="I117" s="97">
        <f t="shared" si="13"/>
        <v>0</v>
      </c>
      <c r="J117" s="134">
        <f t="shared" si="13"/>
        <v>0</v>
      </c>
      <c r="K117" s="97">
        <f t="shared" si="13"/>
        <v>0</v>
      </c>
      <c r="L117" s="97">
        <f t="shared" si="13"/>
        <v>0</v>
      </c>
    </row>
    <row r="118" spans="1:12" ht="12.75">
      <c r="A118" s="15" t="s">
        <v>467</v>
      </c>
      <c r="B118" s="365" t="s">
        <v>218</v>
      </c>
      <c r="C118" s="124">
        <f>SUM(D118:L118)</f>
        <v>3958</v>
      </c>
      <c r="D118" s="132">
        <f>SUM(D114,D117)</f>
        <v>0</v>
      </c>
      <c r="E118" s="124">
        <f aca="true" t="shared" si="14" ref="E118:L118">SUM(E114,E117)</f>
        <v>0</v>
      </c>
      <c r="F118" s="132">
        <f t="shared" si="14"/>
        <v>0</v>
      </c>
      <c r="G118" s="124">
        <f t="shared" si="14"/>
        <v>0</v>
      </c>
      <c r="H118" s="132">
        <f t="shared" si="14"/>
        <v>3958</v>
      </c>
      <c r="I118" s="124">
        <f t="shared" si="14"/>
        <v>0</v>
      </c>
      <c r="J118" s="132">
        <f t="shared" si="14"/>
        <v>0</v>
      </c>
      <c r="K118" s="124">
        <f t="shared" si="14"/>
        <v>0</v>
      </c>
      <c r="L118" s="121">
        <f t="shared" si="14"/>
        <v>0</v>
      </c>
    </row>
    <row r="119" spans="1:12" ht="12.75">
      <c r="A119" s="96" t="s">
        <v>294</v>
      </c>
      <c r="B119" s="296"/>
      <c r="C119" s="56"/>
      <c r="D119" s="128"/>
      <c r="E119" s="126"/>
      <c r="F119" s="130"/>
      <c r="G119" s="126"/>
      <c r="H119" s="130"/>
      <c r="I119" s="126"/>
      <c r="J119" s="129"/>
      <c r="K119" s="126"/>
      <c r="L119" s="128"/>
    </row>
    <row r="120" spans="1:12" ht="12.75">
      <c r="A120" s="45" t="s">
        <v>42</v>
      </c>
      <c r="B120" s="392"/>
      <c r="C120" s="147">
        <f>SUM(D120:L120)</f>
        <v>11023</v>
      </c>
      <c r="D120" s="122"/>
      <c r="E120" s="97"/>
      <c r="F120" s="134">
        <v>7023</v>
      </c>
      <c r="G120" s="97"/>
      <c r="H120" s="134"/>
      <c r="I120" s="97"/>
      <c r="J120" s="143">
        <v>4000</v>
      </c>
      <c r="K120" s="97"/>
      <c r="L120" s="122"/>
    </row>
    <row r="121" spans="1:12" ht="12.75">
      <c r="A121" s="15" t="s">
        <v>467</v>
      </c>
      <c r="B121" s="366" t="s">
        <v>217</v>
      </c>
      <c r="C121" s="124">
        <f>SUM(D121:L121)</f>
        <v>11023</v>
      </c>
      <c r="D121" s="121"/>
      <c r="E121" s="124">
        <v>0</v>
      </c>
      <c r="F121" s="132">
        <v>7023</v>
      </c>
      <c r="G121" s="124"/>
      <c r="H121" s="132">
        <v>0</v>
      </c>
      <c r="I121" s="124">
        <v>0</v>
      </c>
      <c r="J121" s="131">
        <v>4000</v>
      </c>
      <c r="K121" s="124">
        <v>0</v>
      </c>
      <c r="L121" s="121">
        <v>0</v>
      </c>
    </row>
    <row r="122" spans="1:12" ht="12.75">
      <c r="A122" s="96" t="s">
        <v>322</v>
      </c>
      <c r="B122" s="296"/>
      <c r="C122" s="56"/>
      <c r="D122" s="128"/>
      <c r="E122" s="126"/>
      <c r="F122" s="130"/>
      <c r="G122" s="126"/>
      <c r="H122" s="130"/>
      <c r="I122" s="126"/>
      <c r="J122" s="129"/>
      <c r="K122" s="126"/>
      <c r="L122" s="128"/>
    </row>
    <row r="123" spans="1:12" ht="12.75">
      <c r="A123" s="45" t="s">
        <v>42</v>
      </c>
      <c r="B123" s="392"/>
      <c r="C123" s="147">
        <f>SUM(D123:L123)</f>
        <v>16927</v>
      </c>
      <c r="D123" s="122"/>
      <c r="E123" s="97"/>
      <c r="F123" s="134">
        <v>13927</v>
      </c>
      <c r="G123" s="97"/>
      <c r="H123" s="134"/>
      <c r="I123" s="97"/>
      <c r="J123" s="143">
        <v>3000</v>
      </c>
      <c r="K123" s="97"/>
      <c r="L123" s="122"/>
    </row>
    <row r="124" spans="1:12" ht="12.75">
      <c r="A124" s="45" t="s">
        <v>526</v>
      </c>
      <c r="B124" s="392"/>
      <c r="C124" s="147">
        <f>SUM(D124:L124)</f>
        <v>321</v>
      </c>
      <c r="D124" s="122"/>
      <c r="E124" s="97"/>
      <c r="F124" s="134"/>
      <c r="G124" s="97"/>
      <c r="H124" s="134"/>
      <c r="I124" s="97"/>
      <c r="J124" s="143">
        <v>321</v>
      </c>
      <c r="K124" s="97"/>
      <c r="L124" s="122"/>
    </row>
    <row r="125" spans="1:12" ht="12.75">
      <c r="A125" s="45" t="s">
        <v>494</v>
      </c>
      <c r="B125" s="392"/>
      <c r="C125" s="147">
        <f>SUM(D125:L125)</f>
        <v>321</v>
      </c>
      <c r="D125" s="122">
        <f>SUM(D124)</f>
        <v>0</v>
      </c>
      <c r="E125" s="97"/>
      <c r="F125" s="134"/>
      <c r="G125" s="97"/>
      <c r="H125" s="134"/>
      <c r="I125" s="97"/>
      <c r="J125" s="143">
        <v>321</v>
      </c>
      <c r="K125" s="97"/>
      <c r="L125" s="122"/>
    </row>
    <row r="126" spans="1:12" ht="12.75">
      <c r="A126" s="15" t="s">
        <v>467</v>
      </c>
      <c r="B126" s="366" t="s">
        <v>217</v>
      </c>
      <c r="C126" s="124">
        <f>SUM(D126:L126)</f>
        <v>17248</v>
      </c>
      <c r="D126" s="121">
        <v>0</v>
      </c>
      <c r="E126" s="124">
        <v>0</v>
      </c>
      <c r="F126" s="132">
        <v>13927</v>
      </c>
      <c r="G126" s="124"/>
      <c r="H126" s="132">
        <v>0</v>
      </c>
      <c r="I126" s="124">
        <v>0</v>
      </c>
      <c r="J126" s="131">
        <f>SUM(J123,J125)</f>
        <v>3321</v>
      </c>
      <c r="K126" s="124">
        <v>0</v>
      </c>
      <c r="L126" s="121">
        <v>0</v>
      </c>
    </row>
    <row r="127" spans="1:12" ht="12.75">
      <c r="A127" s="391" t="s">
        <v>324</v>
      </c>
      <c r="B127" s="367"/>
      <c r="C127" s="209"/>
      <c r="D127" s="135"/>
      <c r="E127" s="126"/>
      <c r="F127" s="130"/>
      <c r="G127" s="126"/>
      <c r="H127" s="130"/>
      <c r="I127" s="136"/>
      <c r="J127" s="134"/>
      <c r="K127" s="97"/>
      <c r="L127" s="122"/>
    </row>
    <row r="128" spans="1:12" ht="12.75">
      <c r="A128" s="45" t="s">
        <v>42</v>
      </c>
      <c r="B128" s="367"/>
      <c r="C128" s="147">
        <f>SUM(D128:L128)</f>
        <v>562</v>
      </c>
      <c r="D128" s="407"/>
      <c r="E128" s="97"/>
      <c r="F128" s="134">
        <v>562</v>
      </c>
      <c r="G128" s="97"/>
      <c r="H128" s="134"/>
      <c r="I128" s="114"/>
      <c r="J128" s="134"/>
      <c r="K128" s="97"/>
      <c r="L128" s="122"/>
    </row>
    <row r="129" spans="1:12" ht="12.75">
      <c r="A129" s="15" t="s">
        <v>467</v>
      </c>
      <c r="B129" s="364" t="s">
        <v>217</v>
      </c>
      <c r="C129" s="124">
        <f>SUM(D129:L129)</f>
        <v>562</v>
      </c>
      <c r="D129" s="121"/>
      <c r="E129" s="124">
        <v>0</v>
      </c>
      <c r="F129" s="132">
        <v>562</v>
      </c>
      <c r="G129" s="124">
        <v>0</v>
      </c>
      <c r="H129" s="132">
        <v>0</v>
      </c>
      <c r="I129" s="198"/>
      <c r="J129" s="134">
        <v>0</v>
      </c>
      <c r="K129" s="97">
        <v>0</v>
      </c>
      <c r="L129" s="122">
        <v>0</v>
      </c>
    </row>
    <row r="130" spans="1:13" ht="12.75">
      <c r="A130" s="96" t="s">
        <v>325</v>
      </c>
      <c r="B130" s="50"/>
      <c r="C130" s="208"/>
      <c r="D130" s="128"/>
      <c r="E130" s="126"/>
      <c r="F130" s="130"/>
      <c r="G130" s="126"/>
      <c r="H130" s="130"/>
      <c r="I130" s="214"/>
      <c r="J130" s="130"/>
      <c r="K130" s="126"/>
      <c r="L130" s="128"/>
      <c r="M130" s="27"/>
    </row>
    <row r="131" spans="1:13" ht="12.75">
      <c r="A131" s="45" t="s">
        <v>42</v>
      </c>
      <c r="B131" s="50"/>
      <c r="C131" s="147">
        <f>SUM(D131:L131)</f>
        <v>60</v>
      </c>
      <c r="D131" s="122"/>
      <c r="E131" s="97"/>
      <c r="F131" s="134"/>
      <c r="G131" s="97">
        <v>60</v>
      </c>
      <c r="H131" s="134"/>
      <c r="I131" s="199"/>
      <c r="J131" s="134"/>
      <c r="K131" s="97"/>
      <c r="L131" s="122"/>
      <c r="M131" s="27"/>
    </row>
    <row r="132" spans="1:13" ht="12.75">
      <c r="A132" s="15" t="s">
        <v>467</v>
      </c>
      <c r="B132" s="365" t="s">
        <v>218</v>
      </c>
      <c r="C132" s="124">
        <f>SUM(D132:L132)</f>
        <v>60</v>
      </c>
      <c r="D132" s="121"/>
      <c r="E132" s="124">
        <v>0</v>
      </c>
      <c r="F132" s="132">
        <v>0</v>
      </c>
      <c r="G132" s="124">
        <v>60</v>
      </c>
      <c r="H132" s="132">
        <v>0</v>
      </c>
      <c r="I132" s="198"/>
      <c r="J132" s="132">
        <v>0</v>
      </c>
      <c r="K132" s="124">
        <v>0</v>
      </c>
      <c r="L132" s="121">
        <v>0</v>
      </c>
      <c r="M132" s="27"/>
    </row>
    <row r="133" spans="1:13" ht="12.75">
      <c r="A133" s="334" t="s">
        <v>326</v>
      </c>
      <c r="B133" s="62"/>
      <c r="C133" s="208"/>
      <c r="D133" s="130"/>
      <c r="E133" s="126"/>
      <c r="F133" s="130"/>
      <c r="G133" s="126"/>
      <c r="H133" s="130"/>
      <c r="I133" s="214"/>
      <c r="J133" s="130"/>
      <c r="K133" s="126"/>
      <c r="L133" s="126"/>
      <c r="M133" s="27"/>
    </row>
    <row r="134" spans="1:13" ht="12.75">
      <c r="A134" s="45" t="s">
        <v>42</v>
      </c>
      <c r="B134" s="182"/>
      <c r="C134" s="147">
        <f>SUM(D134:L134)</f>
        <v>4528</v>
      </c>
      <c r="D134" s="134"/>
      <c r="E134" s="97"/>
      <c r="F134" s="134">
        <v>1528</v>
      </c>
      <c r="G134" s="97"/>
      <c r="H134" s="134"/>
      <c r="I134" s="199"/>
      <c r="J134" s="134">
        <v>3000</v>
      </c>
      <c r="K134" s="97"/>
      <c r="L134" s="97"/>
      <c r="M134" s="27"/>
    </row>
    <row r="135" spans="1:13" ht="12.75">
      <c r="A135" s="15" t="s">
        <v>467</v>
      </c>
      <c r="B135" s="308" t="s">
        <v>218</v>
      </c>
      <c r="C135" s="124">
        <f>SUM(D135:L135)</f>
        <v>4528</v>
      </c>
      <c r="D135" s="132"/>
      <c r="E135" s="124">
        <v>0</v>
      </c>
      <c r="F135" s="132">
        <v>1528</v>
      </c>
      <c r="G135" s="124">
        <v>0</v>
      </c>
      <c r="H135" s="132">
        <v>0</v>
      </c>
      <c r="I135" s="198"/>
      <c r="J135" s="132">
        <v>3000</v>
      </c>
      <c r="K135" s="124">
        <v>0</v>
      </c>
      <c r="L135" s="124">
        <v>0</v>
      </c>
      <c r="M135" s="27"/>
    </row>
    <row r="136" spans="1:12" ht="12.75">
      <c r="A136" s="96" t="s">
        <v>327</v>
      </c>
      <c r="B136" s="49"/>
      <c r="C136" s="200"/>
      <c r="D136" s="130"/>
      <c r="E136" s="126"/>
      <c r="F136" s="134"/>
      <c r="G136" s="126"/>
      <c r="H136" s="126"/>
      <c r="I136" s="214"/>
      <c r="J136" s="134"/>
      <c r="K136" s="126"/>
      <c r="L136" s="126"/>
    </row>
    <row r="137" spans="1:12" ht="12.75">
      <c r="A137" s="45" t="s">
        <v>42</v>
      </c>
      <c r="B137" s="50"/>
      <c r="C137" s="147">
        <f>SUM(D137:L137)</f>
        <v>0</v>
      </c>
      <c r="D137" s="134"/>
      <c r="E137" s="97"/>
      <c r="F137" s="134"/>
      <c r="G137" s="97"/>
      <c r="H137" s="97"/>
      <c r="I137" s="199"/>
      <c r="J137" s="134"/>
      <c r="K137" s="97"/>
      <c r="L137" s="97"/>
    </row>
    <row r="138" spans="1:12" ht="12.75">
      <c r="A138" s="15" t="s">
        <v>467</v>
      </c>
      <c r="B138" s="364" t="s">
        <v>218</v>
      </c>
      <c r="C138" s="124">
        <f>SUM(D138:L138)</f>
        <v>0</v>
      </c>
      <c r="D138" s="134"/>
      <c r="E138" s="97">
        <v>0</v>
      </c>
      <c r="F138" s="134">
        <v>0</v>
      </c>
      <c r="G138" s="97">
        <v>0</v>
      </c>
      <c r="H138" s="97">
        <v>0</v>
      </c>
      <c r="I138" s="199">
        <v>0</v>
      </c>
      <c r="J138" s="134">
        <v>0</v>
      </c>
      <c r="K138" s="97">
        <v>0</v>
      </c>
      <c r="L138" s="124">
        <v>0</v>
      </c>
    </row>
    <row r="139" spans="1:12" s="174" customFormat="1" ht="12.75">
      <c r="A139" s="391" t="s">
        <v>328</v>
      </c>
      <c r="B139" s="50"/>
      <c r="C139" s="13"/>
      <c r="D139" s="130"/>
      <c r="E139" s="126"/>
      <c r="F139" s="130"/>
      <c r="G139" s="126"/>
      <c r="H139" s="126"/>
      <c r="I139" s="214"/>
      <c r="J139" s="130"/>
      <c r="K139" s="126"/>
      <c r="L139" s="128"/>
    </row>
    <row r="140" spans="1:12" s="174" customFormat="1" ht="12.75">
      <c r="A140" s="45" t="s">
        <v>42</v>
      </c>
      <c r="B140" s="50"/>
      <c r="C140" s="147">
        <f>SUM(D140:L140)</f>
        <v>0</v>
      </c>
      <c r="D140" s="134"/>
      <c r="E140" s="97"/>
      <c r="F140" s="134"/>
      <c r="G140" s="97"/>
      <c r="H140" s="97"/>
      <c r="I140" s="199"/>
      <c r="J140" s="134"/>
      <c r="K140" s="97"/>
      <c r="L140" s="122"/>
    </row>
    <row r="141" spans="1:12" s="174" customFormat="1" ht="12.75">
      <c r="A141" s="15" t="s">
        <v>467</v>
      </c>
      <c r="B141" s="364" t="s">
        <v>218</v>
      </c>
      <c r="C141" s="124">
        <f>SUM(D141:L141)</f>
        <v>0</v>
      </c>
      <c r="D141" s="132"/>
      <c r="E141" s="124">
        <v>0</v>
      </c>
      <c r="F141" s="132">
        <v>0</v>
      </c>
      <c r="G141" s="124">
        <v>0</v>
      </c>
      <c r="H141" s="124">
        <v>0</v>
      </c>
      <c r="I141" s="198">
        <v>0</v>
      </c>
      <c r="J141" s="132">
        <v>0</v>
      </c>
      <c r="K141" s="124">
        <v>0</v>
      </c>
      <c r="L141" s="121">
        <v>0</v>
      </c>
    </row>
    <row r="142" spans="1:12" ht="12.75">
      <c r="A142" s="406" t="s">
        <v>329</v>
      </c>
      <c r="B142" s="7"/>
      <c r="C142" s="13"/>
      <c r="D142" s="130"/>
      <c r="E142" s="126"/>
      <c r="F142" s="130"/>
      <c r="G142" s="126"/>
      <c r="H142" s="126"/>
      <c r="I142" s="214"/>
      <c r="J142" s="130"/>
      <c r="K142" s="126"/>
      <c r="L142" s="128"/>
    </row>
    <row r="143" spans="1:12" ht="12.75">
      <c r="A143" s="45" t="s">
        <v>42</v>
      </c>
      <c r="B143" s="19"/>
      <c r="C143" s="147">
        <f>SUM(D143:L143)</f>
        <v>4900</v>
      </c>
      <c r="D143" s="134"/>
      <c r="E143" s="97"/>
      <c r="F143" s="134">
        <v>1900</v>
      </c>
      <c r="G143" s="97"/>
      <c r="H143" s="97"/>
      <c r="I143" s="199"/>
      <c r="J143" s="134">
        <v>3000</v>
      </c>
      <c r="K143" s="97"/>
      <c r="L143" s="122"/>
    </row>
    <row r="144" spans="1:12" ht="12.75">
      <c r="A144" s="45" t="s">
        <v>527</v>
      </c>
      <c r="B144" s="19"/>
      <c r="C144" s="147">
        <f>SUM(D144:L144)</f>
        <v>-320</v>
      </c>
      <c r="D144" s="134"/>
      <c r="E144" s="97"/>
      <c r="F144" s="134"/>
      <c r="G144" s="97"/>
      <c r="H144" s="97"/>
      <c r="I144" s="199"/>
      <c r="J144" s="134">
        <v>-320</v>
      </c>
      <c r="K144" s="97"/>
      <c r="L144" s="122"/>
    </row>
    <row r="145" spans="1:12" ht="12.75">
      <c r="A145" s="45" t="s">
        <v>494</v>
      </c>
      <c r="B145" s="19"/>
      <c r="C145" s="147">
        <f>SUM(D145:L145)</f>
        <v>-320</v>
      </c>
      <c r="D145" s="134"/>
      <c r="E145" s="97"/>
      <c r="F145" s="134"/>
      <c r="G145" s="97"/>
      <c r="H145" s="97"/>
      <c r="I145" s="199"/>
      <c r="J145" s="134">
        <v>-320</v>
      </c>
      <c r="K145" s="97"/>
      <c r="L145" s="122"/>
    </row>
    <row r="146" spans="1:12" ht="12.75">
      <c r="A146" s="15" t="s">
        <v>467</v>
      </c>
      <c r="B146" s="364" t="s">
        <v>217</v>
      </c>
      <c r="C146" s="124">
        <f>SUM(D146:L146)</f>
        <v>4580</v>
      </c>
      <c r="D146" s="132"/>
      <c r="E146" s="124">
        <v>0</v>
      </c>
      <c r="F146" s="132">
        <v>1900</v>
      </c>
      <c r="G146" s="124">
        <v>0</v>
      </c>
      <c r="H146" s="124">
        <v>0</v>
      </c>
      <c r="I146" s="198"/>
      <c r="J146" s="132">
        <v>2680</v>
      </c>
      <c r="K146" s="124">
        <v>0</v>
      </c>
      <c r="L146" s="121">
        <v>0</v>
      </c>
    </row>
    <row r="147" spans="1:12" ht="12.75">
      <c r="A147" s="43" t="s">
        <v>330</v>
      </c>
      <c r="B147" s="7"/>
      <c r="C147" s="13"/>
      <c r="D147" s="130"/>
      <c r="E147" s="126"/>
      <c r="F147" s="130"/>
      <c r="G147" s="126"/>
      <c r="H147" s="126"/>
      <c r="I147" s="126"/>
      <c r="J147" s="130"/>
      <c r="K147" s="126"/>
      <c r="L147" s="128"/>
    </row>
    <row r="148" spans="1:12" ht="12.75">
      <c r="A148" s="45" t="s">
        <v>42</v>
      </c>
      <c r="B148" s="19"/>
      <c r="C148" s="147">
        <f>SUM(D148:L148)</f>
        <v>0</v>
      </c>
      <c r="D148" s="134"/>
      <c r="E148" s="97"/>
      <c r="F148" s="134"/>
      <c r="G148" s="97"/>
      <c r="H148" s="97"/>
      <c r="I148" s="97"/>
      <c r="J148" s="134"/>
      <c r="K148" s="97"/>
      <c r="L148" s="122"/>
    </row>
    <row r="149" spans="1:12" ht="12.75">
      <c r="A149" s="45" t="s">
        <v>506</v>
      </c>
      <c r="B149" s="19"/>
      <c r="C149" s="147">
        <v>2030</v>
      </c>
      <c r="D149" s="134"/>
      <c r="E149" s="97"/>
      <c r="F149" s="134"/>
      <c r="G149" s="97">
        <v>2030</v>
      </c>
      <c r="H149" s="97"/>
      <c r="I149" s="97"/>
      <c r="J149" s="134"/>
      <c r="K149" s="97"/>
      <c r="L149" s="122"/>
    </row>
    <row r="150" spans="1:12" ht="12.75">
      <c r="A150" s="45" t="s">
        <v>521</v>
      </c>
      <c r="B150" s="19"/>
      <c r="C150" s="147">
        <v>1376</v>
      </c>
      <c r="D150" s="134"/>
      <c r="E150" s="97"/>
      <c r="F150" s="134"/>
      <c r="G150" s="97">
        <v>1376</v>
      </c>
      <c r="H150" s="97"/>
      <c r="I150" s="97"/>
      <c r="J150" s="134"/>
      <c r="K150" s="97"/>
      <c r="L150" s="122"/>
    </row>
    <row r="151" spans="1:12" ht="12.75">
      <c r="A151" s="45" t="s">
        <v>505</v>
      </c>
      <c r="B151" s="19"/>
      <c r="C151" s="147">
        <v>2030</v>
      </c>
      <c r="D151" s="134"/>
      <c r="E151" s="97"/>
      <c r="F151" s="134">
        <v>200</v>
      </c>
      <c r="G151" s="97">
        <f>SUM(G149:G150)</f>
        <v>3406</v>
      </c>
      <c r="H151" s="97"/>
      <c r="I151" s="97"/>
      <c r="J151" s="134"/>
      <c r="K151" s="97"/>
      <c r="L151" s="122"/>
    </row>
    <row r="152" spans="1:12" ht="12.75">
      <c r="A152" s="15" t="s">
        <v>467</v>
      </c>
      <c r="B152" s="364" t="s">
        <v>217</v>
      </c>
      <c r="C152" s="124">
        <f>SUM(D152:L152)</f>
        <v>5636</v>
      </c>
      <c r="D152" s="132"/>
      <c r="E152" s="124">
        <v>0</v>
      </c>
      <c r="F152" s="132">
        <v>200</v>
      </c>
      <c r="G152" s="124">
        <f>SUM(G149,G151)</f>
        <v>5436</v>
      </c>
      <c r="H152" s="124">
        <v>0</v>
      </c>
      <c r="I152" s="124">
        <v>0</v>
      </c>
      <c r="J152" s="132">
        <v>0</v>
      </c>
      <c r="K152" s="124">
        <v>0</v>
      </c>
      <c r="L152" s="121">
        <v>0</v>
      </c>
    </row>
    <row r="153" spans="1:12" ht="12.75">
      <c r="A153" s="43" t="s">
        <v>331</v>
      </c>
      <c r="B153" s="7"/>
      <c r="C153" s="59"/>
      <c r="D153" s="134"/>
      <c r="E153" s="97"/>
      <c r="F153" s="134"/>
      <c r="G153" s="97"/>
      <c r="H153" s="97"/>
      <c r="I153" s="97"/>
      <c r="J153" s="134"/>
      <c r="K153" s="97"/>
      <c r="L153" s="122"/>
    </row>
    <row r="154" spans="1:12" ht="12.75">
      <c r="A154" s="45" t="s">
        <v>42</v>
      </c>
      <c r="B154" s="19"/>
      <c r="C154" s="147">
        <f>SUM(D154:L154)</f>
        <v>38</v>
      </c>
      <c r="D154" s="134"/>
      <c r="E154" s="97"/>
      <c r="F154" s="134">
        <v>38</v>
      </c>
      <c r="G154" s="97"/>
      <c r="H154" s="97"/>
      <c r="I154" s="97"/>
      <c r="J154" s="134"/>
      <c r="K154" s="97"/>
      <c r="L154" s="122"/>
    </row>
    <row r="155" spans="1:12" ht="12.75">
      <c r="A155" s="15" t="s">
        <v>467</v>
      </c>
      <c r="B155" s="364" t="s">
        <v>217</v>
      </c>
      <c r="C155" s="124">
        <f>SUM(D155:L155)</f>
        <v>38</v>
      </c>
      <c r="D155" s="121"/>
      <c r="E155" s="97">
        <v>0</v>
      </c>
      <c r="F155" s="134">
        <v>38</v>
      </c>
      <c r="G155" s="97">
        <v>0</v>
      </c>
      <c r="H155" s="97">
        <v>0</v>
      </c>
      <c r="I155" s="97">
        <v>0</v>
      </c>
      <c r="J155" s="134">
        <v>0</v>
      </c>
      <c r="K155" s="97">
        <v>0</v>
      </c>
      <c r="L155" s="122">
        <v>0</v>
      </c>
    </row>
    <row r="156" spans="1:12" ht="12.75">
      <c r="A156" s="43" t="s">
        <v>332</v>
      </c>
      <c r="B156" s="7"/>
      <c r="C156" s="200"/>
      <c r="D156" s="130"/>
      <c r="E156" s="126"/>
      <c r="F156" s="130"/>
      <c r="G156" s="126"/>
      <c r="H156" s="126"/>
      <c r="I156" s="126"/>
      <c r="J156" s="130"/>
      <c r="K156" s="126"/>
      <c r="L156" s="128"/>
    </row>
    <row r="157" spans="1:12" ht="12.75">
      <c r="A157" s="45" t="s">
        <v>42</v>
      </c>
      <c r="B157" s="19"/>
      <c r="C157" s="147">
        <f>SUM(D157:L157)</f>
        <v>650</v>
      </c>
      <c r="D157" s="134"/>
      <c r="E157" s="97"/>
      <c r="F157" s="134"/>
      <c r="G157" s="97">
        <v>650</v>
      </c>
      <c r="H157" s="97"/>
      <c r="I157" s="97"/>
      <c r="J157" s="134"/>
      <c r="K157" s="97"/>
      <c r="L157" s="122"/>
    </row>
    <row r="158" spans="1:12" ht="12.75">
      <c r="A158" s="15" t="s">
        <v>467</v>
      </c>
      <c r="B158" s="364" t="s">
        <v>217</v>
      </c>
      <c r="C158" s="124">
        <f>SUM(D158:L158)</f>
        <v>650</v>
      </c>
      <c r="D158" s="132"/>
      <c r="E158" s="124">
        <v>0</v>
      </c>
      <c r="F158" s="132">
        <v>0</v>
      </c>
      <c r="G158" s="124">
        <v>650</v>
      </c>
      <c r="H158" s="124">
        <v>0</v>
      </c>
      <c r="I158" s="124">
        <v>0</v>
      </c>
      <c r="J158" s="132">
        <v>0</v>
      </c>
      <c r="K158" s="124">
        <v>0</v>
      </c>
      <c r="L158" s="121">
        <v>0</v>
      </c>
    </row>
    <row r="159" spans="1:12" ht="12.75">
      <c r="A159" s="43" t="s">
        <v>333</v>
      </c>
      <c r="B159" s="7"/>
      <c r="C159" s="56"/>
      <c r="D159" s="130"/>
      <c r="E159" s="126"/>
      <c r="F159" s="130"/>
      <c r="G159" s="126"/>
      <c r="H159" s="126"/>
      <c r="I159" s="126"/>
      <c r="J159" s="130"/>
      <c r="K159" s="126"/>
      <c r="L159" s="128"/>
    </row>
    <row r="160" spans="1:12" ht="12.75">
      <c r="A160" s="45" t="s">
        <v>42</v>
      </c>
      <c r="B160" s="19"/>
      <c r="C160" s="147">
        <f>SUM(D160:L160)</f>
        <v>9750</v>
      </c>
      <c r="D160" s="134"/>
      <c r="E160" s="97"/>
      <c r="F160" s="134"/>
      <c r="G160" s="97">
        <v>9750</v>
      </c>
      <c r="H160" s="97"/>
      <c r="I160" s="97"/>
      <c r="J160" s="134"/>
      <c r="K160" s="97"/>
      <c r="L160" s="122"/>
    </row>
    <row r="161" spans="1:12" ht="12.75">
      <c r="A161" s="15" t="s">
        <v>467</v>
      </c>
      <c r="B161" s="364" t="s">
        <v>218</v>
      </c>
      <c r="C161" s="124">
        <f>SUM(D161:L161)</f>
        <v>9750</v>
      </c>
      <c r="D161" s="132"/>
      <c r="E161" s="124">
        <v>0</v>
      </c>
      <c r="F161" s="132">
        <v>0</v>
      </c>
      <c r="G161" s="124">
        <v>9750</v>
      </c>
      <c r="H161" s="124"/>
      <c r="I161" s="124">
        <v>0</v>
      </c>
      <c r="J161" s="132">
        <v>0</v>
      </c>
      <c r="K161" s="124">
        <v>0</v>
      </c>
      <c r="L161" s="121">
        <v>0</v>
      </c>
    </row>
    <row r="162" spans="1:12" ht="12.75">
      <c r="A162" s="391" t="s">
        <v>334</v>
      </c>
      <c r="B162" s="50"/>
      <c r="C162" s="292"/>
      <c r="D162" s="134"/>
      <c r="E162" s="126"/>
      <c r="F162" s="130"/>
      <c r="G162" s="126"/>
      <c r="H162" s="126"/>
      <c r="I162" s="126"/>
      <c r="J162" s="130"/>
      <c r="K162" s="126"/>
      <c r="L162" s="128"/>
    </row>
    <row r="163" spans="1:12" ht="12.75">
      <c r="A163" s="45" t="s">
        <v>42</v>
      </c>
      <c r="B163" s="50"/>
      <c r="C163" s="147">
        <f>SUM(D163:L163)</f>
        <v>32209</v>
      </c>
      <c r="D163" s="134"/>
      <c r="E163" s="97"/>
      <c r="F163" s="134"/>
      <c r="G163" s="97"/>
      <c r="H163" s="97">
        <v>32209</v>
      </c>
      <c r="I163" s="97"/>
      <c r="J163" s="134"/>
      <c r="K163" s="97"/>
      <c r="L163" s="122"/>
    </row>
    <row r="164" spans="1:12" ht="12.75">
      <c r="A164" s="45" t="s">
        <v>542</v>
      </c>
      <c r="B164" s="50"/>
      <c r="C164" s="147">
        <f>SUM(D164:L164)</f>
        <v>872</v>
      </c>
      <c r="D164" s="134"/>
      <c r="E164" s="97"/>
      <c r="F164" s="134"/>
      <c r="G164" s="97"/>
      <c r="H164" s="97">
        <v>872</v>
      </c>
      <c r="I164" s="97"/>
      <c r="J164" s="134"/>
      <c r="K164" s="97"/>
      <c r="L164" s="122"/>
    </row>
    <row r="165" spans="1:12" ht="12.75">
      <c r="A165" s="45" t="s">
        <v>540</v>
      </c>
      <c r="B165" s="50"/>
      <c r="C165" s="147">
        <f>SUM(D165:L165)</f>
        <v>822</v>
      </c>
      <c r="D165" s="134"/>
      <c r="E165" s="97"/>
      <c r="F165" s="134"/>
      <c r="G165" s="97"/>
      <c r="H165" s="97">
        <v>822</v>
      </c>
      <c r="I165" s="97"/>
      <c r="J165" s="134"/>
      <c r="K165" s="97"/>
      <c r="L165" s="122"/>
    </row>
    <row r="166" spans="1:12" ht="12.75">
      <c r="A166" s="45" t="s">
        <v>505</v>
      </c>
      <c r="B166" s="50"/>
      <c r="C166" s="147">
        <f>SUM(D166:L166)</f>
        <v>1694</v>
      </c>
      <c r="D166" s="134"/>
      <c r="E166" s="97"/>
      <c r="F166" s="134"/>
      <c r="G166" s="97"/>
      <c r="H166" s="97">
        <f>SUM(H164:H165)</f>
        <v>1694</v>
      </c>
      <c r="I166" s="97"/>
      <c r="J166" s="134"/>
      <c r="K166" s="97"/>
      <c r="L166" s="122"/>
    </row>
    <row r="167" spans="1:12" ht="12.75">
      <c r="A167" s="15" t="s">
        <v>467</v>
      </c>
      <c r="B167" s="365" t="s">
        <v>217</v>
      </c>
      <c r="C167" s="124">
        <f>SUM(D167:L167)</f>
        <v>33903</v>
      </c>
      <c r="D167" s="132"/>
      <c r="E167" s="124"/>
      <c r="F167" s="132"/>
      <c r="G167" s="124">
        <v>0</v>
      </c>
      <c r="H167" s="124">
        <f>SUM(H163,H166)</f>
        <v>33903</v>
      </c>
      <c r="I167" s="124">
        <v>0</v>
      </c>
      <c r="J167" s="132">
        <v>0</v>
      </c>
      <c r="K167" s="124">
        <v>0</v>
      </c>
      <c r="L167" s="121">
        <v>0</v>
      </c>
    </row>
    <row r="168" spans="1:12" s="174" customFormat="1" ht="12.75">
      <c r="A168" s="96" t="s">
        <v>338</v>
      </c>
      <c r="B168" s="423"/>
      <c r="C168" s="13"/>
      <c r="D168" s="130"/>
      <c r="E168" s="126"/>
      <c r="F168" s="130"/>
      <c r="G168" s="126"/>
      <c r="H168" s="126"/>
      <c r="I168" s="126"/>
      <c r="J168" s="130"/>
      <c r="K168" s="126"/>
      <c r="L168" s="128"/>
    </row>
    <row r="169" spans="1:12" s="174" customFormat="1" ht="12.75">
      <c r="A169" s="11" t="s">
        <v>467</v>
      </c>
      <c r="B169" s="422"/>
      <c r="C169" s="147">
        <f>SUM(D169:L169)</f>
        <v>35108</v>
      </c>
      <c r="D169" s="134"/>
      <c r="E169" s="97"/>
      <c r="F169" s="134"/>
      <c r="G169" s="97"/>
      <c r="H169" s="97">
        <v>35108</v>
      </c>
      <c r="I169" s="97"/>
      <c r="J169" s="134"/>
      <c r="K169" s="97"/>
      <c r="L169" s="122"/>
    </row>
    <row r="170" spans="1:12" s="174" customFormat="1" ht="12.75">
      <c r="A170" s="11" t="s">
        <v>541</v>
      </c>
      <c r="B170" s="422"/>
      <c r="C170" s="147">
        <f>SUM(D170:L170)</f>
        <v>2284</v>
      </c>
      <c r="D170" s="134"/>
      <c r="E170" s="97"/>
      <c r="F170" s="134"/>
      <c r="G170" s="97"/>
      <c r="H170" s="97">
        <v>2284</v>
      </c>
      <c r="I170" s="97"/>
      <c r="J170" s="134"/>
      <c r="K170" s="97"/>
      <c r="L170" s="122"/>
    </row>
    <row r="171" spans="1:12" s="174" customFormat="1" ht="12.75">
      <c r="A171" s="11" t="s">
        <v>540</v>
      </c>
      <c r="B171" s="422"/>
      <c r="C171" s="147">
        <f>SUM(D171:L171)</f>
        <v>779</v>
      </c>
      <c r="D171" s="134"/>
      <c r="E171" s="97"/>
      <c r="F171" s="134"/>
      <c r="G171" s="97"/>
      <c r="H171" s="97">
        <v>779</v>
      </c>
      <c r="I171" s="97"/>
      <c r="J171" s="134"/>
      <c r="K171" s="97"/>
      <c r="L171" s="122"/>
    </row>
    <row r="172" spans="1:12" s="174" customFormat="1" ht="12.75">
      <c r="A172" s="11" t="s">
        <v>505</v>
      </c>
      <c r="B172" s="422"/>
      <c r="C172" s="147">
        <f>SUM(D172:L172)</f>
        <v>3063</v>
      </c>
      <c r="D172" s="134"/>
      <c r="E172" s="97"/>
      <c r="F172" s="134"/>
      <c r="G172" s="97"/>
      <c r="H172" s="97">
        <f>SUM(H170:H171)</f>
        <v>3063</v>
      </c>
      <c r="I172" s="97"/>
      <c r="J172" s="134"/>
      <c r="K172" s="97"/>
      <c r="L172" s="122"/>
    </row>
    <row r="173" spans="1:12" ht="12.75">
      <c r="A173" s="15" t="s">
        <v>33</v>
      </c>
      <c r="B173" s="366" t="s">
        <v>217</v>
      </c>
      <c r="C173" s="124">
        <f>SUM(D173:L173)</f>
        <v>38171</v>
      </c>
      <c r="D173" s="132"/>
      <c r="E173" s="124">
        <v>0</v>
      </c>
      <c r="F173" s="132">
        <v>0</v>
      </c>
      <c r="G173" s="124"/>
      <c r="H173" s="124">
        <f>SUM(H169,H172)</f>
        <v>38171</v>
      </c>
      <c r="I173" s="124">
        <v>0</v>
      </c>
      <c r="J173" s="132"/>
      <c r="K173" s="124">
        <v>0</v>
      </c>
      <c r="L173" s="121">
        <v>0</v>
      </c>
    </row>
    <row r="174" spans="1:12" ht="12.75">
      <c r="A174" s="406" t="s">
        <v>335</v>
      </c>
      <c r="B174" s="7"/>
      <c r="C174" s="56"/>
      <c r="D174" s="130"/>
      <c r="E174" s="126"/>
      <c r="F174" s="130"/>
      <c r="G174" s="126"/>
      <c r="H174" s="126"/>
      <c r="I174" s="126"/>
      <c r="J174" s="130"/>
      <c r="K174" s="126"/>
      <c r="L174" s="128"/>
    </row>
    <row r="175" spans="1:12" ht="12.75">
      <c r="A175" s="45" t="s">
        <v>42</v>
      </c>
      <c r="B175" s="19"/>
      <c r="C175" s="147">
        <f>SUM(D175:L175)</f>
        <v>5844</v>
      </c>
      <c r="D175" s="134"/>
      <c r="E175" s="97"/>
      <c r="F175" s="134"/>
      <c r="G175" s="97"/>
      <c r="H175" s="97">
        <v>5844</v>
      </c>
      <c r="I175" s="97"/>
      <c r="J175" s="134"/>
      <c r="K175" s="97"/>
      <c r="L175" s="122"/>
    </row>
    <row r="176" spans="1:12" ht="12.75">
      <c r="A176" s="45" t="s">
        <v>545</v>
      </c>
      <c r="B176" s="19"/>
      <c r="C176" s="147">
        <f>SUM(D176:L176)</f>
        <v>234</v>
      </c>
      <c r="D176" s="134"/>
      <c r="E176" s="97"/>
      <c r="F176" s="134"/>
      <c r="G176" s="97"/>
      <c r="H176" s="97">
        <v>234</v>
      </c>
      <c r="I176" s="97"/>
      <c r="J176" s="134"/>
      <c r="K176" s="97"/>
      <c r="L176" s="122"/>
    </row>
    <row r="177" spans="1:12" ht="12.75">
      <c r="A177" s="45" t="s">
        <v>505</v>
      </c>
      <c r="B177" s="19"/>
      <c r="C177" s="147">
        <f>SUM(D177:L177)</f>
        <v>234</v>
      </c>
      <c r="D177" s="134"/>
      <c r="E177" s="97"/>
      <c r="F177" s="134"/>
      <c r="G177" s="97"/>
      <c r="H177" s="97">
        <f>SUM(H176)</f>
        <v>234</v>
      </c>
      <c r="I177" s="97"/>
      <c r="J177" s="134"/>
      <c r="K177" s="97"/>
      <c r="L177" s="122"/>
    </row>
    <row r="178" spans="1:12" ht="12.75">
      <c r="A178" s="15" t="s">
        <v>467</v>
      </c>
      <c r="B178" s="364" t="s">
        <v>217</v>
      </c>
      <c r="C178" s="124">
        <f>SUM(D178:L178)</f>
        <v>6078</v>
      </c>
      <c r="D178" s="132"/>
      <c r="E178" s="124">
        <v>0</v>
      </c>
      <c r="F178" s="132">
        <v>0</v>
      </c>
      <c r="G178" s="124"/>
      <c r="H178" s="124">
        <f>SUM(H175,H177)</f>
        <v>6078</v>
      </c>
      <c r="I178" s="124">
        <v>0</v>
      </c>
      <c r="J178" s="132"/>
      <c r="K178" s="124">
        <v>0</v>
      </c>
      <c r="L178" s="121">
        <v>0</v>
      </c>
    </row>
    <row r="179" spans="1:12" ht="12.75">
      <c r="A179" s="96" t="s">
        <v>336</v>
      </c>
      <c r="B179" s="49"/>
      <c r="C179" s="56"/>
      <c r="D179" s="130"/>
      <c r="E179" s="126"/>
      <c r="F179" s="130"/>
      <c r="G179" s="126"/>
      <c r="H179" s="126"/>
      <c r="I179" s="126"/>
      <c r="J179" s="130"/>
      <c r="K179" s="126"/>
      <c r="L179" s="128"/>
    </row>
    <row r="180" spans="1:12" ht="12.75">
      <c r="A180" s="45" t="s">
        <v>42</v>
      </c>
      <c r="B180" s="50"/>
      <c r="C180" s="147">
        <f aca="true" t="shared" si="15" ref="C180:C185">SUM(D180:L180)</f>
        <v>58462</v>
      </c>
      <c r="D180" s="134"/>
      <c r="E180" s="97"/>
      <c r="F180" s="134"/>
      <c r="G180" s="97"/>
      <c r="H180" s="97">
        <v>58462</v>
      </c>
      <c r="I180" s="97"/>
      <c r="J180" s="134"/>
      <c r="K180" s="97"/>
      <c r="L180" s="122"/>
    </row>
    <row r="181" spans="1:12" ht="12.75">
      <c r="A181" s="45" t="s">
        <v>542</v>
      </c>
      <c r="B181" s="50"/>
      <c r="C181" s="147">
        <f t="shared" si="15"/>
        <v>1214</v>
      </c>
      <c r="D181" s="134"/>
      <c r="E181" s="97"/>
      <c r="F181" s="134"/>
      <c r="G181" s="97"/>
      <c r="H181" s="97">
        <v>1214</v>
      </c>
      <c r="I181" s="97"/>
      <c r="J181" s="134"/>
      <c r="K181" s="97"/>
      <c r="L181" s="122"/>
    </row>
    <row r="182" spans="1:12" ht="12.75">
      <c r="A182" s="45" t="s">
        <v>543</v>
      </c>
      <c r="B182" s="50"/>
      <c r="C182" s="147">
        <f t="shared" si="15"/>
        <v>1639</v>
      </c>
      <c r="D182" s="134"/>
      <c r="E182" s="97"/>
      <c r="F182" s="134"/>
      <c r="G182" s="97"/>
      <c r="H182" s="97">
        <v>1639</v>
      </c>
      <c r="I182" s="97"/>
      <c r="J182" s="134"/>
      <c r="K182" s="97"/>
      <c r="L182" s="122"/>
    </row>
    <row r="183" spans="1:12" ht="12.75">
      <c r="A183" s="45" t="s">
        <v>544</v>
      </c>
      <c r="B183" s="50"/>
      <c r="C183" s="147">
        <f t="shared" si="15"/>
        <v>-40</v>
      </c>
      <c r="D183" s="134"/>
      <c r="E183" s="97"/>
      <c r="F183" s="134"/>
      <c r="G183" s="97"/>
      <c r="H183" s="97">
        <v>-40</v>
      </c>
      <c r="I183" s="97"/>
      <c r="J183" s="134"/>
      <c r="K183" s="97"/>
      <c r="L183" s="122"/>
    </row>
    <row r="184" spans="1:12" ht="13.5" customHeight="1">
      <c r="A184" s="45" t="s">
        <v>546</v>
      </c>
      <c r="B184" s="50"/>
      <c r="C184" s="147">
        <f t="shared" si="15"/>
        <v>2813</v>
      </c>
      <c r="D184" s="134"/>
      <c r="E184" s="97"/>
      <c r="F184" s="134"/>
      <c r="G184" s="97"/>
      <c r="H184" s="97">
        <f>SUM(H181:H183)</f>
        <v>2813</v>
      </c>
      <c r="I184" s="97"/>
      <c r="J184" s="134"/>
      <c r="K184" s="97"/>
      <c r="L184" s="122"/>
    </row>
    <row r="185" spans="1:12" ht="12.75">
      <c r="A185" s="15" t="s">
        <v>467</v>
      </c>
      <c r="B185" s="364" t="s">
        <v>217</v>
      </c>
      <c r="C185" s="124">
        <f t="shared" si="15"/>
        <v>61275</v>
      </c>
      <c r="D185" s="121"/>
      <c r="E185" s="124">
        <v>0</v>
      </c>
      <c r="F185" s="132">
        <v>0</v>
      </c>
      <c r="G185" s="124">
        <v>0</v>
      </c>
      <c r="H185" s="124">
        <f>SUM(H180,H184)</f>
        <v>61275</v>
      </c>
      <c r="I185" s="124">
        <v>0</v>
      </c>
      <c r="J185" s="132">
        <v>0</v>
      </c>
      <c r="K185" s="124">
        <v>0</v>
      </c>
      <c r="L185" s="121">
        <v>0</v>
      </c>
    </row>
    <row r="186" spans="1:12" ht="12.75">
      <c r="A186" s="406" t="s">
        <v>43</v>
      </c>
      <c r="B186" s="23"/>
      <c r="C186" s="23"/>
      <c r="D186" s="140"/>
      <c r="E186" s="137"/>
      <c r="F186" s="138"/>
      <c r="G186" s="142"/>
      <c r="H186" s="137"/>
      <c r="I186" s="137"/>
      <c r="J186" s="139"/>
      <c r="K186" s="142"/>
      <c r="L186" s="140"/>
    </row>
    <row r="187" spans="1:12" ht="12.75">
      <c r="A187" s="45" t="s">
        <v>42</v>
      </c>
      <c r="B187" s="23"/>
      <c r="C187" s="137">
        <f>SUM(D187:L187)</f>
        <v>913443</v>
      </c>
      <c r="D187" s="140">
        <v>107982</v>
      </c>
      <c r="E187" s="140">
        <v>25585</v>
      </c>
      <c r="F187" s="138">
        <v>332651</v>
      </c>
      <c r="G187" s="137">
        <v>10460</v>
      </c>
      <c r="H187" s="140">
        <v>140201</v>
      </c>
      <c r="I187" s="140">
        <v>149064</v>
      </c>
      <c r="J187" s="138">
        <v>136000</v>
      </c>
      <c r="K187" s="137">
        <v>11500</v>
      </c>
      <c r="L187" s="140">
        <v>0</v>
      </c>
    </row>
    <row r="188" spans="1:27" ht="12.75">
      <c r="A188" s="45" t="s">
        <v>494</v>
      </c>
      <c r="B188" s="23"/>
      <c r="C188" s="137">
        <f>SUM(D188:L188)</f>
        <v>551993</v>
      </c>
      <c r="D188" s="140">
        <f aca="true" t="shared" si="16" ref="D188:L188">SUM(D16,D28,D48,D62,D68,D80,D85,D96,D111,D117,D125,D145,D151,D166,D172,D177,D184)</f>
        <v>16935</v>
      </c>
      <c r="E188" s="140">
        <f t="shared" si="16"/>
        <v>443</v>
      </c>
      <c r="F188" s="140">
        <f t="shared" si="16"/>
        <v>106998</v>
      </c>
      <c r="G188" s="140">
        <f t="shared" si="16"/>
        <v>3406</v>
      </c>
      <c r="H188" s="140">
        <f t="shared" si="16"/>
        <v>28623</v>
      </c>
      <c r="I188" s="140">
        <f t="shared" si="16"/>
        <v>121813</v>
      </c>
      <c r="J188" s="140">
        <f t="shared" si="16"/>
        <v>11914</v>
      </c>
      <c r="K188" s="140">
        <f t="shared" si="16"/>
        <v>11361</v>
      </c>
      <c r="L188" s="140">
        <f t="shared" si="16"/>
        <v>250500</v>
      </c>
      <c r="M188" s="165">
        <f aca="true" t="shared" si="17" ref="M188:U188">SUM(D16,D28,D48,D62,D68,D80,D85,D96,D111,D117,D125,D145,D151,D166,D172,D177,D184,)</f>
        <v>16935</v>
      </c>
      <c r="N188" s="165">
        <f t="shared" si="17"/>
        <v>443</v>
      </c>
      <c r="O188" s="165">
        <f t="shared" si="17"/>
        <v>106998</v>
      </c>
      <c r="P188" s="165">
        <f t="shared" si="17"/>
        <v>3406</v>
      </c>
      <c r="Q188" s="165">
        <f t="shared" si="17"/>
        <v>28623</v>
      </c>
      <c r="R188" s="165">
        <f t="shared" si="17"/>
        <v>121813</v>
      </c>
      <c r="S188" s="165">
        <f t="shared" si="17"/>
        <v>11914</v>
      </c>
      <c r="T188" s="165">
        <f t="shared" si="17"/>
        <v>11361</v>
      </c>
      <c r="U188" s="165">
        <f t="shared" si="17"/>
        <v>250500</v>
      </c>
      <c r="V188" s="165"/>
      <c r="W188" s="165"/>
      <c r="X188" s="165"/>
      <c r="Y188" s="165"/>
      <c r="Z188" s="165"/>
      <c r="AA188" s="165"/>
    </row>
    <row r="189" spans="1:12" ht="12.75">
      <c r="A189" s="15" t="s">
        <v>467</v>
      </c>
      <c r="B189" s="23"/>
      <c r="C189" s="137">
        <f>SUM(D189:L189)</f>
        <v>1465436</v>
      </c>
      <c r="D189" s="140">
        <f>SUM(D187:D188)</f>
        <v>124917</v>
      </c>
      <c r="E189" s="140">
        <f aca="true" t="shared" si="18" ref="E189:L189">SUM(E187:E188)</f>
        <v>26028</v>
      </c>
      <c r="F189" s="140">
        <f t="shared" si="18"/>
        <v>439649</v>
      </c>
      <c r="G189" s="140">
        <f t="shared" si="18"/>
        <v>13866</v>
      </c>
      <c r="H189" s="140">
        <f t="shared" si="18"/>
        <v>168824</v>
      </c>
      <c r="I189" s="140">
        <f t="shared" si="18"/>
        <v>270877</v>
      </c>
      <c r="J189" s="140">
        <f t="shared" si="18"/>
        <v>147914</v>
      </c>
      <c r="K189" s="140">
        <f t="shared" si="18"/>
        <v>22861</v>
      </c>
      <c r="L189" s="140">
        <f t="shared" si="18"/>
        <v>250500</v>
      </c>
    </row>
    <row r="190" spans="1:12" ht="12.75">
      <c r="A190" s="272" t="s">
        <v>468</v>
      </c>
      <c r="B190" s="200"/>
      <c r="C190" s="410">
        <f>SUM(E190:L190,D190)</f>
        <v>843144</v>
      </c>
      <c r="D190" s="414">
        <v>75915</v>
      </c>
      <c r="E190" s="410">
        <v>16927</v>
      </c>
      <c r="F190" s="414">
        <v>330894</v>
      </c>
      <c r="G190" s="410">
        <v>650</v>
      </c>
      <c r="H190" s="414">
        <v>136694</v>
      </c>
      <c r="I190" s="410">
        <v>149064</v>
      </c>
      <c r="J190" s="414">
        <v>133000</v>
      </c>
      <c r="K190" s="410">
        <v>0</v>
      </c>
      <c r="L190" s="414">
        <v>0</v>
      </c>
    </row>
    <row r="191" spans="1:12" ht="12.75">
      <c r="A191" s="300" t="s">
        <v>473</v>
      </c>
      <c r="B191" s="413"/>
      <c r="C191" s="418"/>
      <c r="D191" s="419"/>
      <c r="E191" s="418"/>
      <c r="F191" s="419"/>
      <c r="G191" s="418"/>
      <c r="H191" s="419"/>
      <c r="I191" s="418"/>
      <c r="J191" s="419"/>
      <c r="K191" s="418"/>
      <c r="L191" s="419"/>
    </row>
    <row r="192" spans="1:12" s="261" customFormat="1" ht="12.75">
      <c r="A192" s="272" t="s">
        <v>469</v>
      </c>
      <c r="B192" s="294"/>
      <c r="C192" s="408">
        <f>SUM(D192:L192)</f>
        <v>29574</v>
      </c>
      <c r="D192" s="415"/>
      <c r="E192" s="409"/>
      <c r="F192" s="415">
        <v>1757</v>
      </c>
      <c r="G192" s="409">
        <v>9810</v>
      </c>
      <c r="H192" s="415">
        <v>3507</v>
      </c>
      <c r="I192" s="409"/>
      <c r="J192" s="415">
        <v>3000</v>
      </c>
      <c r="K192" s="409">
        <v>11500</v>
      </c>
      <c r="L192" s="415"/>
    </row>
    <row r="193" spans="1:12" s="261" customFormat="1" ht="12.75">
      <c r="A193" s="300" t="s">
        <v>474</v>
      </c>
      <c r="B193" s="294"/>
      <c r="C193" s="408"/>
      <c r="D193" s="415"/>
      <c r="E193" s="409"/>
      <c r="F193" s="415"/>
      <c r="G193" s="409"/>
      <c r="H193" s="415"/>
      <c r="I193" s="409"/>
      <c r="J193" s="415"/>
      <c r="K193" s="409">
        <v>22861</v>
      </c>
      <c r="L193" s="415"/>
    </row>
    <row r="194" spans="1:12" s="261" customFormat="1" ht="12.75">
      <c r="A194" s="317" t="s">
        <v>470</v>
      </c>
      <c r="B194" s="200"/>
      <c r="C194" s="410">
        <f>SUM(D194:L194)</f>
        <v>40725</v>
      </c>
      <c r="D194" s="420">
        <v>32067</v>
      </c>
      <c r="E194" s="421">
        <f aca="true" t="shared" si="19" ref="E194:L194">SUM(E17)</f>
        <v>8658</v>
      </c>
      <c r="F194" s="420"/>
      <c r="G194" s="421">
        <f t="shared" si="19"/>
        <v>0</v>
      </c>
      <c r="H194" s="420">
        <f t="shared" si="19"/>
        <v>0</v>
      </c>
      <c r="I194" s="421">
        <f t="shared" si="19"/>
        <v>0</v>
      </c>
      <c r="J194" s="420">
        <f t="shared" si="19"/>
        <v>0</v>
      </c>
      <c r="K194" s="421">
        <f t="shared" si="19"/>
        <v>0</v>
      </c>
      <c r="L194" s="420">
        <f t="shared" si="19"/>
        <v>0</v>
      </c>
    </row>
    <row r="195" spans="1:12" s="261" customFormat="1" ht="12.75">
      <c r="A195" s="300" t="s">
        <v>475</v>
      </c>
      <c r="B195" s="413"/>
      <c r="C195" s="411"/>
      <c r="D195" s="416"/>
      <c r="E195" s="412"/>
      <c r="F195" s="417"/>
      <c r="G195" s="412"/>
      <c r="H195" s="417"/>
      <c r="I195" s="412"/>
      <c r="J195" s="417"/>
      <c r="K195" s="412"/>
      <c r="L195" s="417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 t="s">
        <v>141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273" t="s">
        <v>323</v>
      </c>
      <c r="B198" s="273"/>
      <c r="C198" s="273"/>
      <c r="D198" s="172">
        <f aca="true" t="shared" si="20" ref="D198:L198">SUM(D17,D20,D29,D32,D35,D38,D41,D44,D49,D52,D55,D58,D63,D69,D81,D86,D97,D100,D103,D112,D118,D121,D126,D129,D132,D135,D138)</f>
        <v>124917</v>
      </c>
      <c r="E198" s="172">
        <f t="shared" si="20"/>
        <v>26028</v>
      </c>
      <c r="F198" s="172">
        <f t="shared" si="20"/>
        <v>437511</v>
      </c>
      <c r="G198" s="172">
        <f t="shared" si="20"/>
        <v>60</v>
      </c>
      <c r="H198" s="172">
        <f t="shared" si="20"/>
        <v>29397</v>
      </c>
      <c r="I198" s="172">
        <f t="shared" si="20"/>
        <v>270877</v>
      </c>
      <c r="J198" s="172">
        <f t="shared" si="20"/>
        <v>145234</v>
      </c>
      <c r="K198" s="172">
        <f t="shared" si="20"/>
        <v>22861</v>
      </c>
      <c r="L198" s="172">
        <f t="shared" si="20"/>
        <v>250500</v>
      </c>
    </row>
    <row r="199" spans="1:12" ht="12.75">
      <c r="A199" s="1"/>
      <c r="B199" s="1"/>
      <c r="C199" s="1"/>
      <c r="D199" s="172"/>
      <c r="E199" s="172"/>
      <c r="F199" s="172"/>
      <c r="G199" s="172"/>
      <c r="H199" s="172"/>
      <c r="I199" s="172"/>
      <c r="J199" s="172"/>
      <c r="K199" s="172"/>
      <c r="L199" s="172"/>
    </row>
    <row r="200" spans="1:12" ht="12.75">
      <c r="A200" s="1" t="s">
        <v>551</v>
      </c>
      <c r="B200" s="1"/>
      <c r="C200" s="1"/>
      <c r="D200" s="172">
        <f aca="true" t="shared" si="21" ref="D200:L200">SUM(D16,D28,D48,D62,D68,D80,D85,D96,D111,D117,D125,D145,D151,D166,D172,D177,D184,)</f>
        <v>16935</v>
      </c>
      <c r="E200" s="172">
        <f t="shared" si="21"/>
        <v>443</v>
      </c>
      <c r="F200" s="172">
        <f t="shared" si="21"/>
        <v>106998</v>
      </c>
      <c r="G200" s="172">
        <f t="shared" si="21"/>
        <v>3406</v>
      </c>
      <c r="H200" s="172">
        <f t="shared" si="21"/>
        <v>28623</v>
      </c>
      <c r="I200" s="172">
        <f t="shared" si="21"/>
        <v>121813</v>
      </c>
      <c r="J200" s="172">
        <f t="shared" si="21"/>
        <v>11914</v>
      </c>
      <c r="K200" s="172">
        <f t="shared" si="21"/>
        <v>11361</v>
      </c>
      <c r="L200" s="172">
        <f t="shared" si="21"/>
        <v>250500</v>
      </c>
    </row>
    <row r="201" spans="1:12" ht="12.75">
      <c r="A201" s="1"/>
      <c r="B201" s="1"/>
      <c r="C201" s="1"/>
      <c r="D201" s="172"/>
      <c r="E201" s="172"/>
      <c r="F201" s="172"/>
      <c r="G201" s="172"/>
      <c r="H201" s="172"/>
      <c r="I201" s="172"/>
      <c r="J201" s="172"/>
      <c r="K201" s="172"/>
      <c r="L201" s="172"/>
    </row>
    <row r="202" spans="1:12" ht="12.75">
      <c r="A202" s="1"/>
      <c r="B202" s="1"/>
      <c r="C202" s="1"/>
      <c r="D202" s="172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72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72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</sheetData>
  <sheetProtection/>
  <mergeCells count="17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A7:A10"/>
    <mergeCell ref="I8:I10"/>
    <mergeCell ref="J8:J10"/>
    <mergeCell ref="K8:K10"/>
    <mergeCell ref="D7:H7"/>
    <mergeCell ref="I7:K7"/>
    <mergeCell ref="B7:B10"/>
    <mergeCell ref="C7:C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  <headerFooter alignWithMargins="0">
    <oddFooter>&amp;C&amp;P. oldal</oddFooter>
  </headerFooter>
  <rowBreaks count="3" manualBreakCount="3">
    <brk id="55" max="11" man="1"/>
    <brk id="103" max="11" man="1"/>
    <brk id="14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200"/>
  <sheetViews>
    <sheetView view="pageBreakPreview" zoomScaleSheetLayoutView="100" zoomScalePageLayoutView="0" workbookViewId="0" topLeftCell="A22">
      <selection activeCell="F19" sqref="F19"/>
    </sheetView>
  </sheetViews>
  <sheetFormatPr defaultColWidth="9.140625" defaultRowHeight="12.75"/>
  <cols>
    <col min="2" max="2" width="42.421875" style="0" customWidth="1"/>
    <col min="3" max="3" width="11.140625" style="0" customWidth="1"/>
    <col min="4" max="4" width="11.57421875" style="0" customWidth="1"/>
    <col min="5" max="5" width="9.8515625" style="0" bestFit="1" customWidth="1"/>
    <col min="6" max="6" width="11.00390625" style="0" customWidth="1"/>
    <col min="7" max="8" width="9.7109375" style="0" customWidth="1"/>
    <col min="9" max="9" width="13.140625" style="0" customWidth="1"/>
    <col min="10" max="10" width="11.421875" style="0" customWidth="1"/>
    <col min="11" max="11" width="9.7109375" style="0" customWidth="1"/>
    <col min="12" max="13" width="10.7109375" style="0" customWidth="1"/>
    <col min="14" max="14" width="9.8515625" style="0" bestFit="1" customWidth="1"/>
  </cols>
  <sheetData>
    <row r="1" spans="2:13" ht="15.75">
      <c r="B1" s="4" t="s">
        <v>650</v>
      </c>
      <c r="C1" s="4"/>
      <c r="D1" s="4"/>
      <c r="E1" s="4"/>
      <c r="F1" s="4"/>
      <c r="G1" s="4"/>
      <c r="H1" s="4"/>
      <c r="I1" s="4"/>
      <c r="J1" s="4"/>
      <c r="K1" s="5"/>
      <c r="L1" s="5"/>
      <c r="M1" s="5"/>
    </row>
    <row r="2" spans="2:13" ht="15.75"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2:13" ht="15.75">
      <c r="B3" s="542" t="s">
        <v>34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</row>
    <row r="4" spans="2:13" ht="15.75">
      <c r="B4" s="542" t="s">
        <v>471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</row>
    <row r="5" spans="2:13" ht="15.75">
      <c r="B5" s="542" t="s">
        <v>20</v>
      </c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</row>
    <row r="6" spans="2:13" ht="12.75">
      <c r="B6" s="5"/>
      <c r="C6" s="5"/>
      <c r="D6" s="5"/>
      <c r="E6" s="5"/>
      <c r="F6" s="5"/>
      <c r="G6" s="5"/>
      <c r="H6" s="5"/>
      <c r="I6" s="5"/>
      <c r="J6" s="5"/>
      <c r="K6" s="5" t="s">
        <v>28</v>
      </c>
      <c r="L6" s="5"/>
      <c r="M6" s="5"/>
    </row>
    <row r="7" spans="2:13" ht="12.75" customHeight="1">
      <c r="B7" s="504" t="s">
        <v>480</v>
      </c>
      <c r="C7" s="530" t="s">
        <v>340</v>
      </c>
      <c r="D7" s="504" t="s">
        <v>483</v>
      </c>
      <c r="E7" s="514" t="s">
        <v>37</v>
      </c>
      <c r="F7" s="536"/>
      <c r="G7" s="536"/>
      <c r="H7" s="536"/>
      <c r="I7" s="536"/>
      <c r="J7" s="544" t="s">
        <v>38</v>
      </c>
      <c r="K7" s="537"/>
      <c r="L7" s="537"/>
      <c r="M7" s="504" t="s">
        <v>246</v>
      </c>
    </row>
    <row r="8" spans="2:13" ht="12.75" customHeight="1">
      <c r="B8" s="505"/>
      <c r="C8" s="531"/>
      <c r="D8" s="505"/>
      <c r="E8" s="504" t="s">
        <v>81</v>
      </c>
      <c r="F8" s="504" t="s">
        <v>82</v>
      </c>
      <c r="G8" s="504" t="s">
        <v>106</v>
      </c>
      <c r="H8" s="500" t="s">
        <v>267</v>
      </c>
      <c r="I8" s="507" t="s">
        <v>239</v>
      </c>
      <c r="J8" s="504" t="s">
        <v>40</v>
      </c>
      <c r="K8" s="504" t="s">
        <v>39</v>
      </c>
      <c r="L8" s="521" t="s">
        <v>296</v>
      </c>
      <c r="M8" s="505"/>
    </row>
    <row r="9" spans="2:13" ht="12.75">
      <c r="B9" s="505"/>
      <c r="C9" s="531"/>
      <c r="D9" s="505"/>
      <c r="E9" s="505"/>
      <c r="F9" s="505"/>
      <c r="G9" s="505"/>
      <c r="H9" s="539"/>
      <c r="I9" s="545"/>
      <c r="J9" s="505"/>
      <c r="K9" s="505"/>
      <c r="L9" s="540"/>
      <c r="M9" s="505"/>
    </row>
    <row r="10" spans="2:13" ht="12.75">
      <c r="B10" s="506"/>
      <c r="C10" s="506"/>
      <c r="D10" s="506"/>
      <c r="E10" s="506"/>
      <c r="F10" s="506"/>
      <c r="G10" s="506"/>
      <c r="H10" s="501"/>
      <c r="I10" s="546"/>
      <c r="J10" s="506"/>
      <c r="K10" s="506"/>
      <c r="L10" s="541"/>
      <c r="M10" s="506"/>
    </row>
    <row r="11" spans="2:13" ht="12.75">
      <c r="B11" s="7" t="s">
        <v>8</v>
      </c>
      <c r="C11" s="9"/>
      <c r="D11" s="18" t="s">
        <v>9</v>
      </c>
      <c r="E11" s="9" t="s">
        <v>10</v>
      </c>
      <c r="F11" s="18" t="s">
        <v>11</v>
      </c>
      <c r="G11" s="9" t="s">
        <v>12</v>
      </c>
      <c r="H11" s="18" t="s">
        <v>13</v>
      </c>
      <c r="I11" s="17" t="s">
        <v>14</v>
      </c>
      <c r="J11" s="9" t="s">
        <v>16</v>
      </c>
      <c r="K11" s="9" t="s">
        <v>17</v>
      </c>
      <c r="L11" s="18" t="s">
        <v>18</v>
      </c>
      <c r="M11" s="9" t="s">
        <v>19</v>
      </c>
    </row>
    <row r="12" spans="2:13" ht="12.75">
      <c r="B12" s="43" t="s">
        <v>297</v>
      </c>
      <c r="C12" s="13"/>
      <c r="D12" s="7"/>
      <c r="E12" s="126"/>
      <c r="F12" s="126"/>
      <c r="G12" s="130"/>
      <c r="H12" s="126"/>
      <c r="I12" s="130"/>
      <c r="J12" s="126"/>
      <c r="K12" s="129"/>
      <c r="L12" s="126"/>
      <c r="M12" s="126"/>
    </row>
    <row r="13" spans="2:13" ht="12.75">
      <c r="B13" s="45" t="s">
        <v>42</v>
      </c>
      <c r="C13" s="23"/>
      <c r="D13" s="393">
        <f aca="true" t="shared" si="0" ref="D13:D18">SUM(E13:M13)</f>
        <v>261233</v>
      </c>
      <c r="E13" s="97">
        <v>154165</v>
      </c>
      <c r="F13" s="97">
        <v>45603</v>
      </c>
      <c r="G13" s="134">
        <v>51354</v>
      </c>
      <c r="H13" s="97"/>
      <c r="I13" s="134"/>
      <c r="J13" s="97">
        <v>10111</v>
      </c>
      <c r="K13" s="143"/>
      <c r="L13" s="97"/>
      <c r="M13" s="97"/>
    </row>
    <row r="14" spans="2:13" ht="12.75">
      <c r="B14" s="45" t="s">
        <v>497</v>
      </c>
      <c r="C14" s="23"/>
      <c r="D14" s="393">
        <f t="shared" si="0"/>
        <v>103</v>
      </c>
      <c r="E14" s="97">
        <v>103</v>
      </c>
      <c r="F14" s="97"/>
      <c r="G14" s="134"/>
      <c r="H14" s="97"/>
      <c r="I14" s="134"/>
      <c r="J14" s="97"/>
      <c r="K14" s="143"/>
      <c r="L14" s="97"/>
      <c r="M14" s="97"/>
    </row>
    <row r="15" spans="2:13" ht="12.75">
      <c r="B15" s="45" t="s">
        <v>501</v>
      </c>
      <c r="C15" s="23"/>
      <c r="D15" s="393">
        <f t="shared" si="0"/>
        <v>677</v>
      </c>
      <c r="E15" s="97">
        <v>677</v>
      </c>
      <c r="F15" s="97"/>
      <c r="G15" s="134"/>
      <c r="H15" s="97"/>
      <c r="I15" s="134"/>
      <c r="J15" s="97"/>
      <c r="K15" s="143"/>
      <c r="L15" s="97"/>
      <c r="M15" s="97"/>
    </row>
    <row r="16" spans="2:13" ht="12.75">
      <c r="B16" s="45" t="s">
        <v>498</v>
      </c>
      <c r="C16" s="23"/>
      <c r="D16" s="393">
        <f t="shared" si="0"/>
        <v>2100</v>
      </c>
      <c r="E16" s="97">
        <v>2100</v>
      </c>
      <c r="F16" s="97"/>
      <c r="G16" s="134"/>
      <c r="H16" s="97"/>
      <c r="I16" s="134"/>
      <c r="J16" s="97"/>
      <c r="K16" s="143"/>
      <c r="L16" s="97"/>
      <c r="M16" s="97"/>
    </row>
    <row r="17" spans="2:13" ht="12.75">
      <c r="B17" s="45" t="s">
        <v>494</v>
      </c>
      <c r="C17" s="23"/>
      <c r="D17" s="393">
        <f t="shared" si="0"/>
        <v>2880</v>
      </c>
      <c r="E17" s="97">
        <f>SUM(E14:E16)</f>
        <v>2880</v>
      </c>
      <c r="F17" s="97">
        <f aca="true" t="shared" si="1" ref="F17:M17">SUM(F14:F16)</f>
        <v>0</v>
      </c>
      <c r="G17" s="97">
        <f t="shared" si="1"/>
        <v>0</v>
      </c>
      <c r="H17" s="97">
        <f t="shared" si="1"/>
        <v>0</v>
      </c>
      <c r="I17" s="97">
        <f t="shared" si="1"/>
        <v>0</v>
      </c>
      <c r="J17" s="97">
        <f t="shared" si="1"/>
        <v>0</v>
      </c>
      <c r="K17" s="97">
        <f t="shared" si="1"/>
        <v>0</v>
      </c>
      <c r="L17" s="97">
        <f t="shared" si="1"/>
        <v>0</v>
      </c>
      <c r="M17" s="97">
        <f t="shared" si="1"/>
        <v>0</v>
      </c>
    </row>
    <row r="18" spans="2:13" ht="12.75">
      <c r="B18" s="15" t="s">
        <v>467</v>
      </c>
      <c r="C18" s="15" t="s">
        <v>219</v>
      </c>
      <c r="D18" s="318">
        <f t="shared" si="0"/>
        <v>264113</v>
      </c>
      <c r="E18" s="124">
        <f>SUM(E13,E17)</f>
        <v>157045</v>
      </c>
      <c r="F18" s="124">
        <f aca="true" t="shared" si="2" ref="F18:M18">SUM(F13,F17)</f>
        <v>45603</v>
      </c>
      <c r="G18" s="124">
        <f t="shared" si="2"/>
        <v>51354</v>
      </c>
      <c r="H18" s="124">
        <f t="shared" si="2"/>
        <v>0</v>
      </c>
      <c r="I18" s="124">
        <f t="shared" si="2"/>
        <v>0</v>
      </c>
      <c r="J18" s="124">
        <f t="shared" si="2"/>
        <v>10111</v>
      </c>
      <c r="K18" s="124">
        <f t="shared" si="2"/>
        <v>0</v>
      </c>
      <c r="L18" s="124">
        <f t="shared" si="2"/>
        <v>0</v>
      </c>
      <c r="M18" s="124">
        <f t="shared" si="2"/>
        <v>0</v>
      </c>
    </row>
    <row r="19" spans="2:13" ht="12.75">
      <c r="B19" s="43" t="s">
        <v>298</v>
      </c>
      <c r="C19" s="13"/>
      <c r="D19" s="319"/>
      <c r="E19" s="135"/>
      <c r="F19" s="126"/>
      <c r="G19" s="130"/>
      <c r="H19" s="126"/>
      <c r="I19" s="130"/>
      <c r="J19" s="136"/>
      <c r="K19" s="129"/>
      <c r="L19" s="126"/>
      <c r="M19" s="126"/>
    </row>
    <row r="20" spans="2:13" ht="12.75">
      <c r="B20" s="45" t="s">
        <v>42</v>
      </c>
      <c r="C20" s="23"/>
      <c r="D20" s="393">
        <f>SUM(E20:M20)</f>
        <v>0</v>
      </c>
      <c r="E20" s="407"/>
      <c r="F20" s="97"/>
      <c r="G20" s="134"/>
      <c r="H20" s="97"/>
      <c r="I20" s="134"/>
      <c r="J20" s="114"/>
      <c r="K20" s="143"/>
      <c r="L20" s="97"/>
      <c r="M20" s="97"/>
    </row>
    <row r="21" spans="2:13" ht="12.75">
      <c r="B21" s="15" t="s">
        <v>467</v>
      </c>
      <c r="C21" s="15" t="s">
        <v>219</v>
      </c>
      <c r="D21" s="318">
        <f>SUM(E21:M21)</f>
        <v>0</v>
      </c>
      <c r="E21" s="121">
        <v>0</v>
      </c>
      <c r="F21" s="124">
        <v>0</v>
      </c>
      <c r="G21" s="132">
        <v>0</v>
      </c>
      <c r="H21" s="124">
        <v>0</v>
      </c>
      <c r="I21" s="132">
        <v>0</v>
      </c>
      <c r="J21" s="117">
        <v>0</v>
      </c>
      <c r="K21" s="131">
        <v>0</v>
      </c>
      <c r="L21" s="124">
        <v>0</v>
      </c>
      <c r="M21" s="124">
        <v>0</v>
      </c>
    </row>
    <row r="22" spans="2:13" ht="12.75">
      <c r="B22" s="43" t="s">
        <v>299</v>
      </c>
      <c r="C22" s="13"/>
      <c r="D22" s="319"/>
      <c r="E22" s="126"/>
      <c r="F22" s="126"/>
      <c r="G22" s="130"/>
      <c r="H22" s="126"/>
      <c r="I22" s="130"/>
      <c r="J22" s="126"/>
      <c r="K22" s="129"/>
      <c r="L22" s="126"/>
      <c r="M22" s="126"/>
    </row>
    <row r="23" spans="2:13" ht="12.75">
      <c r="B23" s="45" t="s">
        <v>42</v>
      </c>
      <c r="C23" s="23"/>
      <c r="D23" s="393">
        <f>SUM(E23:M23)</f>
        <v>0</v>
      </c>
      <c r="E23" s="97"/>
      <c r="F23" s="97"/>
      <c r="G23" s="134"/>
      <c r="H23" s="97"/>
      <c r="I23" s="134"/>
      <c r="J23" s="97"/>
      <c r="K23" s="143"/>
      <c r="L23" s="97"/>
      <c r="M23" s="97"/>
    </row>
    <row r="24" spans="2:13" ht="11.25" customHeight="1">
      <c r="B24" s="15" t="s">
        <v>467</v>
      </c>
      <c r="C24" s="15" t="s">
        <v>217</v>
      </c>
      <c r="D24" s="318">
        <f>SUM(E24:M24)</f>
        <v>0</v>
      </c>
      <c r="E24" s="124">
        <f>SUM(F24:M24)</f>
        <v>0</v>
      </c>
      <c r="F24" s="124">
        <v>0</v>
      </c>
      <c r="G24" s="132">
        <v>0</v>
      </c>
      <c r="H24" s="124">
        <v>0</v>
      </c>
      <c r="I24" s="132">
        <v>0</v>
      </c>
      <c r="J24" s="124"/>
      <c r="K24" s="131">
        <v>0</v>
      </c>
      <c r="L24" s="124">
        <v>0</v>
      </c>
      <c r="M24" s="124">
        <v>0</v>
      </c>
    </row>
    <row r="25" spans="2:13" ht="12.75">
      <c r="B25" s="43" t="s">
        <v>300</v>
      </c>
      <c r="C25" s="13"/>
      <c r="D25" s="319"/>
      <c r="E25" s="126"/>
      <c r="F25" s="126"/>
      <c r="G25" s="130"/>
      <c r="H25" s="126"/>
      <c r="I25" s="130"/>
      <c r="J25" s="126"/>
      <c r="K25" s="129"/>
      <c r="L25" s="126"/>
      <c r="M25" s="126"/>
    </row>
    <row r="26" spans="2:13" ht="12.75">
      <c r="B26" s="45" t="s">
        <v>42</v>
      </c>
      <c r="C26" s="23"/>
      <c r="D26" s="393">
        <f>SUM(E26:M26)</f>
        <v>110</v>
      </c>
      <c r="E26" s="97"/>
      <c r="F26" s="97"/>
      <c r="G26" s="134"/>
      <c r="H26" s="97">
        <v>110</v>
      </c>
      <c r="I26" s="134"/>
      <c r="J26" s="97"/>
      <c r="K26" s="143"/>
      <c r="L26" s="97"/>
      <c r="M26" s="97"/>
    </row>
    <row r="27" spans="2:13" ht="12.75">
      <c r="B27" s="15" t="s">
        <v>467</v>
      </c>
      <c r="C27" s="15" t="s">
        <v>217</v>
      </c>
      <c r="D27" s="318">
        <f>SUM(E27:M27)</f>
        <v>110</v>
      </c>
      <c r="E27" s="124"/>
      <c r="F27" s="124">
        <v>0</v>
      </c>
      <c r="G27" s="132">
        <v>0</v>
      </c>
      <c r="H27" s="124">
        <v>110</v>
      </c>
      <c r="I27" s="132">
        <v>0</v>
      </c>
      <c r="J27" s="124"/>
      <c r="K27" s="131">
        <v>0</v>
      </c>
      <c r="L27" s="124">
        <v>0</v>
      </c>
      <c r="M27" s="124">
        <v>0</v>
      </c>
    </row>
    <row r="28" spans="2:13" ht="12.75">
      <c r="B28" s="96" t="s">
        <v>301</v>
      </c>
      <c r="C28" s="56"/>
      <c r="D28" s="320"/>
      <c r="E28" s="126"/>
      <c r="F28" s="126"/>
      <c r="G28" s="130"/>
      <c r="H28" s="126"/>
      <c r="I28" s="130"/>
      <c r="J28" s="126"/>
      <c r="K28" s="129"/>
      <c r="L28" s="126"/>
      <c r="M28" s="126"/>
    </row>
    <row r="29" spans="2:13" ht="12.75">
      <c r="B29" s="45" t="s">
        <v>42</v>
      </c>
      <c r="C29" s="59"/>
      <c r="D29" s="393">
        <f>SUM(E29:M29)</f>
        <v>7500</v>
      </c>
      <c r="E29" s="97"/>
      <c r="F29" s="97"/>
      <c r="G29" s="134"/>
      <c r="H29" s="97">
        <v>7500</v>
      </c>
      <c r="I29" s="134"/>
      <c r="J29" s="97"/>
      <c r="K29" s="143"/>
      <c r="L29" s="97"/>
      <c r="M29" s="97"/>
    </row>
    <row r="30" spans="2:13" ht="12.75">
      <c r="B30" s="45" t="s">
        <v>499</v>
      </c>
      <c r="C30" s="59"/>
      <c r="D30" s="393">
        <f>SUM(E30:M30)</f>
        <v>3434</v>
      </c>
      <c r="E30" s="97"/>
      <c r="F30" s="97"/>
      <c r="G30" s="134"/>
      <c r="H30" s="97">
        <v>3434</v>
      </c>
      <c r="I30" s="134"/>
      <c r="J30" s="97"/>
      <c r="K30" s="143"/>
      <c r="L30" s="97"/>
      <c r="M30" s="97"/>
    </row>
    <row r="31" spans="2:13" ht="12.75">
      <c r="B31" s="45" t="s">
        <v>494</v>
      </c>
      <c r="C31" s="59"/>
      <c r="D31" s="393">
        <f>SUM(E31:M31)</f>
        <v>3434</v>
      </c>
      <c r="E31" s="97"/>
      <c r="F31" s="97"/>
      <c r="G31" s="134"/>
      <c r="H31" s="97">
        <v>3434</v>
      </c>
      <c r="I31" s="134"/>
      <c r="J31" s="97"/>
      <c r="K31" s="143"/>
      <c r="L31" s="97"/>
      <c r="M31" s="97"/>
    </row>
    <row r="32" spans="2:13" ht="12.75">
      <c r="B32" s="15" t="s">
        <v>467</v>
      </c>
      <c r="C32" s="15" t="s">
        <v>217</v>
      </c>
      <c r="D32" s="318">
        <f>SUM(E32:M32)</f>
        <v>10934</v>
      </c>
      <c r="E32" s="124"/>
      <c r="F32" s="124">
        <v>0</v>
      </c>
      <c r="G32" s="132">
        <v>0</v>
      </c>
      <c r="H32" s="124">
        <f>SUM(H29,H31)</f>
        <v>10934</v>
      </c>
      <c r="I32" s="132">
        <v>0</v>
      </c>
      <c r="J32" s="124">
        <v>0</v>
      </c>
      <c r="K32" s="131">
        <v>0</v>
      </c>
      <c r="L32" s="124">
        <v>0</v>
      </c>
      <c r="M32" s="124">
        <v>0</v>
      </c>
    </row>
    <row r="33" spans="2:13" ht="12.75">
      <c r="B33" s="96" t="s">
        <v>302</v>
      </c>
      <c r="C33" s="317"/>
      <c r="D33" s="321"/>
      <c r="E33" s="126"/>
      <c r="F33" s="97"/>
      <c r="G33" s="134"/>
      <c r="H33" s="97"/>
      <c r="I33" s="134"/>
      <c r="J33" s="97"/>
      <c r="K33" s="143"/>
      <c r="L33" s="97"/>
      <c r="M33" s="97"/>
    </row>
    <row r="34" spans="2:13" ht="12.75">
      <c r="B34" s="45" t="s">
        <v>42</v>
      </c>
      <c r="C34" s="317"/>
      <c r="D34" s="393">
        <f>SUM(E34:M34)</f>
        <v>8000</v>
      </c>
      <c r="E34" s="97"/>
      <c r="F34" s="97"/>
      <c r="G34" s="134"/>
      <c r="H34" s="97">
        <v>8000</v>
      </c>
      <c r="I34" s="134"/>
      <c r="J34" s="97"/>
      <c r="K34" s="143"/>
      <c r="L34" s="97"/>
      <c r="M34" s="97"/>
    </row>
    <row r="35" spans="2:13" ht="12.75">
      <c r="B35" s="45" t="s">
        <v>500</v>
      </c>
      <c r="C35" s="317"/>
      <c r="D35" s="394">
        <f>SUM(E35:M35)</f>
        <v>-900</v>
      </c>
      <c r="E35" s="97"/>
      <c r="F35" s="97"/>
      <c r="G35" s="134"/>
      <c r="H35" s="97">
        <v>-900</v>
      </c>
      <c r="I35" s="134"/>
      <c r="J35" s="97"/>
      <c r="K35" s="143"/>
      <c r="L35" s="97"/>
      <c r="M35" s="97"/>
    </row>
    <row r="36" spans="2:13" ht="12.75">
      <c r="B36" s="45" t="s">
        <v>494</v>
      </c>
      <c r="C36" s="317"/>
      <c r="D36" s="394">
        <f>SUM(E36:M36)</f>
        <v>-900</v>
      </c>
      <c r="E36" s="97"/>
      <c r="F36" s="97"/>
      <c r="G36" s="134"/>
      <c r="H36" s="97">
        <v>-900</v>
      </c>
      <c r="I36" s="134"/>
      <c r="J36" s="97"/>
      <c r="K36" s="143"/>
      <c r="L36" s="97"/>
      <c r="M36" s="97"/>
    </row>
    <row r="37" spans="2:13" ht="12.75">
      <c r="B37" s="15" t="s">
        <v>467</v>
      </c>
      <c r="C37" s="33" t="s">
        <v>217</v>
      </c>
      <c r="D37" s="395">
        <f>SUM(E37:M37)</f>
        <v>7100</v>
      </c>
      <c r="E37" s="124"/>
      <c r="F37" s="97"/>
      <c r="G37" s="134"/>
      <c r="H37" s="97">
        <f>SUM(H34,H36)</f>
        <v>7100</v>
      </c>
      <c r="I37" s="134"/>
      <c r="J37" s="97"/>
      <c r="K37" s="143"/>
      <c r="L37" s="97"/>
      <c r="M37" s="97"/>
    </row>
    <row r="38" spans="2:13" ht="12.75">
      <c r="B38" s="43" t="s">
        <v>44</v>
      </c>
      <c r="C38" s="13"/>
      <c r="D38" s="319"/>
      <c r="E38" s="126"/>
      <c r="F38" s="128"/>
      <c r="G38" s="126"/>
      <c r="H38" s="128"/>
      <c r="I38" s="126"/>
      <c r="J38" s="128"/>
      <c r="K38" s="129"/>
      <c r="L38" s="126"/>
      <c r="M38" s="126"/>
    </row>
    <row r="39" spans="2:13" ht="12.75">
      <c r="B39" s="59" t="s">
        <v>42</v>
      </c>
      <c r="C39" s="23"/>
      <c r="D39" s="393">
        <f>SUM(E39:M39)</f>
        <v>276843</v>
      </c>
      <c r="E39" s="97">
        <f aca="true" t="shared" si="3" ref="E39:M39">SUM(E13,E20,E23,E26,E29,E34)</f>
        <v>154165</v>
      </c>
      <c r="F39" s="97">
        <f t="shared" si="3"/>
        <v>45603</v>
      </c>
      <c r="G39" s="97">
        <f t="shared" si="3"/>
        <v>51354</v>
      </c>
      <c r="H39" s="97">
        <f t="shared" si="3"/>
        <v>15610</v>
      </c>
      <c r="I39" s="97">
        <f t="shared" si="3"/>
        <v>0</v>
      </c>
      <c r="J39" s="97">
        <f t="shared" si="3"/>
        <v>10111</v>
      </c>
      <c r="K39" s="97">
        <f t="shared" si="3"/>
        <v>0</v>
      </c>
      <c r="L39" s="97">
        <f t="shared" si="3"/>
        <v>0</v>
      </c>
      <c r="M39" s="97">
        <f t="shared" si="3"/>
        <v>0</v>
      </c>
    </row>
    <row r="40" spans="2:13" ht="12.75">
      <c r="B40" s="59" t="s">
        <v>494</v>
      </c>
      <c r="C40" s="23"/>
      <c r="D40" s="393">
        <f aca="true" t="shared" si="4" ref="D40:M40">SUM(D17,D31,D36,)</f>
        <v>5414</v>
      </c>
      <c r="E40" s="393">
        <f t="shared" si="4"/>
        <v>2880</v>
      </c>
      <c r="F40" s="393">
        <f t="shared" si="4"/>
        <v>0</v>
      </c>
      <c r="G40" s="393">
        <f t="shared" si="4"/>
        <v>0</v>
      </c>
      <c r="H40" s="393">
        <f t="shared" si="4"/>
        <v>2534</v>
      </c>
      <c r="I40" s="393">
        <f t="shared" si="4"/>
        <v>0</v>
      </c>
      <c r="J40" s="393">
        <f t="shared" si="4"/>
        <v>0</v>
      </c>
      <c r="K40" s="393">
        <f t="shared" si="4"/>
        <v>0</v>
      </c>
      <c r="L40" s="393">
        <f t="shared" si="4"/>
        <v>0</v>
      </c>
      <c r="M40" s="393">
        <f t="shared" si="4"/>
        <v>0</v>
      </c>
    </row>
    <row r="41" spans="2:13" s="173" customFormat="1" ht="12.75">
      <c r="B41" s="48" t="s">
        <v>467</v>
      </c>
      <c r="C41" s="23"/>
      <c r="D41" s="393">
        <f>SUM(E41:M41)</f>
        <v>282257</v>
      </c>
      <c r="E41" s="141">
        <f aca="true" t="shared" si="5" ref="E41:M41">SUM(E18,E21,E24,E27,E32,E37)</f>
        <v>157045</v>
      </c>
      <c r="F41" s="140">
        <f t="shared" si="5"/>
        <v>45603</v>
      </c>
      <c r="G41" s="141">
        <f t="shared" si="5"/>
        <v>51354</v>
      </c>
      <c r="H41" s="140">
        <f t="shared" si="5"/>
        <v>18144</v>
      </c>
      <c r="I41" s="141">
        <f t="shared" si="5"/>
        <v>0</v>
      </c>
      <c r="J41" s="140">
        <f t="shared" si="5"/>
        <v>10111</v>
      </c>
      <c r="K41" s="138">
        <f t="shared" si="5"/>
        <v>0</v>
      </c>
      <c r="L41" s="141">
        <f t="shared" si="5"/>
        <v>0</v>
      </c>
      <c r="M41" s="140">
        <f t="shared" si="5"/>
        <v>0</v>
      </c>
    </row>
    <row r="42" spans="2:13" ht="12.75">
      <c r="B42" s="432" t="s">
        <v>468</v>
      </c>
      <c r="C42" s="424"/>
      <c r="D42" s="427">
        <f>SUM(E42:M42)</f>
        <v>15610</v>
      </c>
      <c r="E42" s="428">
        <f>SUM(E24,E27,E32,E37)</f>
        <v>0</v>
      </c>
      <c r="F42" s="428">
        <f>SUM(F24,F27,F32,F37)</f>
        <v>0</v>
      </c>
      <c r="G42" s="428">
        <f>SUM(G24,G27,G32,G37)</f>
        <v>0</v>
      </c>
      <c r="H42" s="428">
        <v>15610</v>
      </c>
      <c r="I42" s="428">
        <f>SUM(I24,I27,I32,I37)</f>
        <v>0</v>
      </c>
      <c r="J42" s="428">
        <f>SUM(J24,J27,J32,J37)</f>
        <v>0</v>
      </c>
      <c r="K42" s="428">
        <f>SUM(K24,K27,K32,K37)</f>
        <v>0</v>
      </c>
      <c r="L42" s="428">
        <f>SUM(L24,L27,L32,L37)</f>
        <v>0</v>
      </c>
      <c r="M42" s="428">
        <f>SUM(M24,M27,M32,M37)</f>
        <v>0</v>
      </c>
    </row>
    <row r="43" spans="2:13" ht="12.75">
      <c r="B43" s="300" t="s">
        <v>473</v>
      </c>
      <c r="C43" s="431"/>
      <c r="D43" s="318">
        <f>SUM(E43:M43)</f>
        <v>18144</v>
      </c>
      <c r="E43" s="430"/>
      <c r="F43" s="430"/>
      <c r="G43" s="430"/>
      <c r="H43" s="430">
        <v>18144</v>
      </c>
      <c r="I43" s="430"/>
      <c r="J43" s="430"/>
      <c r="K43" s="430"/>
      <c r="L43" s="430"/>
      <c r="M43" s="430"/>
    </row>
    <row r="44" spans="2:13" ht="12.75">
      <c r="B44" s="432" t="s">
        <v>469</v>
      </c>
      <c r="C44" s="425"/>
      <c r="D44" s="393">
        <f>SUM(E44:M44)</f>
        <v>0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</row>
    <row r="45" spans="2:13" ht="12.75">
      <c r="B45" s="300" t="s">
        <v>474</v>
      </c>
      <c r="C45" s="425"/>
      <c r="D45" s="393"/>
      <c r="E45" s="429"/>
      <c r="F45" s="429"/>
      <c r="G45" s="429"/>
      <c r="H45" s="429"/>
      <c r="I45" s="429"/>
      <c r="J45" s="429"/>
      <c r="K45" s="429"/>
      <c r="L45" s="429"/>
      <c r="M45" s="429"/>
    </row>
    <row r="46" spans="2:13" ht="12.75">
      <c r="B46" s="103" t="s">
        <v>470</v>
      </c>
      <c r="C46" s="424"/>
      <c r="D46" s="427">
        <f>SUM(E46:M46)</f>
        <v>261233</v>
      </c>
      <c r="E46" s="428">
        <v>154165</v>
      </c>
      <c r="F46" s="428">
        <f>SUM(F18,F21)</f>
        <v>45603</v>
      </c>
      <c r="G46" s="428">
        <f aca="true" t="shared" si="6" ref="G46:M46">SUM(G18,G21)</f>
        <v>51354</v>
      </c>
      <c r="H46" s="428">
        <f t="shared" si="6"/>
        <v>0</v>
      </c>
      <c r="I46" s="428">
        <f t="shared" si="6"/>
        <v>0</v>
      </c>
      <c r="J46" s="428">
        <f t="shared" si="6"/>
        <v>10111</v>
      </c>
      <c r="K46" s="428">
        <f t="shared" si="6"/>
        <v>0</v>
      </c>
      <c r="L46" s="428">
        <f t="shared" si="6"/>
        <v>0</v>
      </c>
      <c r="M46" s="428">
        <f t="shared" si="6"/>
        <v>0</v>
      </c>
    </row>
    <row r="47" spans="2:13" ht="12.75">
      <c r="B47" s="300" t="s">
        <v>475</v>
      </c>
      <c r="C47" s="426"/>
      <c r="D47" s="434">
        <f>SUM(E47:M47)</f>
        <v>264113</v>
      </c>
      <c r="E47" s="430">
        <v>157045</v>
      </c>
      <c r="F47" s="430">
        <v>45603</v>
      </c>
      <c r="G47" s="430">
        <v>51354</v>
      </c>
      <c r="H47" s="430"/>
      <c r="I47" s="430"/>
      <c r="J47" s="430">
        <v>10111</v>
      </c>
      <c r="K47" s="430"/>
      <c r="L47" s="430"/>
      <c r="M47" s="430"/>
    </row>
    <row r="48" spans="2:13" ht="12.75">
      <c r="B48" s="1"/>
      <c r="C48" s="1"/>
      <c r="D48" s="1"/>
      <c r="E48" s="172"/>
      <c r="F48" s="172"/>
      <c r="G48" s="172"/>
      <c r="H48" s="172"/>
      <c r="I48" s="172"/>
      <c r="J48" s="172"/>
      <c r="K48" s="172"/>
      <c r="L48" s="172"/>
      <c r="M48" s="172"/>
    </row>
    <row r="49" spans="2:13" ht="12.75">
      <c r="B49" s="1"/>
      <c r="C49" s="1"/>
      <c r="D49" s="1"/>
      <c r="E49" s="172"/>
      <c r="F49" s="172"/>
      <c r="G49" s="172"/>
      <c r="H49" s="172"/>
      <c r="I49" s="172"/>
      <c r="J49" s="172"/>
      <c r="K49" s="172"/>
      <c r="L49" s="172"/>
      <c r="M49" s="172"/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</sheetData>
  <sheetProtection/>
  <mergeCells count="17">
    <mergeCell ref="B3:M3"/>
    <mergeCell ref="B4:M4"/>
    <mergeCell ref="B5:M5"/>
    <mergeCell ref="M7:M10"/>
    <mergeCell ref="E8:E10"/>
    <mergeCell ref="F8:F10"/>
    <mergeCell ref="G8:G10"/>
    <mergeCell ref="H8:H10"/>
    <mergeCell ref="I8:I10"/>
    <mergeCell ref="J8:J10"/>
    <mergeCell ref="K8:K10"/>
    <mergeCell ref="L8:L10"/>
    <mergeCell ref="E7:I7"/>
    <mergeCell ref="J7:L7"/>
    <mergeCell ref="B7:B10"/>
    <mergeCell ref="C7:C10"/>
    <mergeCell ref="D7:D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P248"/>
  <sheetViews>
    <sheetView view="pageBreakPreview" zoomScaleSheetLayoutView="100" zoomScalePageLayoutView="0" workbookViewId="0" topLeftCell="A1">
      <selection activeCell="D6" sqref="D6:H6"/>
    </sheetView>
  </sheetViews>
  <sheetFormatPr defaultColWidth="9.140625" defaultRowHeight="12.75"/>
  <cols>
    <col min="1" max="1" width="49.8515625" style="0" customWidth="1"/>
    <col min="4" max="4" width="9.8515625" style="0" customWidth="1"/>
  </cols>
  <sheetData>
    <row r="1" spans="1:12" ht="15.75">
      <c r="A1" s="4" t="s">
        <v>637</v>
      </c>
      <c r="B1" s="4"/>
      <c r="C1" s="4"/>
      <c r="D1" s="4"/>
      <c r="E1" s="4"/>
      <c r="F1" s="4"/>
      <c r="G1" s="4"/>
      <c r="H1" s="4"/>
      <c r="I1" s="262"/>
      <c r="J1" s="263"/>
      <c r="K1" s="263"/>
      <c r="L1" s="262"/>
    </row>
    <row r="2" spans="1:12" ht="15.75">
      <c r="A2" s="528" t="s">
        <v>41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</row>
    <row r="3" spans="1:12" ht="15.75">
      <c r="A3" s="528" t="s">
        <v>623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1:12" ht="15.75">
      <c r="A4" s="528" t="s">
        <v>20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1:12" ht="12.75">
      <c r="A5" s="262"/>
      <c r="B5" s="262"/>
      <c r="C5" s="262"/>
      <c r="D5" s="264"/>
      <c r="E5" s="262"/>
      <c r="F5" s="262"/>
      <c r="G5" s="262"/>
      <c r="H5" s="262"/>
      <c r="I5" s="547" t="s">
        <v>28</v>
      </c>
      <c r="J5" s="547"/>
      <c r="K5" s="547"/>
      <c r="L5" s="547"/>
    </row>
    <row r="6" spans="1:12" ht="12.75" customHeight="1">
      <c r="A6" s="7" t="s">
        <v>627</v>
      </c>
      <c r="B6" s="500" t="s">
        <v>340</v>
      </c>
      <c r="C6" s="508" t="s">
        <v>626</v>
      </c>
      <c r="D6" s="514" t="s">
        <v>37</v>
      </c>
      <c r="E6" s="536"/>
      <c r="F6" s="536"/>
      <c r="G6" s="536"/>
      <c r="H6" s="536"/>
      <c r="I6" s="514" t="s">
        <v>38</v>
      </c>
      <c r="J6" s="537"/>
      <c r="K6" s="538"/>
      <c r="L6" s="504" t="s">
        <v>246</v>
      </c>
    </row>
    <row r="7" spans="1:12" ht="12.75" customHeight="1">
      <c r="A7" s="19" t="s">
        <v>625</v>
      </c>
      <c r="B7" s="548"/>
      <c r="C7" s="510"/>
      <c r="D7" s="504" t="s">
        <v>81</v>
      </c>
      <c r="E7" s="504" t="s">
        <v>82</v>
      </c>
      <c r="F7" s="504" t="s">
        <v>106</v>
      </c>
      <c r="G7" s="500" t="s">
        <v>267</v>
      </c>
      <c r="H7" s="500" t="s">
        <v>239</v>
      </c>
      <c r="I7" s="504" t="s">
        <v>40</v>
      </c>
      <c r="J7" s="504" t="s">
        <v>39</v>
      </c>
      <c r="K7" s="521" t="s">
        <v>295</v>
      </c>
      <c r="L7" s="505"/>
    </row>
    <row r="8" spans="1:12" ht="12.75">
      <c r="A8" s="19"/>
      <c r="B8" s="548"/>
      <c r="C8" s="510"/>
      <c r="D8" s="505"/>
      <c r="E8" s="505"/>
      <c r="F8" s="505"/>
      <c r="G8" s="539"/>
      <c r="H8" s="539"/>
      <c r="I8" s="505"/>
      <c r="J8" s="505"/>
      <c r="K8" s="540"/>
      <c r="L8" s="505"/>
    </row>
    <row r="9" spans="1:12" ht="12.75">
      <c r="A9" s="8"/>
      <c r="B9" s="549"/>
      <c r="C9" s="550"/>
      <c r="D9" s="506"/>
      <c r="E9" s="506"/>
      <c r="F9" s="506"/>
      <c r="G9" s="501"/>
      <c r="H9" s="501"/>
      <c r="I9" s="506"/>
      <c r="J9" s="506"/>
      <c r="K9" s="541"/>
      <c r="L9" s="506"/>
    </row>
    <row r="10" spans="1:12" ht="12.75">
      <c r="A10" s="7" t="s">
        <v>8</v>
      </c>
      <c r="B10" s="9"/>
      <c r="C10" s="18" t="s">
        <v>9</v>
      </c>
      <c r="D10" s="9" t="s">
        <v>10</v>
      </c>
      <c r="E10" s="18" t="s">
        <v>11</v>
      </c>
      <c r="F10" s="9" t="s">
        <v>12</v>
      </c>
      <c r="G10" s="18" t="s">
        <v>13</v>
      </c>
      <c r="H10" s="9" t="s">
        <v>14</v>
      </c>
      <c r="I10" s="17" t="s">
        <v>15</v>
      </c>
      <c r="J10" s="9" t="s">
        <v>16</v>
      </c>
      <c r="K10" s="18" t="s">
        <v>17</v>
      </c>
      <c r="L10" s="9" t="s">
        <v>18</v>
      </c>
    </row>
    <row r="11" spans="1:12" ht="12.75">
      <c r="A11" s="255" t="s">
        <v>315</v>
      </c>
      <c r="B11" s="255"/>
      <c r="C11" s="255"/>
      <c r="D11" s="246"/>
      <c r="E11" s="247"/>
      <c r="F11" s="246"/>
      <c r="G11" s="247"/>
      <c r="H11" s="246"/>
      <c r="I11" s="247"/>
      <c r="J11" s="247"/>
      <c r="K11" s="246"/>
      <c r="L11" s="247"/>
    </row>
    <row r="12" spans="1:14" ht="12.75">
      <c r="A12" s="266" t="s">
        <v>35</v>
      </c>
      <c r="B12" s="266" t="s">
        <v>217</v>
      </c>
      <c r="C12" s="252">
        <f>SUM(D12:G12)</f>
        <v>117419</v>
      </c>
      <c r="D12" s="251">
        <v>73432</v>
      </c>
      <c r="E12" s="252">
        <v>19624</v>
      </c>
      <c r="F12" s="493">
        <v>24363</v>
      </c>
      <c r="G12" s="252"/>
      <c r="H12" s="251"/>
      <c r="I12" s="252"/>
      <c r="J12" s="252"/>
      <c r="K12" s="251"/>
      <c r="L12" s="252"/>
      <c r="M12" s="165">
        <f aca="true" t="shared" si="0" ref="M12:M75">SUM(D12:L12)</f>
        <v>117419</v>
      </c>
      <c r="N12" s="165">
        <f aca="true" t="shared" si="1" ref="N12:N75">M12-C12</f>
        <v>0</v>
      </c>
    </row>
    <row r="13" spans="1:14" ht="12.75">
      <c r="A13" s="230" t="s">
        <v>606</v>
      </c>
      <c r="B13" s="284"/>
      <c r="C13" s="231">
        <v>759</v>
      </c>
      <c r="D13" s="231"/>
      <c r="E13" s="231"/>
      <c r="F13" s="234">
        <v>759</v>
      </c>
      <c r="G13" s="231"/>
      <c r="H13" s="234"/>
      <c r="I13" s="231"/>
      <c r="J13" s="234"/>
      <c r="K13" s="231"/>
      <c r="L13" s="231"/>
      <c r="M13" s="165">
        <f t="shared" si="0"/>
        <v>759</v>
      </c>
      <c r="N13" s="165">
        <f t="shared" si="1"/>
        <v>0</v>
      </c>
    </row>
    <row r="14" spans="1:14" ht="12.75">
      <c r="A14" s="230" t="s">
        <v>602</v>
      </c>
      <c r="B14" s="284"/>
      <c r="C14" s="231">
        <v>305</v>
      </c>
      <c r="D14" s="231">
        <v>240</v>
      </c>
      <c r="E14" s="231">
        <v>65</v>
      </c>
      <c r="F14" s="234"/>
      <c r="G14" s="231"/>
      <c r="H14" s="234"/>
      <c r="I14" s="231"/>
      <c r="J14" s="234"/>
      <c r="K14" s="231"/>
      <c r="L14" s="231"/>
      <c r="M14" s="165">
        <f t="shared" si="0"/>
        <v>305</v>
      </c>
      <c r="N14" s="165">
        <f t="shared" si="1"/>
        <v>0</v>
      </c>
    </row>
    <row r="15" spans="1:14" ht="12.75">
      <c r="A15" s="230" t="s">
        <v>598</v>
      </c>
      <c r="B15" s="284"/>
      <c r="C15" s="231">
        <f aca="true" t="shared" si="2" ref="C15:L15">SUM(C13:C14)</f>
        <v>1064</v>
      </c>
      <c r="D15" s="231">
        <f t="shared" si="2"/>
        <v>240</v>
      </c>
      <c r="E15" s="231">
        <f t="shared" si="2"/>
        <v>65</v>
      </c>
      <c r="F15" s="231">
        <f t="shared" si="2"/>
        <v>759</v>
      </c>
      <c r="G15" s="231">
        <f t="shared" si="2"/>
        <v>0</v>
      </c>
      <c r="H15" s="231">
        <f t="shared" si="2"/>
        <v>0</v>
      </c>
      <c r="I15" s="231">
        <f t="shared" si="2"/>
        <v>0</v>
      </c>
      <c r="J15" s="231">
        <f t="shared" si="2"/>
        <v>0</v>
      </c>
      <c r="K15" s="231">
        <f t="shared" si="2"/>
        <v>0</v>
      </c>
      <c r="L15" s="231">
        <f t="shared" si="2"/>
        <v>0</v>
      </c>
      <c r="M15" s="165">
        <f t="shared" si="0"/>
        <v>1064</v>
      </c>
      <c r="N15" s="165">
        <f t="shared" si="1"/>
        <v>0</v>
      </c>
    </row>
    <row r="16" spans="1:14" s="472" customFormat="1" ht="12.75">
      <c r="A16" s="473" t="s">
        <v>597</v>
      </c>
      <c r="B16" s="283"/>
      <c r="C16" s="233">
        <f aca="true" t="shared" si="3" ref="C16:L16">C12+C15</f>
        <v>118483</v>
      </c>
      <c r="D16" s="233">
        <f t="shared" si="3"/>
        <v>73672</v>
      </c>
      <c r="E16" s="233">
        <f t="shared" si="3"/>
        <v>19689</v>
      </c>
      <c r="F16" s="233">
        <f t="shared" si="3"/>
        <v>25122</v>
      </c>
      <c r="G16" s="233">
        <f t="shared" si="3"/>
        <v>0</v>
      </c>
      <c r="H16" s="233">
        <f t="shared" si="3"/>
        <v>0</v>
      </c>
      <c r="I16" s="233">
        <f t="shared" si="3"/>
        <v>0</v>
      </c>
      <c r="J16" s="233">
        <f t="shared" si="3"/>
        <v>0</v>
      </c>
      <c r="K16" s="233">
        <f t="shared" si="3"/>
        <v>0</v>
      </c>
      <c r="L16" s="233">
        <f t="shared" si="3"/>
        <v>0</v>
      </c>
      <c r="M16" s="165">
        <f t="shared" si="0"/>
        <v>118483</v>
      </c>
      <c r="N16" s="165">
        <f t="shared" si="1"/>
        <v>0</v>
      </c>
    </row>
    <row r="17" spans="1:14" ht="12.75">
      <c r="A17" s="255" t="s">
        <v>316</v>
      </c>
      <c r="B17" s="255"/>
      <c r="C17" s="252"/>
      <c r="D17" s="246"/>
      <c r="E17" s="247"/>
      <c r="F17" s="246"/>
      <c r="G17" s="247"/>
      <c r="H17" s="246"/>
      <c r="I17" s="247"/>
      <c r="J17" s="247"/>
      <c r="K17" s="246"/>
      <c r="L17" s="247"/>
      <c r="M17" s="165">
        <f t="shared" si="0"/>
        <v>0</v>
      </c>
      <c r="N17" s="165">
        <f t="shared" si="1"/>
        <v>0</v>
      </c>
    </row>
    <row r="18" spans="1:14" s="68" customFormat="1" ht="12.75">
      <c r="A18" s="266" t="s">
        <v>35</v>
      </c>
      <c r="B18" s="266" t="s">
        <v>217</v>
      </c>
      <c r="C18" s="252">
        <f>SUM(D18:G18)</f>
        <v>96049</v>
      </c>
      <c r="D18" s="493">
        <v>61968</v>
      </c>
      <c r="E18" s="252">
        <v>16429</v>
      </c>
      <c r="F18" s="251">
        <v>17652</v>
      </c>
      <c r="G18" s="252"/>
      <c r="H18" s="251"/>
      <c r="I18" s="252"/>
      <c r="J18" s="252"/>
      <c r="K18" s="251"/>
      <c r="L18" s="252"/>
      <c r="M18" s="165">
        <f t="shared" si="0"/>
        <v>96049</v>
      </c>
      <c r="N18" s="165">
        <f t="shared" si="1"/>
        <v>0</v>
      </c>
    </row>
    <row r="19" spans="1:14" ht="12.75">
      <c r="A19" s="230" t="s">
        <v>606</v>
      </c>
      <c r="B19" s="284"/>
      <c r="C19" s="231">
        <v>621</v>
      </c>
      <c r="D19" s="231"/>
      <c r="E19" s="231"/>
      <c r="F19" s="234">
        <v>621</v>
      </c>
      <c r="G19" s="231"/>
      <c r="H19" s="234"/>
      <c r="I19" s="231"/>
      <c r="J19" s="234"/>
      <c r="K19" s="231"/>
      <c r="L19" s="231"/>
      <c r="M19" s="165">
        <f t="shared" si="0"/>
        <v>621</v>
      </c>
      <c r="N19" s="165">
        <f t="shared" si="1"/>
        <v>0</v>
      </c>
    </row>
    <row r="20" spans="1:14" ht="12.75">
      <c r="A20" s="230" t="s">
        <v>602</v>
      </c>
      <c r="B20" s="284"/>
      <c r="C20" s="231">
        <v>385</v>
      </c>
      <c r="D20" s="231">
        <v>303</v>
      </c>
      <c r="E20" s="231">
        <v>82</v>
      </c>
      <c r="F20" s="234"/>
      <c r="G20" s="231"/>
      <c r="H20" s="234"/>
      <c r="I20" s="231"/>
      <c r="J20" s="234"/>
      <c r="K20" s="231"/>
      <c r="L20" s="231"/>
      <c r="M20" s="165">
        <f t="shared" si="0"/>
        <v>385</v>
      </c>
      <c r="N20" s="165">
        <f t="shared" si="1"/>
        <v>0</v>
      </c>
    </row>
    <row r="21" spans="1:14" ht="12.75">
      <c r="A21" s="230" t="s">
        <v>598</v>
      </c>
      <c r="B21" s="284"/>
      <c r="C21" s="231">
        <f aca="true" t="shared" si="4" ref="C21:L21">SUM(C19:C20)</f>
        <v>1006</v>
      </c>
      <c r="D21" s="231">
        <f t="shared" si="4"/>
        <v>303</v>
      </c>
      <c r="E21" s="231">
        <f t="shared" si="4"/>
        <v>82</v>
      </c>
      <c r="F21" s="231">
        <f t="shared" si="4"/>
        <v>621</v>
      </c>
      <c r="G21" s="231">
        <f t="shared" si="4"/>
        <v>0</v>
      </c>
      <c r="H21" s="231">
        <f t="shared" si="4"/>
        <v>0</v>
      </c>
      <c r="I21" s="231">
        <f t="shared" si="4"/>
        <v>0</v>
      </c>
      <c r="J21" s="231">
        <f t="shared" si="4"/>
        <v>0</v>
      </c>
      <c r="K21" s="231">
        <f t="shared" si="4"/>
        <v>0</v>
      </c>
      <c r="L21" s="231">
        <f t="shared" si="4"/>
        <v>0</v>
      </c>
      <c r="M21" s="165">
        <f t="shared" si="0"/>
        <v>1006</v>
      </c>
      <c r="N21" s="165">
        <f t="shared" si="1"/>
        <v>0</v>
      </c>
    </row>
    <row r="22" spans="1:14" s="472" customFormat="1" ht="12.75">
      <c r="A22" s="473" t="s">
        <v>597</v>
      </c>
      <c r="B22" s="283"/>
      <c r="C22" s="233">
        <f aca="true" t="shared" si="5" ref="C22:L22">C18+C21</f>
        <v>97055</v>
      </c>
      <c r="D22" s="233">
        <f t="shared" si="5"/>
        <v>62271</v>
      </c>
      <c r="E22" s="233">
        <f t="shared" si="5"/>
        <v>16511</v>
      </c>
      <c r="F22" s="233">
        <f t="shared" si="5"/>
        <v>18273</v>
      </c>
      <c r="G22" s="233">
        <f t="shared" si="5"/>
        <v>0</v>
      </c>
      <c r="H22" s="233">
        <f t="shared" si="5"/>
        <v>0</v>
      </c>
      <c r="I22" s="233">
        <f t="shared" si="5"/>
        <v>0</v>
      </c>
      <c r="J22" s="233">
        <f t="shared" si="5"/>
        <v>0</v>
      </c>
      <c r="K22" s="233">
        <f t="shared" si="5"/>
        <v>0</v>
      </c>
      <c r="L22" s="233">
        <f t="shared" si="5"/>
        <v>0</v>
      </c>
      <c r="M22" s="165">
        <f t="shared" si="0"/>
        <v>97055</v>
      </c>
      <c r="N22" s="165">
        <f t="shared" si="1"/>
        <v>0</v>
      </c>
    </row>
    <row r="23" spans="1:14" ht="12.75">
      <c r="A23" s="255" t="s">
        <v>317</v>
      </c>
      <c r="B23" s="255"/>
      <c r="C23" s="252"/>
      <c r="D23" s="251"/>
      <c r="E23" s="247"/>
      <c r="F23" s="246"/>
      <c r="G23" s="247"/>
      <c r="H23" s="246"/>
      <c r="I23" s="247"/>
      <c r="J23" s="247"/>
      <c r="K23" s="246"/>
      <c r="L23" s="247"/>
      <c r="M23" s="165">
        <f t="shared" si="0"/>
        <v>0</v>
      </c>
      <c r="N23" s="165">
        <f t="shared" si="1"/>
        <v>0</v>
      </c>
    </row>
    <row r="24" spans="1:14" ht="12.75">
      <c r="A24" s="266" t="s">
        <v>35</v>
      </c>
      <c r="B24" s="266" t="s">
        <v>217</v>
      </c>
      <c r="C24" s="252">
        <f>SUM(D24:G24)</f>
        <v>56533</v>
      </c>
      <c r="D24" s="493">
        <v>36744</v>
      </c>
      <c r="E24" s="252">
        <v>9793</v>
      </c>
      <c r="F24" s="251">
        <v>9996</v>
      </c>
      <c r="G24" s="252"/>
      <c r="H24" s="251"/>
      <c r="I24" s="252"/>
      <c r="J24" s="252"/>
      <c r="K24" s="251"/>
      <c r="L24" s="252"/>
      <c r="M24" s="165">
        <f t="shared" si="0"/>
        <v>56533</v>
      </c>
      <c r="N24" s="165">
        <f t="shared" si="1"/>
        <v>0</v>
      </c>
    </row>
    <row r="25" spans="1:14" ht="12.75">
      <c r="A25" s="230" t="s">
        <v>606</v>
      </c>
      <c r="B25" s="284"/>
      <c r="C25" s="231">
        <v>365</v>
      </c>
      <c r="D25" s="231"/>
      <c r="E25" s="231"/>
      <c r="F25" s="234">
        <v>365</v>
      </c>
      <c r="G25" s="231"/>
      <c r="H25" s="234"/>
      <c r="I25" s="231"/>
      <c r="J25" s="234"/>
      <c r="K25" s="231"/>
      <c r="L25" s="231"/>
      <c r="M25" s="165">
        <f t="shared" si="0"/>
        <v>365</v>
      </c>
      <c r="N25" s="165">
        <f t="shared" si="1"/>
        <v>0</v>
      </c>
    </row>
    <row r="26" spans="1:14" ht="12.75">
      <c r="A26" s="230" t="s">
        <v>602</v>
      </c>
      <c r="B26" s="284"/>
      <c r="C26" s="231">
        <v>78</v>
      </c>
      <c r="D26" s="231">
        <v>61</v>
      </c>
      <c r="E26" s="231">
        <v>17</v>
      </c>
      <c r="F26" s="234"/>
      <c r="G26" s="231"/>
      <c r="H26" s="234"/>
      <c r="I26" s="231"/>
      <c r="J26" s="234"/>
      <c r="K26" s="231"/>
      <c r="L26" s="231"/>
      <c r="M26" s="165">
        <f t="shared" si="0"/>
        <v>78</v>
      </c>
      <c r="N26" s="165">
        <f t="shared" si="1"/>
        <v>0</v>
      </c>
    </row>
    <row r="27" spans="1:14" ht="12.75">
      <c r="A27" s="230" t="s">
        <v>598</v>
      </c>
      <c r="B27" s="284"/>
      <c r="C27" s="231">
        <f aca="true" t="shared" si="6" ref="C27:L27">SUM(C25:C26)</f>
        <v>443</v>
      </c>
      <c r="D27" s="231">
        <f t="shared" si="6"/>
        <v>61</v>
      </c>
      <c r="E27" s="231">
        <f t="shared" si="6"/>
        <v>17</v>
      </c>
      <c r="F27" s="231">
        <f t="shared" si="6"/>
        <v>365</v>
      </c>
      <c r="G27" s="231">
        <f t="shared" si="6"/>
        <v>0</v>
      </c>
      <c r="H27" s="231">
        <f t="shared" si="6"/>
        <v>0</v>
      </c>
      <c r="I27" s="231">
        <f t="shared" si="6"/>
        <v>0</v>
      </c>
      <c r="J27" s="231">
        <f t="shared" si="6"/>
        <v>0</v>
      </c>
      <c r="K27" s="231">
        <f t="shared" si="6"/>
        <v>0</v>
      </c>
      <c r="L27" s="231">
        <f t="shared" si="6"/>
        <v>0</v>
      </c>
      <c r="M27" s="165">
        <f t="shared" si="0"/>
        <v>443</v>
      </c>
      <c r="N27" s="165">
        <f t="shared" si="1"/>
        <v>0</v>
      </c>
    </row>
    <row r="28" spans="1:14" s="472" customFormat="1" ht="12.75">
      <c r="A28" s="473" t="s">
        <v>597</v>
      </c>
      <c r="B28" s="283"/>
      <c r="C28" s="233">
        <f aca="true" t="shared" si="7" ref="C28:L28">C24+C27</f>
        <v>56976</v>
      </c>
      <c r="D28" s="233">
        <f t="shared" si="7"/>
        <v>36805</v>
      </c>
      <c r="E28" s="233">
        <f t="shared" si="7"/>
        <v>9810</v>
      </c>
      <c r="F28" s="233">
        <f t="shared" si="7"/>
        <v>10361</v>
      </c>
      <c r="G28" s="233">
        <f t="shared" si="7"/>
        <v>0</v>
      </c>
      <c r="H28" s="233">
        <f t="shared" si="7"/>
        <v>0</v>
      </c>
      <c r="I28" s="233">
        <f t="shared" si="7"/>
        <v>0</v>
      </c>
      <c r="J28" s="233">
        <f t="shared" si="7"/>
        <v>0</v>
      </c>
      <c r="K28" s="233">
        <f t="shared" si="7"/>
        <v>0</v>
      </c>
      <c r="L28" s="233">
        <f t="shared" si="7"/>
        <v>0</v>
      </c>
      <c r="M28" s="165">
        <f t="shared" si="0"/>
        <v>56976</v>
      </c>
      <c r="N28" s="165">
        <f t="shared" si="1"/>
        <v>0</v>
      </c>
    </row>
    <row r="29" spans="1:14" ht="12.75">
      <c r="A29" s="227" t="s">
        <v>351</v>
      </c>
      <c r="B29" s="227"/>
      <c r="C29" s="252"/>
      <c r="D29" s="251"/>
      <c r="E29" s="247"/>
      <c r="F29" s="246"/>
      <c r="G29" s="247"/>
      <c r="H29" s="246"/>
      <c r="I29" s="247"/>
      <c r="J29" s="247"/>
      <c r="K29" s="246"/>
      <c r="L29" s="247"/>
      <c r="M29" s="165">
        <f t="shared" si="0"/>
        <v>0</v>
      </c>
      <c r="N29" s="165">
        <f t="shared" si="1"/>
        <v>0</v>
      </c>
    </row>
    <row r="30" spans="1:14" s="68" customFormat="1" ht="12.75">
      <c r="A30" s="266" t="s">
        <v>35</v>
      </c>
      <c r="B30" s="266" t="s">
        <v>217</v>
      </c>
      <c r="C30" s="252">
        <f>SUM(D30:G30)</f>
        <v>23993</v>
      </c>
      <c r="D30" s="251">
        <v>16175</v>
      </c>
      <c r="E30" s="252">
        <v>4370</v>
      </c>
      <c r="F30" s="251">
        <v>3448</v>
      </c>
      <c r="G30" s="252"/>
      <c r="H30" s="251"/>
      <c r="I30" s="252"/>
      <c r="J30" s="252"/>
      <c r="K30" s="251"/>
      <c r="L30" s="252"/>
      <c r="M30" s="165">
        <f t="shared" si="0"/>
        <v>23993</v>
      </c>
      <c r="N30" s="165">
        <f t="shared" si="1"/>
        <v>0</v>
      </c>
    </row>
    <row r="31" spans="1:14" ht="12.75">
      <c r="A31" s="230" t="s">
        <v>606</v>
      </c>
      <c r="B31" s="284"/>
      <c r="C31" s="231">
        <v>202</v>
      </c>
      <c r="D31" s="231"/>
      <c r="E31" s="231"/>
      <c r="F31" s="234">
        <v>202</v>
      </c>
      <c r="G31" s="231"/>
      <c r="H31" s="234"/>
      <c r="I31" s="231"/>
      <c r="J31" s="234"/>
      <c r="K31" s="231"/>
      <c r="L31" s="231"/>
      <c r="M31" s="165">
        <f t="shared" si="0"/>
        <v>202</v>
      </c>
      <c r="N31" s="165">
        <f t="shared" si="1"/>
        <v>0</v>
      </c>
    </row>
    <row r="32" spans="1:14" ht="12.75">
      <c r="A32" s="230" t="s">
        <v>602</v>
      </c>
      <c r="B32" s="284"/>
      <c r="C32" s="231">
        <v>207</v>
      </c>
      <c r="D32" s="231">
        <v>163</v>
      </c>
      <c r="E32" s="231">
        <v>44</v>
      </c>
      <c r="F32" s="234"/>
      <c r="G32" s="231"/>
      <c r="H32" s="234"/>
      <c r="I32" s="231"/>
      <c r="J32" s="234"/>
      <c r="K32" s="231"/>
      <c r="L32" s="231"/>
      <c r="M32" s="165">
        <f t="shared" si="0"/>
        <v>207</v>
      </c>
      <c r="N32" s="165">
        <f t="shared" si="1"/>
        <v>0</v>
      </c>
    </row>
    <row r="33" spans="1:14" ht="12.75">
      <c r="A33" s="230" t="s">
        <v>616</v>
      </c>
      <c r="B33" s="284"/>
      <c r="C33" s="231">
        <v>201</v>
      </c>
      <c r="D33" s="231"/>
      <c r="E33" s="231"/>
      <c r="F33" s="234">
        <v>201</v>
      </c>
      <c r="G33" s="231"/>
      <c r="H33" s="234"/>
      <c r="I33" s="231"/>
      <c r="J33" s="234"/>
      <c r="K33" s="231"/>
      <c r="L33" s="231"/>
      <c r="M33" s="165">
        <f t="shared" si="0"/>
        <v>201</v>
      </c>
      <c r="N33" s="165">
        <f t="shared" si="1"/>
        <v>0</v>
      </c>
    </row>
    <row r="34" spans="1:14" ht="12.75">
      <c r="A34" s="230" t="s">
        <v>598</v>
      </c>
      <c r="B34" s="284"/>
      <c r="C34" s="231">
        <f aca="true" t="shared" si="8" ref="C34:L34">SUM(C31:C33)</f>
        <v>610</v>
      </c>
      <c r="D34" s="231">
        <f t="shared" si="8"/>
        <v>163</v>
      </c>
      <c r="E34" s="231">
        <f t="shared" si="8"/>
        <v>44</v>
      </c>
      <c r="F34" s="231">
        <f t="shared" si="8"/>
        <v>403</v>
      </c>
      <c r="G34" s="231">
        <f t="shared" si="8"/>
        <v>0</v>
      </c>
      <c r="H34" s="231">
        <f t="shared" si="8"/>
        <v>0</v>
      </c>
      <c r="I34" s="231">
        <f t="shared" si="8"/>
        <v>0</v>
      </c>
      <c r="J34" s="231">
        <f t="shared" si="8"/>
        <v>0</v>
      </c>
      <c r="K34" s="231">
        <f t="shared" si="8"/>
        <v>0</v>
      </c>
      <c r="L34" s="231">
        <f t="shared" si="8"/>
        <v>0</v>
      </c>
      <c r="M34" s="165">
        <f t="shared" si="0"/>
        <v>610</v>
      </c>
      <c r="N34" s="165">
        <f t="shared" si="1"/>
        <v>0</v>
      </c>
    </row>
    <row r="35" spans="1:14" s="472" customFormat="1" ht="12.75">
      <c r="A35" s="473" t="s">
        <v>597</v>
      </c>
      <c r="B35" s="283"/>
      <c r="C35" s="233">
        <f aca="true" t="shared" si="9" ref="C35:L35">C30+C34</f>
        <v>24603</v>
      </c>
      <c r="D35" s="233">
        <f t="shared" si="9"/>
        <v>16338</v>
      </c>
      <c r="E35" s="233">
        <f t="shared" si="9"/>
        <v>4414</v>
      </c>
      <c r="F35" s="233">
        <f t="shared" si="9"/>
        <v>3851</v>
      </c>
      <c r="G35" s="233">
        <f t="shared" si="9"/>
        <v>0</v>
      </c>
      <c r="H35" s="233">
        <f t="shared" si="9"/>
        <v>0</v>
      </c>
      <c r="I35" s="233">
        <f t="shared" si="9"/>
        <v>0</v>
      </c>
      <c r="J35" s="233">
        <f t="shared" si="9"/>
        <v>0</v>
      </c>
      <c r="K35" s="233">
        <f t="shared" si="9"/>
        <v>0</v>
      </c>
      <c r="L35" s="233">
        <f t="shared" si="9"/>
        <v>0</v>
      </c>
      <c r="M35" s="165">
        <f t="shared" si="0"/>
        <v>24603</v>
      </c>
      <c r="N35" s="165">
        <f t="shared" si="1"/>
        <v>0</v>
      </c>
    </row>
    <row r="36" spans="1:14" ht="12.75">
      <c r="A36" s="227" t="s">
        <v>311</v>
      </c>
      <c r="B36" s="227"/>
      <c r="C36" s="252"/>
      <c r="D36" s="247"/>
      <c r="E36" s="247"/>
      <c r="F36" s="246"/>
      <c r="G36" s="247"/>
      <c r="H36" s="246"/>
      <c r="I36" s="247"/>
      <c r="J36" s="247"/>
      <c r="K36" s="246"/>
      <c r="L36" s="247"/>
      <c r="M36" s="165">
        <f t="shared" si="0"/>
        <v>0</v>
      </c>
      <c r="N36" s="165">
        <f t="shared" si="1"/>
        <v>0</v>
      </c>
    </row>
    <row r="37" spans="1:14" s="68" customFormat="1" ht="12.75">
      <c r="A37" s="230" t="s">
        <v>35</v>
      </c>
      <c r="B37" s="230"/>
      <c r="C37" s="252">
        <f aca="true" t="shared" si="10" ref="C37:L37">C41+C49</f>
        <v>143832</v>
      </c>
      <c r="D37" s="252">
        <f t="shared" si="10"/>
        <v>65944</v>
      </c>
      <c r="E37" s="252">
        <f t="shared" si="10"/>
        <v>16117</v>
      </c>
      <c r="F37" s="252">
        <f t="shared" si="10"/>
        <v>61771</v>
      </c>
      <c r="G37" s="252">
        <f t="shared" si="10"/>
        <v>0</v>
      </c>
      <c r="H37" s="492">
        <f t="shared" si="10"/>
        <v>0</v>
      </c>
      <c r="I37" s="252">
        <f t="shared" si="10"/>
        <v>0</v>
      </c>
      <c r="J37" s="252">
        <f t="shared" si="10"/>
        <v>0</v>
      </c>
      <c r="K37" s="252">
        <f t="shared" si="10"/>
        <v>0</v>
      </c>
      <c r="L37" s="252">
        <f t="shared" si="10"/>
        <v>0</v>
      </c>
      <c r="M37" s="165">
        <f t="shared" si="0"/>
        <v>143832</v>
      </c>
      <c r="N37" s="165">
        <f t="shared" si="1"/>
        <v>0</v>
      </c>
    </row>
    <row r="38" spans="1:14" s="68" customFormat="1" ht="12.75">
      <c r="A38" s="230" t="s">
        <v>598</v>
      </c>
      <c r="B38" s="230"/>
      <c r="C38" s="252">
        <f aca="true" t="shared" si="11" ref="C38:L38">C46+C53</f>
        <v>9297</v>
      </c>
      <c r="D38" s="252">
        <f t="shared" si="11"/>
        <v>2557</v>
      </c>
      <c r="E38" s="252">
        <f t="shared" si="11"/>
        <v>691</v>
      </c>
      <c r="F38" s="252">
        <f t="shared" si="11"/>
        <v>6049</v>
      </c>
      <c r="G38" s="252">
        <f t="shared" si="11"/>
        <v>0</v>
      </c>
      <c r="H38" s="252">
        <f t="shared" si="11"/>
        <v>0</v>
      </c>
      <c r="I38" s="252">
        <f t="shared" si="11"/>
        <v>0</v>
      </c>
      <c r="J38" s="252">
        <f t="shared" si="11"/>
        <v>0</v>
      </c>
      <c r="K38" s="252">
        <f t="shared" si="11"/>
        <v>0</v>
      </c>
      <c r="L38" s="252">
        <f t="shared" si="11"/>
        <v>0</v>
      </c>
      <c r="M38" s="165">
        <f t="shared" si="0"/>
        <v>9297</v>
      </c>
      <c r="N38" s="165">
        <f t="shared" si="1"/>
        <v>0</v>
      </c>
    </row>
    <row r="39" spans="1:14" s="472" customFormat="1" ht="12.75">
      <c r="A39" s="473" t="s">
        <v>597</v>
      </c>
      <c r="B39" s="473"/>
      <c r="C39" s="249">
        <f aca="true" t="shared" si="12" ref="C39:L39">C47+C54</f>
        <v>153129</v>
      </c>
      <c r="D39" s="249">
        <f t="shared" si="12"/>
        <v>68501</v>
      </c>
      <c r="E39" s="249">
        <f t="shared" si="12"/>
        <v>16808</v>
      </c>
      <c r="F39" s="249">
        <f t="shared" si="12"/>
        <v>67820</v>
      </c>
      <c r="G39" s="249">
        <f t="shared" si="12"/>
        <v>0</v>
      </c>
      <c r="H39" s="249">
        <f t="shared" si="12"/>
        <v>0</v>
      </c>
      <c r="I39" s="249">
        <f t="shared" si="12"/>
        <v>0</v>
      </c>
      <c r="J39" s="249">
        <f t="shared" si="12"/>
        <v>0</v>
      </c>
      <c r="K39" s="249">
        <f t="shared" si="12"/>
        <v>0</v>
      </c>
      <c r="L39" s="249">
        <f t="shared" si="12"/>
        <v>0</v>
      </c>
      <c r="M39" s="165">
        <f t="shared" si="0"/>
        <v>153129</v>
      </c>
      <c r="N39" s="165">
        <f t="shared" si="1"/>
        <v>0</v>
      </c>
    </row>
    <row r="40" spans="1:15" ht="12.75">
      <c r="A40" s="254" t="s">
        <v>196</v>
      </c>
      <c r="B40" s="254"/>
      <c r="C40" s="252"/>
      <c r="D40" s="251"/>
      <c r="E40" s="252"/>
      <c r="F40" s="251"/>
      <c r="G40" s="252"/>
      <c r="H40" s="251"/>
      <c r="I40" s="252"/>
      <c r="J40" s="252"/>
      <c r="K40" s="251"/>
      <c r="L40" s="252"/>
      <c r="M40" s="165">
        <f t="shared" si="0"/>
        <v>0</v>
      </c>
      <c r="N40" s="165">
        <f t="shared" si="1"/>
        <v>0</v>
      </c>
      <c r="O40" s="472"/>
    </row>
    <row r="41" spans="1:15" s="68" customFormat="1" ht="12.75">
      <c r="A41" s="266" t="s">
        <v>35</v>
      </c>
      <c r="B41" s="266" t="s">
        <v>218</v>
      </c>
      <c r="C41" s="252">
        <f>SUM(D41:G41)</f>
        <v>86549</v>
      </c>
      <c r="D41" s="493">
        <v>37567</v>
      </c>
      <c r="E41" s="252">
        <v>9997</v>
      </c>
      <c r="F41" s="251">
        <v>38985</v>
      </c>
      <c r="G41" s="252"/>
      <c r="H41" s="251"/>
      <c r="I41" s="252"/>
      <c r="J41" s="252"/>
      <c r="K41" s="251"/>
      <c r="L41" s="252"/>
      <c r="M41" s="165">
        <f t="shared" si="0"/>
        <v>86549</v>
      </c>
      <c r="N41" s="165">
        <f t="shared" si="1"/>
        <v>0</v>
      </c>
      <c r="O41" s="472"/>
    </row>
    <row r="42" spans="1:15" ht="12.75">
      <c r="A42" s="230" t="s">
        <v>606</v>
      </c>
      <c r="B42" s="284"/>
      <c r="C42" s="231">
        <v>3629</v>
      </c>
      <c r="D42" s="231"/>
      <c r="E42" s="231"/>
      <c r="F42" s="234">
        <v>3629</v>
      </c>
      <c r="G42" s="231"/>
      <c r="H42" s="234"/>
      <c r="I42" s="231"/>
      <c r="J42" s="234"/>
      <c r="K42" s="231"/>
      <c r="L42" s="231"/>
      <c r="M42" s="165">
        <f t="shared" si="0"/>
        <v>3629</v>
      </c>
      <c r="N42" s="165">
        <f t="shared" si="1"/>
        <v>0</v>
      </c>
      <c r="O42" s="472"/>
    </row>
    <row r="43" spans="1:15" ht="12.75">
      <c r="A43" s="230" t="s">
        <v>615</v>
      </c>
      <c r="B43" s="284"/>
      <c r="C43" s="231">
        <v>207</v>
      </c>
      <c r="D43" s="231">
        <v>163</v>
      </c>
      <c r="E43" s="231">
        <v>44</v>
      </c>
      <c r="F43" s="234"/>
      <c r="G43" s="231"/>
      <c r="H43" s="234"/>
      <c r="I43" s="231"/>
      <c r="J43" s="234"/>
      <c r="K43" s="231"/>
      <c r="L43" s="231"/>
      <c r="M43" s="165">
        <f t="shared" si="0"/>
        <v>207</v>
      </c>
      <c r="N43" s="165">
        <f t="shared" si="1"/>
        <v>0</v>
      </c>
      <c r="O43" s="472"/>
    </row>
    <row r="44" spans="1:15" ht="12.75">
      <c r="A44" s="266" t="s">
        <v>624</v>
      </c>
      <c r="B44" s="284"/>
      <c r="C44" s="231">
        <v>1208</v>
      </c>
      <c r="D44" s="231">
        <v>951</v>
      </c>
      <c r="E44" s="231">
        <v>257</v>
      </c>
      <c r="F44" s="234"/>
      <c r="G44" s="231"/>
      <c r="H44" s="234"/>
      <c r="I44" s="231"/>
      <c r="J44" s="234"/>
      <c r="K44" s="231"/>
      <c r="L44" s="231"/>
      <c r="M44" s="165">
        <f t="shared" si="0"/>
        <v>1208</v>
      </c>
      <c r="N44" s="165">
        <f t="shared" si="1"/>
        <v>0</v>
      </c>
      <c r="O44" s="472"/>
    </row>
    <row r="45" spans="1:15" ht="12.75">
      <c r="A45" s="230" t="s">
        <v>602</v>
      </c>
      <c r="B45" s="284"/>
      <c r="C45" s="231">
        <v>394</v>
      </c>
      <c r="D45" s="231">
        <v>310</v>
      </c>
      <c r="E45" s="231">
        <v>84</v>
      </c>
      <c r="F45" s="234"/>
      <c r="G45" s="231"/>
      <c r="H45" s="234"/>
      <c r="I45" s="231"/>
      <c r="J45" s="234"/>
      <c r="K45" s="231"/>
      <c r="L45" s="231"/>
      <c r="M45" s="165">
        <f t="shared" si="0"/>
        <v>394</v>
      </c>
      <c r="N45" s="165">
        <f t="shared" si="1"/>
        <v>0</v>
      </c>
      <c r="O45" s="472"/>
    </row>
    <row r="46" spans="1:15" ht="12.75">
      <c r="A46" s="230" t="s">
        <v>598</v>
      </c>
      <c r="B46" s="284"/>
      <c r="C46" s="231">
        <f aca="true" t="shared" si="13" ref="C46:L46">SUM(C42:C45)</f>
        <v>5438</v>
      </c>
      <c r="D46" s="231">
        <f t="shared" si="13"/>
        <v>1424</v>
      </c>
      <c r="E46" s="231">
        <f t="shared" si="13"/>
        <v>385</v>
      </c>
      <c r="F46" s="231">
        <f t="shared" si="13"/>
        <v>3629</v>
      </c>
      <c r="G46" s="231">
        <f t="shared" si="13"/>
        <v>0</v>
      </c>
      <c r="H46" s="231">
        <f t="shared" si="13"/>
        <v>0</v>
      </c>
      <c r="I46" s="231">
        <f t="shared" si="13"/>
        <v>0</v>
      </c>
      <c r="J46" s="231">
        <f t="shared" si="13"/>
        <v>0</v>
      </c>
      <c r="K46" s="231">
        <f t="shared" si="13"/>
        <v>0</v>
      </c>
      <c r="L46" s="231">
        <f t="shared" si="13"/>
        <v>0</v>
      </c>
      <c r="M46" s="165">
        <f t="shared" si="0"/>
        <v>5438</v>
      </c>
      <c r="N46" s="165">
        <f t="shared" si="1"/>
        <v>0</v>
      </c>
      <c r="O46" s="472"/>
    </row>
    <row r="47" spans="1:14" s="472" customFormat="1" ht="12.75">
      <c r="A47" s="473" t="s">
        <v>597</v>
      </c>
      <c r="B47" s="283"/>
      <c r="C47" s="233">
        <f aca="true" t="shared" si="14" ref="C47:L47">C41+C46</f>
        <v>91987</v>
      </c>
      <c r="D47" s="233">
        <f t="shared" si="14"/>
        <v>38991</v>
      </c>
      <c r="E47" s="233">
        <f t="shared" si="14"/>
        <v>10382</v>
      </c>
      <c r="F47" s="233">
        <f t="shared" si="14"/>
        <v>42614</v>
      </c>
      <c r="G47" s="233">
        <f t="shared" si="14"/>
        <v>0</v>
      </c>
      <c r="H47" s="233">
        <f t="shared" si="14"/>
        <v>0</v>
      </c>
      <c r="I47" s="233">
        <f t="shared" si="14"/>
        <v>0</v>
      </c>
      <c r="J47" s="233">
        <f t="shared" si="14"/>
        <v>0</v>
      </c>
      <c r="K47" s="233">
        <f t="shared" si="14"/>
        <v>0</v>
      </c>
      <c r="L47" s="233">
        <f t="shared" si="14"/>
        <v>0</v>
      </c>
      <c r="M47" s="165">
        <f t="shared" si="0"/>
        <v>91987</v>
      </c>
      <c r="N47" s="165">
        <f t="shared" si="1"/>
        <v>0</v>
      </c>
    </row>
    <row r="48" spans="1:15" ht="12.75">
      <c r="A48" s="255" t="s">
        <v>197</v>
      </c>
      <c r="B48" s="255"/>
      <c r="C48" s="252"/>
      <c r="D48" s="251"/>
      <c r="E48" s="247"/>
      <c r="F48" s="246"/>
      <c r="G48" s="247"/>
      <c r="H48" s="246"/>
      <c r="I48" s="247"/>
      <c r="J48" s="247"/>
      <c r="K48" s="246"/>
      <c r="L48" s="247"/>
      <c r="M48" s="165">
        <f t="shared" si="0"/>
        <v>0</v>
      </c>
      <c r="N48" s="165">
        <f t="shared" si="1"/>
        <v>0</v>
      </c>
      <c r="O48" s="472"/>
    </row>
    <row r="49" spans="1:15" s="68" customFormat="1" ht="12.75">
      <c r="A49" s="266" t="s">
        <v>35</v>
      </c>
      <c r="B49" s="266" t="s">
        <v>218</v>
      </c>
      <c r="C49" s="252">
        <f>SUM(D49:G49)</f>
        <v>57283</v>
      </c>
      <c r="D49" s="251">
        <v>28377</v>
      </c>
      <c r="E49" s="252">
        <v>6120</v>
      </c>
      <c r="F49" s="251">
        <v>22786</v>
      </c>
      <c r="G49" s="252"/>
      <c r="H49" s="251"/>
      <c r="I49" s="252"/>
      <c r="J49" s="252"/>
      <c r="K49" s="251"/>
      <c r="L49" s="252"/>
      <c r="M49" s="165">
        <f t="shared" si="0"/>
        <v>57283</v>
      </c>
      <c r="N49" s="165">
        <f t="shared" si="1"/>
        <v>0</v>
      </c>
      <c r="O49" s="472"/>
    </row>
    <row r="50" spans="1:15" ht="12.75">
      <c r="A50" s="230" t="s">
        <v>606</v>
      </c>
      <c r="B50" s="284"/>
      <c r="C50" s="231">
        <v>2420</v>
      </c>
      <c r="D50" s="231"/>
      <c r="E50" s="231"/>
      <c r="F50" s="234">
        <v>2420</v>
      </c>
      <c r="G50" s="231"/>
      <c r="H50" s="234"/>
      <c r="I50" s="231"/>
      <c r="J50" s="234"/>
      <c r="K50" s="231"/>
      <c r="L50" s="231"/>
      <c r="M50" s="165">
        <f t="shared" si="0"/>
        <v>2420</v>
      </c>
      <c r="N50" s="165">
        <f t="shared" si="1"/>
        <v>0</v>
      </c>
      <c r="O50" s="472"/>
    </row>
    <row r="51" spans="1:16" ht="12.75">
      <c r="A51" s="266" t="s">
        <v>624</v>
      </c>
      <c r="B51" s="284"/>
      <c r="C51" s="231">
        <v>852</v>
      </c>
      <c r="D51" s="231">
        <v>671</v>
      </c>
      <c r="E51" s="231">
        <v>181</v>
      </c>
      <c r="F51" s="234"/>
      <c r="G51" s="231"/>
      <c r="H51" s="234"/>
      <c r="I51" s="231"/>
      <c r="J51" s="234"/>
      <c r="K51" s="231"/>
      <c r="L51" s="231"/>
      <c r="M51" s="165">
        <f t="shared" si="0"/>
        <v>852</v>
      </c>
      <c r="N51" s="165">
        <f t="shared" si="1"/>
        <v>0</v>
      </c>
      <c r="O51" s="472"/>
      <c r="P51" s="230"/>
    </row>
    <row r="52" spans="1:15" ht="12.75">
      <c r="A52" s="230" t="s">
        <v>602</v>
      </c>
      <c r="B52" s="284"/>
      <c r="C52" s="231">
        <v>587</v>
      </c>
      <c r="D52" s="231">
        <v>462</v>
      </c>
      <c r="E52" s="231">
        <v>125</v>
      </c>
      <c r="F52" s="234"/>
      <c r="G52" s="231"/>
      <c r="H52" s="234"/>
      <c r="I52" s="231"/>
      <c r="J52" s="234"/>
      <c r="K52" s="231"/>
      <c r="L52" s="231"/>
      <c r="M52" s="165">
        <f t="shared" si="0"/>
        <v>587</v>
      </c>
      <c r="N52" s="165">
        <f t="shared" si="1"/>
        <v>0</v>
      </c>
      <c r="O52" s="472"/>
    </row>
    <row r="53" spans="1:15" ht="12.75">
      <c r="A53" s="230" t="s">
        <v>598</v>
      </c>
      <c r="B53" s="284"/>
      <c r="C53" s="231">
        <f aca="true" t="shared" si="15" ref="C53:L53">SUM(C50:C52)</f>
        <v>3859</v>
      </c>
      <c r="D53" s="231">
        <f t="shared" si="15"/>
        <v>1133</v>
      </c>
      <c r="E53" s="231">
        <f t="shared" si="15"/>
        <v>306</v>
      </c>
      <c r="F53" s="231">
        <f t="shared" si="15"/>
        <v>2420</v>
      </c>
      <c r="G53" s="231">
        <f t="shared" si="15"/>
        <v>0</v>
      </c>
      <c r="H53" s="231">
        <f t="shared" si="15"/>
        <v>0</v>
      </c>
      <c r="I53" s="231">
        <f t="shared" si="15"/>
        <v>0</v>
      </c>
      <c r="J53" s="231">
        <f t="shared" si="15"/>
        <v>0</v>
      </c>
      <c r="K53" s="231">
        <f t="shared" si="15"/>
        <v>0</v>
      </c>
      <c r="L53" s="231">
        <f t="shared" si="15"/>
        <v>0</v>
      </c>
      <c r="M53" s="165">
        <f t="shared" si="0"/>
        <v>3859</v>
      </c>
      <c r="N53" s="165">
        <f t="shared" si="1"/>
        <v>0</v>
      </c>
      <c r="O53" s="472"/>
    </row>
    <row r="54" spans="1:14" s="472" customFormat="1" ht="12.75">
      <c r="A54" s="473" t="s">
        <v>597</v>
      </c>
      <c r="B54" s="283"/>
      <c r="C54" s="233">
        <f aca="true" t="shared" si="16" ref="C54:L54">C49+C53</f>
        <v>61142</v>
      </c>
      <c r="D54" s="233">
        <f t="shared" si="16"/>
        <v>29510</v>
      </c>
      <c r="E54" s="233">
        <f t="shared" si="16"/>
        <v>6426</v>
      </c>
      <c r="F54" s="233">
        <f t="shared" si="16"/>
        <v>25206</v>
      </c>
      <c r="G54" s="233">
        <f t="shared" si="16"/>
        <v>0</v>
      </c>
      <c r="H54" s="233">
        <f t="shared" si="16"/>
        <v>0</v>
      </c>
      <c r="I54" s="233">
        <f t="shared" si="16"/>
        <v>0</v>
      </c>
      <c r="J54" s="233">
        <f t="shared" si="16"/>
        <v>0</v>
      </c>
      <c r="K54" s="233">
        <f t="shared" si="16"/>
        <v>0</v>
      </c>
      <c r="L54" s="233">
        <f t="shared" si="16"/>
        <v>0</v>
      </c>
      <c r="M54" s="165">
        <f t="shared" si="0"/>
        <v>61142</v>
      </c>
      <c r="N54" s="165">
        <f t="shared" si="1"/>
        <v>0</v>
      </c>
    </row>
    <row r="55" spans="1:15" ht="12.75">
      <c r="A55" s="227" t="s">
        <v>318</v>
      </c>
      <c r="B55" s="227"/>
      <c r="C55" s="252"/>
      <c r="D55" s="246"/>
      <c r="E55" s="247"/>
      <c r="F55" s="246"/>
      <c r="G55" s="247"/>
      <c r="H55" s="246"/>
      <c r="I55" s="247"/>
      <c r="J55" s="247"/>
      <c r="K55" s="246"/>
      <c r="L55" s="247"/>
      <c r="M55" s="165">
        <f t="shared" si="0"/>
        <v>0</v>
      </c>
      <c r="N55" s="165">
        <f t="shared" si="1"/>
        <v>0</v>
      </c>
      <c r="O55" s="472"/>
    </row>
    <row r="56" spans="1:15" s="68" customFormat="1" ht="12.75">
      <c r="A56" s="266" t="s">
        <v>35</v>
      </c>
      <c r="B56" s="266" t="s">
        <v>217</v>
      </c>
      <c r="C56" s="252">
        <f>SUM(D56:G56)</f>
        <v>38212</v>
      </c>
      <c r="D56" s="251">
        <v>22466</v>
      </c>
      <c r="E56" s="252">
        <v>6144</v>
      </c>
      <c r="F56" s="251">
        <v>9602</v>
      </c>
      <c r="G56" s="252"/>
      <c r="H56" s="251"/>
      <c r="I56" s="252"/>
      <c r="J56" s="252"/>
      <c r="K56" s="251"/>
      <c r="L56" s="252"/>
      <c r="M56" s="165">
        <f t="shared" si="0"/>
        <v>38212</v>
      </c>
      <c r="N56" s="165">
        <f t="shared" si="1"/>
        <v>0</v>
      </c>
      <c r="O56" s="472"/>
    </row>
    <row r="57" spans="1:15" ht="12.75">
      <c r="A57" s="230" t="s">
        <v>606</v>
      </c>
      <c r="B57" s="284"/>
      <c r="C57" s="231">
        <v>370</v>
      </c>
      <c r="D57" s="231"/>
      <c r="E57" s="231"/>
      <c r="F57" s="234">
        <v>370</v>
      </c>
      <c r="G57" s="231"/>
      <c r="H57" s="234"/>
      <c r="I57" s="231"/>
      <c r="J57" s="234"/>
      <c r="K57" s="231"/>
      <c r="L57" s="234"/>
      <c r="M57" s="165">
        <f t="shared" si="0"/>
        <v>370</v>
      </c>
      <c r="N57" s="165">
        <f t="shared" si="1"/>
        <v>0</v>
      </c>
      <c r="O57" s="472"/>
    </row>
    <row r="58" spans="1:15" ht="12.75">
      <c r="A58" s="266" t="s">
        <v>603</v>
      </c>
      <c r="B58" s="284"/>
      <c r="C58" s="231">
        <v>754</v>
      </c>
      <c r="D58" s="231">
        <v>593</v>
      </c>
      <c r="E58" s="231">
        <v>161</v>
      </c>
      <c r="F58" s="234"/>
      <c r="G58" s="231"/>
      <c r="H58" s="234"/>
      <c r="I58" s="231"/>
      <c r="J58" s="234"/>
      <c r="K58" s="231"/>
      <c r="L58" s="234"/>
      <c r="M58" s="165">
        <f t="shared" si="0"/>
        <v>754</v>
      </c>
      <c r="N58" s="165">
        <f t="shared" si="1"/>
        <v>0</v>
      </c>
      <c r="O58" s="472"/>
    </row>
    <row r="59" spans="1:15" ht="12.75">
      <c r="A59" s="230" t="s">
        <v>602</v>
      </c>
      <c r="B59" s="284"/>
      <c r="C59" s="231">
        <v>273</v>
      </c>
      <c r="D59" s="231">
        <v>215</v>
      </c>
      <c r="E59" s="231">
        <v>58</v>
      </c>
      <c r="F59" s="234"/>
      <c r="G59" s="231"/>
      <c r="H59" s="234"/>
      <c r="I59" s="231"/>
      <c r="J59" s="234"/>
      <c r="K59" s="231"/>
      <c r="L59" s="234"/>
      <c r="M59" s="165">
        <f t="shared" si="0"/>
        <v>273</v>
      </c>
      <c r="N59" s="165">
        <f t="shared" si="1"/>
        <v>0</v>
      </c>
      <c r="O59" s="472"/>
    </row>
    <row r="60" spans="1:15" ht="12.75">
      <c r="A60" s="230" t="s">
        <v>598</v>
      </c>
      <c r="B60" s="284"/>
      <c r="C60" s="231">
        <f aca="true" t="shared" si="17" ref="C60:L60">SUM(C57:C59)</f>
        <v>1397</v>
      </c>
      <c r="D60" s="231">
        <f t="shared" si="17"/>
        <v>808</v>
      </c>
      <c r="E60" s="231">
        <f t="shared" si="17"/>
        <v>219</v>
      </c>
      <c r="F60" s="231">
        <f t="shared" si="17"/>
        <v>370</v>
      </c>
      <c r="G60" s="231">
        <f t="shared" si="17"/>
        <v>0</v>
      </c>
      <c r="H60" s="231">
        <f t="shared" si="17"/>
        <v>0</v>
      </c>
      <c r="I60" s="231">
        <f t="shared" si="17"/>
        <v>0</v>
      </c>
      <c r="J60" s="231">
        <f t="shared" si="17"/>
        <v>0</v>
      </c>
      <c r="K60" s="231">
        <f t="shared" si="17"/>
        <v>0</v>
      </c>
      <c r="L60" s="231">
        <f t="shared" si="17"/>
        <v>0</v>
      </c>
      <c r="M60" s="165">
        <f t="shared" si="0"/>
        <v>1397</v>
      </c>
      <c r="N60" s="165">
        <f t="shared" si="1"/>
        <v>0</v>
      </c>
      <c r="O60" s="472"/>
    </row>
    <row r="61" spans="1:14" s="472" customFormat="1" ht="12.75">
      <c r="A61" s="473" t="s">
        <v>597</v>
      </c>
      <c r="B61" s="283"/>
      <c r="C61" s="233">
        <f aca="true" t="shared" si="18" ref="C61:L61">C56+C60</f>
        <v>39609</v>
      </c>
      <c r="D61" s="233">
        <f t="shared" si="18"/>
        <v>23274</v>
      </c>
      <c r="E61" s="233">
        <f t="shared" si="18"/>
        <v>6363</v>
      </c>
      <c r="F61" s="233">
        <f t="shared" si="18"/>
        <v>9972</v>
      </c>
      <c r="G61" s="233">
        <f t="shared" si="18"/>
        <v>0</v>
      </c>
      <c r="H61" s="233">
        <f t="shared" si="18"/>
        <v>0</v>
      </c>
      <c r="I61" s="233">
        <f t="shared" si="18"/>
        <v>0</v>
      </c>
      <c r="J61" s="233">
        <f t="shared" si="18"/>
        <v>0</v>
      </c>
      <c r="K61" s="233">
        <f t="shared" si="18"/>
        <v>0</v>
      </c>
      <c r="L61" s="233">
        <f t="shared" si="18"/>
        <v>0</v>
      </c>
      <c r="M61" s="165">
        <f t="shared" si="0"/>
        <v>39609</v>
      </c>
      <c r="N61" s="165">
        <f t="shared" si="1"/>
        <v>0</v>
      </c>
    </row>
    <row r="62" spans="1:14" ht="12.75">
      <c r="A62" s="293" t="s">
        <v>313</v>
      </c>
      <c r="B62" s="236"/>
      <c r="C62" s="252"/>
      <c r="D62" s="214"/>
      <c r="E62" s="238"/>
      <c r="F62" s="237"/>
      <c r="G62" s="238"/>
      <c r="H62" s="237"/>
      <c r="I62" s="238"/>
      <c r="J62" s="237"/>
      <c r="K62" s="238"/>
      <c r="L62" s="333"/>
      <c r="M62" s="165">
        <f t="shared" si="0"/>
        <v>0</v>
      </c>
      <c r="N62" s="165">
        <f t="shared" si="1"/>
        <v>0</v>
      </c>
    </row>
    <row r="63" spans="1:14" s="68" customFormat="1" ht="12.75">
      <c r="A63" s="295" t="s">
        <v>35</v>
      </c>
      <c r="B63" s="240"/>
      <c r="C63" s="252">
        <f aca="true" t="shared" si="19" ref="C63:L63">C67+C73+C78+C83</f>
        <v>116882</v>
      </c>
      <c r="D63" s="252">
        <f t="shared" si="19"/>
        <v>33724</v>
      </c>
      <c r="E63" s="252">
        <f t="shared" si="19"/>
        <v>9082</v>
      </c>
      <c r="F63" s="252">
        <f t="shared" si="19"/>
        <v>54376</v>
      </c>
      <c r="G63" s="252">
        <f t="shared" si="19"/>
        <v>0</v>
      </c>
      <c r="H63" s="492">
        <f t="shared" si="19"/>
        <v>19700</v>
      </c>
      <c r="I63" s="252">
        <f t="shared" si="19"/>
        <v>0</v>
      </c>
      <c r="J63" s="252">
        <f t="shared" si="19"/>
        <v>0</v>
      </c>
      <c r="K63" s="252">
        <f t="shared" si="19"/>
        <v>0</v>
      </c>
      <c r="L63" s="252">
        <f t="shared" si="19"/>
        <v>0</v>
      </c>
      <c r="M63" s="165">
        <f t="shared" si="0"/>
        <v>116882</v>
      </c>
      <c r="N63" s="165">
        <f t="shared" si="1"/>
        <v>0</v>
      </c>
    </row>
    <row r="64" spans="1:14" s="68" customFormat="1" ht="12.75">
      <c r="A64" s="230" t="s">
        <v>598</v>
      </c>
      <c r="B64" s="240"/>
      <c r="C64" s="252">
        <f aca="true" t="shared" si="20" ref="C64:L64">C70+C75+C80+C86</f>
        <v>6353</v>
      </c>
      <c r="D64" s="252">
        <f t="shared" si="20"/>
        <v>0</v>
      </c>
      <c r="E64" s="252">
        <f t="shared" si="20"/>
        <v>0</v>
      </c>
      <c r="F64" s="252">
        <f t="shared" si="20"/>
        <v>3363</v>
      </c>
      <c r="G64" s="252">
        <f t="shared" si="20"/>
        <v>0</v>
      </c>
      <c r="H64" s="252">
        <f t="shared" si="20"/>
        <v>1090</v>
      </c>
      <c r="I64" s="252">
        <f t="shared" si="20"/>
        <v>1900</v>
      </c>
      <c r="J64" s="252">
        <f t="shared" si="20"/>
        <v>0</v>
      </c>
      <c r="K64" s="252">
        <f t="shared" si="20"/>
        <v>0</v>
      </c>
      <c r="L64" s="252">
        <f t="shared" si="20"/>
        <v>0</v>
      </c>
      <c r="M64" s="165">
        <f t="shared" si="0"/>
        <v>6353</v>
      </c>
      <c r="N64" s="165">
        <f t="shared" si="1"/>
        <v>0</v>
      </c>
    </row>
    <row r="65" spans="1:14" s="472" customFormat="1" ht="12.75">
      <c r="A65" s="473" t="s">
        <v>597</v>
      </c>
      <c r="B65" s="267"/>
      <c r="C65" s="252">
        <f aca="true" t="shared" si="21" ref="C65:L65">C71+C76+C81+C87</f>
        <v>123235</v>
      </c>
      <c r="D65" s="252">
        <f t="shared" si="21"/>
        <v>33724</v>
      </c>
      <c r="E65" s="252">
        <f t="shared" si="21"/>
        <v>9082</v>
      </c>
      <c r="F65" s="252">
        <f t="shared" si="21"/>
        <v>57739</v>
      </c>
      <c r="G65" s="252">
        <f t="shared" si="21"/>
        <v>0</v>
      </c>
      <c r="H65" s="252">
        <f t="shared" si="21"/>
        <v>20790</v>
      </c>
      <c r="I65" s="252">
        <f t="shared" si="21"/>
        <v>1900</v>
      </c>
      <c r="J65" s="252">
        <f t="shared" si="21"/>
        <v>0</v>
      </c>
      <c r="K65" s="252">
        <f t="shared" si="21"/>
        <v>0</v>
      </c>
      <c r="L65" s="252">
        <f t="shared" si="21"/>
        <v>0</v>
      </c>
      <c r="M65" s="165">
        <f t="shared" si="0"/>
        <v>123235</v>
      </c>
      <c r="N65" s="165">
        <f t="shared" si="1"/>
        <v>0</v>
      </c>
    </row>
    <row r="66" spans="1:14" ht="12.75">
      <c r="A66" s="294" t="s">
        <v>161</v>
      </c>
      <c r="B66" s="268"/>
      <c r="C66" s="252"/>
      <c r="D66" s="199"/>
      <c r="E66" s="243"/>
      <c r="F66" s="242"/>
      <c r="G66" s="243"/>
      <c r="H66" s="242"/>
      <c r="I66" s="243"/>
      <c r="J66" s="242"/>
      <c r="K66" s="243"/>
      <c r="L66" s="244"/>
      <c r="M66" s="165">
        <f t="shared" si="0"/>
        <v>0</v>
      </c>
      <c r="N66" s="165">
        <f t="shared" si="1"/>
        <v>0</v>
      </c>
    </row>
    <row r="67" spans="1:14" s="68" customFormat="1" ht="12.75">
      <c r="A67" s="295" t="s">
        <v>35</v>
      </c>
      <c r="B67" s="240" t="s">
        <v>218</v>
      </c>
      <c r="C67" s="252">
        <f>SUM(D67:G67)</f>
        <v>59004</v>
      </c>
      <c r="D67" s="199">
        <v>13110</v>
      </c>
      <c r="E67" s="243">
        <v>3534</v>
      </c>
      <c r="F67" s="242">
        <v>42360</v>
      </c>
      <c r="G67" s="243"/>
      <c r="H67" s="242"/>
      <c r="I67" s="243"/>
      <c r="J67" s="242"/>
      <c r="K67" s="243"/>
      <c r="L67" s="244"/>
      <c r="M67" s="165">
        <f t="shared" si="0"/>
        <v>59004</v>
      </c>
      <c r="N67" s="165">
        <f t="shared" si="1"/>
        <v>0</v>
      </c>
    </row>
    <row r="68" spans="1:14" ht="12.75">
      <c r="A68" s="230" t="s">
        <v>606</v>
      </c>
      <c r="B68" s="284"/>
      <c r="C68" s="231">
        <v>-200</v>
      </c>
      <c r="D68" s="231"/>
      <c r="E68" s="231"/>
      <c r="F68" s="234">
        <v>-200</v>
      </c>
      <c r="G68" s="231"/>
      <c r="H68" s="234"/>
      <c r="I68" s="231"/>
      <c r="J68" s="234"/>
      <c r="K68" s="231"/>
      <c r="L68" s="231"/>
      <c r="M68" s="165">
        <f t="shared" si="0"/>
        <v>-200</v>
      </c>
      <c r="N68" s="165">
        <f t="shared" si="1"/>
        <v>0</v>
      </c>
    </row>
    <row r="69" spans="1:14" ht="12.75">
      <c r="A69" s="230" t="s">
        <v>614</v>
      </c>
      <c r="B69" s="284"/>
      <c r="C69" s="231">
        <v>1000</v>
      </c>
      <c r="D69" s="231"/>
      <c r="E69" s="231"/>
      <c r="F69" s="234">
        <v>-900</v>
      </c>
      <c r="G69" s="231"/>
      <c r="H69" s="234"/>
      <c r="I69" s="231">
        <v>1900</v>
      </c>
      <c r="J69" s="234"/>
      <c r="K69" s="231"/>
      <c r="L69" s="231"/>
      <c r="M69" s="165">
        <f t="shared" si="0"/>
        <v>1000</v>
      </c>
      <c r="N69" s="165">
        <f t="shared" si="1"/>
        <v>0</v>
      </c>
    </row>
    <row r="70" spans="1:14" ht="12.75">
      <c r="A70" s="230" t="s">
        <v>598</v>
      </c>
      <c r="B70" s="284"/>
      <c r="C70" s="231">
        <f aca="true" t="shared" si="22" ref="C70:L70">SUM(C68:C69)</f>
        <v>800</v>
      </c>
      <c r="D70" s="231">
        <f t="shared" si="22"/>
        <v>0</v>
      </c>
      <c r="E70" s="231">
        <f t="shared" si="22"/>
        <v>0</v>
      </c>
      <c r="F70" s="231">
        <f t="shared" si="22"/>
        <v>-1100</v>
      </c>
      <c r="G70" s="231">
        <f t="shared" si="22"/>
        <v>0</v>
      </c>
      <c r="H70" s="231">
        <f t="shared" si="22"/>
        <v>0</v>
      </c>
      <c r="I70" s="231">
        <f t="shared" si="22"/>
        <v>1900</v>
      </c>
      <c r="J70" s="231">
        <f t="shared" si="22"/>
        <v>0</v>
      </c>
      <c r="K70" s="231">
        <f t="shared" si="22"/>
        <v>0</v>
      </c>
      <c r="L70" s="231">
        <f t="shared" si="22"/>
        <v>0</v>
      </c>
      <c r="M70" s="165">
        <f t="shared" si="0"/>
        <v>800</v>
      </c>
      <c r="N70" s="165">
        <f t="shared" si="1"/>
        <v>0</v>
      </c>
    </row>
    <row r="71" spans="1:14" s="472" customFormat="1" ht="12.75">
      <c r="A71" s="473" t="s">
        <v>597</v>
      </c>
      <c r="B71" s="283"/>
      <c r="C71" s="233">
        <f aca="true" t="shared" si="23" ref="C71:L71">C67+C70</f>
        <v>59804</v>
      </c>
      <c r="D71" s="233">
        <f t="shared" si="23"/>
        <v>13110</v>
      </c>
      <c r="E71" s="233">
        <f t="shared" si="23"/>
        <v>3534</v>
      </c>
      <c r="F71" s="233">
        <f t="shared" si="23"/>
        <v>41260</v>
      </c>
      <c r="G71" s="233">
        <f t="shared" si="23"/>
        <v>0</v>
      </c>
      <c r="H71" s="233">
        <f t="shared" si="23"/>
        <v>0</v>
      </c>
      <c r="I71" s="233">
        <f t="shared" si="23"/>
        <v>1900</v>
      </c>
      <c r="J71" s="233">
        <f t="shared" si="23"/>
        <v>0</v>
      </c>
      <c r="K71" s="233">
        <f t="shared" si="23"/>
        <v>0</v>
      </c>
      <c r="L71" s="233">
        <f t="shared" si="23"/>
        <v>0</v>
      </c>
      <c r="M71" s="165">
        <f t="shared" si="0"/>
        <v>59804</v>
      </c>
      <c r="N71" s="165">
        <f t="shared" si="1"/>
        <v>0</v>
      </c>
    </row>
    <row r="72" spans="1:14" ht="12.75">
      <c r="A72" s="200" t="s">
        <v>162</v>
      </c>
      <c r="B72" s="200"/>
      <c r="C72" s="252"/>
      <c r="D72" s="214"/>
      <c r="E72" s="238"/>
      <c r="F72" s="237"/>
      <c r="G72" s="238"/>
      <c r="H72" s="237"/>
      <c r="I72" s="238"/>
      <c r="J72" s="237"/>
      <c r="K72" s="238"/>
      <c r="L72" s="214"/>
      <c r="M72" s="165">
        <f t="shared" si="0"/>
        <v>0</v>
      </c>
      <c r="N72" s="165">
        <f t="shared" si="1"/>
        <v>0</v>
      </c>
    </row>
    <row r="73" spans="1:14" s="68" customFormat="1" ht="12.75">
      <c r="A73" s="295" t="s">
        <v>35</v>
      </c>
      <c r="B73" s="295" t="s">
        <v>217</v>
      </c>
      <c r="C73" s="252">
        <f>SUM(D73:G73)</f>
        <v>9325</v>
      </c>
      <c r="D73" s="199">
        <v>5374</v>
      </c>
      <c r="E73" s="243">
        <v>1451</v>
      </c>
      <c r="F73" s="242">
        <v>2500</v>
      </c>
      <c r="G73" s="243"/>
      <c r="H73" s="242"/>
      <c r="I73" s="243"/>
      <c r="J73" s="242"/>
      <c r="K73" s="243"/>
      <c r="L73" s="199"/>
      <c r="M73" s="165">
        <f t="shared" si="0"/>
        <v>9325</v>
      </c>
      <c r="N73" s="165">
        <f t="shared" si="1"/>
        <v>0</v>
      </c>
    </row>
    <row r="74" spans="1:14" ht="12.75">
      <c r="A74" s="230" t="s">
        <v>606</v>
      </c>
      <c r="B74" s="284"/>
      <c r="C74" s="231">
        <v>1741</v>
      </c>
      <c r="D74" s="231"/>
      <c r="E74" s="231"/>
      <c r="F74" s="234">
        <v>1741</v>
      </c>
      <c r="G74" s="231"/>
      <c r="H74" s="234"/>
      <c r="I74" s="231"/>
      <c r="J74" s="234"/>
      <c r="K74" s="231"/>
      <c r="L74" s="231"/>
      <c r="M74" s="165">
        <f t="shared" si="0"/>
        <v>1741</v>
      </c>
      <c r="N74" s="165">
        <f t="shared" si="1"/>
        <v>0</v>
      </c>
    </row>
    <row r="75" spans="1:14" ht="12.75">
      <c r="A75" s="230" t="s">
        <v>598</v>
      </c>
      <c r="B75" s="284"/>
      <c r="C75" s="231">
        <f aca="true" t="shared" si="24" ref="C75:L75">SUM(C74:C74)</f>
        <v>1741</v>
      </c>
      <c r="D75" s="231">
        <f t="shared" si="24"/>
        <v>0</v>
      </c>
      <c r="E75" s="231">
        <f t="shared" si="24"/>
        <v>0</v>
      </c>
      <c r="F75" s="231">
        <f t="shared" si="24"/>
        <v>1741</v>
      </c>
      <c r="G75" s="231">
        <f t="shared" si="24"/>
        <v>0</v>
      </c>
      <c r="H75" s="231">
        <f t="shared" si="24"/>
        <v>0</v>
      </c>
      <c r="I75" s="231">
        <f t="shared" si="24"/>
        <v>0</v>
      </c>
      <c r="J75" s="231">
        <f t="shared" si="24"/>
        <v>0</v>
      </c>
      <c r="K75" s="231">
        <f t="shared" si="24"/>
        <v>0</v>
      </c>
      <c r="L75" s="231">
        <f t="shared" si="24"/>
        <v>0</v>
      </c>
      <c r="M75" s="165">
        <f t="shared" si="0"/>
        <v>1741</v>
      </c>
      <c r="N75" s="165">
        <f t="shared" si="1"/>
        <v>0</v>
      </c>
    </row>
    <row r="76" spans="1:14" s="472" customFormat="1" ht="12.75">
      <c r="A76" s="473" t="s">
        <v>597</v>
      </c>
      <c r="B76" s="283"/>
      <c r="C76" s="233">
        <f aca="true" t="shared" si="25" ref="C76:L76">C73+C75</f>
        <v>11066</v>
      </c>
      <c r="D76" s="233">
        <f t="shared" si="25"/>
        <v>5374</v>
      </c>
      <c r="E76" s="233">
        <f t="shared" si="25"/>
        <v>1451</v>
      </c>
      <c r="F76" s="233">
        <f t="shared" si="25"/>
        <v>4241</v>
      </c>
      <c r="G76" s="233">
        <f t="shared" si="25"/>
        <v>0</v>
      </c>
      <c r="H76" s="233">
        <f t="shared" si="25"/>
        <v>0</v>
      </c>
      <c r="I76" s="233">
        <f t="shared" si="25"/>
        <v>0</v>
      </c>
      <c r="J76" s="233">
        <f t="shared" si="25"/>
        <v>0</v>
      </c>
      <c r="K76" s="233">
        <f t="shared" si="25"/>
        <v>0</v>
      </c>
      <c r="L76" s="233">
        <f t="shared" si="25"/>
        <v>0</v>
      </c>
      <c r="M76" s="165">
        <f aca="true" t="shared" si="26" ref="M76:M139">SUM(D76:L76)</f>
        <v>11066</v>
      </c>
      <c r="N76" s="165">
        <f aca="true" t="shared" si="27" ref="N76:N139">M76-C76</f>
        <v>0</v>
      </c>
    </row>
    <row r="77" spans="1:14" ht="12.75">
      <c r="A77" s="200" t="s">
        <v>164</v>
      </c>
      <c r="B77" s="200"/>
      <c r="C77" s="252"/>
      <c r="D77" s="199"/>
      <c r="E77" s="238"/>
      <c r="F77" s="237"/>
      <c r="G77" s="238"/>
      <c r="H77" s="237"/>
      <c r="I77" s="238"/>
      <c r="J77" s="237"/>
      <c r="K77" s="238"/>
      <c r="L77" s="214"/>
      <c r="M77" s="165">
        <f t="shared" si="26"/>
        <v>0</v>
      </c>
      <c r="N77" s="165">
        <f t="shared" si="27"/>
        <v>0</v>
      </c>
    </row>
    <row r="78" spans="1:14" s="68" customFormat="1" ht="12.75">
      <c r="A78" s="295" t="s">
        <v>35</v>
      </c>
      <c r="B78" s="295" t="s">
        <v>217</v>
      </c>
      <c r="C78" s="252">
        <f>SUM(D78:G78)</f>
        <v>9892</v>
      </c>
      <c r="D78" s="199">
        <v>4868</v>
      </c>
      <c r="E78" s="243">
        <v>1315</v>
      </c>
      <c r="F78" s="242">
        <v>3709</v>
      </c>
      <c r="G78" s="243"/>
      <c r="H78" s="242"/>
      <c r="I78" s="243"/>
      <c r="J78" s="242"/>
      <c r="K78" s="243"/>
      <c r="L78" s="199"/>
      <c r="M78" s="165">
        <f t="shared" si="26"/>
        <v>9892</v>
      </c>
      <c r="N78" s="165">
        <f t="shared" si="27"/>
        <v>0</v>
      </c>
    </row>
    <row r="79" spans="1:14" ht="12.75">
      <c r="A79" s="230" t="s">
        <v>606</v>
      </c>
      <c r="B79" s="284"/>
      <c r="C79" s="231">
        <v>-11</v>
      </c>
      <c r="D79" s="231"/>
      <c r="E79" s="231"/>
      <c r="F79" s="234">
        <v>-11</v>
      </c>
      <c r="G79" s="231"/>
      <c r="H79" s="234"/>
      <c r="I79" s="231"/>
      <c r="J79" s="234"/>
      <c r="K79" s="231"/>
      <c r="L79" s="231"/>
      <c r="M79" s="165">
        <f t="shared" si="26"/>
        <v>-11</v>
      </c>
      <c r="N79" s="165">
        <f t="shared" si="27"/>
        <v>0</v>
      </c>
    </row>
    <row r="80" spans="1:14" ht="12.75">
      <c r="A80" s="230" t="s">
        <v>598</v>
      </c>
      <c r="B80" s="284"/>
      <c r="C80" s="231">
        <f aca="true" t="shared" si="28" ref="C80:L80">SUM(C79:C79)</f>
        <v>-11</v>
      </c>
      <c r="D80" s="231">
        <f t="shared" si="28"/>
        <v>0</v>
      </c>
      <c r="E80" s="231">
        <f t="shared" si="28"/>
        <v>0</v>
      </c>
      <c r="F80" s="231">
        <f t="shared" si="28"/>
        <v>-11</v>
      </c>
      <c r="G80" s="231">
        <f t="shared" si="28"/>
        <v>0</v>
      </c>
      <c r="H80" s="231">
        <f t="shared" si="28"/>
        <v>0</v>
      </c>
      <c r="I80" s="231">
        <f t="shared" si="28"/>
        <v>0</v>
      </c>
      <c r="J80" s="231">
        <f t="shared" si="28"/>
        <v>0</v>
      </c>
      <c r="K80" s="231">
        <f t="shared" si="28"/>
        <v>0</v>
      </c>
      <c r="L80" s="231">
        <f t="shared" si="28"/>
        <v>0</v>
      </c>
      <c r="M80" s="165">
        <f t="shared" si="26"/>
        <v>-11</v>
      </c>
      <c r="N80" s="165">
        <f t="shared" si="27"/>
        <v>0</v>
      </c>
    </row>
    <row r="81" spans="1:14" s="472" customFormat="1" ht="12.75">
      <c r="A81" s="473" t="s">
        <v>597</v>
      </c>
      <c r="B81" s="283"/>
      <c r="C81" s="233">
        <f aca="true" t="shared" si="29" ref="C81:L81">C78+C80</f>
        <v>9881</v>
      </c>
      <c r="D81" s="233">
        <f t="shared" si="29"/>
        <v>4868</v>
      </c>
      <c r="E81" s="233">
        <f t="shared" si="29"/>
        <v>1315</v>
      </c>
      <c r="F81" s="233">
        <f t="shared" si="29"/>
        <v>3698</v>
      </c>
      <c r="G81" s="233">
        <f t="shared" si="29"/>
        <v>0</v>
      </c>
      <c r="H81" s="233">
        <f t="shared" si="29"/>
        <v>0</v>
      </c>
      <c r="I81" s="233">
        <f t="shared" si="29"/>
        <v>0</v>
      </c>
      <c r="J81" s="233">
        <f t="shared" si="29"/>
        <v>0</v>
      </c>
      <c r="K81" s="233">
        <f t="shared" si="29"/>
        <v>0</v>
      </c>
      <c r="L81" s="233">
        <f t="shared" si="29"/>
        <v>0</v>
      </c>
      <c r="M81" s="165">
        <f t="shared" si="26"/>
        <v>9881</v>
      </c>
      <c r="N81" s="165">
        <f t="shared" si="27"/>
        <v>0</v>
      </c>
    </row>
    <row r="82" spans="1:14" ht="12.75">
      <c r="A82" s="200" t="s">
        <v>163</v>
      </c>
      <c r="B82" s="200"/>
      <c r="C82" s="252"/>
      <c r="D82" s="199"/>
      <c r="E82" s="238"/>
      <c r="F82" s="237"/>
      <c r="G82" s="238"/>
      <c r="H82" s="237"/>
      <c r="I82" s="238"/>
      <c r="J82" s="237"/>
      <c r="K82" s="238"/>
      <c r="L82" s="214"/>
      <c r="M82" s="165">
        <f t="shared" si="26"/>
        <v>0</v>
      </c>
      <c r="N82" s="165">
        <f t="shared" si="27"/>
        <v>0</v>
      </c>
    </row>
    <row r="83" spans="1:14" s="68" customFormat="1" ht="12.75">
      <c r="A83" s="295" t="s">
        <v>35</v>
      </c>
      <c r="B83" s="295" t="s">
        <v>217</v>
      </c>
      <c r="C83" s="252">
        <f>SUM(D83:L83)</f>
        <v>38661</v>
      </c>
      <c r="D83" s="199">
        <v>10372</v>
      </c>
      <c r="E83" s="243">
        <v>2782</v>
      </c>
      <c r="F83" s="242">
        <v>5807</v>
      </c>
      <c r="G83" s="243"/>
      <c r="H83" s="242">
        <v>19700</v>
      </c>
      <c r="I83" s="243"/>
      <c r="J83" s="243"/>
      <c r="K83" s="328"/>
      <c r="L83" s="199"/>
      <c r="M83" s="165">
        <f t="shared" si="26"/>
        <v>38661</v>
      </c>
      <c r="N83" s="165">
        <f t="shared" si="27"/>
        <v>0</v>
      </c>
    </row>
    <row r="84" spans="1:14" ht="12.75">
      <c r="A84" s="230" t="s">
        <v>606</v>
      </c>
      <c r="B84" s="284"/>
      <c r="C84" s="231">
        <v>3323</v>
      </c>
      <c r="D84" s="231"/>
      <c r="E84" s="231"/>
      <c r="F84" s="234">
        <v>2733</v>
      </c>
      <c r="G84" s="231"/>
      <c r="H84" s="234">
        <v>590</v>
      </c>
      <c r="I84" s="231"/>
      <c r="J84" s="234"/>
      <c r="K84" s="231"/>
      <c r="L84" s="231"/>
      <c r="M84" s="165">
        <f t="shared" si="26"/>
        <v>3323</v>
      </c>
      <c r="N84" s="165">
        <f t="shared" si="27"/>
        <v>0</v>
      </c>
    </row>
    <row r="85" spans="1:14" ht="12.75">
      <c r="A85" s="230" t="s">
        <v>613</v>
      </c>
      <c r="B85" s="284"/>
      <c r="C85" s="231">
        <v>500</v>
      </c>
      <c r="D85" s="231"/>
      <c r="E85" s="231"/>
      <c r="F85" s="234"/>
      <c r="G85" s="231"/>
      <c r="H85" s="234">
        <v>500</v>
      </c>
      <c r="I85" s="231"/>
      <c r="J85" s="234"/>
      <c r="K85" s="231"/>
      <c r="L85" s="231"/>
      <c r="M85" s="165">
        <f t="shared" si="26"/>
        <v>500</v>
      </c>
      <c r="N85" s="165">
        <f t="shared" si="27"/>
        <v>0</v>
      </c>
    </row>
    <row r="86" spans="1:14" ht="12.75">
      <c r="A86" s="230" t="s">
        <v>598</v>
      </c>
      <c r="B86" s="284"/>
      <c r="C86" s="231">
        <f aca="true" t="shared" si="30" ref="C86:L86">SUM(C84:C85)</f>
        <v>3823</v>
      </c>
      <c r="D86" s="231">
        <f t="shared" si="30"/>
        <v>0</v>
      </c>
      <c r="E86" s="231">
        <f t="shared" si="30"/>
        <v>0</v>
      </c>
      <c r="F86" s="231">
        <f t="shared" si="30"/>
        <v>2733</v>
      </c>
      <c r="G86" s="231">
        <f t="shared" si="30"/>
        <v>0</v>
      </c>
      <c r="H86" s="231">
        <f t="shared" si="30"/>
        <v>1090</v>
      </c>
      <c r="I86" s="231">
        <f t="shared" si="30"/>
        <v>0</v>
      </c>
      <c r="J86" s="231">
        <f t="shared" si="30"/>
        <v>0</v>
      </c>
      <c r="K86" s="231">
        <f t="shared" si="30"/>
        <v>0</v>
      </c>
      <c r="L86" s="231">
        <f t="shared" si="30"/>
        <v>0</v>
      </c>
      <c r="M86" s="165">
        <f t="shared" si="26"/>
        <v>3823</v>
      </c>
      <c r="N86" s="165">
        <f t="shared" si="27"/>
        <v>0</v>
      </c>
    </row>
    <row r="87" spans="1:14" s="472" customFormat="1" ht="12.75">
      <c r="A87" s="473" t="s">
        <v>597</v>
      </c>
      <c r="B87" s="283"/>
      <c r="C87" s="233">
        <f aca="true" t="shared" si="31" ref="C87:L87">C83+C86</f>
        <v>42484</v>
      </c>
      <c r="D87" s="233">
        <f t="shared" si="31"/>
        <v>10372</v>
      </c>
      <c r="E87" s="233">
        <f t="shared" si="31"/>
        <v>2782</v>
      </c>
      <c r="F87" s="233">
        <f t="shared" si="31"/>
        <v>8540</v>
      </c>
      <c r="G87" s="233">
        <f t="shared" si="31"/>
        <v>0</v>
      </c>
      <c r="H87" s="233">
        <f t="shared" si="31"/>
        <v>20790</v>
      </c>
      <c r="I87" s="233">
        <f t="shared" si="31"/>
        <v>0</v>
      </c>
      <c r="J87" s="233">
        <f t="shared" si="31"/>
        <v>0</v>
      </c>
      <c r="K87" s="233">
        <f t="shared" si="31"/>
        <v>0</v>
      </c>
      <c r="L87" s="233">
        <f t="shared" si="31"/>
        <v>0</v>
      </c>
      <c r="M87" s="165">
        <f t="shared" si="26"/>
        <v>42484</v>
      </c>
      <c r="N87" s="165">
        <f t="shared" si="27"/>
        <v>0</v>
      </c>
    </row>
    <row r="88" spans="1:14" ht="12.75">
      <c r="A88" s="314" t="s">
        <v>319</v>
      </c>
      <c r="B88" s="329"/>
      <c r="C88" s="252"/>
      <c r="D88" s="313"/>
      <c r="E88" s="238"/>
      <c r="F88" s="237"/>
      <c r="G88" s="238"/>
      <c r="H88" s="237"/>
      <c r="I88" s="238"/>
      <c r="J88" s="238"/>
      <c r="K88" s="237"/>
      <c r="L88" s="214"/>
      <c r="M88" s="165">
        <f t="shared" si="26"/>
        <v>0</v>
      </c>
      <c r="N88" s="165">
        <f t="shared" si="27"/>
        <v>0</v>
      </c>
    </row>
    <row r="89" spans="1:15" s="68" customFormat="1" ht="12.75">
      <c r="A89" s="295" t="s">
        <v>35</v>
      </c>
      <c r="B89" s="295" t="s">
        <v>217</v>
      </c>
      <c r="C89" s="252">
        <f>SUM(D89:G89)</f>
        <v>60000</v>
      </c>
      <c r="D89" s="435">
        <v>16065</v>
      </c>
      <c r="E89" s="243">
        <v>4277</v>
      </c>
      <c r="F89" s="242">
        <v>39658</v>
      </c>
      <c r="G89" s="243"/>
      <c r="H89" s="242"/>
      <c r="I89" s="243"/>
      <c r="J89" s="243"/>
      <c r="K89" s="242"/>
      <c r="L89" s="199"/>
      <c r="M89" s="165">
        <f t="shared" si="26"/>
        <v>60000</v>
      </c>
      <c r="N89" s="165">
        <f t="shared" si="27"/>
        <v>0</v>
      </c>
      <c r="O89"/>
    </row>
    <row r="90" spans="1:14" ht="12.75">
      <c r="A90" s="230" t="s">
        <v>606</v>
      </c>
      <c r="B90" s="284"/>
      <c r="C90" s="231">
        <v>1676</v>
      </c>
      <c r="D90" s="231"/>
      <c r="E90" s="231"/>
      <c r="F90" s="234">
        <v>1676</v>
      </c>
      <c r="G90" s="231"/>
      <c r="H90" s="234"/>
      <c r="I90" s="231"/>
      <c r="J90" s="234"/>
      <c r="K90" s="231"/>
      <c r="L90" s="231"/>
      <c r="M90" s="165">
        <f t="shared" si="26"/>
        <v>1676</v>
      </c>
      <c r="N90" s="165">
        <f t="shared" si="27"/>
        <v>0</v>
      </c>
    </row>
    <row r="91" spans="1:14" ht="12.75">
      <c r="A91" s="230" t="s">
        <v>612</v>
      </c>
      <c r="B91" s="284"/>
      <c r="C91" s="231">
        <v>9413</v>
      </c>
      <c r="D91" s="231"/>
      <c r="E91" s="231"/>
      <c r="F91" s="234">
        <v>2001</v>
      </c>
      <c r="G91" s="231"/>
      <c r="H91" s="234"/>
      <c r="I91" s="231">
        <v>7412</v>
      </c>
      <c r="J91" s="234"/>
      <c r="K91" s="231"/>
      <c r="L91" s="231"/>
      <c r="M91" s="165">
        <f t="shared" si="26"/>
        <v>9413</v>
      </c>
      <c r="N91" s="165">
        <f t="shared" si="27"/>
        <v>0</v>
      </c>
    </row>
    <row r="92" spans="1:14" ht="12.75">
      <c r="A92" s="230" t="s">
        <v>611</v>
      </c>
      <c r="B92" s="284"/>
      <c r="C92" s="231">
        <v>1000</v>
      </c>
      <c r="D92" s="231"/>
      <c r="E92" s="231"/>
      <c r="F92" s="234">
        <v>213</v>
      </c>
      <c r="G92" s="231"/>
      <c r="H92" s="234"/>
      <c r="I92" s="231">
        <v>787</v>
      </c>
      <c r="J92" s="234"/>
      <c r="K92" s="231"/>
      <c r="L92" s="231"/>
      <c r="M92" s="165">
        <f t="shared" si="26"/>
        <v>1000</v>
      </c>
      <c r="N92" s="165">
        <f t="shared" si="27"/>
        <v>0</v>
      </c>
    </row>
    <row r="93" spans="1:14" ht="12.75">
      <c r="A93" s="230" t="s">
        <v>610</v>
      </c>
      <c r="B93" s="284"/>
      <c r="C93" s="231">
        <v>1330</v>
      </c>
      <c r="D93" s="231"/>
      <c r="E93" s="231"/>
      <c r="F93" s="234">
        <v>283</v>
      </c>
      <c r="G93" s="231"/>
      <c r="H93" s="234"/>
      <c r="I93" s="231">
        <v>1047</v>
      </c>
      <c r="J93" s="234"/>
      <c r="K93" s="231"/>
      <c r="L93" s="231"/>
      <c r="M93" s="165">
        <f t="shared" si="26"/>
        <v>1330</v>
      </c>
      <c r="N93" s="165">
        <f t="shared" si="27"/>
        <v>0</v>
      </c>
    </row>
    <row r="94" spans="1:14" ht="12.75">
      <c r="A94" s="230" t="s">
        <v>609</v>
      </c>
      <c r="B94" s="284"/>
      <c r="C94" s="231">
        <v>982</v>
      </c>
      <c r="D94" s="231"/>
      <c r="E94" s="231"/>
      <c r="F94" s="234">
        <v>209</v>
      </c>
      <c r="G94" s="231"/>
      <c r="H94" s="234"/>
      <c r="I94" s="231">
        <v>773</v>
      </c>
      <c r="J94" s="234"/>
      <c r="K94" s="231"/>
      <c r="L94" s="231"/>
      <c r="M94" s="165">
        <f t="shared" si="26"/>
        <v>982</v>
      </c>
      <c r="N94" s="165">
        <f t="shared" si="27"/>
        <v>0</v>
      </c>
    </row>
    <row r="95" spans="1:16" ht="12.75">
      <c r="A95" s="230" t="s">
        <v>608</v>
      </c>
      <c r="B95" s="284"/>
      <c r="C95" s="231">
        <v>2811</v>
      </c>
      <c r="D95" s="231"/>
      <c r="E95" s="231"/>
      <c r="F95" s="234">
        <v>598</v>
      </c>
      <c r="G95" s="231"/>
      <c r="H95" s="234"/>
      <c r="I95" s="231">
        <v>2213</v>
      </c>
      <c r="J95" s="234"/>
      <c r="K95" s="231"/>
      <c r="L95" s="231"/>
      <c r="M95" s="165">
        <f t="shared" si="26"/>
        <v>2811</v>
      </c>
      <c r="N95" s="165">
        <f t="shared" si="27"/>
        <v>0</v>
      </c>
      <c r="P95" s="165"/>
    </row>
    <row r="96" spans="1:15" ht="12.75">
      <c r="A96" s="230" t="s">
        <v>602</v>
      </c>
      <c r="B96" s="284"/>
      <c r="C96" s="231">
        <v>10</v>
      </c>
      <c r="D96" s="231">
        <v>8</v>
      </c>
      <c r="E96" s="231">
        <v>2</v>
      </c>
      <c r="F96" s="234"/>
      <c r="G96" s="231"/>
      <c r="H96" s="234"/>
      <c r="I96" s="231"/>
      <c r="J96" s="234"/>
      <c r="K96" s="231"/>
      <c r="L96" s="231"/>
      <c r="M96" s="165">
        <f t="shared" si="26"/>
        <v>10</v>
      </c>
      <c r="N96" s="165">
        <f t="shared" si="27"/>
        <v>0</v>
      </c>
      <c r="O96" s="165"/>
    </row>
    <row r="97" spans="1:14" ht="12.75">
      <c r="A97" s="230" t="s">
        <v>598</v>
      </c>
      <c r="B97" s="284"/>
      <c r="C97" s="231">
        <f aca="true" t="shared" si="32" ref="C97:L97">SUM(C90:C96)</f>
        <v>17222</v>
      </c>
      <c r="D97" s="231">
        <f t="shared" si="32"/>
        <v>8</v>
      </c>
      <c r="E97" s="231">
        <f t="shared" si="32"/>
        <v>2</v>
      </c>
      <c r="F97" s="231">
        <f t="shared" si="32"/>
        <v>4980</v>
      </c>
      <c r="G97" s="231">
        <f t="shared" si="32"/>
        <v>0</v>
      </c>
      <c r="H97" s="231">
        <f t="shared" si="32"/>
        <v>0</v>
      </c>
      <c r="I97" s="231">
        <f t="shared" si="32"/>
        <v>12232</v>
      </c>
      <c r="J97" s="231">
        <f t="shared" si="32"/>
        <v>0</v>
      </c>
      <c r="K97" s="231">
        <f t="shared" si="32"/>
        <v>0</v>
      </c>
      <c r="L97" s="231">
        <f t="shared" si="32"/>
        <v>0</v>
      </c>
      <c r="M97" s="165">
        <f t="shared" si="26"/>
        <v>17222</v>
      </c>
      <c r="N97" s="165">
        <f t="shared" si="27"/>
        <v>0</v>
      </c>
    </row>
    <row r="98" spans="1:14" s="472" customFormat="1" ht="12.75">
      <c r="A98" s="473" t="s">
        <v>597</v>
      </c>
      <c r="B98" s="283"/>
      <c r="C98" s="233">
        <f aca="true" t="shared" si="33" ref="C98:L98">C89+C97</f>
        <v>77222</v>
      </c>
      <c r="D98" s="233">
        <f t="shared" si="33"/>
        <v>16073</v>
      </c>
      <c r="E98" s="233">
        <f t="shared" si="33"/>
        <v>4279</v>
      </c>
      <c r="F98" s="233">
        <f t="shared" si="33"/>
        <v>44638</v>
      </c>
      <c r="G98" s="233">
        <f t="shared" si="33"/>
        <v>0</v>
      </c>
      <c r="H98" s="233">
        <f t="shared" si="33"/>
        <v>0</v>
      </c>
      <c r="I98" s="233">
        <f t="shared" si="33"/>
        <v>12232</v>
      </c>
      <c r="J98" s="233">
        <f t="shared" si="33"/>
        <v>0</v>
      </c>
      <c r="K98" s="233">
        <f t="shared" si="33"/>
        <v>0</v>
      </c>
      <c r="L98" s="233">
        <f t="shared" si="33"/>
        <v>0</v>
      </c>
      <c r="M98" s="165">
        <f t="shared" si="26"/>
        <v>77222</v>
      </c>
      <c r="N98" s="165">
        <f t="shared" si="27"/>
        <v>0</v>
      </c>
    </row>
    <row r="99" spans="1:14" ht="12.75">
      <c r="A99" s="227" t="s">
        <v>320</v>
      </c>
      <c r="B99" s="227"/>
      <c r="C99" s="252"/>
      <c r="D99" s="269"/>
      <c r="E99" s="270"/>
      <c r="F99" s="269"/>
      <c r="G99" s="270"/>
      <c r="H99" s="269"/>
      <c r="I99" s="270"/>
      <c r="J99" s="270"/>
      <c r="K99" s="269"/>
      <c r="L99" s="270"/>
      <c r="M99" s="165">
        <f t="shared" si="26"/>
        <v>0</v>
      </c>
      <c r="N99" s="165">
        <f t="shared" si="27"/>
        <v>0</v>
      </c>
    </row>
    <row r="100" spans="1:14" s="68" customFormat="1" ht="12.75">
      <c r="A100" s="266" t="s">
        <v>35</v>
      </c>
      <c r="B100" s="266"/>
      <c r="C100" s="252">
        <f aca="true" t="shared" si="34" ref="C100:L100">C104+C110+C115</f>
        <v>417946</v>
      </c>
      <c r="D100" s="252">
        <f t="shared" si="34"/>
        <v>110920</v>
      </c>
      <c r="E100" s="252">
        <f t="shared" si="34"/>
        <v>29812</v>
      </c>
      <c r="F100" s="252">
        <f t="shared" si="34"/>
        <v>277214</v>
      </c>
      <c r="G100" s="252">
        <f t="shared" si="34"/>
        <v>0</v>
      </c>
      <c r="H100" s="492">
        <f t="shared" si="34"/>
        <v>0</v>
      </c>
      <c r="I100" s="252">
        <f t="shared" si="34"/>
        <v>0</v>
      </c>
      <c r="J100" s="252">
        <f t="shared" si="34"/>
        <v>0</v>
      </c>
      <c r="K100" s="252">
        <f t="shared" si="34"/>
        <v>0</v>
      </c>
      <c r="L100" s="252">
        <f t="shared" si="34"/>
        <v>0</v>
      </c>
      <c r="M100" s="165">
        <f t="shared" si="26"/>
        <v>417946</v>
      </c>
      <c r="N100" s="165">
        <f t="shared" si="27"/>
        <v>0</v>
      </c>
    </row>
    <row r="101" spans="1:14" s="68" customFormat="1" ht="12.75">
      <c r="A101" s="230" t="s">
        <v>598</v>
      </c>
      <c r="B101" s="266"/>
      <c r="C101" s="252">
        <f aca="true" t="shared" si="35" ref="C101:L101">C116+C107+C112</f>
        <v>19992</v>
      </c>
      <c r="D101" s="252">
        <f t="shared" si="35"/>
        <v>5649</v>
      </c>
      <c r="E101" s="252">
        <f t="shared" si="35"/>
        <v>1525</v>
      </c>
      <c r="F101" s="252">
        <f t="shared" si="35"/>
        <v>12818</v>
      </c>
      <c r="G101" s="252">
        <f t="shared" si="35"/>
        <v>0</v>
      </c>
      <c r="H101" s="252">
        <f t="shared" si="35"/>
        <v>0</v>
      </c>
      <c r="I101" s="252">
        <f t="shared" si="35"/>
        <v>0</v>
      </c>
      <c r="J101" s="252">
        <f t="shared" si="35"/>
        <v>0</v>
      </c>
      <c r="K101" s="252">
        <f t="shared" si="35"/>
        <v>0</v>
      </c>
      <c r="L101" s="252">
        <f t="shared" si="35"/>
        <v>0</v>
      </c>
      <c r="M101" s="165">
        <f t="shared" si="26"/>
        <v>19992</v>
      </c>
      <c r="N101" s="165">
        <f t="shared" si="27"/>
        <v>0</v>
      </c>
    </row>
    <row r="102" spans="1:14" s="472" customFormat="1" ht="12.75">
      <c r="A102" s="473" t="s">
        <v>597</v>
      </c>
      <c r="B102" s="248"/>
      <c r="C102" s="249">
        <f aca="true" t="shared" si="36" ref="C102:L102">C117+C108+C113</f>
        <v>437938</v>
      </c>
      <c r="D102" s="249">
        <f t="shared" si="36"/>
        <v>116569</v>
      </c>
      <c r="E102" s="249">
        <f t="shared" si="36"/>
        <v>31337</v>
      </c>
      <c r="F102" s="249">
        <f t="shared" si="36"/>
        <v>290032</v>
      </c>
      <c r="G102" s="249">
        <f t="shared" si="36"/>
        <v>0</v>
      </c>
      <c r="H102" s="249">
        <f t="shared" si="36"/>
        <v>0</v>
      </c>
      <c r="I102" s="249">
        <f t="shared" si="36"/>
        <v>0</v>
      </c>
      <c r="J102" s="249">
        <f t="shared" si="36"/>
        <v>0</v>
      </c>
      <c r="K102" s="249">
        <f t="shared" si="36"/>
        <v>0</v>
      </c>
      <c r="L102" s="249">
        <f t="shared" si="36"/>
        <v>0</v>
      </c>
      <c r="M102" s="165">
        <f t="shared" si="26"/>
        <v>437938</v>
      </c>
      <c r="N102" s="165">
        <f t="shared" si="27"/>
        <v>0</v>
      </c>
    </row>
    <row r="103" spans="1:14" ht="12.75">
      <c r="A103" s="497" t="s">
        <v>352</v>
      </c>
      <c r="B103" s="497"/>
      <c r="C103" s="252"/>
      <c r="D103" s="496"/>
      <c r="E103" s="494"/>
      <c r="F103" s="495"/>
      <c r="G103" s="494"/>
      <c r="H103" s="495"/>
      <c r="I103" s="494"/>
      <c r="J103" s="494"/>
      <c r="K103" s="495"/>
      <c r="L103" s="494"/>
      <c r="M103" s="165">
        <f t="shared" si="26"/>
        <v>0</v>
      </c>
      <c r="N103" s="165">
        <f t="shared" si="27"/>
        <v>0</v>
      </c>
    </row>
    <row r="104" spans="1:14" ht="12.75">
      <c r="A104" s="266" t="s">
        <v>35</v>
      </c>
      <c r="B104" s="266" t="s">
        <v>217</v>
      </c>
      <c r="C104" s="252">
        <f>SUM(D104:G104)</f>
        <v>33136</v>
      </c>
      <c r="D104" s="493">
        <v>20674</v>
      </c>
      <c r="E104" s="252">
        <v>5552</v>
      </c>
      <c r="F104" s="251">
        <v>6910</v>
      </c>
      <c r="G104" s="252"/>
      <c r="H104" s="251"/>
      <c r="I104" s="252"/>
      <c r="J104" s="252"/>
      <c r="K104" s="251"/>
      <c r="L104" s="252"/>
      <c r="M104" s="165">
        <f t="shared" si="26"/>
        <v>33136</v>
      </c>
      <c r="N104" s="165">
        <f t="shared" si="27"/>
        <v>0</v>
      </c>
    </row>
    <row r="105" spans="1:14" ht="12.75">
      <c r="A105" s="230" t="s">
        <v>606</v>
      </c>
      <c r="B105" s="284"/>
      <c r="C105" s="231">
        <v>6053</v>
      </c>
      <c r="D105" s="231"/>
      <c r="E105" s="231"/>
      <c r="F105" s="234">
        <v>6053</v>
      </c>
      <c r="G105" s="231"/>
      <c r="H105" s="234"/>
      <c r="I105" s="231"/>
      <c r="J105" s="234"/>
      <c r="K105" s="231"/>
      <c r="L105" s="231"/>
      <c r="M105" s="165">
        <f t="shared" si="26"/>
        <v>6053</v>
      </c>
      <c r="N105" s="165">
        <f t="shared" si="27"/>
        <v>0</v>
      </c>
    </row>
    <row r="106" spans="1:14" ht="12.75">
      <c r="A106" s="230" t="s">
        <v>602</v>
      </c>
      <c r="B106" s="284"/>
      <c r="C106" s="231">
        <v>73</v>
      </c>
      <c r="D106" s="231">
        <v>58</v>
      </c>
      <c r="E106" s="231">
        <v>15</v>
      </c>
      <c r="F106" s="234"/>
      <c r="G106" s="231"/>
      <c r="H106" s="234"/>
      <c r="I106" s="231"/>
      <c r="J106" s="234"/>
      <c r="K106" s="231"/>
      <c r="L106" s="231"/>
      <c r="M106" s="165">
        <f t="shared" si="26"/>
        <v>73</v>
      </c>
      <c r="N106" s="165">
        <f t="shared" si="27"/>
        <v>0</v>
      </c>
    </row>
    <row r="107" spans="1:14" ht="12.75">
      <c r="A107" s="230" t="s">
        <v>598</v>
      </c>
      <c r="B107" s="284"/>
      <c r="C107" s="231">
        <f aca="true" t="shared" si="37" ref="C107:L107">SUM(C105:C106)</f>
        <v>6126</v>
      </c>
      <c r="D107" s="231">
        <f t="shared" si="37"/>
        <v>58</v>
      </c>
      <c r="E107" s="231">
        <f t="shared" si="37"/>
        <v>15</v>
      </c>
      <c r="F107" s="231">
        <f t="shared" si="37"/>
        <v>6053</v>
      </c>
      <c r="G107" s="231">
        <f t="shared" si="37"/>
        <v>0</v>
      </c>
      <c r="H107" s="231">
        <f t="shared" si="37"/>
        <v>0</v>
      </c>
      <c r="I107" s="231">
        <f t="shared" si="37"/>
        <v>0</v>
      </c>
      <c r="J107" s="231">
        <f t="shared" si="37"/>
        <v>0</v>
      </c>
      <c r="K107" s="231">
        <f t="shared" si="37"/>
        <v>0</v>
      </c>
      <c r="L107" s="231">
        <f t="shared" si="37"/>
        <v>0</v>
      </c>
      <c r="M107" s="165">
        <f t="shared" si="26"/>
        <v>6126</v>
      </c>
      <c r="N107" s="165">
        <f t="shared" si="27"/>
        <v>0</v>
      </c>
    </row>
    <row r="108" spans="1:15" s="472" customFormat="1" ht="12.75">
      <c r="A108" s="473" t="s">
        <v>597</v>
      </c>
      <c r="B108" s="283"/>
      <c r="C108" s="233">
        <f aca="true" t="shared" si="38" ref="C108:L108">C104+C107</f>
        <v>39262</v>
      </c>
      <c r="D108" s="233">
        <f t="shared" si="38"/>
        <v>20732</v>
      </c>
      <c r="E108" s="233">
        <f t="shared" si="38"/>
        <v>5567</v>
      </c>
      <c r="F108" s="233">
        <f t="shared" si="38"/>
        <v>12963</v>
      </c>
      <c r="G108" s="233">
        <f t="shared" si="38"/>
        <v>0</v>
      </c>
      <c r="H108" s="233">
        <f t="shared" si="38"/>
        <v>0</v>
      </c>
      <c r="I108" s="233">
        <f t="shared" si="38"/>
        <v>0</v>
      </c>
      <c r="J108" s="233">
        <f t="shared" si="38"/>
        <v>0</v>
      </c>
      <c r="K108" s="233">
        <f t="shared" si="38"/>
        <v>0</v>
      </c>
      <c r="L108" s="233">
        <f t="shared" si="38"/>
        <v>0</v>
      </c>
      <c r="M108" s="165">
        <f t="shared" si="26"/>
        <v>39262</v>
      </c>
      <c r="N108" s="165">
        <f t="shared" si="27"/>
        <v>0</v>
      </c>
      <c r="O108"/>
    </row>
    <row r="109" spans="1:14" ht="12.75">
      <c r="A109" s="255" t="s">
        <v>353</v>
      </c>
      <c r="B109" s="255"/>
      <c r="C109" s="252"/>
      <c r="D109" s="251"/>
      <c r="E109" s="247"/>
      <c r="F109" s="246"/>
      <c r="G109" s="247"/>
      <c r="H109" s="246"/>
      <c r="I109" s="247"/>
      <c r="J109" s="247"/>
      <c r="K109" s="246"/>
      <c r="L109" s="247"/>
      <c r="M109" s="165">
        <f t="shared" si="26"/>
        <v>0</v>
      </c>
      <c r="N109" s="165">
        <f t="shared" si="27"/>
        <v>0</v>
      </c>
    </row>
    <row r="110" spans="1:15" s="68" customFormat="1" ht="12.75">
      <c r="A110" s="266" t="s">
        <v>35</v>
      </c>
      <c r="B110" s="266" t="s">
        <v>217</v>
      </c>
      <c r="C110" s="252">
        <f>SUM(D110:G110)</f>
        <v>24960</v>
      </c>
      <c r="D110" s="493">
        <v>17151</v>
      </c>
      <c r="E110" s="252">
        <v>4666</v>
      </c>
      <c r="F110" s="251">
        <v>3143</v>
      </c>
      <c r="G110" s="252"/>
      <c r="H110" s="251"/>
      <c r="I110" s="252"/>
      <c r="J110" s="252"/>
      <c r="K110" s="251"/>
      <c r="L110" s="252"/>
      <c r="M110" s="165">
        <f t="shared" si="26"/>
        <v>24960</v>
      </c>
      <c r="N110" s="165">
        <f t="shared" si="27"/>
        <v>0</v>
      </c>
      <c r="O110"/>
    </row>
    <row r="111" spans="1:14" ht="12.75">
      <c r="A111" s="230" t="s">
        <v>606</v>
      </c>
      <c r="B111" s="284"/>
      <c r="C111" s="231">
        <v>2260</v>
      </c>
      <c r="D111" s="231"/>
      <c r="E111" s="231"/>
      <c r="F111" s="234">
        <v>2260</v>
      </c>
      <c r="G111" s="231"/>
      <c r="H111" s="234"/>
      <c r="I111" s="231"/>
      <c r="J111" s="234"/>
      <c r="K111" s="231"/>
      <c r="L111" s="231"/>
      <c r="M111" s="165">
        <f t="shared" si="26"/>
        <v>2260</v>
      </c>
      <c r="N111" s="165">
        <f t="shared" si="27"/>
        <v>0</v>
      </c>
    </row>
    <row r="112" spans="1:14" ht="12.75">
      <c r="A112" s="230" t="s">
        <v>598</v>
      </c>
      <c r="B112" s="284"/>
      <c r="C112" s="231">
        <f aca="true" t="shared" si="39" ref="C112:L112">SUM(C111:C111)</f>
        <v>2260</v>
      </c>
      <c r="D112" s="231">
        <f t="shared" si="39"/>
        <v>0</v>
      </c>
      <c r="E112" s="231">
        <f t="shared" si="39"/>
        <v>0</v>
      </c>
      <c r="F112" s="231">
        <f t="shared" si="39"/>
        <v>2260</v>
      </c>
      <c r="G112" s="231">
        <f t="shared" si="39"/>
        <v>0</v>
      </c>
      <c r="H112" s="231">
        <f t="shared" si="39"/>
        <v>0</v>
      </c>
      <c r="I112" s="231">
        <f t="shared" si="39"/>
        <v>0</v>
      </c>
      <c r="J112" s="231">
        <f t="shared" si="39"/>
        <v>0</v>
      </c>
      <c r="K112" s="231">
        <f t="shared" si="39"/>
        <v>0</v>
      </c>
      <c r="L112" s="231">
        <f t="shared" si="39"/>
        <v>0</v>
      </c>
      <c r="M112" s="165">
        <f t="shared" si="26"/>
        <v>2260</v>
      </c>
      <c r="N112" s="165">
        <f t="shared" si="27"/>
        <v>0</v>
      </c>
    </row>
    <row r="113" spans="1:14" s="472" customFormat="1" ht="12.75">
      <c r="A113" s="473" t="s">
        <v>597</v>
      </c>
      <c r="B113" s="283"/>
      <c r="C113" s="233">
        <f aca="true" t="shared" si="40" ref="C113:L113">C110+C112</f>
        <v>27220</v>
      </c>
      <c r="D113" s="233">
        <f t="shared" si="40"/>
        <v>17151</v>
      </c>
      <c r="E113" s="233">
        <f t="shared" si="40"/>
        <v>4666</v>
      </c>
      <c r="F113" s="233">
        <f t="shared" si="40"/>
        <v>5403</v>
      </c>
      <c r="G113" s="233">
        <f t="shared" si="40"/>
        <v>0</v>
      </c>
      <c r="H113" s="233">
        <f t="shared" si="40"/>
        <v>0</v>
      </c>
      <c r="I113" s="233">
        <f t="shared" si="40"/>
        <v>0</v>
      </c>
      <c r="J113" s="233">
        <f t="shared" si="40"/>
        <v>0</v>
      </c>
      <c r="K113" s="233">
        <f t="shared" si="40"/>
        <v>0</v>
      </c>
      <c r="L113" s="233">
        <f t="shared" si="40"/>
        <v>0</v>
      </c>
      <c r="M113" s="165">
        <f t="shared" si="26"/>
        <v>27220</v>
      </c>
      <c r="N113" s="165">
        <f t="shared" si="27"/>
        <v>0</v>
      </c>
    </row>
    <row r="114" spans="1:14" ht="12.75">
      <c r="A114" s="291" t="s">
        <v>354</v>
      </c>
      <c r="B114" s="271"/>
      <c r="C114" s="252"/>
      <c r="D114" s="251"/>
      <c r="E114" s="247"/>
      <c r="F114" s="246"/>
      <c r="G114" s="247"/>
      <c r="H114" s="246"/>
      <c r="I114" s="247"/>
      <c r="J114" s="247"/>
      <c r="K114" s="246"/>
      <c r="L114" s="247"/>
      <c r="M114" s="165">
        <f t="shared" si="26"/>
        <v>0</v>
      </c>
      <c r="N114" s="165">
        <f t="shared" si="27"/>
        <v>0</v>
      </c>
    </row>
    <row r="115" spans="1:14" s="68" customFormat="1" ht="12.75">
      <c r="A115" s="266" t="s">
        <v>35</v>
      </c>
      <c r="B115" s="266"/>
      <c r="C115" s="252">
        <f aca="true" t="shared" si="41" ref="C115:L115">C119+C124+C129+C134+C139+C143+C148+C153+C159+C164+C169+C175+C181+C187+C192+C196+C201+C205+C209+C213+C217+C221+C225</f>
        <v>359850</v>
      </c>
      <c r="D115" s="252">
        <f t="shared" si="41"/>
        <v>73095</v>
      </c>
      <c r="E115" s="252">
        <f t="shared" si="41"/>
        <v>19594</v>
      </c>
      <c r="F115" s="252">
        <f t="shared" si="41"/>
        <v>267161</v>
      </c>
      <c r="G115" s="252">
        <f t="shared" si="41"/>
        <v>0</v>
      </c>
      <c r="H115" s="492">
        <f t="shared" si="41"/>
        <v>0</v>
      </c>
      <c r="I115" s="252">
        <f t="shared" si="41"/>
        <v>0</v>
      </c>
      <c r="J115" s="252">
        <f t="shared" si="41"/>
        <v>0</v>
      </c>
      <c r="K115" s="252">
        <f t="shared" si="41"/>
        <v>0</v>
      </c>
      <c r="L115" s="252">
        <f t="shared" si="41"/>
        <v>0</v>
      </c>
      <c r="M115" s="165">
        <f t="shared" si="26"/>
        <v>359850</v>
      </c>
      <c r="N115" s="165">
        <f t="shared" si="27"/>
        <v>0</v>
      </c>
    </row>
    <row r="116" spans="1:14" s="68" customFormat="1" ht="12.75">
      <c r="A116" s="230" t="s">
        <v>598</v>
      </c>
      <c r="B116" s="266"/>
      <c r="C116" s="252">
        <f aca="true" t="shared" si="42" ref="C116:L116">C121+C126+C131+C136+C140+C145+C150+C156+C161+C166+C172+C178+C184+C189+C193+C198+C202+C206+C210+C214+C218+C222+C226</f>
        <v>11606</v>
      </c>
      <c r="D116" s="252">
        <f t="shared" si="42"/>
        <v>5591</v>
      </c>
      <c r="E116" s="252">
        <f t="shared" si="42"/>
        <v>1510</v>
      </c>
      <c r="F116" s="252">
        <f t="shared" si="42"/>
        <v>4505</v>
      </c>
      <c r="G116" s="252">
        <f t="shared" si="42"/>
        <v>0</v>
      </c>
      <c r="H116" s="252">
        <f t="shared" si="42"/>
        <v>0</v>
      </c>
      <c r="I116" s="252">
        <f t="shared" si="42"/>
        <v>0</v>
      </c>
      <c r="J116" s="252">
        <f t="shared" si="42"/>
        <v>0</v>
      </c>
      <c r="K116" s="252">
        <f t="shared" si="42"/>
        <v>0</v>
      </c>
      <c r="L116" s="252">
        <f t="shared" si="42"/>
        <v>0</v>
      </c>
      <c r="M116" s="165">
        <f t="shared" si="26"/>
        <v>11606</v>
      </c>
      <c r="N116" s="165">
        <f t="shared" si="27"/>
        <v>0</v>
      </c>
    </row>
    <row r="117" spans="1:14" s="472" customFormat="1" ht="12.75">
      <c r="A117" s="473" t="s">
        <v>597</v>
      </c>
      <c r="B117" s="248"/>
      <c r="C117" s="249">
        <f aca="true" t="shared" si="43" ref="C117:L117">C122+C127+C132+C137+C141+C146+C151+C157+C162+C167+C173+C179+C185+C190+C194+C199+C203+C207+C211+C215+C219+C223+C227</f>
        <v>371456</v>
      </c>
      <c r="D117" s="249">
        <f t="shared" si="43"/>
        <v>78686</v>
      </c>
      <c r="E117" s="249">
        <f t="shared" si="43"/>
        <v>21104</v>
      </c>
      <c r="F117" s="249">
        <f t="shared" si="43"/>
        <v>271666</v>
      </c>
      <c r="G117" s="249">
        <f t="shared" si="43"/>
        <v>0</v>
      </c>
      <c r="H117" s="249">
        <f t="shared" si="43"/>
        <v>0</v>
      </c>
      <c r="I117" s="249">
        <f t="shared" si="43"/>
        <v>0</v>
      </c>
      <c r="J117" s="249">
        <f t="shared" si="43"/>
        <v>0</v>
      </c>
      <c r="K117" s="249">
        <f t="shared" si="43"/>
        <v>0</v>
      </c>
      <c r="L117" s="249">
        <f t="shared" si="43"/>
        <v>0</v>
      </c>
      <c r="M117" s="165">
        <f t="shared" si="26"/>
        <v>371456</v>
      </c>
      <c r="N117" s="165">
        <f t="shared" si="27"/>
        <v>0</v>
      </c>
    </row>
    <row r="118" spans="1:14" ht="12.75">
      <c r="A118" s="250" t="s">
        <v>198</v>
      </c>
      <c r="B118" s="250"/>
      <c r="C118" s="252"/>
      <c r="D118" s="251"/>
      <c r="E118" s="252"/>
      <c r="F118" s="251"/>
      <c r="G118" s="252"/>
      <c r="H118" s="251"/>
      <c r="I118" s="252"/>
      <c r="J118" s="252"/>
      <c r="K118" s="251"/>
      <c r="L118" s="252"/>
      <c r="M118" s="165">
        <f t="shared" si="26"/>
        <v>0</v>
      </c>
      <c r="N118" s="165">
        <f t="shared" si="27"/>
        <v>0</v>
      </c>
    </row>
    <row r="119" spans="1:14" s="68" customFormat="1" ht="12.75">
      <c r="A119" s="266" t="s">
        <v>35</v>
      </c>
      <c r="B119" s="266" t="s">
        <v>217</v>
      </c>
      <c r="C119" s="252">
        <f>SUM(D119:G119)</f>
        <v>19648</v>
      </c>
      <c r="D119" s="251">
        <v>14526</v>
      </c>
      <c r="E119" s="252">
        <v>3906</v>
      </c>
      <c r="F119" s="251">
        <v>1216</v>
      </c>
      <c r="G119" s="252"/>
      <c r="H119" s="251"/>
      <c r="I119" s="252"/>
      <c r="J119" s="252"/>
      <c r="K119" s="251"/>
      <c r="L119" s="252"/>
      <c r="M119" s="165">
        <f t="shared" si="26"/>
        <v>19648</v>
      </c>
      <c r="N119" s="165">
        <f t="shared" si="27"/>
        <v>0</v>
      </c>
    </row>
    <row r="120" spans="1:14" ht="12.75">
      <c r="A120" s="230" t="s">
        <v>602</v>
      </c>
      <c r="B120" s="284"/>
      <c r="C120" s="231">
        <v>78</v>
      </c>
      <c r="D120" s="231">
        <v>61</v>
      </c>
      <c r="E120" s="231">
        <v>17</v>
      </c>
      <c r="F120" s="234"/>
      <c r="G120" s="231"/>
      <c r="H120" s="234"/>
      <c r="I120" s="231"/>
      <c r="J120" s="234"/>
      <c r="K120" s="231"/>
      <c r="L120" s="231"/>
      <c r="M120" s="165">
        <f t="shared" si="26"/>
        <v>78</v>
      </c>
      <c r="N120" s="165">
        <f t="shared" si="27"/>
        <v>0</v>
      </c>
    </row>
    <row r="121" spans="1:14" ht="12.75">
      <c r="A121" s="230" t="s">
        <v>598</v>
      </c>
      <c r="B121" s="284"/>
      <c r="C121" s="231">
        <f aca="true" t="shared" si="44" ref="C121:L121">SUM(C120:C120)</f>
        <v>78</v>
      </c>
      <c r="D121" s="231">
        <f t="shared" si="44"/>
        <v>61</v>
      </c>
      <c r="E121" s="231">
        <f t="shared" si="44"/>
        <v>17</v>
      </c>
      <c r="F121" s="231">
        <f t="shared" si="44"/>
        <v>0</v>
      </c>
      <c r="G121" s="231">
        <f t="shared" si="44"/>
        <v>0</v>
      </c>
      <c r="H121" s="231">
        <f t="shared" si="44"/>
        <v>0</v>
      </c>
      <c r="I121" s="231">
        <f t="shared" si="44"/>
        <v>0</v>
      </c>
      <c r="J121" s="231">
        <f t="shared" si="44"/>
        <v>0</v>
      </c>
      <c r="K121" s="231">
        <f t="shared" si="44"/>
        <v>0</v>
      </c>
      <c r="L121" s="231">
        <f t="shared" si="44"/>
        <v>0</v>
      </c>
      <c r="M121" s="165">
        <f t="shared" si="26"/>
        <v>78</v>
      </c>
      <c r="N121" s="165">
        <f t="shared" si="27"/>
        <v>0</v>
      </c>
    </row>
    <row r="122" spans="1:14" s="472" customFormat="1" ht="12.75">
      <c r="A122" s="473" t="s">
        <v>597</v>
      </c>
      <c r="B122" s="283"/>
      <c r="C122" s="233">
        <f aca="true" t="shared" si="45" ref="C122:L122">C119+C121</f>
        <v>19726</v>
      </c>
      <c r="D122" s="233">
        <f t="shared" si="45"/>
        <v>14587</v>
      </c>
      <c r="E122" s="233">
        <f t="shared" si="45"/>
        <v>3923</v>
      </c>
      <c r="F122" s="233">
        <f t="shared" si="45"/>
        <v>1216</v>
      </c>
      <c r="G122" s="233">
        <f t="shared" si="45"/>
        <v>0</v>
      </c>
      <c r="H122" s="233">
        <f t="shared" si="45"/>
        <v>0</v>
      </c>
      <c r="I122" s="233">
        <f t="shared" si="45"/>
        <v>0</v>
      </c>
      <c r="J122" s="233">
        <f t="shared" si="45"/>
        <v>0</v>
      </c>
      <c r="K122" s="233">
        <f t="shared" si="45"/>
        <v>0</v>
      </c>
      <c r="L122" s="233">
        <f t="shared" si="45"/>
        <v>0</v>
      </c>
      <c r="M122" s="165">
        <f t="shared" si="26"/>
        <v>19726</v>
      </c>
      <c r="N122" s="165">
        <f t="shared" si="27"/>
        <v>0</v>
      </c>
    </row>
    <row r="123" spans="1:14" ht="12.75">
      <c r="A123" s="254" t="s">
        <v>199</v>
      </c>
      <c r="B123" s="255"/>
      <c r="C123" s="252"/>
      <c r="D123" s="251"/>
      <c r="E123" s="252"/>
      <c r="F123" s="251"/>
      <c r="G123" s="252"/>
      <c r="H123" s="251"/>
      <c r="I123" s="252"/>
      <c r="J123" s="252"/>
      <c r="K123" s="251"/>
      <c r="L123" s="252"/>
      <c r="M123" s="165">
        <f t="shared" si="26"/>
        <v>0</v>
      </c>
      <c r="N123" s="165">
        <f t="shared" si="27"/>
        <v>0</v>
      </c>
    </row>
    <row r="124" spans="1:14" s="68" customFormat="1" ht="12.75">
      <c r="A124" s="266" t="s">
        <v>35</v>
      </c>
      <c r="B124" s="266" t="s">
        <v>217</v>
      </c>
      <c r="C124" s="252">
        <f>SUM(D124:G124)</f>
        <v>3822</v>
      </c>
      <c r="D124" s="251">
        <v>2662</v>
      </c>
      <c r="E124" s="252">
        <v>719</v>
      </c>
      <c r="F124" s="251">
        <v>441</v>
      </c>
      <c r="G124" s="252"/>
      <c r="H124" s="251"/>
      <c r="I124" s="252"/>
      <c r="J124" s="252"/>
      <c r="K124" s="251"/>
      <c r="L124" s="252"/>
      <c r="M124" s="165">
        <f t="shared" si="26"/>
        <v>3822</v>
      </c>
      <c r="N124" s="165">
        <f t="shared" si="27"/>
        <v>0</v>
      </c>
    </row>
    <row r="125" spans="1:14" ht="12.75">
      <c r="A125" s="230" t="s">
        <v>602</v>
      </c>
      <c r="B125" s="284"/>
      <c r="C125" s="231">
        <v>70</v>
      </c>
      <c r="D125" s="231">
        <v>55</v>
      </c>
      <c r="E125" s="231">
        <v>15</v>
      </c>
      <c r="F125" s="234"/>
      <c r="G125" s="231"/>
      <c r="H125" s="234"/>
      <c r="I125" s="231"/>
      <c r="J125" s="234"/>
      <c r="K125" s="231"/>
      <c r="L125" s="231"/>
      <c r="M125" s="165">
        <f t="shared" si="26"/>
        <v>70</v>
      </c>
      <c r="N125" s="165">
        <f t="shared" si="27"/>
        <v>0</v>
      </c>
    </row>
    <row r="126" spans="1:14" ht="12.75">
      <c r="A126" s="230" t="s">
        <v>598</v>
      </c>
      <c r="B126" s="284"/>
      <c r="C126" s="231">
        <f aca="true" t="shared" si="46" ref="C126:L126">SUM(C125:C125)</f>
        <v>70</v>
      </c>
      <c r="D126" s="231">
        <f t="shared" si="46"/>
        <v>55</v>
      </c>
      <c r="E126" s="231">
        <f t="shared" si="46"/>
        <v>15</v>
      </c>
      <c r="F126" s="231">
        <f t="shared" si="46"/>
        <v>0</v>
      </c>
      <c r="G126" s="231">
        <f t="shared" si="46"/>
        <v>0</v>
      </c>
      <c r="H126" s="231">
        <f t="shared" si="46"/>
        <v>0</v>
      </c>
      <c r="I126" s="231">
        <f t="shared" si="46"/>
        <v>0</v>
      </c>
      <c r="J126" s="231">
        <f t="shared" si="46"/>
        <v>0</v>
      </c>
      <c r="K126" s="231">
        <f t="shared" si="46"/>
        <v>0</v>
      </c>
      <c r="L126" s="231">
        <f t="shared" si="46"/>
        <v>0</v>
      </c>
      <c r="M126" s="165">
        <f t="shared" si="26"/>
        <v>70</v>
      </c>
      <c r="N126" s="165">
        <f t="shared" si="27"/>
        <v>0</v>
      </c>
    </row>
    <row r="127" spans="1:14" s="472" customFormat="1" ht="12.75">
      <c r="A127" s="473" t="s">
        <v>597</v>
      </c>
      <c r="B127" s="283"/>
      <c r="C127" s="233">
        <f aca="true" t="shared" si="47" ref="C127:L127">C124+C126</f>
        <v>3892</v>
      </c>
      <c r="D127" s="233">
        <f t="shared" si="47"/>
        <v>2717</v>
      </c>
      <c r="E127" s="233">
        <f t="shared" si="47"/>
        <v>734</v>
      </c>
      <c r="F127" s="233">
        <f t="shared" si="47"/>
        <v>441</v>
      </c>
      <c r="G127" s="233">
        <f t="shared" si="47"/>
        <v>0</v>
      </c>
      <c r="H127" s="233">
        <f t="shared" si="47"/>
        <v>0</v>
      </c>
      <c r="I127" s="233">
        <f t="shared" si="47"/>
        <v>0</v>
      </c>
      <c r="J127" s="233">
        <f t="shared" si="47"/>
        <v>0</v>
      </c>
      <c r="K127" s="233">
        <f t="shared" si="47"/>
        <v>0</v>
      </c>
      <c r="L127" s="233">
        <f t="shared" si="47"/>
        <v>0</v>
      </c>
      <c r="M127" s="165">
        <f t="shared" si="26"/>
        <v>3892</v>
      </c>
      <c r="N127" s="165">
        <f t="shared" si="27"/>
        <v>0</v>
      </c>
    </row>
    <row r="128" spans="1:14" ht="12.75">
      <c r="A128" s="254" t="s">
        <v>200</v>
      </c>
      <c r="B128" s="255"/>
      <c r="C128" s="252"/>
      <c r="D128" s="251"/>
      <c r="E128" s="252"/>
      <c r="F128" s="251"/>
      <c r="G128" s="252"/>
      <c r="H128" s="251"/>
      <c r="I128" s="252"/>
      <c r="J128" s="252"/>
      <c r="K128" s="251"/>
      <c r="L128" s="252"/>
      <c r="M128" s="165">
        <f t="shared" si="26"/>
        <v>0</v>
      </c>
      <c r="N128" s="165">
        <f t="shared" si="27"/>
        <v>0</v>
      </c>
    </row>
    <row r="129" spans="1:14" s="68" customFormat="1" ht="12.75">
      <c r="A129" s="266" t="s">
        <v>35</v>
      </c>
      <c r="B129" s="266" t="s">
        <v>217</v>
      </c>
      <c r="C129" s="252">
        <f>SUM(D129:G129)</f>
        <v>5589</v>
      </c>
      <c r="D129" s="251">
        <v>1090</v>
      </c>
      <c r="E129" s="252">
        <v>294</v>
      </c>
      <c r="F129" s="251">
        <v>4205</v>
      </c>
      <c r="G129" s="252"/>
      <c r="H129" s="251"/>
      <c r="I129" s="252"/>
      <c r="J129" s="252"/>
      <c r="K129" s="251"/>
      <c r="L129" s="252"/>
      <c r="M129" s="165">
        <f t="shared" si="26"/>
        <v>5589</v>
      </c>
      <c r="N129" s="165">
        <f t="shared" si="27"/>
        <v>0</v>
      </c>
    </row>
    <row r="130" spans="1:14" ht="12.75">
      <c r="A130" s="230" t="s">
        <v>602</v>
      </c>
      <c r="B130" s="284"/>
      <c r="C130" s="231">
        <v>81</v>
      </c>
      <c r="D130" s="231">
        <v>64</v>
      </c>
      <c r="E130" s="231">
        <v>17</v>
      </c>
      <c r="F130" s="234"/>
      <c r="G130" s="231"/>
      <c r="H130" s="234"/>
      <c r="I130" s="231"/>
      <c r="J130" s="234"/>
      <c r="K130" s="231"/>
      <c r="L130" s="231"/>
      <c r="M130" s="165">
        <f t="shared" si="26"/>
        <v>81</v>
      </c>
      <c r="N130" s="165">
        <f t="shared" si="27"/>
        <v>0</v>
      </c>
    </row>
    <row r="131" spans="1:14" ht="12.75">
      <c r="A131" s="230" t="s">
        <v>598</v>
      </c>
      <c r="B131" s="284"/>
      <c r="C131" s="231">
        <f aca="true" t="shared" si="48" ref="C131:L131">SUM(C130:C130)</f>
        <v>81</v>
      </c>
      <c r="D131" s="231">
        <f t="shared" si="48"/>
        <v>64</v>
      </c>
      <c r="E131" s="231">
        <f t="shared" si="48"/>
        <v>17</v>
      </c>
      <c r="F131" s="231">
        <f t="shared" si="48"/>
        <v>0</v>
      </c>
      <c r="G131" s="231">
        <f t="shared" si="48"/>
        <v>0</v>
      </c>
      <c r="H131" s="231">
        <f t="shared" si="48"/>
        <v>0</v>
      </c>
      <c r="I131" s="231">
        <f t="shared" si="48"/>
        <v>0</v>
      </c>
      <c r="J131" s="231">
        <f t="shared" si="48"/>
        <v>0</v>
      </c>
      <c r="K131" s="231">
        <f t="shared" si="48"/>
        <v>0</v>
      </c>
      <c r="L131" s="231">
        <f t="shared" si="48"/>
        <v>0</v>
      </c>
      <c r="M131" s="165">
        <f t="shared" si="26"/>
        <v>81</v>
      </c>
      <c r="N131" s="165">
        <f t="shared" si="27"/>
        <v>0</v>
      </c>
    </row>
    <row r="132" spans="1:14" s="472" customFormat="1" ht="12.75">
      <c r="A132" s="473" t="s">
        <v>597</v>
      </c>
      <c r="B132" s="283"/>
      <c r="C132" s="233">
        <f aca="true" t="shared" si="49" ref="C132:L132">C129+C131</f>
        <v>5670</v>
      </c>
      <c r="D132" s="233">
        <f t="shared" si="49"/>
        <v>1154</v>
      </c>
      <c r="E132" s="233">
        <f t="shared" si="49"/>
        <v>311</v>
      </c>
      <c r="F132" s="233">
        <f t="shared" si="49"/>
        <v>4205</v>
      </c>
      <c r="G132" s="233">
        <f t="shared" si="49"/>
        <v>0</v>
      </c>
      <c r="H132" s="233">
        <f t="shared" si="49"/>
        <v>0</v>
      </c>
      <c r="I132" s="233">
        <f t="shared" si="49"/>
        <v>0</v>
      </c>
      <c r="J132" s="233">
        <f t="shared" si="49"/>
        <v>0</v>
      </c>
      <c r="K132" s="233">
        <f t="shared" si="49"/>
        <v>0</v>
      </c>
      <c r="L132" s="233">
        <f t="shared" si="49"/>
        <v>0</v>
      </c>
      <c r="M132" s="165">
        <f t="shared" si="26"/>
        <v>5670</v>
      </c>
      <c r="N132" s="165">
        <f t="shared" si="27"/>
        <v>0</v>
      </c>
    </row>
    <row r="133" spans="1:14" ht="12.75">
      <c r="A133" s="254" t="s">
        <v>201</v>
      </c>
      <c r="B133" s="254"/>
      <c r="C133" s="252"/>
      <c r="D133" s="251"/>
      <c r="E133" s="252"/>
      <c r="F133" s="251"/>
      <c r="G133" s="252"/>
      <c r="H133" s="251"/>
      <c r="I133" s="252"/>
      <c r="J133" s="252"/>
      <c r="K133" s="251"/>
      <c r="L133" s="252"/>
      <c r="M133" s="165">
        <f t="shared" si="26"/>
        <v>0</v>
      </c>
      <c r="N133" s="165">
        <f t="shared" si="27"/>
        <v>0</v>
      </c>
    </row>
    <row r="134" spans="1:14" s="68" customFormat="1" ht="12.75">
      <c r="A134" s="266" t="s">
        <v>35</v>
      </c>
      <c r="B134" s="266" t="s">
        <v>217</v>
      </c>
      <c r="C134" s="252">
        <f>SUM(D134:G134)</f>
        <v>8664</v>
      </c>
      <c r="D134" s="251">
        <v>3308</v>
      </c>
      <c r="E134" s="252">
        <v>869</v>
      </c>
      <c r="F134" s="251">
        <v>4487</v>
      </c>
      <c r="G134" s="252"/>
      <c r="H134" s="251"/>
      <c r="I134" s="252"/>
      <c r="J134" s="252"/>
      <c r="K134" s="251"/>
      <c r="L134" s="252"/>
      <c r="M134" s="165">
        <f t="shared" si="26"/>
        <v>8664</v>
      </c>
      <c r="N134" s="165">
        <f t="shared" si="27"/>
        <v>0</v>
      </c>
    </row>
    <row r="135" spans="1:14" ht="12.75">
      <c r="A135" s="230" t="s">
        <v>602</v>
      </c>
      <c r="B135" s="284"/>
      <c r="C135" s="231">
        <v>87</v>
      </c>
      <c r="D135" s="231">
        <v>69</v>
      </c>
      <c r="E135" s="231">
        <v>18</v>
      </c>
      <c r="F135" s="234"/>
      <c r="G135" s="231"/>
      <c r="H135" s="234"/>
      <c r="I135" s="231"/>
      <c r="J135" s="234"/>
      <c r="K135" s="231"/>
      <c r="L135" s="231"/>
      <c r="M135" s="165">
        <f t="shared" si="26"/>
        <v>87</v>
      </c>
      <c r="N135" s="165">
        <f t="shared" si="27"/>
        <v>0</v>
      </c>
    </row>
    <row r="136" spans="1:14" ht="12.75">
      <c r="A136" s="230" t="s">
        <v>598</v>
      </c>
      <c r="B136" s="284"/>
      <c r="C136" s="231">
        <f aca="true" t="shared" si="50" ref="C136:L136">SUM(C135:C135)</f>
        <v>87</v>
      </c>
      <c r="D136" s="231">
        <f t="shared" si="50"/>
        <v>69</v>
      </c>
      <c r="E136" s="231">
        <f t="shared" si="50"/>
        <v>18</v>
      </c>
      <c r="F136" s="231">
        <f t="shared" si="50"/>
        <v>0</v>
      </c>
      <c r="G136" s="231">
        <f t="shared" si="50"/>
        <v>0</v>
      </c>
      <c r="H136" s="231">
        <f t="shared" si="50"/>
        <v>0</v>
      </c>
      <c r="I136" s="231">
        <f t="shared" si="50"/>
        <v>0</v>
      </c>
      <c r="J136" s="231">
        <f t="shared" si="50"/>
        <v>0</v>
      </c>
      <c r="K136" s="231">
        <f t="shared" si="50"/>
        <v>0</v>
      </c>
      <c r="L136" s="231">
        <f t="shared" si="50"/>
        <v>0</v>
      </c>
      <c r="M136" s="165">
        <f t="shared" si="26"/>
        <v>87</v>
      </c>
      <c r="N136" s="165">
        <f t="shared" si="27"/>
        <v>0</v>
      </c>
    </row>
    <row r="137" spans="1:14" s="472" customFormat="1" ht="12.75">
      <c r="A137" s="473" t="s">
        <v>597</v>
      </c>
      <c r="B137" s="283"/>
      <c r="C137" s="233">
        <f aca="true" t="shared" si="51" ref="C137:L137">C134+C136</f>
        <v>8751</v>
      </c>
      <c r="D137" s="233">
        <f t="shared" si="51"/>
        <v>3377</v>
      </c>
      <c r="E137" s="233">
        <f t="shared" si="51"/>
        <v>887</v>
      </c>
      <c r="F137" s="233">
        <f t="shared" si="51"/>
        <v>4487</v>
      </c>
      <c r="G137" s="233">
        <f t="shared" si="51"/>
        <v>0</v>
      </c>
      <c r="H137" s="233">
        <f t="shared" si="51"/>
        <v>0</v>
      </c>
      <c r="I137" s="233">
        <f t="shared" si="51"/>
        <v>0</v>
      </c>
      <c r="J137" s="233">
        <f t="shared" si="51"/>
        <v>0</v>
      </c>
      <c r="K137" s="233">
        <f t="shared" si="51"/>
        <v>0</v>
      </c>
      <c r="L137" s="233">
        <f t="shared" si="51"/>
        <v>0</v>
      </c>
      <c r="M137" s="165">
        <f t="shared" si="26"/>
        <v>8751</v>
      </c>
      <c r="N137" s="165">
        <f t="shared" si="27"/>
        <v>0</v>
      </c>
    </row>
    <row r="138" spans="1:14" ht="12.75">
      <c r="A138" s="255" t="s">
        <v>202</v>
      </c>
      <c r="B138" s="254"/>
      <c r="C138" s="252"/>
      <c r="D138" s="251"/>
      <c r="E138" s="252"/>
      <c r="F138" s="251"/>
      <c r="G138" s="252"/>
      <c r="H138" s="251"/>
      <c r="I138" s="252"/>
      <c r="J138" s="252"/>
      <c r="K138" s="251"/>
      <c r="L138" s="252"/>
      <c r="M138" s="165">
        <f t="shared" si="26"/>
        <v>0</v>
      </c>
      <c r="N138" s="165">
        <f t="shared" si="27"/>
        <v>0</v>
      </c>
    </row>
    <row r="139" spans="1:14" s="68" customFormat="1" ht="12.75">
      <c r="A139" s="266" t="s">
        <v>35</v>
      </c>
      <c r="B139" s="266" t="s">
        <v>217</v>
      </c>
      <c r="C139" s="252">
        <f>SUM(D139:G139)</f>
        <v>10128</v>
      </c>
      <c r="D139" s="251">
        <v>2560</v>
      </c>
      <c r="E139" s="252">
        <v>691</v>
      </c>
      <c r="F139" s="251">
        <v>6877</v>
      </c>
      <c r="G139" s="252"/>
      <c r="H139" s="251"/>
      <c r="I139" s="252"/>
      <c r="J139" s="252"/>
      <c r="K139" s="251"/>
      <c r="L139" s="252"/>
      <c r="M139" s="165">
        <f t="shared" si="26"/>
        <v>10128</v>
      </c>
      <c r="N139" s="165">
        <f t="shared" si="27"/>
        <v>0</v>
      </c>
    </row>
    <row r="140" spans="1:14" ht="12.75">
      <c r="A140" s="230" t="s">
        <v>598</v>
      </c>
      <c r="B140" s="284"/>
      <c r="C140" s="231">
        <v>0</v>
      </c>
      <c r="D140" s="231">
        <v>0</v>
      </c>
      <c r="E140" s="231">
        <v>0</v>
      </c>
      <c r="F140" s="231">
        <v>0</v>
      </c>
      <c r="G140" s="231">
        <v>0</v>
      </c>
      <c r="H140" s="231">
        <v>0</v>
      </c>
      <c r="I140" s="231">
        <v>0</v>
      </c>
      <c r="J140" s="231">
        <v>0</v>
      </c>
      <c r="K140" s="231">
        <v>0</v>
      </c>
      <c r="L140" s="231">
        <v>0</v>
      </c>
      <c r="M140" s="165">
        <f aca="true" t="shared" si="52" ref="M140:M203">SUM(D140:L140)</f>
        <v>0</v>
      </c>
      <c r="N140" s="165">
        <f aca="true" t="shared" si="53" ref="N140:N203">M140-C140</f>
        <v>0</v>
      </c>
    </row>
    <row r="141" spans="1:14" s="472" customFormat="1" ht="12.75">
      <c r="A141" s="473" t="s">
        <v>597</v>
      </c>
      <c r="B141" s="283"/>
      <c r="C141" s="233">
        <f aca="true" t="shared" si="54" ref="C141:L141">C139+C140</f>
        <v>10128</v>
      </c>
      <c r="D141" s="233">
        <f t="shared" si="54"/>
        <v>2560</v>
      </c>
      <c r="E141" s="233">
        <f t="shared" si="54"/>
        <v>691</v>
      </c>
      <c r="F141" s="233">
        <f t="shared" si="54"/>
        <v>6877</v>
      </c>
      <c r="G141" s="233">
        <f t="shared" si="54"/>
        <v>0</v>
      </c>
      <c r="H141" s="233">
        <f t="shared" si="54"/>
        <v>0</v>
      </c>
      <c r="I141" s="233">
        <f t="shared" si="54"/>
        <v>0</v>
      </c>
      <c r="J141" s="233">
        <f t="shared" si="54"/>
        <v>0</v>
      </c>
      <c r="K141" s="233">
        <f t="shared" si="54"/>
        <v>0</v>
      </c>
      <c r="L141" s="233">
        <f t="shared" si="54"/>
        <v>0</v>
      </c>
      <c r="M141" s="165">
        <f t="shared" si="52"/>
        <v>10128</v>
      </c>
      <c r="N141" s="165">
        <f t="shared" si="53"/>
        <v>0</v>
      </c>
    </row>
    <row r="142" spans="1:14" ht="12.75">
      <c r="A142" s="254" t="s">
        <v>203</v>
      </c>
      <c r="B142" s="254"/>
      <c r="C142" s="252"/>
      <c r="D142" s="251"/>
      <c r="E142" s="252"/>
      <c r="F142" s="251"/>
      <c r="G142" s="252"/>
      <c r="H142" s="251"/>
      <c r="I142" s="252"/>
      <c r="J142" s="252"/>
      <c r="K142" s="251"/>
      <c r="L142" s="252"/>
      <c r="M142" s="165">
        <f t="shared" si="52"/>
        <v>0</v>
      </c>
      <c r="N142" s="165">
        <f t="shared" si="53"/>
        <v>0</v>
      </c>
    </row>
    <row r="143" spans="1:14" s="68" customFormat="1" ht="12.75">
      <c r="A143" s="266" t="s">
        <v>35</v>
      </c>
      <c r="B143" s="266" t="s">
        <v>217</v>
      </c>
      <c r="C143" s="252">
        <f>SUM(D143:G143)</f>
        <v>35998</v>
      </c>
      <c r="D143" s="251">
        <v>6151</v>
      </c>
      <c r="E143" s="252">
        <v>1661</v>
      </c>
      <c r="F143" s="251">
        <v>28186</v>
      </c>
      <c r="G143" s="252"/>
      <c r="H143" s="251"/>
      <c r="I143" s="252"/>
      <c r="J143" s="252"/>
      <c r="K143" s="251"/>
      <c r="L143" s="252"/>
      <c r="M143" s="165">
        <f t="shared" si="52"/>
        <v>35998</v>
      </c>
      <c r="N143" s="165">
        <f t="shared" si="53"/>
        <v>0</v>
      </c>
    </row>
    <row r="144" spans="1:14" ht="12.75">
      <c r="A144" s="230" t="s">
        <v>602</v>
      </c>
      <c r="B144" s="284"/>
      <c r="C144" s="231">
        <v>219</v>
      </c>
      <c r="D144" s="231">
        <v>172</v>
      </c>
      <c r="E144" s="231">
        <v>47</v>
      </c>
      <c r="F144" s="234"/>
      <c r="G144" s="231"/>
      <c r="H144" s="234"/>
      <c r="I144" s="231"/>
      <c r="J144" s="234"/>
      <c r="K144" s="231"/>
      <c r="L144" s="231"/>
      <c r="M144" s="165">
        <f t="shared" si="52"/>
        <v>219</v>
      </c>
      <c r="N144" s="165">
        <f t="shared" si="53"/>
        <v>0</v>
      </c>
    </row>
    <row r="145" spans="1:14" ht="12.75">
      <c r="A145" s="230" t="s">
        <v>598</v>
      </c>
      <c r="B145" s="284"/>
      <c r="C145" s="231">
        <f aca="true" t="shared" si="55" ref="C145:L145">SUM(C144:C144)</f>
        <v>219</v>
      </c>
      <c r="D145" s="231">
        <f t="shared" si="55"/>
        <v>172</v>
      </c>
      <c r="E145" s="231">
        <f t="shared" si="55"/>
        <v>47</v>
      </c>
      <c r="F145" s="231">
        <f t="shared" si="55"/>
        <v>0</v>
      </c>
      <c r="G145" s="231">
        <f t="shared" si="55"/>
        <v>0</v>
      </c>
      <c r="H145" s="231">
        <f t="shared" si="55"/>
        <v>0</v>
      </c>
      <c r="I145" s="231">
        <f t="shared" si="55"/>
        <v>0</v>
      </c>
      <c r="J145" s="231">
        <f t="shared" si="55"/>
        <v>0</v>
      </c>
      <c r="K145" s="231">
        <f t="shared" si="55"/>
        <v>0</v>
      </c>
      <c r="L145" s="231">
        <f t="shared" si="55"/>
        <v>0</v>
      </c>
      <c r="M145" s="165">
        <f t="shared" si="52"/>
        <v>219</v>
      </c>
      <c r="N145" s="165">
        <f t="shared" si="53"/>
        <v>0</v>
      </c>
    </row>
    <row r="146" spans="1:14" s="472" customFormat="1" ht="12.75">
      <c r="A146" s="473" t="s">
        <v>597</v>
      </c>
      <c r="B146" s="283"/>
      <c r="C146" s="233">
        <f aca="true" t="shared" si="56" ref="C146:L146">C143+C145</f>
        <v>36217</v>
      </c>
      <c r="D146" s="233">
        <f t="shared" si="56"/>
        <v>6323</v>
      </c>
      <c r="E146" s="233">
        <f t="shared" si="56"/>
        <v>1708</v>
      </c>
      <c r="F146" s="233">
        <f t="shared" si="56"/>
        <v>28186</v>
      </c>
      <c r="G146" s="233">
        <f t="shared" si="56"/>
        <v>0</v>
      </c>
      <c r="H146" s="233">
        <f t="shared" si="56"/>
        <v>0</v>
      </c>
      <c r="I146" s="233">
        <f t="shared" si="56"/>
        <v>0</v>
      </c>
      <c r="J146" s="233">
        <f t="shared" si="56"/>
        <v>0</v>
      </c>
      <c r="K146" s="233">
        <f t="shared" si="56"/>
        <v>0</v>
      </c>
      <c r="L146" s="233">
        <f t="shared" si="56"/>
        <v>0</v>
      </c>
      <c r="M146" s="165">
        <f t="shared" si="52"/>
        <v>36217</v>
      </c>
      <c r="N146" s="165">
        <f t="shared" si="53"/>
        <v>0</v>
      </c>
    </row>
    <row r="147" spans="1:14" ht="12.75">
      <c r="A147" s="254" t="s">
        <v>204</v>
      </c>
      <c r="B147" s="254"/>
      <c r="C147" s="252"/>
      <c r="D147" s="251"/>
      <c r="E147" s="252"/>
      <c r="F147" s="251"/>
      <c r="G147" s="252"/>
      <c r="H147" s="251"/>
      <c r="I147" s="252"/>
      <c r="J147" s="252"/>
      <c r="K147" s="251"/>
      <c r="L147" s="252"/>
      <c r="M147" s="165">
        <f t="shared" si="52"/>
        <v>0</v>
      </c>
      <c r="N147" s="165">
        <f t="shared" si="53"/>
        <v>0</v>
      </c>
    </row>
    <row r="148" spans="1:14" s="68" customFormat="1" ht="12.75">
      <c r="A148" s="266" t="s">
        <v>35</v>
      </c>
      <c r="B148" s="266" t="s">
        <v>217</v>
      </c>
      <c r="C148" s="252">
        <f>SUM(D148:G148)</f>
        <v>47643</v>
      </c>
      <c r="D148" s="251">
        <v>6205</v>
      </c>
      <c r="E148" s="252">
        <v>1651</v>
      </c>
      <c r="F148" s="251">
        <v>39787</v>
      </c>
      <c r="G148" s="252"/>
      <c r="H148" s="251"/>
      <c r="I148" s="252"/>
      <c r="J148" s="252"/>
      <c r="K148" s="251"/>
      <c r="L148" s="252"/>
      <c r="M148" s="165">
        <f t="shared" si="52"/>
        <v>47643</v>
      </c>
      <c r="N148" s="165">
        <f t="shared" si="53"/>
        <v>0</v>
      </c>
    </row>
    <row r="149" spans="1:14" ht="12.75">
      <c r="A149" s="230" t="s">
        <v>602</v>
      </c>
      <c r="B149" s="284"/>
      <c r="C149" s="231">
        <v>222</v>
      </c>
      <c r="D149" s="231">
        <v>175</v>
      </c>
      <c r="E149" s="231">
        <v>47</v>
      </c>
      <c r="F149" s="234"/>
      <c r="G149" s="231"/>
      <c r="H149" s="234"/>
      <c r="I149" s="231"/>
      <c r="J149" s="234"/>
      <c r="K149" s="231"/>
      <c r="L149" s="231"/>
      <c r="M149" s="165">
        <f t="shared" si="52"/>
        <v>222</v>
      </c>
      <c r="N149" s="165">
        <f t="shared" si="53"/>
        <v>0</v>
      </c>
    </row>
    <row r="150" spans="1:14" ht="12.75">
      <c r="A150" s="230" t="s">
        <v>598</v>
      </c>
      <c r="B150" s="284"/>
      <c r="C150" s="231">
        <f aca="true" t="shared" si="57" ref="C150:L150">SUM(C149:C149)</f>
        <v>222</v>
      </c>
      <c r="D150" s="231">
        <f t="shared" si="57"/>
        <v>175</v>
      </c>
      <c r="E150" s="231">
        <f t="shared" si="57"/>
        <v>47</v>
      </c>
      <c r="F150" s="231">
        <f t="shared" si="57"/>
        <v>0</v>
      </c>
      <c r="G150" s="231">
        <f t="shared" si="57"/>
        <v>0</v>
      </c>
      <c r="H150" s="231">
        <f t="shared" si="57"/>
        <v>0</v>
      </c>
      <c r="I150" s="231">
        <f t="shared" si="57"/>
        <v>0</v>
      </c>
      <c r="J150" s="231">
        <f t="shared" si="57"/>
        <v>0</v>
      </c>
      <c r="K150" s="231">
        <f t="shared" si="57"/>
        <v>0</v>
      </c>
      <c r="L150" s="231">
        <f t="shared" si="57"/>
        <v>0</v>
      </c>
      <c r="M150" s="165">
        <f t="shared" si="52"/>
        <v>222</v>
      </c>
      <c r="N150" s="165">
        <f t="shared" si="53"/>
        <v>0</v>
      </c>
    </row>
    <row r="151" spans="1:14" s="472" customFormat="1" ht="12.75">
      <c r="A151" s="473" t="s">
        <v>597</v>
      </c>
      <c r="B151" s="283"/>
      <c r="C151" s="233">
        <f aca="true" t="shared" si="58" ref="C151:L151">C148+C150</f>
        <v>47865</v>
      </c>
      <c r="D151" s="233">
        <f t="shared" si="58"/>
        <v>6380</v>
      </c>
      <c r="E151" s="233">
        <f t="shared" si="58"/>
        <v>1698</v>
      </c>
      <c r="F151" s="233">
        <f t="shared" si="58"/>
        <v>39787</v>
      </c>
      <c r="G151" s="233">
        <f t="shared" si="58"/>
        <v>0</v>
      </c>
      <c r="H151" s="233">
        <f t="shared" si="58"/>
        <v>0</v>
      </c>
      <c r="I151" s="233">
        <f t="shared" si="58"/>
        <v>0</v>
      </c>
      <c r="J151" s="233">
        <f t="shared" si="58"/>
        <v>0</v>
      </c>
      <c r="K151" s="233">
        <f t="shared" si="58"/>
        <v>0</v>
      </c>
      <c r="L151" s="233">
        <f t="shared" si="58"/>
        <v>0</v>
      </c>
      <c r="M151" s="165">
        <f t="shared" si="52"/>
        <v>47865</v>
      </c>
      <c r="N151" s="165">
        <f t="shared" si="53"/>
        <v>0</v>
      </c>
    </row>
    <row r="152" spans="1:14" ht="12.75">
      <c r="A152" s="254" t="s">
        <v>205</v>
      </c>
      <c r="B152" s="254"/>
      <c r="C152" s="252"/>
      <c r="D152" s="251"/>
      <c r="E152" s="252"/>
      <c r="F152" s="251"/>
      <c r="G152" s="252"/>
      <c r="H152" s="251"/>
      <c r="I152" s="252"/>
      <c r="J152" s="252"/>
      <c r="K152" s="251"/>
      <c r="L152" s="252"/>
      <c r="M152" s="165">
        <f t="shared" si="52"/>
        <v>0</v>
      </c>
      <c r="N152" s="165">
        <f t="shared" si="53"/>
        <v>0</v>
      </c>
    </row>
    <row r="153" spans="1:14" s="68" customFormat="1" ht="12.75">
      <c r="A153" s="266" t="s">
        <v>35</v>
      </c>
      <c r="B153" s="266" t="s">
        <v>217</v>
      </c>
      <c r="C153" s="252">
        <f>SUM(D153:G153)</f>
        <v>67741</v>
      </c>
      <c r="D153" s="251">
        <v>7751</v>
      </c>
      <c r="E153" s="252">
        <v>2093</v>
      </c>
      <c r="F153" s="251">
        <v>57897</v>
      </c>
      <c r="G153" s="252"/>
      <c r="H153" s="251"/>
      <c r="I153" s="252"/>
      <c r="J153" s="252"/>
      <c r="K153" s="251"/>
      <c r="L153" s="252"/>
      <c r="M153" s="165">
        <f t="shared" si="52"/>
        <v>67741</v>
      </c>
      <c r="N153" s="165">
        <f t="shared" si="53"/>
        <v>0</v>
      </c>
    </row>
    <row r="154" spans="1:14" ht="12.75">
      <c r="A154" s="230" t="s">
        <v>602</v>
      </c>
      <c r="B154" s="284"/>
      <c r="C154" s="231">
        <v>332</v>
      </c>
      <c r="D154" s="231">
        <v>261</v>
      </c>
      <c r="E154" s="231">
        <v>71</v>
      </c>
      <c r="F154" s="234"/>
      <c r="G154" s="231"/>
      <c r="H154" s="234"/>
      <c r="I154" s="231"/>
      <c r="J154" s="234"/>
      <c r="K154" s="231"/>
      <c r="L154" s="231"/>
      <c r="M154" s="165">
        <f t="shared" si="52"/>
        <v>332</v>
      </c>
      <c r="N154" s="165">
        <f t="shared" si="53"/>
        <v>0</v>
      </c>
    </row>
    <row r="155" spans="1:14" ht="12.75">
      <c r="A155" s="230" t="s">
        <v>604</v>
      </c>
      <c r="B155" s="284"/>
      <c r="C155" s="231">
        <v>3273</v>
      </c>
      <c r="D155" s="231">
        <v>1440</v>
      </c>
      <c r="E155" s="231">
        <v>389</v>
      </c>
      <c r="F155" s="234">
        <v>1444</v>
      </c>
      <c r="G155" s="231"/>
      <c r="H155" s="234"/>
      <c r="I155" s="231"/>
      <c r="J155" s="234"/>
      <c r="K155" s="231"/>
      <c r="L155" s="231"/>
      <c r="M155" s="165">
        <f t="shared" si="52"/>
        <v>3273</v>
      </c>
      <c r="N155" s="165">
        <f t="shared" si="53"/>
        <v>0</v>
      </c>
    </row>
    <row r="156" spans="1:14" ht="12.75">
      <c r="A156" s="230" t="s">
        <v>598</v>
      </c>
      <c r="B156" s="284"/>
      <c r="C156" s="231">
        <f aca="true" t="shared" si="59" ref="C156:L156">SUM(C154:C155)</f>
        <v>3605</v>
      </c>
      <c r="D156" s="231">
        <f t="shared" si="59"/>
        <v>1701</v>
      </c>
      <c r="E156" s="231">
        <f t="shared" si="59"/>
        <v>460</v>
      </c>
      <c r="F156" s="231">
        <f t="shared" si="59"/>
        <v>1444</v>
      </c>
      <c r="G156" s="231">
        <f t="shared" si="59"/>
        <v>0</v>
      </c>
      <c r="H156" s="231">
        <f t="shared" si="59"/>
        <v>0</v>
      </c>
      <c r="I156" s="231">
        <f t="shared" si="59"/>
        <v>0</v>
      </c>
      <c r="J156" s="231">
        <f t="shared" si="59"/>
        <v>0</v>
      </c>
      <c r="K156" s="231">
        <f t="shared" si="59"/>
        <v>0</v>
      </c>
      <c r="L156" s="231">
        <f t="shared" si="59"/>
        <v>0</v>
      </c>
      <c r="M156" s="165">
        <f t="shared" si="52"/>
        <v>3605</v>
      </c>
      <c r="N156" s="165">
        <f t="shared" si="53"/>
        <v>0</v>
      </c>
    </row>
    <row r="157" spans="1:14" s="472" customFormat="1" ht="12.75">
      <c r="A157" s="473" t="s">
        <v>597</v>
      </c>
      <c r="B157" s="283"/>
      <c r="C157" s="233">
        <f aca="true" t="shared" si="60" ref="C157:L157">C153+C156</f>
        <v>71346</v>
      </c>
      <c r="D157" s="233">
        <f t="shared" si="60"/>
        <v>9452</v>
      </c>
      <c r="E157" s="233">
        <f t="shared" si="60"/>
        <v>2553</v>
      </c>
      <c r="F157" s="233">
        <f t="shared" si="60"/>
        <v>59341</v>
      </c>
      <c r="G157" s="233">
        <f t="shared" si="60"/>
        <v>0</v>
      </c>
      <c r="H157" s="233">
        <f t="shared" si="60"/>
        <v>0</v>
      </c>
      <c r="I157" s="233">
        <f t="shared" si="60"/>
        <v>0</v>
      </c>
      <c r="J157" s="233">
        <f t="shared" si="60"/>
        <v>0</v>
      </c>
      <c r="K157" s="233">
        <f t="shared" si="60"/>
        <v>0</v>
      </c>
      <c r="L157" s="233">
        <f t="shared" si="60"/>
        <v>0</v>
      </c>
      <c r="M157" s="165">
        <f t="shared" si="52"/>
        <v>71346</v>
      </c>
      <c r="N157" s="165">
        <f t="shared" si="53"/>
        <v>0</v>
      </c>
    </row>
    <row r="158" spans="1:14" ht="12.75">
      <c r="A158" s="255" t="s">
        <v>206</v>
      </c>
      <c r="B158" s="254"/>
      <c r="C158" s="252"/>
      <c r="D158" s="251"/>
      <c r="E158" s="252"/>
      <c r="F158" s="251"/>
      <c r="G158" s="252"/>
      <c r="H158" s="251"/>
      <c r="I158" s="252"/>
      <c r="J158" s="252"/>
      <c r="K158" s="251"/>
      <c r="L158" s="252"/>
      <c r="M158" s="165">
        <f t="shared" si="52"/>
        <v>0</v>
      </c>
      <c r="N158" s="165">
        <f t="shared" si="53"/>
        <v>0</v>
      </c>
    </row>
    <row r="159" spans="1:14" s="68" customFormat="1" ht="12.75">
      <c r="A159" s="266" t="s">
        <v>35</v>
      </c>
      <c r="B159" s="266" t="s">
        <v>217</v>
      </c>
      <c r="C159" s="252">
        <f>SUM(D159:G159)</f>
        <v>3655</v>
      </c>
      <c r="D159" s="251">
        <v>1139</v>
      </c>
      <c r="E159" s="252">
        <v>308</v>
      </c>
      <c r="F159" s="251">
        <v>2208</v>
      </c>
      <c r="G159" s="252"/>
      <c r="H159" s="251"/>
      <c r="I159" s="252"/>
      <c r="J159" s="252"/>
      <c r="K159" s="251"/>
      <c r="L159" s="252"/>
      <c r="M159" s="165">
        <f t="shared" si="52"/>
        <v>3655</v>
      </c>
      <c r="N159" s="165">
        <f t="shared" si="53"/>
        <v>0</v>
      </c>
    </row>
    <row r="160" spans="1:14" ht="12.75">
      <c r="A160" s="230" t="s">
        <v>602</v>
      </c>
      <c r="B160" s="284"/>
      <c r="C160" s="231">
        <v>88</v>
      </c>
      <c r="D160" s="231">
        <v>69</v>
      </c>
      <c r="E160" s="231">
        <v>19</v>
      </c>
      <c r="F160" s="234"/>
      <c r="G160" s="231"/>
      <c r="H160" s="234"/>
      <c r="I160" s="231"/>
      <c r="J160" s="234"/>
      <c r="K160" s="231"/>
      <c r="L160" s="231"/>
      <c r="M160" s="165">
        <f t="shared" si="52"/>
        <v>88</v>
      </c>
      <c r="N160" s="165">
        <f t="shared" si="53"/>
        <v>0</v>
      </c>
    </row>
    <row r="161" spans="1:14" ht="12.75">
      <c r="A161" s="230" t="s">
        <v>598</v>
      </c>
      <c r="B161" s="284"/>
      <c r="C161" s="231">
        <f aca="true" t="shared" si="61" ref="C161:L161">SUM(C160:C160)</f>
        <v>88</v>
      </c>
      <c r="D161" s="231">
        <f t="shared" si="61"/>
        <v>69</v>
      </c>
      <c r="E161" s="231">
        <f t="shared" si="61"/>
        <v>19</v>
      </c>
      <c r="F161" s="231">
        <f t="shared" si="61"/>
        <v>0</v>
      </c>
      <c r="G161" s="231">
        <f t="shared" si="61"/>
        <v>0</v>
      </c>
      <c r="H161" s="231">
        <f t="shared" si="61"/>
        <v>0</v>
      </c>
      <c r="I161" s="231">
        <f t="shared" si="61"/>
        <v>0</v>
      </c>
      <c r="J161" s="231">
        <f t="shared" si="61"/>
        <v>0</v>
      </c>
      <c r="K161" s="231">
        <f t="shared" si="61"/>
        <v>0</v>
      </c>
      <c r="L161" s="231">
        <f t="shared" si="61"/>
        <v>0</v>
      </c>
      <c r="M161" s="165">
        <f t="shared" si="52"/>
        <v>88</v>
      </c>
      <c r="N161" s="165">
        <f t="shared" si="53"/>
        <v>0</v>
      </c>
    </row>
    <row r="162" spans="1:14" s="472" customFormat="1" ht="12.75">
      <c r="A162" s="473" t="s">
        <v>597</v>
      </c>
      <c r="B162" s="283"/>
      <c r="C162" s="233">
        <f aca="true" t="shared" si="62" ref="C162:L162">C159+C161</f>
        <v>3743</v>
      </c>
      <c r="D162" s="233">
        <f t="shared" si="62"/>
        <v>1208</v>
      </c>
      <c r="E162" s="233">
        <f t="shared" si="62"/>
        <v>327</v>
      </c>
      <c r="F162" s="233">
        <f t="shared" si="62"/>
        <v>2208</v>
      </c>
      <c r="G162" s="233">
        <f t="shared" si="62"/>
        <v>0</v>
      </c>
      <c r="H162" s="233">
        <f t="shared" si="62"/>
        <v>0</v>
      </c>
      <c r="I162" s="233">
        <f t="shared" si="62"/>
        <v>0</v>
      </c>
      <c r="J162" s="233">
        <f t="shared" si="62"/>
        <v>0</v>
      </c>
      <c r="K162" s="233">
        <f t="shared" si="62"/>
        <v>0</v>
      </c>
      <c r="L162" s="233">
        <f t="shared" si="62"/>
        <v>0</v>
      </c>
      <c r="M162" s="165">
        <f t="shared" si="52"/>
        <v>3743</v>
      </c>
      <c r="N162" s="165">
        <f t="shared" si="53"/>
        <v>0</v>
      </c>
    </row>
    <row r="163" spans="1:14" ht="12.75">
      <c r="A163" s="254" t="s">
        <v>355</v>
      </c>
      <c r="B163" s="254"/>
      <c r="C163" s="252"/>
      <c r="D163" s="251"/>
      <c r="E163" s="252"/>
      <c r="F163" s="251"/>
      <c r="G163" s="252"/>
      <c r="H163" s="251"/>
      <c r="I163" s="252"/>
      <c r="J163" s="252"/>
      <c r="K163" s="251"/>
      <c r="L163" s="252"/>
      <c r="M163" s="165">
        <f t="shared" si="52"/>
        <v>0</v>
      </c>
      <c r="N163" s="165">
        <f t="shared" si="53"/>
        <v>0</v>
      </c>
    </row>
    <row r="164" spans="1:14" s="68" customFormat="1" ht="12.75">
      <c r="A164" s="266" t="s">
        <v>35</v>
      </c>
      <c r="B164" s="266" t="s">
        <v>217</v>
      </c>
      <c r="C164" s="252">
        <f>SUM(D164:G164)</f>
        <v>6724</v>
      </c>
      <c r="D164" s="251">
        <v>2101</v>
      </c>
      <c r="E164" s="252">
        <v>567</v>
      </c>
      <c r="F164" s="251">
        <v>4056</v>
      </c>
      <c r="G164" s="252"/>
      <c r="H164" s="251"/>
      <c r="I164" s="252"/>
      <c r="J164" s="252"/>
      <c r="K164" s="251"/>
      <c r="L164" s="252"/>
      <c r="M164" s="165">
        <f t="shared" si="52"/>
        <v>6724</v>
      </c>
      <c r="N164" s="165">
        <f t="shared" si="53"/>
        <v>0</v>
      </c>
    </row>
    <row r="165" spans="1:14" ht="12.75">
      <c r="A165" s="230" t="s">
        <v>602</v>
      </c>
      <c r="B165" s="284"/>
      <c r="C165" s="231">
        <v>72</v>
      </c>
      <c r="D165" s="231">
        <v>57</v>
      </c>
      <c r="E165" s="231">
        <v>15</v>
      </c>
      <c r="F165" s="234"/>
      <c r="G165" s="231"/>
      <c r="H165" s="234"/>
      <c r="I165" s="231"/>
      <c r="J165" s="234"/>
      <c r="K165" s="231"/>
      <c r="L165" s="231"/>
      <c r="M165" s="165">
        <f t="shared" si="52"/>
        <v>72</v>
      </c>
      <c r="N165" s="165">
        <f t="shared" si="53"/>
        <v>0</v>
      </c>
    </row>
    <row r="166" spans="1:14" ht="12.75">
      <c r="A166" s="230" t="s">
        <v>598</v>
      </c>
      <c r="B166" s="284"/>
      <c r="C166" s="231">
        <f aca="true" t="shared" si="63" ref="C166:L166">SUM(C165:C165)</f>
        <v>72</v>
      </c>
      <c r="D166" s="231">
        <f t="shared" si="63"/>
        <v>57</v>
      </c>
      <c r="E166" s="231">
        <f t="shared" si="63"/>
        <v>15</v>
      </c>
      <c r="F166" s="231">
        <f t="shared" si="63"/>
        <v>0</v>
      </c>
      <c r="G166" s="231">
        <f t="shared" si="63"/>
        <v>0</v>
      </c>
      <c r="H166" s="231">
        <f t="shared" si="63"/>
        <v>0</v>
      </c>
      <c r="I166" s="231">
        <f t="shared" si="63"/>
        <v>0</v>
      </c>
      <c r="J166" s="231">
        <f t="shared" si="63"/>
        <v>0</v>
      </c>
      <c r="K166" s="231">
        <f t="shared" si="63"/>
        <v>0</v>
      </c>
      <c r="L166" s="231">
        <f t="shared" si="63"/>
        <v>0</v>
      </c>
      <c r="M166" s="165">
        <f t="shared" si="52"/>
        <v>72</v>
      </c>
      <c r="N166" s="165">
        <f t="shared" si="53"/>
        <v>0</v>
      </c>
    </row>
    <row r="167" spans="1:14" s="472" customFormat="1" ht="12.75">
      <c r="A167" s="473" t="s">
        <v>597</v>
      </c>
      <c r="B167" s="283"/>
      <c r="C167" s="233">
        <f aca="true" t="shared" si="64" ref="C167:L167">C164+C166</f>
        <v>6796</v>
      </c>
      <c r="D167" s="233">
        <f t="shared" si="64"/>
        <v>2158</v>
      </c>
      <c r="E167" s="233">
        <f t="shared" si="64"/>
        <v>582</v>
      </c>
      <c r="F167" s="233">
        <f t="shared" si="64"/>
        <v>4056</v>
      </c>
      <c r="G167" s="233">
        <f t="shared" si="64"/>
        <v>0</v>
      </c>
      <c r="H167" s="233">
        <f t="shared" si="64"/>
        <v>0</v>
      </c>
      <c r="I167" s="233">
        <f t="shared" si="64"/>
        <v>0</v>
      </c>
      <c r="J167" s="233">
        <f t="shared" si="64"/>
        <v>0</v>
      </c>
      <c r="K167" s="233">
        <f t="shared" si="64"/>
        <v>0</v>
      </c>
      <c r="L167" s="233">
        <f t="shared" si="64"/>
        <v>0</v>
      </c>
      <c r="M167" s="165">
        <f t="shared" si="52"/>
        <v>6796</v>
      </c>
      <c r="N167" s="165">
        <f t="shared" si="53"/>
        <v>0</v>
      </c>
    </row>
    <row r="168" spans="1:14" ht="12.75">
      <c r="A168" s="254" t="s">
        <v>207</v>
      </c>
      <c r="B168" s="254"/>
      <c r="C168" s="252"/>
      <c r="D168" s="251"/>
      <c r="E168" s="252"/>
      <c r="F168" s="251"/>
      <c r="G168" s="252"/>
      <c r="H168" s="251"/>
      <c r="I168" s="252"/>
      <c r="J168" s="252"/>
      <c r="K168" s="251"/>
      <c r="L168" s="252"/>
      <c r="M168" s="165">
        <f t="shared" si="52"/>
        <v>0</v>
      </c>
      <c r="N168" s="165">
        <f t="shared" si="53"/>
        <v>0</v>
      </c>
    </row>
    <row r="169" spans="1:14" s="68" customFormat="1" ht="12.75">
      <c r="A169" s="266" t="s">
        <v>35</v>
      </c>
      <c r="B169" s="266" t="s">
        <v>217</v>
      </c>
      <c r="C169" s="252">
        <f>SUM(D169:G169)</f>
        <v>10183</v>
      </c>
      <c r="D169" s="251">
        <v>4973</v>
      </c>
      <c r="E169" s="252">
        <v>1316</v>
      </c>
      <c r="F169" s="251">
        <v>3894</v>
      </c>
      <c r="G169" s="252"/>
      <c r="H169" s="251"/>
      <c r="I169" s="252"/>
      <c r="J169" s="252"/>
      <c r="K169" s="251"/>
      <c r="L169" s="252"/>
      <c r="M169" s="165">
        <f t="shared" si="52"/>
        <v>10183</v>
      </c>
      <c r="N169" s="165">
        <f t="shared" si="53"/>
        <v>0</v>
      </c>
    </row>
    <row r="170" spans="1:14" ht="12.75">
      <c r="A170" s="266" t="s">
        <v>603</v>
      </c>
      <c r="B170" s="284"/>
      <c r="C170" s="231">
        <v>188</v>
      </c>
      <c r="D170" s="231">
        <v>148</v>
      </c>
      <c r="E170" s="231">
        <v>40</v>
      </c>
      <c r="F170" s="234"/>
      <c r="G170" s="231"/>
      <c r="H170" s="234"/>
      <c r="I170" s="231"/>
      <c r="J170" s="234"/>
      <c r="K170" s="231"/>
      <c r="L170" s="231"/>
      <c r="M170" s="165">
        <f t="shared" si="52"/>
        <v>188</v>
      </c>
      <c r="N170" s="165">
        <f t="shared" si="53"/>
        <v>0</v>
      </c>
    </row>
    <row r="171" spans="1:14" ht="12.75">
      <c r="A171" s="230" t="s">
        <v>602</v>
      </c>
      <c r="B171" s="284"/>
      <c r="C171" s="231">
        <v>204</v>
      </c>
      <c r="D171" s="231">
        <v>161</v>
      </c>
      <c r="E171" s="231">
        <v>43</v>
      </c>
      <c r="F171" s="234"/>
      <c r="G171" s="231"/>
      <c r="H171" s="234"/>
      <c r="I171" s="231"/>
      <c r="J171" s="234"/>
      <c r="K171" s="231"/>
      <c r="L171" s="231"/>
      <c r="M171" s="165">
        <f t="shared" si="52"/>
        <v>204</v>
      </c>
      <c r="N171" s="165">
        <f t="shared" si="53"/>
        <v>0</v>
      </c>
    </row>
    <row r="172" spans="1:14" ht="12.75">
      <c r="A172" s="230" t="s">
        <v>598</v>
      </c>
      <c r="B172" s="284"/>
      <c r="C172" s="231">
        <f aca="true" t="shared" si="65" ref="C172:L172">SUM(C170:C171)</f>
        <v>392</v>
      </c>
      <c r="D172" s="231">
        <f t="shared" si="65"/>
        <v>309</v>
      </c>
      <c r="E172" s="231">
        <f t="shared" si="65"/>
        <v>83</v>
      </c>
      <c r="F172" s="231">
        <f t="shared" si="65"/>
        <v>0</v>
      </c>
      <c r="G172" s="231">
        <f t="shared" si="65"/>
        <v>0</v>
      </c>
      <c r="H172" s="231">
        <f t="shared" si="65"/>
        <v>0</v>
      </c>
      <c r="I172" s="231">
        <f t="shared" si="65"/>
        <v>0</v>
      </c>
      <c r="J172" s="231">
        <f t="shared" si="65"/>
        <v>0</v>
      </c>
      <c r="K172" s="231">
        <f t="shared" si="65"/>
        <v>0</v>
      </c>
      <c r="L172" s="231">
        <f t="shared" si="65"/>
        <v>0</v>
      </c>
      <c r="M172" s="165">
        <f t="shared" si="52"/>
        <v>392</v>
      </c>
      <c r="N172" s="165">
        <f t="shared" si="53"/>
        <v>0</v>
      </c>
    </row>
    <row r="173" spans="1:14" s="472" customFormat="1" ht="12.75">
      <c r="A173" s="473" t="s">
        <v>597</v>
      </c>
      <c r="B173" s="283"/>
      <c r="C173" s="233">
        <f aca="true" t="shared" si="66" ref="C173:L173">C169+C172</f>
        <v>10575</v>
      </c>
      <c r="D173" s="233">
        <f t="shared" si="66"/>
        <v>5282</v>
      </c>
      <c r="E173" s="233">
        <f t="shared" si="66"/>
        <v>1399</v>
      </c>
      <c r="F173" s="233">
        <f t="shared" si="66"/>
        <v>3894</v>
      </c>
      <c r="G173" s="233">
        <f t="shared" si="66"/>
        <v>0</v>
      </c>
      <c r="H173" s="233">
        <f t="shared" si="66"/>
        <v>0</v>
      </c>
      <c r="I173" s="233">
        <f t="shared" si="66"/>
        <v>0</v>
      </c>
      <c r="J173" s="233">
        <f t="shared" si="66"/>
        <v>0</v>
      </c>
      <c r="K173" s="233">
        <f t="shared" si="66"/>
        <v>0</v>
      </c>
      <c r="L173" s="233">
        <f t="shared" si="66"/>
        <v>0</v>
      </c>
      <c r="M173" s="165">
        <f t="shared" si="52"/>
        <v>10575</v>
      </c>
      <c r="N173" s="165">
        <f t="shared" si="53"/>
        <v>0</v>
      </c>
    </row>
    <row r="174" spans="1:14" ht="12.75">
      <c r="A174" s="254" t="s">
        <v>208</v>
      </c>
      <c r="B174" s="254"/>
      <c r="C174" s="252"/>
      <c r="D174" s="251"/>
      <c r="E174" s="252"/>
      <c r="F174" s="251"/>
      <c r="G174" s="252"/>
      <c r="H174" s="251"/>
      <c r="I174" s="252"/>
      <c r="J174" s="252"/>
      <c r="K174" s="251"/>
      <c r="L174" s="252"/>
      <c r="M174" s="165">
        <f t="shared" si="52"/>
        <v>0</v>
      </c>
      <c r="N174" s="165">
        <f t="shared" si="53"/>
        <v>0</v>
      </c>
    </row>
    <row r="175" spans="1:14" ht="12.75">
      <c r="A175" s="248" t="s">
        <v>35</v>
      </c>
      <c r="B175" s="248" t="s">
        <v>218</v>
      </c>
      <c r="C175" s="249">
        <f>SUM(D175:G175)</f>
        <v>22988</v>
      </c>
      <c r="D175" s="253">
        <v>11169</v>
      </c>
      <c r="E175" s="249">
        <v>3012</v>
      </c>
      <c r="F175" s="253">
        <v>8807</v>
      </c>
      <c r="G175" s="249"/>
      <c r="H175" s="253"/>
      <c r="I175" s="249"/>
      <c r="J175" s="249"/>
      <c r="K175" s="253"/>
      <c r="L175" s="249"/>
      <c r="M175" s="165">
        <f t="shared" si="52"/>
        <v>22988</v>
      </c>
      <c r="N175" s="165">
        <f t="shared" si="53"/>
        <v>0</v>
      </c>
    </row>
    <row r="176" spans="1:14" ht="12.75">
      <c r="A176" s="266" t="s">
        <v>603</v>
      </c>
      <c r="B176" s="284"/>
      <c r="C176" s="231">
        <v>453</v>
      </c>
      <c r="D176" s="231">
        <v>357</v>
      </c>
      <c r="E176" s="231">
        <v>96</v>
      </c>
      <c r="F176" s="234"/>
      <c r="G176" s="231"/>
      <c r="H176" s="234"/>
      <c r="I176" s="231"/>
      <c r="J176" s="234"/>
      <c r="K176" s="231"/>
      <c r="L176" s="229"/>
      <c r="M176" s="165">
        <f t="shared" si="52"/>
        <v>453</v>
      </c>
      <c r="N176" s="165">
        <f t="shared" si="53"/>
        <v>0</v>
      </c>
    </row>
    <row r="177" spans="1:14" ht="12.75">
      <c r="A177" s="230" t="s">
        <v>602</v>
      </c>
      <c r="B177" s="284"/>
      <c r="C177" s="231">
        <v>457</v>
      </c>
      <c r="D177" s="231">
        <v>360</v>
      </c>
      <c r="E177" s="231">
        <v>97</v>
      </c>
      <c r="F177" s="234"/>
      <c r="G177" s="231"/>
      <c r="H177" s="234"/>
      <c r="I177" s="231"/>
      <c r="J177" s="234"/>
      <c r="K177" s="231"/>
      <c r="L177" s="231"/>
      <c r="M177" s="165">
        <f t="shared" si="52"/>
        <v>457</v>
      </c>
      <c r="N177" s="165">
        <f t="shared" si="53"/>
        <v>0</v>
      </c>
    </row>
    <row r="178" spans="1:14" ht="12.75">
      <c r="A178" s="230" t="s">
        <v>598</v>
      </c>
      <c r="B178" s="284"/>
      <c r="C178" s="231">
        <f aca="true" t="shared" si="67" ref="C178:L178">SUM(C176:C177)</f>
        <v>910</v>
      </c>
      <c r="D178" s="231">
        <f t="shared" si="67"/>
        <v>717</v>
      </c>
      <c r="E178" s="231">
        <f t="shared" si="67"/>
        <v>193</v>
      </c>
      <c r="F178" s="231">
        <f t="shared" si="67"/>
        <v>0</v>
      </c>
      <c r="G178" s="231">
        <f t="shared" si="67"/>
        <v>0</v>
      </c>
      <c r="H178" s="231">
        <f t="shared" si="67"/>
        <v>0</v>
      </c>
      <c r="I178" s="231">
        <f t="shared" si="67"/>
        <v>0</v>
      </c>
      <c r="J178" s="231">
        <f t="shared" si="67"/>
        <v>0</v>
      </c>
      <c r="K178" s="231">
        <f t="shared" si="67"/>
        <v>0</v>
      </c>
      <c r="L178" s="231">
        <f t="shared" si="67"/>
        <v>0</v>
      </c>
      <c r="M178" s="165">
        <f t="shared" si="52"/>
        <v>910</v>
      </c>
      <c r="N178" s="165">
        <f t="shared" si="53"/>
        <v>0</v>
      </c>
    </row>
    <row r="179" spans="1:14" s="472" customFormat="1" ht="12.75">
      <c r="A179" s="473" t="s">
        <v>597</v>
      </c>
      <c r="B179" s="283"/>
      <c r="C179" s="233">
        <f aca="true" t="shared" si="68" ref="C179:L179">C175+C178</f>
        <v>23898</v>
      </c>
      <c r="D179" s="233">
        <f t="shared" si="68"/>
        <v>11886</v>
      </c>
      <c r="E179" s="233">
        <f t="shared" si="68"/>
        <v>3205</v>
      </c>
      <c r="F179" s="233">
        <f t="shared" si="68"/>
        <v>8807</v>
      </c>
      <c r="G179" s="233">
        <f t="shared" si="68"/>
        <v>0</v>
      </c>
      <c r="H179" s="233">
        <f t="shared" si="68"/>
        <v>0</v>
      </c>
      <c r="I179" s="233">
        <f t="shared" si="68"/>
        <v>0</v>
      </c>
      <c r="J179" s="233">
        <f t="shared" si="68"/>
        <v>0</v>
      </c>
      <c r="K179" s="233">
        <f t="shared" si="68"/>
        <v>0</v>
      </c>
      <c r="L179" s="233">
        <f t="shared" si="68"/>
        <v>0</v>
      </c>
      <c r="M179" s="165">
        <f t="shared" si="52"/>
        <v>23898</v>
      </c>
      <c r="N179" s="165">
        <f t="shared" si="53"/>
        <v>0</v>
      </c>
    </row>
    <row r="180" spans="1:14" ht="12.75">
      <c r="A180" s="255" t="s">
        <v>209</v>
      </c>
      <c r="B180" s="255"/>
      <c r="C180" s="252"/>
      <c r="D180" s="251"/>
      <c r="E180" s="252"/>
      <c r="F180" s="251"/>
      <c r="G180" s="252"/>
      <c r="H180" s="251"/>
      <c r="I180" s="252"/>
      <c r="J180" s="252"/>
      <c r="K180" s="251"/>
      <c r="L180" s="252"/>
      <c r="M180" s="165">
        <f t="shared" si="52"/>
        <v>0</v>
      </c>
      <c r="N180" s="165">
        <f t="shared" si="53"/>
        <v>0</v>
      </c>
    </row>
    <row r="181" spans="1:14" s="68" customFormat="1" ht="12.75">
      <c r="A181" s="266" t="s">
        <v>35</v>
      </c>
      <c r="B181" s="266" t="s">
        <v>218</v>
      </c>
      <c r="C181" s="252">
        <f>SUM(D181:G181)</f>
        <v>10185</v>
      </c>
      <c r="D181" s="251">
        <v>4313</v>
      </c>
      <c r="E181" s="252">
        <v>1145</v>
      </c>
      <c r="F181" s="251">
        <v>4727</v>
      </c>
      <c r="G181" s="252"/>
      <c r="H181" s="251"/>
      <c r="I181" s="252"/>
      <c r="J181" s="252"/>
      <c r="K181" s="251"/>
      <c r="L181" s="252"/>
      <c r="M181" s="165">
        <f t="shared" si="52"/>
        <v>10185</v>
      </c>
      <c r="N181" s="165">
        <f t="shared" si="53"/>
        <v>0</v>
      </c>
    </row>
    <row r="182" spans="1:14" ht="12.75">
      <c r="A182" s="266" t="s">
        <v>603</v>
      </c>
      <c r="B182" s="284"/>
      <c r="C182" s="231">
        <v>224</v>
      </c>
      <c r="D182" s="231">
        <v>176</v>
      </c>
      <c r="E182" s="231">
        <v>48</v>
      </c>
      <c r="F182" s="234"/>
      <c r="G182" s="231"/>
      <c r="H182" s="234"/>
      <c r="I182" s="231"/>
      <c r="J182" s="234"/>
      <c r="K182" s="231"/>
      <c r="L182" s="231"/>
      <c r="M182" s="165">
        <f t="shared" si="52"/>
        <v>224</v>
      </c>
      <c r="N182" s="165">
        <f t="shared" si="53"/>
        <v>0</v>
      </c>
    </row>
    <row r="183" spans="1:14" ht="12.75">
      <c r="A183" s="230" t="s">
        <v>602</v>
      </c>
      <c r="B183" s="284"/>
      <c r="C183" s="231">
        <v>234</v>
      </c>
      <c r="D183" s="231">
        <v>184</v>
      </c>
      <c r="E183" s="231">
        <v>50</v>
      </c>
      <c r="F183" s="234"/>
      <c r="G183" s="231"/>
      <c r="H183" s="234"/>
      <c r="I183" s="231"/>
      <c r="J183" s="234"/>
      <c r="K183" s="231"/>
      <c r="L183" s="231"/>
      <c r="M183" s="165">
        <f t="shared" si="52"/>
        <v>234</v>
      </c>
      <c r="N183" s="165">
        <f t="shared" si="53"/>
        <v>0</v>
      </c>
    </row>
    <row r="184" spans="1:14" ht="12.75">
      <c r="A184" s="230" t="s">
        <v>598</v>
      </c>
      <c r="B184" s="284"/>
      <c r="C184" s="231">
        <f aca="true" t="shared" si="69" ref="C184:L184">SUM(C182:C183)</f>
        <v>458</v>
      </c>
      <c r="D184" s="231">
        <f t="shared" si="69"/>
        <v>360</v>
      </c>
      <c r="E184" s="231">
        <f t="shared" si="69"/>
        <v>98</v>
      </c>
      <c r="F184" s="231">
        <f t="shared" si="69"/>
        <v>0</v>
      </c>
      <c r="G184" s="231">
        <f t="shared" si="69"/>
        <v>0</v>
      </c>
      <c r="H184" s="231">
        <f t="shared" si="69"/>
        <v>0</v>
      </c>
      <c r="I184" s="231">
        <f t="shared" si="69"/>
        <v>0</v>
      </c>
      <c r="J184" s="231">
        <f t="shared" si="69"/>
        <v>0</v>
      </c>
      <c r="K184" s="231">
        <f t="shared" si="69"/>
        <v>0</v>
      </c>
      <c r="L184" s="231">
        <f t="shared" si="69"/>
        <v>0</v>
      </c>
      <c r="M184" s="165">
        <f t="shared" si="52"/>
        <v>458</v>
      </c>
      <c r="N184" s="165">
        <f t="shared" si="53"/>
        <v>0</v>
      </c>
    </row>
    <row r="185" spans="1:14" s="472" customFormat="1" ht="12.75">
      <c r="A185" s="473" t="s">
        <v>597</v>
      </c>
      <c r="B185" s="283"/>
      <c r="C185" s="233">
        <f aca="true" t="shared" si="70" ref="C185:L185">C181+C184</f>
        <v>10643</v>
      </c>
      <c r="D185" s="233">
        <f t="shared" si="70"/>
        <v>4673</v>
      </c>
      <c r="E185" s="233">
        <f t="shared" si="70"/>
        <v>1243</v>
      </c>
      <c r="F185" s="233">
        <f t="shared" si="70"/>
        <v>4727</v>
      </c>
      <c r="G185" s="233">
        <f t="shared" si="70"/>
        <v>0</v>
      </c>
      <c r="H185" s="233">
        <f t="shared" si="70"/>
        <v>0</v>
      </c>
      <c r="I185" s="233">
        <f t="shared" si="70"/>
        <v>0</v>
      </c>
      <c r="J185" s="233">
        <f t="shared" si="70"/>
        <v>0</v>
      </c>
      <c r="K185" s="233">
        <f t="shared" si="70"/>
        <v>0</v>
      </c>
      <c r="L185" s="233">
        <f t="shared" si="70"/>
        <v>0</v>
      </c>
      <c r="M185" s="165">
        <f t="shared" si="52"/>
        <v>10643</v>
      </c>
      <c r="N185" s="165">
        <f t="shared" si="53"/>
        <v>0</v>
      </c>
    </row>
    <row r="186" spans="1:14" ht="12.75">
      <c r="A186" s="254" t="s">
        <v>210</v>
      </c>
      <c r="B186" s="255"/>
      <c r="C186" s="252"/>
      <c r="D186" s="251"/>
      <c r="E186" s="252"/>
      <c r="F186" s="251"/>
      <c r="G186" s="252"/>
      <c r="H186" s="251"/>
      <c r="I186" s="252"/>
      <c r="J186" s="252"/>
      <c r="K186" s="251"/>
      <c r="L186" s="252"/>
      <c r="M186" s="165">
        <f t="shared" si="52"/>
        <v>0</v>
      </c>
      <c r="N186" s="165">
        <f t="shared" si="53"/>
        <v>0</v>
      </c>
    </row>
    <row r="187" spans="1:14" s="68" customFormat="1" ht="12.75">
      <c r="A187" s="266" t="s">
        <v>35</v>
      </c>
      <c r="B187" s="266" t="s">
        <v>217</v>
      </c>
      <c r="C187" s="252">
        <f>SUM(D187:G187)</f>
        <v>4713</v>
      </c>
      <c r="D187" s="251">
        <v>2694</v>
      </c>
      <c r="E187" s="252">
        <v>700</v>
      </c>
      <c r="F187" s="251">
        <v>1319</v>
      </c>
      <c r="G187" s="252"/>
      <c r="H187" s="251"/>
      <c r="I187" s="252"/>
      <c r="J187" s="252"/>
      <c r="K187" s="251"/>
      <c r="L187" s="252"/>
      <c r="M187" s="165">
        <f t="shared" si="52"/>
        <v>4713</v>
      </c>
      <c r="N187" s="165">
        <f t="shared" si="53"/>
        <v>0</v>
      </c>
    </row>
    <row r="188" spans="1:14" ht="12.75">
      <c r="A188" s="230" t="s">
        <v>602</v>
      </c>
      <c r="B188" s="284"/>
      <c r="C188" s="231">
        <v>84</v>
      </c>
      <c r="D188" s="231">
        <v>66</v>
      </c>
      <c r="E188" s="231">
        <v>18</v>
      </c>
      <c r="F188" s="234"/>
      <c r="G188" s="231"/>
      <c r="H188" s="234"/>
      <c r="I188" s="231"/>
      <c r="J188" s="234"/>
      <c r="K188" s="231"/>
      <c r="L188" s="231"/>
      <c r="M188" s="165">
        <f t="shared" si="52"/>
        <v>84</v>
      </c>
      <c r="N188" s="165">
        <f t="shared" si="53"/>
        <v>0</v>
      </c>
    </row>
    <row r="189" spans="1:14" ht="12.75">
      <c r="A189" s="230" t="s">
        <v>598</v>
      </c>
      <c r="B189" s="284"/>
      <c r="C189" s="231">
        <f aca="true" t="shared" si="71" ref="C189:L189">SUM(C188:C188)</f>
        <v>84</v>
      </c>
      <c r="D189" s="231">
        <f t="shared" si="71"/>
        <v>66</v>
      </c>
      <c r="E189" s="231">
        <f t="shared" si="71"/>
        <v>18</v>
      </c>
      <c r="F189" s="231">
        <f t="shared" si="71"/>
        <v>0</v>
      </c>
      <c r="G189" s="231">
        <f t="shared" si="71"/>
        <v>0</v>
      </c>
      <c r="H189" s="231">
        <f t="shared" si="71"/>
        <v>0</v>
      </c>
      <c r="I189" s="231">
        <f t="shared" si="71"/>
        <v>0</v>
      </c>
      <c r="J189" s="231">
        <f t="shared" si="71"/>
        <v>0</v>
      </c>
      <c r="K189" s="231">
        <f t="shared" si="71"/>
        <v>0</v>
      </c>
      <c r="L189" s="231">
        <f t="shared" si="71"/>
        <v>0</v>
      </c>
      <c r="M189" s="165">
        <f t="shared" si="52"/>
        <v>84</v>
      </c>
      <c r="N189" s="165">
        <f t="shared" si="53"/>
        <v>0</v>
      </c>
    </row>
    <row r="190" spans="1:14" s="472" customFormat="1" ht="12.75">
      <c r="A190" s="473" t="s">
        <v>597</v>
      </c>
      <c r="B190" s="283"/>
      <c r="C190" s="233">
        <f aca="true" t="shared" si="72" ref="C190:L190">C187+C189</f>
        <v>4797</v>
      </c>
      <c r="D190" s="233">
        <f t="shared" si="72"/>
        <v>2760</v>
      </c>
      <c r="E190" s="233">
        <f t="shared" si="72"/>
        <v>718</v>
      </c>
      <c r="F190" s="233">
        <f t="shared" si="72"/>
        <v>1319</v>
      </c>
      <c r="G190" s="233">
        <f t="shared" si="72"/>
        <v>0</v>
      </c>
      <c r="H190" s="233">
        <f t="shared" si="72"/>
        <v>0</v>
      </c>
      <c r="I190" s="233">
        <f t="shared" si="72"/>
        <v>0</v>
      </c>
      <c r="J190" s="233">
        <f t="shared" si="72"/>
        <v>0</v>
      </c>
      <c r="K190" s="233">
        <f t="shared" si="72"/>
        <v>0</v>
      </c>
      <c r="L190" s="233">
        <f t="shared" si="72"/>
        <v>0</v>
      </c>
      <c r="M190" s="165">
        <f t="shared" si="52"/>
        <v>4797</v>
      </c>
      <c r="N190" s="165">
        <f t="shared" si="53"/>
        <v>0</v>
      </c>
    </row>
    <row r="191" spans="1:14" ht="12.75">
      <c r="A191" s="254" t="s">
        <v>356</v>
      </c>
      <c r="B191" s="255"/>
      <c r="C191" s="252"/>
      <c r="D191" s="251"/>
      <c r="E191" s="252"/>
      <c r="F191" s="251"/>
      <c r="G191" s="252"/>
      <c r="H191" s="251"/>
      <c r="I191" s="252"/>
      <c r="J191" s="252"/>
      <c r="K191" s="251"/>
      <c r="L191" s="252"/>
      <c r="M191" s="165">
        <f t="shared" si="52"/>
        <v>0</v>
      </c>
      <c r="N191" s="165">
        <f t="shared" si="53"/>
        <v>0</v>
      </c>
    </row>
    <row r="192" spans="1:14" s="68" customFormat="1" ht="12.75">
      <c r="A192" s="266" t="s">
        <v>35</v>
      </c>
      <c r="B192" s="266" t="s">
        <v>217</v>
      </c>
      <c r="C192" s="252">
        <f>SUM(D192:G192)</f>
        <v>16420</v>
      </c>
      <c r="D192" s="251">
        <v>2453</v>
      </c>
      <c r="E192" s="252">
        <v>662</v>
      </c>
      <c r="F192" s="251">
        <v>13305</v>
      </c>
      <c r="G192" s="252"/>
      <c r="H192" s="251"/>
      <c r="I192" s="252"/>
      <c r="J192" s="252"/>
      <c r="K192" s="251"/>
      <c r="L192" s="252"/>
      <c r="M192" s="165">
        <f t="shared" si="52"/>
        <v>16420</v>
      </c>
      <c r="N192" s="165">
        <f t="shared" si="53"/>
        <v>0</v>
      </c>
    </row>
    <row r="193" spans="1:14" ht="12.75">
      <c r="A193" s="230" t="s">
        <v>598</v>
      </c>
      <c r="B193" s="284"/>
      <c r="C193" s="231">
        <v>0</v>
      </c>
      <c r="D193" s="231">
        <v>0</v>
      </c>
      <c r="E193" s="231">
        <v>0</v>
      </c>
      <c r="F193" s="231">
        <v>0</v>
      </c>
      <c r="G193" s="231">
        <v>0</v>
      </c>
      <c r="H193" s="231">
        <v>0</v>
      </c>
      <c r="I193" s="231">
        <v>0</v>
      </c>
      <c r="J193" s="231">
        <v>0</v>
      </c>
      <c r="K193" s="231">
        <v>0</v>
      </c>
      <c r="L193" s="231">
        <v>0</v>
      </c>
      <c r="M193" s="165">
        <f t="shared" si="52"/>
        <v>0</v>
      </c>
      <c r="N193" s="165">
        <f t="shared" si="53"/>
        <v>0</v>
      </c>
    </row>
    <row r="194" spans="1:14" s="472" customFormat="1" ht="12.75">
      <c r="A194" s="473" t="s">
        <v>597</v>
      </c>
      <c r="B194" s="283"/>
      <c r="C194" s="233">
        <f aca="true" t="shared" si="73" ref="C194:L194">C192+C193</f>
        <v>16420</v>
      </c>
      <c r="D194" s="233">
        <f t="shared" si="73"/>
        <v>2453</v>
      </c>
      <c r="E194" s="233">
        <f t="shared" si="73"/>
        <v>662</v>
      </c>
      <c r="F194" s="233">
        <f t="shared" si="73"/>
        <v>13305</v>
      </c>
      <c r="G194" s="233">
        <f t="shared" si="73"/>
        <v>0</v>
      </c>
      <c r="H194" s="233">
        <f t="shared" si="73"/>
        <v>0</v>
      </c>
      <c r="I194" s="233">
        <f t="shared" si="73"/>
        <v>0</v>
      </c>
      <c r="J194" s="233">
        <f t="shared" si="73"/>
        <v>0</v>
      </c>
      <c r="K194" s="233">
        <f t="shared" si="73"/>
        <v>0</v>
      </c>
      <c r="L194" s="233">
        <f t="shared" si="73"/>
        <v>0</v>
      </c>
      <c r="M194" s="165">
        <f t="shared" si="52"/>
        <v>16420</v>
      </c>
      <c r="N194" s="165">
        <f t="shared" si="53"/>
        <v>0</v>
      </c>
    </row>
    <row r="195" spans="1:14" ht="12.75">
      <c r="A195" s="254" t="s">
        <v>211</v>
      </c>
      <c r="B195" s="254"/>
      <c r="C195" s="252"/>
      <c r="D195" s="251"/>
      <c r="E195" s="252"/>
      <c r="F195" s="251"/>
      <c r="G195" s="252"/>
      <c r="H195" s="251"/>
      <c r="I195" s="252"/>
      <c r="J195" s="252"/>
      <c r="K195" s="251"/>
      <c r="L195" s="252"/>
      <c r="M195" s="165">
        <f t="shared" si="52"/>
        <v>0</v>
      </c>
      <c r="N195" s="165">
        <f t="shared" si="53"/>
        <v>0</v>
      </c>
    </row>
    <row r="196" spans="1:14" s="68" customFormat="1" ht="12.75">
      <c r="A196" s="266" t="s">
        <v>35</v>
      </c>
      <c r="B196" s="266" t="s">
        <v>217</v>
      </c>
      <c r="C196" s="252">
        <f>SUM(D196:G196)</f>
        <v>2564</v>
      </c>
      <c r="D196" s="251"/>
      <c r="E196" s="252"/>
      <c r="F196" s="251">
        <v>2564</v>
      </c>
      <c r="G196" s="252"/>
      <c r="H196" s="251"/>
      <c r="I196" s="252"/>
      <c r="J196" s="252"/>
      <c r="K196" s="251"/>
      <c r="L196" s="252"/>
      <c r="M196" s="165">
        <f t="shared" si="52"/>
        <v>2564</v>
      </c>
      <c r="N196" s="165">
        <f t="shared" si="53"/>
        <v>0</v>
      </c>
    </row>
    <row r="197" spans="1:14" ht="12.75">
      <c r="A197" s="266" t="s">
        <v>601</v>
      </c>
      <c r="B197" s="284"/>
      <c r="C197" s="231">
        <v>5240</v>
      </c>
      <c r="D197" s="231">
        <v>1716</v>
      </c>
      <c r="E197" s="231">
        <v>463</v>
      </c>
      <c r="F197" s="234">
        <v>3061</v>
      </c>
      <c r="G197" s="231"/>
      <c r="H197" s="234"/>
      <c r="I197" s="231"/>
      <c r="J197" s="234"/>
      <c r="K197" s="231"/>
      <c r="L197" s="231"/>
      <c r="M197" s="165">
        <f t="shared" si="52"/>
        <v>5240</v>
      </c>
      <c r="N197" s="165">
        <f t="shared" si="53"/>
        <v>0</v>
      </c>
    </row>
    <row r="198" spans="1:14" ht="12.75">
      <c r="A198" s="230" t="s">
        <v>598</v>
      </c>
      <c r="B198" s="284"/>
      <c r="C198" s="231">
        <f aca="true" t="shared" si="74" ref="C198:L198">SUM(C197:C197)</f>
        <v>5240</v>
      </c>
      <c r="D198" s="231">
        <f t="shared" si="74"/>
        <v>1716</v>
      </c>
      <c r="E198" s="231">
        <f t="shared" si="74"/>
        <v>463</v>
      </c>
      <c r="F198" s="231">
        <f t="shared" si="74"/>
        <v>3061</v>
      </c>
      <c r="G198" s="231">
        <f t="shared" si="74"/>
        <v>0</v>
      </c>
      <c r="H198" s="231">
        <f t="shared" si="74"/>
        <v>0</v>
      </c>
      <c r="I198" s="231">
        <f t="shared" si="74"/>
        <v>0</v>
      </c>
      <c r="J198" s="231">
        <f t="shared" si="74"/>
        <v>0</v>
      </c>
      <c r="K198" s="231">
        <f t="shared" si="74"/>
        <v>0</v>
      </c>
      <c r="L198" s="231">
        <f t="shared" si="74"/>
        <v>0</v>
      </c>
      <c r="M198" s="165">
        <f t="shared" si="52"/>
        <v>5240</v>
      </c>
      <c r="N198" s="165">
        <f t="shared" si="53"/>
        <v>0</v>
      </c>
    </row>
    <row r="199" spans="1:14" s="472" customFormat="1" ht="12.75">
      <c r="A199" s="473" t="s">
        <v>597</v>
      </c>
      <c r="B199" s="283"/>
      <c r="C199" s="233">
        <f aca="true" t="shared" si="75" ref="C199:L199">C196+C198</f>
        <v>7804</v>
      </c>
      <c r="D199" s="233">
        <f t="shared" si="75"/>
        <v>1716</v>
      </c>
      <c r="E199" s="233">
        <f t="shared" si="75"/>
        <v>463</v>
      </c>
      <c r="F199" s="233">
        <f t="shared" si="75"/>
        <v>5625</v>
      </c>
      <c r="G199" s="233">
        <f t="shared" si="75"/>
        <v>0</v>
      </c>
      <c r="H199" s="233">
        <f t="shared" si="75"/>
        <v>0</v>
      </c>
      <c r="I199" s="233">
        <f t="shared" si="75"/>
        <v>0</v>
      </c>
      <c r="J199" s="233">
        <f t="shared" si="75"/>
        <v>0</v>
      </c>
      <c r="K199" s="233">
        <f t="shared" si="75"/>
        <v>0</v>
      </c>
      <c r="L199" s="233">
        <f t="shared" si="75"/>
        <v>0</v>
      </c>
      <c r="M199" s="165">
        <f t="shared" si="52"/>
        <v>7804</v>
      </c>
      <c r="N199" s="165">
        <f t="shared" si="53"/>
        <v>0</v>
      </c>
    </row>
    <row r="200" spans="1:14" ht="12.75">
      <c r="A200" s="254" t="s">
        <v>213</v>
      </c>
      <c r="B200" s="254"/>
      <c r="C200" s="252"/>
      <c r="D200" s="251"/>
      <c r="E200" s="252"/>
      <c r="F200" s="251"/>
      <c r="G200" s="252"/>
      <c r="H200" s="251"/>
      <c r="I200" s="252"/>
      <c r="J200" s="252"/>
      <c r="K200" s="251"/>
      <c r="L200" s="252"/>
      <c r="M200" s="165">
        <f t="shared" si="52"/>
        <v>0</v>
      </c>
      <c r="N200" s="165">
        <f t="shared" si="53"/>
        <v>0</v>
      </c>
    </row>
    <row r="201" spans="1:14" s="68" customFormat="1" ht="12.75">
      <c r="A201" s="266" t="s">
        <v>35</v>
      </c>
      <c r="B201" s="266" t="s">
        <v>218</v>
      </c>
      <c r="C201" s="252">
        <f>SUM(D201:G201)</f>
        <v>50176</v>
      </c>
      <c r="D201" s="251"/>
      <c r="E201" s="252"/>
      <c r="F201" s="251">
        <v>50176</v>
      </c>
      <c r="G201" s="252"/>
      <c r="H201" s="251"/>
      <c r="I201" s="252"/>
      <c r="J201" s="252"/>
      <c r="K201" s="251"/>
      <c r="L201" s="252"/>
      <c r="M201" s="165">
        <f t="shared" si="52"/>
        <v>50176</v>
      </c>
      <c r="N201" s="165">
        <f t="shared" si="53"/>
        <v>0</v>
      </c>
    </row>
    <row r="202" spans="1:14" ht="12.75">
      <c r="A202" s="230" t="s">
        <v>598</v>
      </c>
      <c r="B202" s="284"/>
      <c r="C202" s="231">
        <v>0</v>
      </c>
      <c r="D202" s="231">
        <v>0</v>
      </c>
      <c r="E202" s="231">
        <v>0</v>
      </c>
      <c r="F202" s="231">
        <v>0</v>
      </c>
      <c r="G202" s="231">
        <v>0</v>
      </c>
      <c r="H202" s="231">
        <v>0</v>
      </c>
      <c r="I202" s="231">
        <v>0</v>
      </c>
      <c r="J202" s="231">
        <v>0</v>
      </c>
      <c r="K202" s="231">
        <v>0</v>
      </c>
      <c r="L202" s="231">
        <v>0</v>
      </c>
      <c r="M202" s="165">
        <f t="shared" si="52"/>
        <v>0</v>
      </c>
      <c r="N202" s="165">
        <f t="shared" si="53"/>
        <v>0</v>
      </c>
    </row>
    <row r="203" spans="1:14" s="472" customFormat="1" ht="12.75">
      <c r="A203" s="473" t="s">
        <v>597</v>
      </c>
      <c r="B203" s="283"/>
      <c r="C203" s="233">
        <f aca="true" t="shared" si="76" ref="C203:L203">C201+C202</f>
        <v>50176</v>
      </c>
      <c r="D203" s="233">
        <f t="shared" si="76"/>
        <v>0</v>
      </c>
      <c r="E203" s="233">
        <f t="shared" si="76"/>
        <v>0</v>
      </c>
      <c r="F203" s="233">
        <f t="shared" si="76"/>
        <v>50176</v>
      </c>
      <c r="G203" s="233">
        <f t="shared" si="76"/>
        <v>0</v>
      </c>
      <c r="H203" s="233">
        <f t="shared" si="76"/>
        <v>0</v>
      </c>
      <c r="I203" s="233">
        <f t="shared" si="76"/>
        <v>0</v>
      </c>
      <c r="J203" s="233">
        <f t="shared" si="76"/>
        <v>0</v>
      </c>
      <c r="K203" s="233">
        <f t="shared" si="76"/>
        <v>0</v>
      </c>
      <c r="L203" s="233">
        <f t="shared" si="76"/>
        <v>0</v>
      </c>
      <c r="M203" s="165">
        <f t="shared" si="52"/>
        <v>50176</v>
      </c>
      <c r="N203" s="165">
        <f t="shared" si="53"/>
        <v>0</v>
      </c>
    </row>
    <row r="204" spans="1:14" ht="12.75">
      <c r="A204" s="254" t="s">
        <v>212</v>
      </c>
      <c r="B204" s="254"/>
      <c r="C204" s="252"/>
      <c r="D204" s="251"/>
      <c r="E204" s="252"/>
      <c r="F204" s="251"/>
      <c r="G204" s="252"/>
      <c r="H204" s="251"/>
      <c r="I204" s="252"/>
      <c r="J204" s="252"/>
      <c r="K204" s="251"/>
      <c r="L204" s="252"/>
      <c r="M204" s="165">
        <f aca="true" t="shared" si="77" ref="M204:M248">SUM(D204:L204)</f>
        <v>0</v>
      </c>
      <c r="N204" s="165">
        <f aca="true" t="shared" si="78" ref="N204:N248">M204-C204</f>
        <v>0</v>
      </c>
    </row>
    <row r="205" spans="1:14" s="68" customFormat="1" ht="12.75">
      <c r="A205" s="266" t="s">
        <v>35</v>
      </c>
      <c r="B205" s="266" t="s">
        <v>217</v>
      </c>
      <c r="C205" s="252">
        <f>SUM(D205:G205)</f>
        <v>18156</v>
      </c>
      <c r="D205" s="251"/>
      <c r="E205" s="252"/>
      <c r="F205" s="251">
        <v>18156</v>
      </c>
      <c r="G205" s="252"/>
      <c r="H205" s="251"/>
      <c r="I205" s="252"/>
      <c r="J205" s="252"/>
      <c r="K205" s="251"/>
      <c r="L205" s="252"/>
      <c r="M205" s="165">
        <f t="shared" si="77"/>
        <v>18156</v>
      </c>
      <c r="N205" s="165">
        <f t="shared" si="78"/>
        <v>0</v>
      </c>
    </row>
    <row r="206" spans="1:14" ht="12.75">
      <c r="A206" s="230" t="s">
        <v>598</v>
      </c>
      <c r="B206" s="284"/>
      <c r="C206" s="231">
        <v>0</v>
      </c>
      <c r="D206" s="231">
        <v>0</v>
      </c>
      <c r="E206" s="231">
        <v>0</v>
      </c>
      <c r="F206" s="231">
        <v>0</v>
      </c>
      <c r="G206" s="231">
        <v>0</v>
      </c>
      <c r="H206" s="231">
        <v>0</v>
      </c>
      <c r="I206" s="231">
        <v>0</v>
      </c>
      <c r="J206" s="231">
        <v>0</v>
      </c>
      <c r="K206" s="231">
        <v>0</v>
      </c>
      <c r="L206" s="231">
        <v>0</v>
      </c>
      <c r="M206" s="165">
        <f t="shared" si="77"/>
        <v>0</v>
      </c>
      <c r="N206" s="165">
        <f t="shared" si="78"/>
        <v>0</v>
      </c>
    </row>
    <row r="207" spans="1:14" s="472" customFormat="1" ht="12.75">
      <c r="A207" s="473" t="s">
        <v>597</v>
      </c>
      <c r="B207" s="283"/>
      <c r="C207" s="233">
        <f aca="true" t="shared" si="79" ref="C207:L207">C205+C206</f>
        <v>18156</v>
      </c>
      <c r="D207" s="233">
        <f t="shared" si="79"/>
        <v>0</v>
      </c>
      <c r="E207" s="233">
        <f t="shared" si="79"/>
        <v>0</v>
      </c>
      <c r="F207" s="233">
        <f t="shared" si="79"/>
        <v>18156</v>
      </c>
      <c r="G207" s="233">
        <f t="shared" si="79"/>
        <v>0</v>
      </c>
      <c r="H207" s="233">
        <f t="shared" si="79"/>
        <v>0</v>
      </c>
      <c r="I207" s="233">
        <f t="shared" si="79"/>
        <v>0</v>
      </c>
      <c r="J207" s="233">
        <f t="shared" si="79"/>
        <v>0</v>
      </c>
      <c r="K207" s="233">
        <f t="shared" si="79"/>
        <v>0</v>
      </c>
      <c r="L207" s="233">
        <f t="shared" si="79"/>
        <v>0</v>
      </c>
      <c r="M207" s="165">
        <f t="shared" si="77"/>
        <v>18156</v>
      </c>
      <c r="N207" s="165">
        <f t="shared" si="78"/>
        <v>0</v>
      </c>
    </row>
    <row r="208" spans="1:14" ht="12.75">
      <c r="A208" s="254" t="s">
        <v>214</v>
      </c>
      <c r="B208" s="254"/>
      <c r="C208" s="252"/>
      <c r="D208" s="251"/>
      <c r="E208" s="252"/>
      <c r="F208" s="251"/>
      <c r="G208" s="252"/>
      <c r="H208" s="251"/>
      <c r="I208" s="252"/>
      <c r="J208" s="252"/>
      <c r="K208" s="251"/>
      <c r="L208" s="252"/>
      <c r="M208" s="165">
        <f t="shared" si="77"/>
        <v>0</v>
      </c>
      <c r="N208" s="165">
        <f t="shared" si="78"/>
        <v>0</v>
      </c>
    </row>
    <row r="209" spans="1:14" s="68" customFormat="1" ht="12.75">
      <c r="A209" s="266" t="s">
        <v>35</v>
      </c>
      <c r="B209" s="266" t="s">
        <v>217</v>
      </c>
      <c r="C209" s="252">
        <f>SUM(D209:G209)</f>
        <v>6594</v>
      </c>
      <c r="D209" s="251"/>
      <c r="E209" s="252"/>
      <c r="F209" s="251">
        <v>6594</v>
      </c>
      <c r="G209" s="252"/>
      <c r="H209" s="251"/>
      <c r="I209" s="252"/>
      <c r="J209" s="252"/>
      <c r="K209" s="251"/>
      <c r="L209" s="252"/>
      <c r="M209" s="165">
        <f t="shared" si="77"/>
        <v>6594</v>
      </c>
      <c r="N209" s="165">
        <f t="shared" si="78"/>
        <v>0</v>
      </c>
    </row>
    <row r="210" spans="1:14" ht="12.75">
      <c r="A210" s="230" t="s">
        <v>598</v>
      </c>
      <c r="B210" s="284"/>
      <c r="C210" s="231">
        <v>0</v>
      </c>
      <c r="D210" s="231">
        <v>0</v>
      </c>
      <c r="E210" s="231">
        <v>0</v>
      </c>
      <c r="F210" s="231">
        <v>0</v>
      </c>
      <c r="G210" s="231">
        <v>0</v>
      </c>
      <c r="H210" s="231">
        <v>0</v>
      </c>
      <c r="I210" s="231">
        <v>0</v>
      </c>
      <c r="J210" s="231">
        <v>0</v>
      </c>
      <c r="K210" s="231">
        <v>0</v>
      </c>
      <c r="L210" s="231">
        <v>0</v>
      </c>
      <c r="M210" s="165">
        <f t="shared" si="77"/>
        <v>0</v>
      </c>
      <c r="N210" s="165">
        <f t="shared" si="78"/>
        <v>0</v>
      </c>
    </row>
    <row r="211" spans="1:14" s="472" customFormat="1" ht="12.75">
      <c r="A211" s="473" t="s">
        <v>597</v>
      </c>
      <c r="B211" s="283"/>
      <c r="C211" s="233">
        <f aca="true" t="shared" si="80" ref="C211:L211">C209+C210</f>
        <v>6594</v>
      </c>
      <c r="D211" s="233">
        <f t="shared" si="80"/>
        <v>0</v>
      </c>
      <c r="E211" s="233">
        <f t="shared" si="80"/>
        <v>0</v>
      </c>
      <c r="F211" s="233">
        <f t="shared" si="80"/>
        <v>6594</v>
      </c>
      <c r="G211" s="233">
        <f t="shared" si="80"/>
        <v>0</v>
      </c>
      <c r="H211" s="233">
        <f t="shared" si="80"/>
        <v>0</v>
      </c>
      <c r="I211" s="233">
        <f t="shared" si="80"/>
        <v>0</v>
      </c>
      <c r="J211" s="233">
        <f t="shared" si="80"/>
        <v>0</v>
      </c>
      <c r="K211" s="233">
        <f t="shared" si="80"/>
        <v>0</v>
      </c>
      <c r="L211" s="233">
        <f t="shared" si="80"/>
        <v>0</v>
      </c>
      <c r="M211" s="165">
        <f t="shared" si="77"/>
        <v>6594</v>
      </c>
      <c r="N211" s="165">
        <f t="shared" si="78"/>
        <v>0</v>
      </c>
    </row>
    <row r="212" spans="1:14" ht="12.75">
      <c r="A212" s="254" t="s">
        <v>348</v>
      </c>
      <c r="B212" s="254"/>
      <c r="C212" s="252"/>
      <c r="D212" s="251"/>
      <c r="E212" s="252"/>
      <c r="F212" s="251"/>
      <c r="G212" s="252"/>
      <c r="H212" s="251"/>
      <c r="I212" s="252"/>
      <c r="J212" s="252"/>
      <c r="K212" s="251"/>
      <c r="L212" s="252"/>
      <c r="M212" s="165">
        <f t="shared" si="77"/>
        <v>0</v>
      </c>
      <c r="N212" s="165">
        <f t="shared" si="78"/>
        <v>0</v>
      </c>
    </row>
    <row r="213" spans="1:14" s="68" customFormat="1" ht="12.75">
      <c r="A213" s="266" t="s">
        <v>35</v>
      </c>
      <c r="B213" s="266" t="s">
        <v>217</v>
      </c>
      <c r="C213" s="252">
        <f>SUM(D213:G213)</f>
        <v>140</v>
      </c>
      <c r="D213" s="251"/>
      <c r="E213" s="252"/>
      <c r="F213" s="251">
        <v>140</v>
      </c>
      <c r="G213" s="252"/>
      <c r="H213" s="251"/>
      <c r="I213" s="252"/>
      <c r="J213" s="252"/>
      <c r="K213" s="251"/>
      <c r="L213" s="252"/>
      <c r="M213" s="165">
        <f t="shared" si="77"/>
        <v>140</v>
      </c>
      <c r="N213" s="165">
        <f t="shared" si="78"/>
        <v>0</v>
      </c>
    </row>
    <row r="214" spans="1:14" ht="12.75">
      <c r="A214" s="230" t="s">
        <v>598</v>
      </c>
      <c r="B214" s="284"/>
      <c r="C214" s="231">
        <v>0</v>
      </c>
      <c r="D214" s="231">
        <v>0</v>
      </c>
      <c r="E214" s="231">
        <v>0</v>
      </c>
      <c r="F214" s="231">
        <v>0</v>
      </c>
      <c r="G214" s="231">
        <v>0</v>
      </c>
      <c r="H214" s="231">
        <v>0</v>
      </c>
      <c r="I214" s="231">
        <v>0</v>
      </c>
      <c r="J214" s="231">
        <v>0</v>
      </c>
      <c r="K214" s="231">
        <v>0</v>
      </c>
      <c r="L214" s="231">
        <v>0</v>
      </c>
      <c r="M214" s="165">
        <f t="shared" si="77"/>
        <v>0</v>
      </c>
      <c r="N214" s="165">
        <f t="shared" si="78"/>
        <v>0</v>
      </c>
    </row>
    <row r="215" spans="1:14" s="472" customFormat="1" ht="12.75">
      <c r="A215" s="473" t="s">
        <v>597</v>
      </c>
      <c r="B215" s="283"/>
      <c r="C215" s="233">
        <f aca="true" t="shared" si="81" ref="C215:L215">C213+C214</f>
        <v>140</v>
      </c>
      <c r="D215" s="233">
        <f t="shared" si="81"/>
        <v>0</v>
      </c>
      <c r="E215" s="233">
        <f t="shared" si="81"/>
        <v>0</v>
      </c>
      <c r="F215" s="233">
        <f t="shared" si="81"/>
        <v>140</v>
      </c>
      <c r="G215" s="233">
        <f t="shared" si="81"/>
        <v>0</v>
      </c>
      <c r="H215" s="233">
        <f t="shared" si="81"/>
        <v>0</v>
      </c>
      <c r="I215" s="233">
        <f t="shared" si="81"/>
        <v>0</v>
      </c>
      <c r="J215" s="233">
        <f t="shared" si="81"/>
        <v>0</v>
      </c>
      <c r="K215" s="233">
        <f t="shared" si="81"/>
        <v>0</v>
      </c>
      <c r="L215" s="233">
        <f t="shared" si="81"/>
        <v>0</v>
      </c>
      <c r="M215" s="165">
        <f t="shared" si="77"/>
        <v>140</v>
      </c>
      <c r="N215" s="165">
        <f t="shared" si="78"/>
        <v>0</v>
      </c>
    </row>
    <row r="216" spans="1:14" ht="12.75">
      <c r="A216" s="254" t="s">
        <v>349</v>
      </c>
      <c r="B216" s="254"/>
      <c r="C216" s="252"/>
      <c r="D216" s="251"/>
      <c r="E216" s="252"/>
      <c r="F216" s="251"/>
      <c r="G216" s="252"/>
      <c r="H216" s="251"/>
      <c r="I216" s="252"/>
      <c r="J216" s="252"/>
      <c r="K216" s="251"/>
      <c r="L216" s="252"/>
      <c r="M216" s="165">
        <f t="shared" si="77"/>
        <v>0</v>
      </c>
      <c r="N216" s="165">
        <f t="shared" si="78"/>
        <v>0</v>
      </c>
    </row>
    <row r="217" spans="1:14" s="68" customFormat="1" ht="12.75">
      <c r="A217" s="266" t="s">
        <v>35</v>
      </c>
      <c r="B217" s="266" t="s">
        <v>217</v>
      </c>
      <c r="C217" s="252">
        <f>SUM(D217:G217)</f>
        <v>167</v>
      </c>
      <c r="D217" s="251"/>
      <c r="E217" s="252"/>
      <c r="F217" s="251">
        <v>167</v>
      </c>
      <c r="G217" s="252"/>
      <c r="H217" s="251"/>
      <c r="I217" s="252"/>
      <c r="J217" s="252"/>
      <c r="K217" s="251"/>
      <c r="L217" s="252"/>
      <c r="M217" s="165">
        <f t="shared" si="77"/>
        <v>167</v>
      </c>
      <c r="N217" s="165">
        <f t="shared" si="78"/>
        <v>0</v>
      </c>
    </row>
    <row r="218" spans="1:14" ht="12.75">
      <c r="A218" s="230" t="s">
        <v>598</v>
      </c>
      <c r="B218" s="284"/>
      <c r="C218" s="231">
        <v>0</v>
      </c>
      <c r="D218" s="231">
        <v>0</v>
      </c>
      <c r="E218" s="231">
        <v>0</v>
      </c>
      <c r="F218" s="231">
        <v>0</v>
      </c>
      <c r="G218" s="231">
        <v>0</v>
      </c>
      <c r="H218" s="231">
        <v>0</v>
      </c>
      <c r="I218" s="231">
        <v>0</v>
      </c>
      <c r="J218" s="231">
        <v>0</v>
      </c>
      <c r="K218" s="231">
        <v>0</v>
      </c>
      <c r="L218" s="231">
        <v>0</v>
      </c>
      <c r="M218" s="165">
        <f t="shared" si="77"/>
        <v>0</v>
      </c>
      <c r="N218" s="165">
        <f t="shared" si="78"/>
        <v>0</v>
      </c>
    </row>
    <row r="219" spans="1:14" s="472" customFormat="1" ht="12.75">
      <c r="A219" s="473" t="s">
        <v>597</v>
      </c>
      <c r="B219" s="283"/>
      <c r="C219" s="233">
        <f aca="true" t="shared" si="82" ref="C219:L219">C217+C218</f>
        <v>167</v>
      </c>
      <c r="D219" s="233">
        <f t="shared" si="82"/>
        <v>0</v>
      </c>
      <c r="E219" s="233">
        <f t="shared" si="82"/>
        <v>0</v>
      </c>
      <c r="F219" s="233">
        <f t="shared" si="82"/>
        <v>167</v>
      </c>
      <c r="G219" s="233">
        <f t="shared" si="82"/>
        <v>0</v>
      </c>
      <c r="H219" s="233">
        <f t="shared" si="82"/>
        <v>0</v>
      </c>
      <c r="I219" s="233">
        <f t="shared" si="82"/>
        <v>0</v>
      </c>
      <c r="J219" s="233">
        <f t="shared" si="82"/>
        <v>0</v>
      </c>
      <c r="K219" s="233">
        <f t="shared" si="82"/>
        <v>0</v>
      </c>
      <c r="L219" s="233">
        <f t="shared" si="82"/>
        <v>0</v>
      </c>
      <c r="M219" s="165">
        <f t="shared" si="77"/>
        <v>167</v>
      </c>
      <c r="N219" s="165">
        <f t="shared" si="78"/>
        <v>0</v>
      </c>
    </row>
    <row r="220" spans="1:14" ht="12.75">
      <c r="A220" s="254" t="s">
        <v>357</v>
      </c>
      <c r="B220" s="254"/>
      <c r="C220" s="252"/>
      <c r="D220" s="251"/>
      <c r="E220" s="252"/>
      <c r="F220" s="251"/>
      <c r="G220" s="252"/>
      <c r="H220" s="251"/>
      <c r="I220" s="252"/>
      <c r="J220" s="252"/>
      <c r="K220" s="251"/>
      <c r="L220" s="252"/>
      <c r="M220" s="165">
        <f t="shared" si="77"/>
        <v>0</v>
      </c>
      <c r="N220" s="165">
        <f t="shared" si="78"/>
        <v>0</v>
      </c>
    </row>
    <row r="221" spans="1:14" s="68" customFormat="1" ht="12.75">
      <c r="A221" s="266" t="s">
        <v>35</v>
      </c>
      <c r="B221" s="266" t="s">
        <v>217</v>
      </c>
      <c r="C221" s="252">
        <f>SUM(D221:G221)</f>
        <v>5893</v>
      </c>
      <c r="D221" s="251"/>
      <c r="E221" s="252"/>
      <c r="F221" s="251">
        <v>5893</v>
      </c>
      <c r="G221" s="252"/>
      <c r="H221" s="251"/>
      <c r="I221" s="252"/>
      <c r="J221" s="252"/>
      <c r="K221" s="251"/>
      <c r="L221" s="252"/>
      <c r="M221" s="165">
        <f t="shared" si="77"/>
        <v>5893</v>
      </c>
      <c r="N221" s="165">
        <f t="shared" si="78"/>
        <v>0</v>
      </c>
    </row>
    <row r="222" spans="1:14" ht="12.75">
      <c r="A222" s="230" t="s">
        <v>598</v>
      </c>
      <c r="B222" s="284"/>
      <c r="C222" s="231">
        <v>0</v>
      </c>
      <c r="D222" s="231">
        <v>0</v>
      </c>
      <c r="E222" s="231">
        <v>0</v>
      </c>
      <c r="F222" s="231">
        <v>0</v>
      </c>
      <c r="G222" s="231">
        <v>0</v>
      </c>
      <c r="H222" s="231">
        <v>0</v>
      </c>
      <c r="I222" s="231">
        <v>0</v>
      </c>
      <c r="J222" s="231">
        <v>0</v>
      </c>
      <c r="K222" s="231">
        <v>0</v>
      </c>
      <c r="L222" s="231">
        <v>0</v>
      </c>
      <c r="M222" s="165">
        <f t="shared" si="77"/>
        <v>0</v>
      </c>
      <c r="N222" s="165">
        <f t="shared" si="78"/>
        <v>0</v>
      </c>
    </row>
    <row r="223" spans="1:14" s="472" customFormat="1" ht="12.75">
      <c r="A223" s="473" t="s">
        <v>597</v>
      </c>
      <c r="B223" s="283"/>
      <c r="C223" s="233">
        <f aca="true" t="shared" si="83" ref="C223:L223">C221+C222</f>
        <v>5893</v>
      </c>
      <c r="D223" s="233">
        <f t="shared" si="83"/>
        <v>0</v>
      </c>
      <c r="E223" s="233">
        <f t="shared" si="83"/>
        <v>0</v>
      </c>
      <c r="F223" s="233">
        <f t="shared" si="83"/>
        <v>5893</v>
      </c>
      <c r="G223" s="233">
        <f t="shared" si="83"/>
        <v>0</v>
      </c>
      <c r="H223" s="233">
        <f t="shared" si="83"/>
        <v>0</v>
      </c>
      <c r="I223" s="233">
        <f t="shared" si="83"/>
        <v>0</v>
      </c>
      <c r="J223" s="233">
        <f t="shared" si="83"/>
        <v>0</v>
      </c>
      <c r="K223" s="233">
        <f t="shared" si="83"/>
        <v>0</v>
      </c>
      <c r="L223" s="233">
        <f t="shared" si="83"/>
        <v>0</v>
      </c>
      <c r="M223" s="165">
        <f t="shared" si="77"/>
        <v>5893</v>
      </c>
      <c r="N223" s="165">
        <f t="shared" si="78"/>
        <v>0</v>
      </c>
    </row>
    <row r="224" spans="1:14" ht="12.75">
      <c r="A224" s="254" t="s">
        <v>215</v>
      </c>
      <c r="B224" s="254"/>
      <c r="C224" s="252"/>
      <c r="D224" s="251"/>
      <c r="E224" s="252"/>
      <c r="F224" s="251"/>
      <c r="G224" s="252"/>
      <c r="H224" s="251"/>
      <c r="I224" s="252"/>
      <c r="J224" s="252"/>
      <c r="K224" s="251"/>
      <c r="L224" s="252"/>
      <c r="M224" s="165">
        <f t="shared" si="77"/>
        <v>0</v>
      </c>
      <c r="N224" s="165">
        <f t="shared" si="78"/>
        <v>0</v>
      </c>
    </row>
    <row r="225" spans="1:14" s="68" customFormat="1" ht="12.75">
      <c r="A225" s="266" t="s">
        <v>35</v>
      </c>
      <c r="B225" s="266" t="s">
        <v>217</v>
      </c>
      <c r="C225" s="252">
        <f>SUM(D225:G225)</f>
        <v>2059</v>
      </c>
      <c r="D225" s="251"/>
      <c r="E225" s="252"/>
      <c r="F225" s="251">
        <v>2059</v>
      </c>
      <c r="G225" s="252"/>
      <c r="H225" s="251"/>
      <c r="I225" s="252"/>
      <c r="J225" s="252"/>
      <c r="K225" s="251"/>
      <c r="L225" s="252"/>
      <c r="M225" s="165">
        <f t="shared" si="77"/>
        <v>2059</v>
      </c>
      <c r="N225" s="165">
        <f t="shared" si="78"/>
        <v>0</v>
      </c>
    </row>
    <row r="226" spans="1:14" ht="12.75">
      <c r="A226" s="230" t="s">
        <v>598</v>
      </c>
      <c r="B226" s="284"/>
      <c r="C226" s="231">
        <v>0</v>
      </c>
      <c r="D226" s="231">
        <v>0</v>
      </c>
      <c r="E226" s="231">
        <v>0</v>
      </c>
      <c r="F226" s="231">
        <v>0</v>
      </c>
      <c r="G226" s="231">
        <v>0</v>
      </c>
      <c r="H226" s="231">
        <v>0</v>
      </c>
      <c r="I226" s="231">
        <v>0</v>
      </c>
      <c r="J226" s="231">
        <v>0</v>
      </c>
      <c r="K226" s="231">
        <v>0</v>
      </c>
      <c r="L226" s="231">
        <v>0</v>
      </c>
      <c r="M226" s="165">
        <f t="shared" si="77"/>
        <v>0</v>
      </c>
      <c r="N226" s="165">
        <f t="shared" si="78"/>
        <v>0</v>
      </c>
    </row>
    <row r="227" spans="1:14" s="472" customFormat="1" ht="12.75">
      <c r="A227" s="473" t="s">
        <v>597</v>
      </c>
      <c r="B227" s="283"/>
      <c r="C227" s="233">
        <f aca="true" t="shared" si="84" ref="C227:L227">C225+C226</f>
        <v>2059</v>
      </c>
      <c r="D227" s="233">
        <f t="shared" si="84"/>
        <v>0</v>
      </c>
      <c r="E227" s="233">
        <f t="shared" si="84"/>
        <v>0</v>
      </c>
      <c r="F227" s="233">
        <f t="shared" si="84"/>
        <v>2059</v>
      </c>
      <c r="G227" s="233">
        <f t="shared" si="84"/>
        <v>0</v>
      </c>
      <c r="H227" s="233">
        <f t="shared" si="84"/>
        <v>0</v>
      </c>
      <c r="I227" s="233">
        <f t="shared" si="84"/>
        <v>0</v>
      </c>
      <c r="J227" s="233">
        <f t="shared" si="84"/>
        <v>0</v>
      </c>
      <c r="K227" s="233">
        <f t="shared" si="84"/>
        <v>0</v>
      </c>
      <c r="L227" s="233">
        <f t="shared" si="84"/>
        <v>0</v>
      </c>
      <c r="M227" s="165">
        <f t="shared" si="77"/>
        <v>2059</v>
      </c>
      <c r="N227" s="165">
        <f t="shared" si="78"/>
        <v>0</v>
      </c>
    </row>
    <row r="228" spans="1:14" s="479" customFormat="1" ht="12.75">
      <c r="A228" s="254" t="s">
        <v>450</v>
      </c>
      <c r="B228" s="255"/>
      <c r="C228" s="255"/>
      <c r="D228" s="491"/>
      <c r="E228" s="490"/>
      <c r="F228" s="491"/>
      <c r="G228" s="490"/>
      <c r="H228" s="491"/>
      <c r="I228" s="490"/>
      <c r="J228" s="490"/>
      <c r="K228" s="491"/>
      <c r="L228" s="490"/>
      <c r="M228" s="165">
        <f t="shared" si="77"/>
        <v>0</v>
      </c>
      <c r="N228" s="165">
        <f t="shared" si="78"/>
        <v>0</v>
      </c>
    </row>
    <row r="229" spans="1:14" s="463" customFormat="1" ht="12.75">
      <c r="A229" s="469" t="s">
        <v>35</v>
      </c>
      <c r="B229" s="469"/>
      <c r="C229" s="488">
        <f aca="true" t="shared" si="85" ref="C229:L229">C12+C18+C24+C30+C37+C56+C63+C89+C100</f>
        <v>1070866</v>
      </c>
      <c r="D229" s="488">
        <f t="shared" si="85"/>
        <v>437438</v>
      </c>
      <c r="E229" s="488">
        <f t="shared" si="85"/>
        <v>115648</v>
      </c>
      <c r="F229" s="488">
        <f t="shared" si="85"/>
        <v>498080</v>
      </c>
      <c r="G229" s="488">
        <f t="shared" si="85"/>
        <v>0</v>
      </c>
      <c r="H229" s="489">
        <f t="shared" si="85"/>
        <v>19700</v>
      </c>
      <c r="I229" s="488">
        <f t="shared" si="85"/>
        <v>0</v>
      </c>
      <c r="J229" s="488">
        <f t="shared" si="85"/>
        <v>0</v>
      </c>
      <c r="K229" s="488">
        <f t="shared" si="85"/>
        <v>0</v>
      </c>
      <c r="L229" s="488">
        <f t="shared" si="85"/>
        <v>0</v>
      </c>
      <c r="M229" s="165">
        <f t="shared" si="77"/>
        <v>1070866</v>
      </c>
      <c r="N229" s="165">
        <f t="shared" si="78"/>
        <v>0</v>
      </c>
    </row>
    <row r="230" spans="1:14" s="479" customFormat="1" ht="12.75">
      <c r="A230" s="469" t="s">
        <v>598</v>
      </c>
      <c r="B230" s="284"/>
      <c r="C230" s="488">
        <f aca="true" t="shared" si="86" ref="C230:L230">C15+C21+C27+C34+C38+C60+C64+C97+C101</f>
        <v>57384</v>
      </c>
      <c r="D230" s="488">
        <f t="shared" si="86"/>
        <v>9789</v>
      </c>
      <c r="E230" s="488">
        <f t="shared" si="86"/>
        <v>2645</v>
      </c>
      <c r="F230" s="488">
        <f t="shared" si="86"/>
        <v>29728</v>
      </c>
      <c r="G230" s="488">
        <f t="shared" si="86"/>
        <v>0</v>
      </c>
      <c r="H230" s="488">
        <f t="shared" si="86"/>
        <v>1090</v>
      </c>
      <c r="I230" s="488">
        <f t="shared" si="86"/>
        <v>14132</v>
      </c>
      <c r="J230" s="488">
        <f t="shared" si="86"/>
        <v>0</v>
      </c>
      <c r="K230" s="488">
        <f t="shared" si="86"/>
        <v>0</v>
      </c>
      <c r="L230" s="488">
        <f t="shared" si="86"/>
        <v>0</v>
      </c>
      <c r="M230" s="165">
        <f t="shared" si="77"/>
        <v>57384</v>
      </c>
      <c r="N230" s="165">
        <f t="shared" si="78"/>
        <v>0</v>
      </c>
    </row>
    <row r="231" spans="1:14" s="466" customFormat="1" ht="12.75">
      <c r="A231" s="258" t="s">
        <v>597</v>
      </c>
      <c r="B231" s="283"/>
      <c r="C231" s="330">
        <f aca="true" t="shared" si="87" ref="C231:L231">C16+C22+C28+C35+C39+C61+C65+C98+C102</f>
        <v>1128250</v>
      </c>
      <c r="D231" s="330">
        <f t="shared" si="87"/>
        <v>447227</v>
      </c>
      <c r="E231" s="330">
        <f t="shared" si="87"/>
        <v>118293</v>
      </c>
      <c r="F231" s="330">
        <f t="shared" si="87"/>
        <v>527808</v>
      </c>
      <c r="G231" s="330">
        <f t="shared" si="87"/>
        <v>0</v>
      </c>
      <c r="H231" s="330">
        <f t="shared" si="87"/>
        <v>20790</v>
      </c>
      <c r="I231" s="330">
        <f t="shared" si="87"/>
        <v>14132</v>
      </c>
      <c r="J231" s="330">
        <f t="shared" si="87"/>
        <v>0</v>
      </c>
      <c r="K231" s="330">
        <f t="shared" si="87"/>
        <v>0</v>
      </c>
      <c r="L231" s="330">
        <f t="shared" si="87"/>
        <v>0</v>
      </c>
      <c r="M231" s="165">
        <f t="shared" si="77"/>
        <v>1128250</v>
      </c>
      <c r="N231" s="165">
        <f t="shared" si="78"/>
        <v>0</v>
      </c>
    </row>
    <row r="232" spans="1:14" s="463" customFormat="1" ht="12.75">
      <c r="A232" s="469" t="s">
        <v>600</v>
      </c>
      <c r="B232" s="284"/>
      <c r="C232" s="488"/>
      <c r="D232" s="488"/>
      <c r="E232" s="488"/>
      <c r="F232" s="488"/>
      <c r="G232" s="488"/>
      <c r="H232" s="489"/>
      <c r="I232" s="488"/>
      <c r="J232" s="488"/>
      <c r="K232" s="488"/>
      <c r="L232" s="488"/>
      <c r="M232" s="165">
        <f t="shared" si="77"/>
        <v>0</v>
      </c>
      <c r="N232" s="165">
        <f t="shared" si="78"/>
        <v>0</v>
      </c>
    </row>
    <row r="233" spans="1:14" s="463" customFormat="1" ht="12.75">
      <c r="A233" s="469" t="s">
        <v>35</v>
      </c>
      <c r="B233" s="284"/>
      <c r="C233" s="488">
        <f aca="true" t="shared" si="88" ref="C233:L233">C12+C18+C24+C30+C56+C73+C78+C83+C89+C104+C110+C119+C124+C129+C134+C139+C143+C148+C153+C159+C164+C169+C187+C192+C196+C205+C209+C213+C217+C221+C225</f>
        <v>784681</v>
      </c>
      <c r="D233" s="488">
        <f t="shared" si="88"/>
        <v>342902</v>
      </c>
      <c r="E233" s="488">
        <f t="shared" si="88"/>
        <v>91840</v>
      </c>
      <c r="F233" s="488">
        <f t="shared" si="88"/>
        <v>330239</v>
      </c>
      <c r="G233" s="488">
        <f t="shared" si="88"/>
        <v>0</v>
      </c>
      <c r="H233" s="488">
        <f t="shared" si="88"/>
        <v>19700</v>
      </c>
      <c r="I233" s="488">
        <f t="shared" si="88"/>
        <v>0</v>
      </c>
      <c r="J233" s="488">
        <f t="shared" si="88"/>
        <v>0</v>
      </c>
      <c r="K233" s="488">
        <f t="shared" si="88"/>
        <v>0</v>
      </c>
      <c r="L233" s="488">
        <f t="shared" si="88"/>
        <v>0</v>
      </c>
      <c r="M233" s="165">
        <f t="shared" si="77"/>
        <v>784681</v>
      </c>
      <c r="N233" s="165">
        <f t="shared" si="78"/>
        <v>0</v>
      </c>
    </row>
    <row r="234" spans="1:14" s="463" customFormat="1" ht="12.75">
      <c r="A234" s="469" t="s">
        <v>598</v>
      </c>
      <c r="B234" s="284"/>
      <c r="C234" s="488">
        <f aca="true" t="shared" si="89" ref="C234:L234">C15+C21+C27+C34+C60+C75+C80+C86+C97+C107+C112+C121+C126+C131+C136+C140+C145+C150+C156+C161+C166+C172+C189+C193+C198+C206+C210+C214+C218+C222+C226</f>
        <v>45919</v>
      </c>
      <c r="D234" s="488">
        <f t="shared" si="89"/>
        <v>6155</v>
      </c>
      <c r="E234" s="488">
        <f t="shared" si="89"/>
        <v>1663</v>
      </c>
      <c r="F234" s="488">
        <f t="shared" si="89"/>
        <v>24779</v>
      </c>
      <c r="G234" s="488">
        <f t="shared" si="89"/>
        <v>0</v>
      </c>
      <c r="H234" s="488">
        <f t="shared" si="89"/>
        <v>1090</v>
      </c>
      <c r="I234" s="488">
        <f t="shared" si="89"/>
        <v>12232</v>
      </c>
      <c r="J234" s="488">
        <f t="shared" si="89"/>
        <v>0</v>
      </c>
      <c r="K234" s="488">
        <f t="shared" si="89"/>
        <v>0</v>
      </c>
      <c r="L234" s="488">
        <f t="shared" si="89"/>
        <v>0</v>
      </c>
      <c r="M234" s="165">
        <f t="shared" si="77"/>
        <v>45919</v>
      </c>
      <c r="N234" s="165">
        <f t="shared" si="78"/>
        <v>0</v>
      </c>
    </row>
    <row r="235" spans="1:14" s="463" customFormat="1" ht="12.75">
      <c r="A235" s="258" t="s">
        <v>597</v>
      </c>
      <c r="B235" s="483"/>
      <c r="C235" s="488">
        <f aca="true" t="shared" si="90" ref="C235:L235">C16+C22+C28+C35+C61+C76+C81+C87+C98+C108+C113+C122+C127+C132+C137+C141+C146+C151+C157+C162+C167+C173+C190+C194+C199+C207+C211+C215+C219+C223+C227</f>
        <v>830600</v>
      </c>
      <c r="D235" s="488">
        <f t="shared" si="90"/>
        <v>349057</v>
      </c>
      <c r="E235" s="488">
        <f t="shared" si="90"/>
        <v>93503</v>
      </c>
      <c r="F235" s="488">
        <f t="shared" si="90"/>
        <v>355018</v>
      </c>
      <c r="G235" s="488">
        <f t="shared" si="90"/>
        <v>0</v>
      </c>
      <c r="H235" s="488">
        <f t="shared" si="90"/>
        <v>20790</v>
      </c>
      <c r="I235" s="488">
        <f t="shared" si="90"/>
        <v>12232</v>
      </c>
      <c r="J235" s="488">
        <f t="shared" si="90"/>
        <v>0</v>
      </c>
      <c r="K235" s="488">
        <f t="shared" si="90"/>
        <v>0</v>
      </c>
      <c r="L235" s="488">
        <f t="shared" si="90"/>
        <v>0</v>
      </c>
      <c r="M235" s="165">
        <f t="shared" si="77"/>
        <v>830600</v>
      </c>
      <c r="N235" s="165">
        <f t="shared" si="78"/>
        <v>0</v>
      </c>
    </row>
    <row r="236" spans="1:14" s="463" customFormat="1" ht="12.75">
      <c r="A236" s="487" t="s">
        <v>599</v>
      </c>
      <c r="B236" s="486"/>
      <c r="C236" s="420"/>
      <c r="D236" s="420"/>
      <c r="E236" s="420"/>
      <c r="F236" s="420"/>
      <c r="G236" s="420"/>
      <c r="H236" s="485"/>
      <c r="I236" s="420"/>
      <c r="J236" s="420"/>
      <c r="K236" s="420"/>
      <c r="L236" s="420"/>
      <c r="M236" s="165">
        <f t="shared" si="77"/>
        <v>0</v>
      </c>
      <c r="N236" s="165">
        <f t="shared" si="78"/>
        <v>0</v>
      </c>
    </row>
    <row r="237" spans="1:14" s="463" customFormat="1" ht="12.75">
      <c r="A237" s="469" t="s">
        <v>35</v>
      </c>
      <c r="B237" s="484"/>
      <c r="C237" s="415">
        <f aca="true" t="shared" si="91" ref="C237:L237">C37+C67+C181+C175+C201</f>
        <v>286185</v>
      </c>
      <c r="D237" s="415">
        <f t="shared" si="91"/>
        <v>94536</v>
      </c>
      <c r="E237" s="415">
        <f t="shared" si="91"/>
        <v>23808</v>
      </c>
      <c r="F237" s="415">
        <f t="shared" si="91"/>
        <v>167841</v>
      </c>
      <c r="G237" s="415">
        <f t="shared" si="91"/>
        <v>0</v>
      </c>
      <c r="H237" s="415">
        <f t="shared" si="91"/>
        <v>0</v>
      </c>
      <c r="I237" s="415">
        <f t="shared" si="91"/>
        <v>0</v>
      </c>
      <c r="J237" s="415">
        <f t="shared" si="91"/>
        <v>0</v>
      </c>
      <c r="K237" s="415">
        <f t="shared" si="91"/>
        <v>0</v>
      </c>
      <c r="L237" s="415">
        <f t="shared" si="91"/>
        <v>0</v>
      </c>
      <c r="M237" s="165">
        <f t="shared" si="77"/>
        <v>286185</v>
      </c>
      <c r="N237" s="165">
        <f t="shared" si="78"/>
        <v>0</v>
      </c>
    </row>
    <row r="238" spans="1:14" s="463" customFormat="1" ht="12.75">
      <c r="A238" s="469" t="s">
        <v>598</v>
      </c>
      <c r="B238" s="484"/>
      <c r="C238" s="415">
        <f aca="true" t="shared" si="92" ref="C238:L238">C38+C70+C178+C184+C202</f>
        <v>11465</v>
      </c>
      <c r="D238" s="415">
        <f t="shared" si="92"/>
        <v>3634</v>
      </c>
      <c r="E238" s="415">
        <f t="shared" si="92"/>
        <v>982</v>
      </c>
      <c r="F238" s="415">
        <f t="shared" si="92"/>
        <v>4949</v>
      </c>
      <c r="G238" s="415">
        <f t="shared" si="92"/>
        <v>0</v>
      </c>
      <c r="H238" s="415">
        <f t="shared" si="92"/>
        <v>0</v>
      </c>
      <c r="I238" s="415">
        <f t="shared" si="92"/>
        <v>1900</v>
      </c>
      <c r="J238" s="415">
        <f t="shared" si="92"/>
        <v>0</v>
      </c>
      <c r="K238" s="415">
        <f t="shared" si="92"/>
        <v>0</v>
      </c>
      <c r="L238" s="415">
        <f t="shared" si="92"/>
        <v>0</v>
      </c>
      <c r="M238" s="165">
        <f t="shared" si="77"/>
        <v>11465</v>
      </c>
      <c r="N238" s="165">
        <f t="shared" si="78"/>
        <v>0</v>
      </c>
    </row>
    <row r="239" spans="1:14" s="463" customFormat="1" ht="12.75">
      <c r="A239" s="258" t="s">
        <v>597</v>
      </c>
      <c r="B239" s="483"/>
      <c r="C239" s="415">
        <f aca="true" t="shared" si="93" ref="C239:L239">C39+C71+C179+C185+C203</f>
        <v>297650</v>
      </c>
      <c r="D239" s="415">
        <f t="shared" si="93"/>
        <v>98170</v>
      </c>
      <c r="E239" s="415">
        <f t="shared" si="93"/>
        <v>24790</v>
      </c>
      <c r="F239" s="415">
        <f t="shared" si="93"/>
        <v>172790</v>
      </c>
      <c r="G239" s="415">
        <f t="shared" si="93"/>
        <v>0</v>
      </c>
      <c r="H239" s="415">
        <f t="shared" si="93"/>
        <v>0</v>
      </c>
      <c r="I239" s="415">
        <f t="shared" si="93"/>
        <v>1900</v>
      </c>
      <c r="J239" s="415">
        <f t="shared" si="93"/>
        <v>0</v>
      </c>
      <c r="K239" s="415">
        <f t="shared" si="93"/>
        <v>0</v>
      </c>
      <c r="L239" s="415">
        <f t="shared" si="93"/>
        <v>0</v>
      </c>
      <c r="M239" s="165">
        <f t="shared" si="77"/>
        <v>297650</v>
      </c>
      <c r="N239" s="165">
        <f t="shared" si="78"/>
        <v>0</v>
      </c>
    </row>
    <row r="240" spans="1:14" s="479" customFormat="1" ht="12.75">
      <c r="A240" s="297" t="s">
        <v>221</v>
      </c>
      <c r="B240" s="482"/>
      <c r="C240" s="480">
        <v>0</v>
      </c>
      <c r="D240" s="480">
        <v>0</v>
      </c>
      <c r="E240" s="480">
        <v>0</v>
      </c>
      <c r="F240" s="480">
        <v>0</v>
      </c>
      <c r="G240" s="480">
        <v>0</v>
      </c>
      <c r="H240" s="481">
        <v>0</v>
      </c>
      <c r="I240" s="480">
        <v>0</v>
      </c>
      <c r="J240" s="480">
        <v>0</v>
      </c>
      <c r="K240" s="480">
        <v>0</v>
      </c>
      <c r="L240" s="480">
        <v>0</v>
      </c>
      <c r="M240" s="165">
        <f t="shared" si="77"/>
        <v>0</v>
      </c>
      <c r="N240" s="165">
        <f t="shared" si="78"/>
        <v>0</v>
      </c>
    </row>
    <row r="241" spans="1:14" ht="12.75">
      <c r="A241" s="261"/>
      <c r="B241" s="261"/>
      <c r="C241" s="331">
        <f>C233+C237</f>
        <v>1070866</v>
      </c>
      <c r="D241" s="331">
        <f aca="true" t="shared" si="94" ref="D241:L241">SUM(D235:D236)</f>
        <v>349057</v>
      </c>
      <c r="E241" s="331">
        <f t="shared" si="94"/>
        <v>93503</v>
      </c>
      <c r="F241" s="331">
        <f t="shared" si="94"/>
        <v>355018</v>
      </c>
      <c r="G241" s="331">
        <f t="shared" si="94"/>
        <v>0</v>
      </c>
      <c r="H241" s="331">
        <f t="shared" si="94"/>
        <v>20790</v>
      </c>
      <c r="I241" s="331">
        <f t="shared" si="94"/>
        <v>12232</v>
      </c>
      <c r="J241" s="331">
        <f t="shared" si="94"/>
        <v>0</v>
      </c>
      <c r="K241" s="331">
        <f t="shared" si="94"/>
        <v>0</v>
      </c>
      <c r="L241" s="331">
        <f t="shared" si="94"/>
        <v>0</v>
      </c>
      <c r="M241" s="165">
        <f t="shared" si="77"/>
        <v>830600</v>
      </c>
      <c r="N241" s="165">
        <f t="shared" si="78"/>
        <v>-240266</v>
      </c>
    </row>
    <row r="242" spans="3:14" ht="12.75">
      <c r="C242" s="331">
        <f>C234+C238</f>
        <v>57384</v>
      </c>
      <c r="D242" s="331">
        <f aca="true" t="shared" si="95" ref="D242:L242">SUM(D236:D237)</f>
        <v>94536</v>
      </c>
      <c r="E242" s="331">
        <f t="shared" si="95"/>
        <v>23808</v>
      </c>
      <c r="F242" s="331">
        <f t="shared" si="95"/>
        <v>167841</v>
      </c>
      <c r="G242" s="331">
        <f t="shared" si="95"/>
        <v>0</v>
      </c>
      <c r="H242" s="331">
        <f t="shared" si="95"/>
        <v>0</v>
      </c>
      <c r="I242" s="331">
        <f t="shared" si="95"/>
        <v>0</v>
      </c>
      <c r="J242" s="331">
        <f t="shared" si="95"/>
        <v>0</v>
      </c>
      <c r="K242" s="331">
        <f t="shared" si="95"/>
        <v>0</v>
      </c>
      <c r="L242" s="331">
        <f t="shared" si="95"/>
        <v>0</v>
      </c>
      <c r="M242" s="165">
        <f t="shared" si="77"/>
        <v>286185</v>
      </c>
      <c r="N242" s="165">
        <f t="shared" si="78"/>
        <v>228801</v>
      </c>
    </row>
    <row r="243" spans="3:14" ht="12.75">
      <c r="C243" s="331">
        <f>C235+C239</f>
        <v>1128250</v>
      </c>
      <c r="D243" s="331">
        <f aca="true" t="shared" si="96" ref="D243:L243">SUM(D237:D238)</f>
        <v>98170</v>
      </c>
      <c r="E243" s="331">
        <f t="shared" si="96"/>
        <v>24790</v>
      </c>
      <c r="F243" s="331">
        <f t="shared" si="96"/>
        <v>172790</v>
      </c>
      <c r="G243" s="331">
        <f t="shared" si="96"/>
        <v>0</v>
      </c>
      <c r="H243" s="331">
        <f t="shared" si="96"/>
        <v>0</v>
      </c>
      <c r="I243" s="331">
        <f t="shared" si="96"/>
        <v>1900</v>
      </c>
      <c r="J243" s="331">
        <f t="shared" si="96"/>
        <v>0</v>
      </c>
      <c r="K243" s="331">
        <f t="shared" si="96"/>
        <v>0</v>
      </c>
      <c r="L243" s="331">
        <f t="shared" si="96"/>
        <v>0</v>
      </c>
      <c r="M243" s="165">
        <f t="shared" si="77"/>
        <v>297650</v>
      </c>
      <c r="N243" s="165">
        <f t="shared" si="78"/>
        <v>-830600</v>
      </c>
    </row>
    <row r="244" spans="3:14" ht="12.75">
      <c r="C244" s="331">
        <f>C236+C240</f>
        <v>0</v>
      </c>
      <c r="D244" s="331">
        <f aca="true" t="shared" si="97" ref="D244:L244">SUM(D238:D239)</f>
        <v>101804</v>
      </c>
      <c r="E244" s="331">
        <f t="shared" si="97"/>
        <v>25772</v>
      </c>
      <c r="F244" s="331">
        <f t="shared" si="97"/>
        <v>177739</v>
      </c>
      <c r="G244" s="331">
        <f t="shared" si="97"/>
        <v>0</v>
      </c>
      <c r="H244" s="331">
        <f t="shared" si="97"/>
        <v>0</v>
      </c>
      <c r="I244" s="331">
        <f t="shared" si="97"/>
        <v>3800</v>
      </c>
      <c r="J244" s="331">
        <f t="shared" si="97"/>
        <v>0</v>
      </c>
      <c r="K244" s="331">
        <f t="shared" si="97"/>
        <v>0</v>
      </c>
      <c r="L244" s="331">
        <f t="shared" si="97"/>
        <v>0</v>
      </c>
      <c r="M244" s="165">
        <f t="shared" si="77"/>
        <v>309115</v>
      </c>
      <c r="N244" s="165">
        <f t="shared" si="78"/>
        <v>309115</v>
      </c>
    </row>
    <row r="245" spans="13:14" ht="12.75">
      <c r="M245" s="165">
        <f t="shared" si="77"/>
        <v>0</v>
      </c>
      <c r="N245" s="165">
        <f t="shared" si="78"/>
        <v>0</v>
      </c>
    </row>
    <row r="246" spans="13:14" ht="12.75">
      <c r="M246" s="165">
        <f t="shared" si="77"/>
        <v>0</v>
      </c>
      <c r="N246" s="165">
        <f t="shared" si="78"/>
        <v>0</v>
      </c>
    </row>
    <row r="247" spans="13:14" ht="12.75">
      <c r="M247" s="165">
        <f t="shared" si="77"/>
        <v>0</v>
      </c>
      <c r="N247" s="165">
        <f t="shared" si="78"/>
        <v>0</v>
      </c>
    </row>
    <row r="248" spans="13:14" ht="12.75">
      <c r="M248" s="165">
        <f t="shared" si="77"/>
        <v>0</v>
      </c>
      <c r="N248" s="165">
        <f t="shared" si="78"/>
        <v>0</v>
      </c>
    </row>
  </sheetData>
  <sheetProtection/>
  <mergeCells count="17">
    <mergeCell ref="J7:J9"/>
    <mergeCell ref="K7:K9"/>
    <mergeCell ref="D7:D9"/>
    <mergeCell ref="E7:E9"/>
    <mergeCell ref="F7:F9"/>
    <mergeCell ref="G7:G9"/>
    <mergeCell ref="H7:H9"/>
    <mergeCell ref="A2:L2"/>
    <mergeCell ref="A3:L3"/>
    <mergeCell ref="A4:L4"/>
    <mergeCell ref="I5:L5"/>
    <mergeCell ref="B6:B9"/>
    <mergeCell ref="C6:C9"/>
    <mergeCell ref="D6:H6"/>
    <mergeCell ref="I6:K6"/>
    <mergeCell ref="L6:L9"/>
    <mergeCell ref="I7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Footer>&amp;C&amp;P. oldal</oddFooter>
  </headerFooter>
  <rowBreaks count="2" manualBreakCount="2">
    <brk id="108" max="255" man="1"/>
    <brk id="2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Dorog</dc:creator>
  <cp:keywords/>
  <dc:description/>
  <cp:lastModifiedBy>PM-HANGANYAG</cp:lastModifiedBy>
  <cp:lastPrinted>2015-06-22T11:23:53Z</cp:lastPrinted>
  <dcterms:created xsi:type="dcterms:W3CDTF">2001-01-09T08:56:26Z</dcterms:created>
  <dcterms:modified xsi:type="dcterms:W3CDTF">2015-06-22T11:23:58Z</dcterms:modified>
  <cp:category/>
  <cp:version/>
  <cp:contentType/>
  <cp:contentStatus/>
</cp:coreProperties>
</file>