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16. évi testületi anyagok\Előterjesztések\2016. augusztus 31\2.Költségvetési rendelet módosítása\"/>
    </mc:Choice>
  </mc:AlternateContent>
  <bookViews>
    <workbookView xWindow="960" yWindow="-165" windowWidth="15480" windowHeight="4290" tabRatio="883" firstSheet="2" activeTab="10"/>
  </bookViews>
  <sheets>
    <sheet name=" címrend" sheetId="31" r:id="rId1"/>
    <sheet name="normatíva" sheetId="46" r:id="rId2"/>
    <sheet name="Önk.+intézményei összes bevétel" sheetId="48" r:id="rId3"/>
    <sheet name="kiadások összesítése" sheetId="21" r:id="rId4"/>
    <sheet name=" MÉRLEG" sheetId="25" r:id="rId5"/>
    <sheet name="hivatal" sheetId="41" r:id="rId6"/>
    <sheet name="önk" sheetId="49" r:id="rId7"/>
    <sheet name="segélyek" sheetId="33" r:id="rId8"/>
    <sheet name="működési pe átad" sheetId="45" r:id="rId9"/>
    <sheet name="álláshely" sheetId="24" r:id="rId10"/>
    <sheet name="FELHALMOZÁSI" sheetId="43" r:id="rId11"/>
    <sheet name="12.sz.melléklet" sheetId="13" state="hidden" r:id="rId12"/>
  </sheets>
  <definedNames>
    <definedName name="_xlnm.Print_Titles" localSheetId="6">önk!$A:$A</definedName>
  </definedNames>
  <calcPr calcId="162913"/>
  <customWorkbookViews>
    <customWorkbookView name="Forgács Sándorné - Egyéni látvány" guid="{424DBE20-F259-11D5-8EFB-004F4C047473}" mergeInterval="0" personalView="1" maximized="1" windowWidth="796" windowHeight="383" tabRatio="740" activeSheetId="1"/>
  </customWorkbookViews>
</workbook>
</file>

<file path=xl/calcChain.xml><?xml version="1.0" encoding="utf-8"?>
<calcChain xmlns="http://schemas.openxmlformats.org/spreadsheetml/2006/main">
  <c r="F17" i="43" l="1"/>
  <c r="C17" i="43"/>
  <c r="C16" i="43"/>
  <c r="F10" i="43"/>
  <c r="C10" i="43"/>
  <c r="G10" i="43"/>
  <c r="D10" i="43"/>
  <c r="D16" i="43"/>
  <c r="G16" i="43"/>
  <c r="D10" i="45" l="1"/>
  <c r="D9" i="45"/>
  <c r="D17" i="45" s="1"/>
  <c r="C18" i="33"/>
  <c r="F32" i="25"/>
  <c r="C25" i="25"/>
  <c r="C26" i="25"/>
  <c r="C8" i="25"/>
  <c r="C16" i="25" s="1"/>
  <c r="F16" i="25"/>
  <c r="C9" i="25"/>
  <c r="O15" i="21"/>
  <c r="O16" i="21" s="1"/>
  <c r="S14" i="21"/>
  <c r="K13" i="21"/>
  <c r="S13" i="21" s="1"/>
  <c r="K14" i="21"/>
  <c r="K15" i="21"/>
  <c r="S15" i="21" s="1"/>
  <c r="K12" i="21"/>
  <c r="S12" i="21" s="1"/>
  <c r="J13" i="21"/>
  <c r="R13" i="21" s="1"/>
  <c r="J14" i="21"/>
  <c r="R14" i="21" s="1"/>
  <c r="J15" i="21"/>
  <c r="R15" i="21" s="1"/>
  <c r="J12" i="21"/>
  <c r="R12" i="21" s="1"/>
  <c r="G16" i="21"/>
  <c r="H16" i="21"/>
  <c r="I16" i="21"/>
  <c r="E16" i="21"/>
  <c r="C16" i="21"/>
  <c r="AA38" i="49"/>
  <c r="AA26" i="49"/>
  <c r="Q26" i="49"/>
  <c r="Q41" i="49" s="1"/>
  <c r="Q47" i="49" s="1"/>
  <c r="Q21" i="49"/>
  <c r="Q38" i="49"/>
  <c r="D47" i="49"/>
  <c r="F47" i="49"/>
  <c r="J47" i="49"/>
  <c r="L47" i="49"/>
  <c r="N47" i="49"/>
  <c r="P47" i="49"/>
  <c r="J41" i="49"/>
  <c r="K41" i="49"/>
  <c r="K47" i="49" s="1"/>
  <c r="L41" i="49"/>
  <c r="M41" i="49"/>
  <c r="M47" i="49" s="1"/>
  <c r="N41" i="49"/>
  <c r="O41" i="49"/>
  <c r="O47" i="49" s="1"/>
  <c r="P41" i="49"/>
  <c r="V41" i="49"/>
  <c r="V47" i="49" s="1"/>
  <c r="X41" i="49"/>
  <c r="X47" i="49" s="1"/>
  <c r="Z41" i="49"/>
  <c r="Z47" i="49" s="1"/>
  <c r="AB41" i="49"/>
  <c r="AB47" i="49" s="1"/>
  <c r="AE41" i="49"/>
  <c r="AE47" i="49" s="1"/>
  <c r="AF41" i="49"/>
  <c r="AF47" i="49" s="1"/>
  <c r="AG41" i="49"/>
  <c r="AG47" i="49" s="1"/>
  <c r="AH41" i="49"/>
  <c r="AH47" i="49" s="1"/>
  <c r="D41" i="49"/>
  <c r="E41" i="49"/>
  <c r="E47" i="49" s="1"/>
  <c r="F41" i="49"/>
  <c r="B41" i="49"/>
  <c r="B47" i="49" s="1"/>
  <c r="U12" i="49"/>
  <c r="U13" i="49"/>
  <c r="U14" i="49"/>
  <c r="U15" i="49"/>
  <c r="U16" i="49"/>
  <c r="U17" i="49"/>
  <c r="U18" i="49"/>
  <c r="U19" i="49"/>
  <c r="U20" i="49"/>
  <c r="U22" i="49"/>
  <c r="U23" i="49"/>
  <c r="U24" i="49"/>
  <c r="U25" i="49"/>
  <c r="U27" i="49"/>
  <c r="U28" i="49"/>
  <c r="U29" i="49"/>
  <c r="U30" i="49"/>
  <c r="U32" i="49"/>
  <c r="U33" i="49"/>
  <c r="U34" i="49"/>
  <c r="U37" i="49"/>
  <c r="U39" i="49"/>
  <c r="U40" i="49"/>
  <c r="U42" i="49"/>
  <c r="U43" i="49"/>
  <c r="U44" i="49"/>
  <c r="U45" i="49"/>
  <c r="U11" i="49"/>
  <c r="Y26" i="49"/>
  <c r="W26" i="49"/>
  <c r="U26" i="49" s="1"/>
  <c r="I45" i="49"/>
  <c r="S45" i="49"/>
  <c r="S12" i="49"/>
  <c r="S13" i="49"/>
  <c r="S14" i="49"/>
  <c r="S15" i="49"/>
  <c r="S16" i="49"/>
  <c r="S18" i="49"/>
  <c r="S19" i="49"/>
  <c r="S20" i="49"/>
  <c r="S21" i="49"/>
  <c r="S22" i="49"/>
  <c r="S23" i="49"/>
  <c r="S25" i="49"/>
  <c r="S27" i="49"/>
  <c r="S28" i="49"/>
  <c r="S29" i="49"/>
  <c r="S30" i="49"/>
  <c r="S31" i="49"/>
  <c r="S32" i="49"/>
  <c r="S33" i="49"/>
  <c r="S34" i="49"/>
  <c r="S36" i="49"/>
  <c r="S37" i="49"/>
  <c r="S39" i="49"/>
  <c r="S40" i="49"/>
  <c r="O43" i="49"/>
  <c r="S43" i="49" s="1"/>
  <c r="AE46" i="49"/>
  <c r="U46" i="49"/>
  <c r="AD46" i="49"/>
  <c r="T46" i="49"/>
  <c r="R46" i="49"/>
  <c r="I46" i="49"/>
  <c r="AD45" i="49"/>
  <c r="T45" i="49"/>
  <c r="R45" i="49"/>
  <c r="T44" i="49"/>
  <c r="S44" i="49"/>
  <c r="R44" i="49"/>
  <c r="T43" i="49"/>
  <c r="R43" i="49"/>
  <c r="V42" i="49"/>
  <c r="S42" i="49"/>
  <c r="B42" i="49"/>
  <c r="T40" i="49"/>
  <c r="R40" i="49"/>
  <c r="T39" i="49"/>
  <c r="R39" i="49"/>
  <c r="Y38" i="49"/>
  <c r="W38" i="49"/>
  <c r="T38" i="49"/>
  <c r="R38" i="49"/>
  <c r="T37" i="49"/>
  <c r="R37" i="49"/>
  <c r="AI36" i="49"/>
  <c r="AI41" i="49" s="1"/>
  <c r="AI47" i="49" s="1"/>
  <c r="AA36" i="49"/>
  <c r="U36" i="49"/>
  <c r="T36" i="49"/>
  <c r="R36" i="49"/>
  <c r="AA35" i="49"/>
  <c r="U35" i="49"/>
  <c r="T35" i="49"/>
  <c r="R35" i="49"/>
  <c r="G35" i="49"/>
  <c r="S35" i="49"/>
  <c r="T34" i="49"/>
  <c r="R34" i="49"/>
  <c r="T33" i="49"/>
  <c r="R33" i="49"/>
  <c r="T32" i="49"/>
  <c r="R32" i="49"/>
  <c r="AC31" i="49"/>
  <c r="U31" i="49"/>
  <c r="T31" i="49"/>
  <c r="R31" i="49"/>
  <c r="T30" i="49"/>
  <c r="R30" i="49"/>
  <c r="T29" i="49"/>
  <c r="R29" i="49"/>
  <c r="T28" i="49"/>
  <c r="R28" i="49"/>
  <c r="AD27" i="49"/>
  <c r="T27" i="49"/>
  <c r="R27" i="49"/>
  <c r="T26" i="49"/>
  <c r="R26" i="49"/>
  <c r="T25" i="49"/>
  <c r="R25" i="49"/>
  <c r="T24" i="49"/>
  <c r="R24" i="49"/>
  <c r="C24" i="49"/>
  <c r="S24" i="49" s="1"/>
  <c r="T23" i="49"/>
  <c r="R23" i="49"/>
  <c r="T22" i="49"/>
  <c r="R22" i="49"/>
  <c r="Y21" i="49"/>
  <c r="Y41" i="49" s="1"/>
  <c r="Y47" i="49" s="1"/>
  <c r="W21" i="49"/>
  <c r="W41" i="49" s="1"/>
  <c r="W47" i="49" s="1"/>
  <c r="T21" i="49"/>
  <c r="R21" i="49"/>
  <c r="T20" i="49"/>
  <c r="R20" i="49"/>
  <c r="T19" i="49"/>
  <c r="R19" i="49"/>
  <c r="T18" i="49"/>
  <c r="R18" i="49"/>
  <c r="T17" i="49"/>
  <c r="I17" i="49"/>
  <c r="S17" i="49" s="1"/>
  <c r="H17" i="49"/>
  <c r="H41" i="49" s="1"/>
  <c r="H47" i="49" s="1"/>
  <c r="T16" i="49"/>
  <c r="R16" i="49"/>
  <c r="T15" i="49"/>
  <c r="R15" i="49"/>
  <c r="T14" i="49"/>
  <c r="R14" i="49"/>
  <c r="T13" i="49"/>
  <c r="R13" i="49"/>
  <c r="T12" i="49"/>
  <c r="R12" i="49"/>
  <c r="R41" i="49" s="1"/>
  <c r="R47" i="49" s="1"/>
  <c r="T11" i="49"/>
  <c r="T41" i="49"/>
  <c r="T47" i="49" s="1"/>
  <c r="R11" i="49"/>
  <c r="D14" i="41"/>
  <c r="E14" i="41"/>
  <c r="F14" i="41"/>
  <c r="G14" i="41"/>
  <c r="H14" i="41"/>
  <c r="I14" i="41"/>
  <c r="B14" i="41"/>
  <c r="K12" i="41"/>
  <c r="K13" i="41"/>
  <c r="F17" i="24"/>
  <c r="E22" i="24"/>
  <c r="E29" i="24"/>
  <c r="D29" i="24"/>
  <c r="F27" i="24"/>
  <c r="D27" i="24"/>
  <c r="E26" i="24"/>
  <c r="D26" i="24"/>
  <c r="D30" i="24"/>
  <c r="F23" i="24"/>
  <c r="D23" i="24"/>
  <c r="E16" i="24"/>
  <c r="E30" i="24"/>
  <c r="D16" i="24"/>
  <c r="F10" i="24"/>
  <c r="D10" i="24"/>
  <c r="Q16" i="21"/>
  <c r="M16" i="21"/>
  <c r="S11" i="41"/>
  <c r="J12" i="41"/>
  <c r="C11" i="41"/>
  <c r="K11" i="41" s="1"/>
  <c r="N14" i="41"/>
  <c r="O12" i="41"/>
  <c r="M12" i="41" s="1"/>
  <c r="Y14" i="41"/>
  <c r="W13" i="41"/>
  <c r="W11" i="41" s="1"/>
  <c r="D43" i="48"/>
  <c r="H42" i="46"/>
  <c r="H44" i="46"/>
  <c r="H34" i="46"/>
  <c r="H33" i="46"/>
  <c r="H32" i="46"/>
  <c r="D31" i="48"/>
  <c r="H16" i="46"/>
  <c r="D33" i="48"/>
  <c r="D39" i="48"/>
  <c r="G36" i="46"/>
  <c r="D12" i="48"/>
  <c r="H36" i="46"/>
  <c r="D17" i="48"/>
  <c r="H45" i="46"/>
  <c r="H40" i="46"/>
  <c r="H28" i="46"/>
  <c r="E12" i="25"/>
  <c r="B16" i="25"/>
  <c r="C13" i="48"/>
  <c r="C17" i="48"/>
  <c r="C45" i="48" s="1"/>
  <c r="N15" i="21"/>
  <c r="C9" i="45"/>
  <c r="C17" i="45" s="1"/>
  <c r="D16" i="21"/>
  <c r="F16" i="21"/>
  <c r="L16" i="21"/>
  <c r="N16" i="21"/>
  <c r="B14" i="21"/>
  <c r="B16" i="21"/>
  <c r="C33" i="48"/>
  <c r="C39" i="48"/>
  <c r="G16" i="46"/>
  <c r="B18" i="33"/>
  <c r="G45" i="46"/>
  <c r="G40" i="46"/>
  <c r="G47" i="46" s="1"/>
  <c r="G28" i="46"/>
  <c r="B32" i="25"/>
  <c r="D17" i="43"/>
  <c r="E25" i="25"/>
  <c r="E32" i="25" s="1"/>
  <c r="B17" i="25"/>
  <c r="E8" i="25"/>
  <c r="E16" i="25" s="1"/>
  <c r="H47" i="46"/>
  <c r="Q11" i="41"/>
  <c r="M11" i="41" s="1"/>
  <c r="D45" i="48"/>
  <c r="D47" i="48" s="1"/>
  <c r="C32" i="25"/>
  <c r="S38" i="49"/>
  <c r="AC41" i="49"/>
  <c r="AC47" i="49" s="1"/>
  <c r="AA41" i="49"/>
  <c r="AA47" i="49" s="1"/>
  <c r="G41" i="49"/>
  <c r="G47" i="49" s="1"/>
  <c r="AD41" i="49"/>
  <c r="AD47" i="49" s="1"/>
  <c r="U38" i="49"/>
  <c r="R42" i="49"/>
  <c r="T42" i="49"/>
  <c r="U21" i="49"/>
  <c r="U41" i="49" s="1"/>
  <c r="U47" i="49" s="1"/>
  <c r="R17" i="49"/>
  <c r="S46" i="49"/>
  <c r="S11" i="49"/>
  <c r="K14" i="41" l="1"/>
  <c r="H52" i="46"/>
  <c r="G52" i="46"/>
  <c r="R16" i="21"/>
  <c r="S16" i="21"/>
  <c r="M13" i="41"/>
  <c r="M14" i="41" s="1"/>
  <c r="C14" i="41"/>
  <c r="I41" i="49"/>
  <c r="I47" i="49" s="1"/>
  <c r="J16" i="21"/>
  <c r="C41" i="49"/>
  <c r="C47" i="49" s="1"/>
  <c r="K16" i="21"/>
  <c r="G17" i="43"/>
  <c r="S26" i="49"/>
  <c r="S41" i="49" s="1"/>
  <c r="S47" i="49" s="1"/>
</calcChain>
</file>

<file path=xl/sharedStrings.xml><?xml version="1.0" encoding="utf-8"?>
<sst xmlns="http://schemas.openxmlformats.org/spreadsheetml/2006/main" count="612" uniqueCount="362">
  <si>
    <t>Sor-szám</t>
  </si>
  <si>
    <t>Megnevezés</t>
  </si>
  <si>
    <t>BEVÉTELEK</t>
  </si>
  <si>
    <t>1.</t>
  </si>
  <si>
    <t>Kiadás összesen</t>
  </si>
  <si>
    <t>Kelemen László Művelődési Ház</t>
  </si>
  <si>
    <t>Összesen</t>
  </si>
  <si>
    <t>Köztemető-fenntartás és működtetés</t>
  </si>
  <si>
    <t>Város- községgazd. m.n.s. szolg.</t>
  </si>
  <si>
    <t>Közutak, hidak, alagu. üzem., fenntartása</t>
  </si>
  <si>
    <t>M.n.s. egyéb szárazf. személyszáll. alapt.</t>
  </si>
  <si>
    <t>Bevétel összesen</t>
  </si>
  <si>
    <t>Működési célú bevételek</t>
  </si>
  <si>
    <t>Dologi kiadás</t>
  </si>
  <si>
    <t>Munkaadót terhelő járulék</t>
  </si>
  <si>
    <t>Sportlétesítmények működt. és fejl.</t>
  </si>
  <si>
    <t>Múzeumi kiállítási tevékenység</t>
  </si>
  <si>
    <t>Ifjúsági- egészségügyi gondozás</t>
  </si>
  <si>
    <t>Ár- és belvízvéd. összefüggő tev.</t>
  </si>
  <si>
    <t>Közvilágítás</t>
  </si>
  <si>
    <t>Kiemelt állami és önk. rendezvények</t>
  </si>
  <si>
    <t>Építményüzemeltetés</t>
  </si>
  <si>
    <t>Nem lakóingatlan bérbead., üzem.</t>
  </si>
  <si>
    <t>Lakóingatlan bérbeadása, üzemeltetése</t>
  </si>
  <si>
    <t>Eü és más fertőzővesz. hulladék begyűjt., száll., átrak.</t>
  </si>
  <si>
    <t>Működési kiadás</t>
  </si>
  <si>
    <t>Hosszú időtartamú közfoglalkoztatás</t>
  </si>
  <si>
    <t>Egyéb közfoglalkoztatás</t>
  </si>
  <si>
    <t>Civil szervezetek működtetése</t>
  </si>
  <si>
    <t>Személyi kiadások</t>
  </si>
  <si>
    <t>Bevételek</t>
  </si>
  <si>
    <t>Út, autópálya építése</t>
  </si>
  <si>
    <t>Lakó- és nem lakóingatlan építése</t>
  </si>
  <si>
    <t>összesen</t>
  </si>
  <si>
    <t>vezető</t>
  </si>
  <si>
    <t>pénztáros-ügyintéző</t>
  </si>
  <si>
    <t>kisegítő</t>
  </si>
  <si>
    <t>Kelemen László Művelődési Ház összesen</t>
  </si>
  <si>
    <t>segédkönyvtáros</t>
  </si>
  <si>
    <t>Városi Könyvtár összesen</t>
  </si>
  <si>
    <t>jegyző</t>
  </si>
  <si>
    <t>közalkalmazott</t>
  </si>
  <si>
    <t>Város, községgazdálkodás</t>
  </si>
  <si>
    <t>Véglegesen átvett pénzeszközök</t>
  </si>
  <si>
    <t>KIADÁSOK</t>
  </si>
  <si>
    <t>Többlet</t>
  </si>
  <si>
    <t>Társadalom- és szociálpolitikai juttatások</t>
  </si>
  <si>
    <t>Támogatásértékű bevételek</t>
  </si>
  <si>
    <t>Munkaadókat terhelő járulékok</t>
  </si>
  <si>
    <t>Személyi juttatások</t>
  </si>
  <si>
    <t>Sorszám</t>
  </si>
  <si>
    <t>Dologi kiadások</t>
  </si>
  <si>
    <t>Kiadások</t>
  </si>
  <si>
    <t>Önkormányzat sajátos bevételei, átengedett központi adók</t>
  </si>
  <si>
    <t>Felhalmozási kiadások</t>
  </si>
  <si>
    <t>Intézményi saját bevételek</t>
  </si>
  <si>
    <t>6</t>
  </si>
  <si>
    <t>5</t>
  </si>
  <si>
    <t>4</t>
  </si>
  <si>
    <t>3</t>
  </si>
  <si>
    <t>2</t>
  </si>
  <si>
    <t>1</t>
  </si>
  <si>
    <t>Egészségügyi és más fertőzésveszélyes hulladék begyűjtése, szállítása, átrakása</t>
  </si>
  <si>
    <t>11</t>
  </si>
  <si>
    <t>10</t>
  </si>
  <si>
    <t>9</t>
  </si>
  <si>
    <t>8</t>
  </si>
  <si>
    <t>7</t>
  </si>
  <si>
    <t>MEGNEVEZÉS</t>
  </si>
  <si>
    <t>ALCÍM</t>
  </si>
  <si>
    <t>CÍM</t>
  </si>
  <si>
    <t>Önkormányzatok, valamint többcélú kistérségi társulások elszámolásai</t>
  </si>
  <si>
    <t>Ifjúsági-egészségügyi gondozás</t>
  </si>
  <si>
    <t>Ár-és belvízvédelemmel összefüggő tevékenységek</t>
  </si>
  <si>
    <t>Önkormányzatok máshová nem sorolható nemzetközi kapcsolatai</t>
  </si>
  <si>
    <t>Város- közsgégazdálkodási máshová nem sorolható szolgáltatások</t>
  </si>
  <si>
    <t>Kiemelt állami és önkormányzati rendezvények</t>
  </si>
  <si>
    <t>Nem lakóingatlan bérbeadása, üzemeltetése</t>
  </si>
  <si>
    <t>Közutak, hidak, alagutak üzemeltetése, fenntartása</t>
  </si>
  <si>
    <t>Folyadék szállítására szolgáló közmű építése</t>
  </si>
  <si>
    <t>Lakó- és nem lakóépület építése, felújítása</t>
  </si>
  <si>
    <t>Könyvtári állomány feltárása, megőrzése, védelme</t>
  </si>
  <si>
    <t>Könyvtári állomány gyarapítása, nyilvántartása</t>
  </si>
  <si>
    <t>Kulturális műsorok, rendezvények, kiállítások szervezése</t>
  </si>
  <si>
    <t>Egyéb máshová nem sorolható közösségi, társadalmi tevékenységek támogatása</t>
  </si>
  <si>
    <t>CÍM ÉS ALCÍMREND</t>
  </si>
  <si>
    <t>Közművelődési tevékenységek és támogatásuk</t>
  </si>
  <si>
    <t xml:space="preserve">Közművelődési intézmények, közösségi színterek működtetése </t>
  </si>
  <si>
    <t xml:space="preserve">Könyvtári szolgáltatások </t>
  </si>
  <si>
    <t>Csanádpalota Városi Önkormányzat</t>
  </si>
  <si>
    <t>Máshová nem sorolható egyéb szárazföldi személyszállítás</t>
  </si>
  <si>
    <t>Zöldterület-kezelés</t>
  </si>
  <si>
    <t>Közösségi, társadalmi tevékenységek (IKSZT)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</si>
  <si>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</si>
  <si>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</si>
  <si>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</si>
  <si>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</si>
  <si>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</si>
  <si>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</si>
  <si>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</si>
  <si>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</si>
  <si>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</si>
  <si>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</si>
  <si>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</si>
  <si>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</si>
  <si>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</si>
  <si>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</si>
  <si>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</si>
  <si>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</si>
  <si>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</si>
  <si>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Önk. sajátos műk. bev (saját bevétel, átengedett adók)</t>
  </si>
  <si>
    <t>IKSZT ügyintéző</t>
  </si>
  <si>
    <t>Kiadások mindösszesen</t>
  </si>
  <si>
    <t>Kiadás mindösszesen</t>
  </si>
  <si>
    <t>Társadalmi- szociálpolitikai támogatások összesen</t>
  </si>
  <si>
    <t>Közösségi, társadalmi tevékenységek (Mtv. alá tartozó)</t>
  </si>
  <si>
    <t>Önkormányzat saját bevételei</t>
  </si>
  <si>
    <t>Költségvetési támogatások</t>
  </si>
  <si>
    <t>Működési hitelek</t>
  </si>
  <si>
    <t>Önk. kv-i tám  (normatíva)</t>
  </si>
  <si>
    <t>Bölcsődei étkeztetés</t>
  </si>
  <si>
    <t>Gyermekétkeztetés óvoda iskola</t>
  </si>
  <si>
    <t>Út, autópálya építése (Kpút építő társulásnak működési kiadásokra átadott)</t>
  </si>
  <si>
    <t>Kulturális műsorok szervezése (zenekarvezetés)</t>
  </si>
  <si>
    <t>Normatív támogatás</t>
  </si>
  <si>
    <t xml:space="preserve">Társadalmi-, szociálpol. támogatások </t>
  </si>
  <si>
    <t>Kulturális műsorok szervezése</t>
  </si>
  <si>
    <t>Csanádpalotai Közös Önkormányzati Hivatal</t>
  </si>
  <si>
    <t xml:space="preserve">Támogatásértékű átadott pénzeszközök </t>
  </si>
  <si>
    <t>álláshely</t>
  </si>
  <si>
    <t>14</t>
  </si>
  <si>
    <t>Összesen:</t>
  </si>
  <si>
    <t>Beruházás összesen</t>
  </si>
  <si>
    <t>Felújítás összesen</t>
  </si>
  <si>
    <t>Felújítás</t>
  </si>
  <si>
    <t>Kiadási jogcím</t>
  </si>
  <si>
    <t>Felújítási, beruházási cél, felhalmozási feladat megnevezése</t>
  </si>
  <si>
    <t>Bevételi jogcím</t>
  </si>
  <si>
    <t xml:space="preserve">Folyadék szállít. szolg.közmű ép. </t>
  </si>
  <si>
    <t>Beruházási kiadások</t>
  </si>
  <si>
    <t>Átvett bevételek</t>
  </si>
  <si>
    <t>Közös Önkormányzati Hivatal összesen</t>
  </si>
  <si>
    <t>köztisztviselő Csanádpalota székhely</t>
  </si>
  <si>
    <t>Működőképesség megőrzését szolgáló póttámogatás</t>
  </si>
  <si>
    <t xml:space="preserve">Önk m.n.s nemz. kapcs. </t>
  </si>
  <si>
    <t>pénzügyi csoportvezető</t>
  </si>
  <si>
    <t>Önkormányzat igazgatási feladat ellátása</t>
  </si>
  <si>
    <t>Támogatások</t>
  </si>
  <si>
    <t>Óvoda normatív támogatás átadás</t>
  </si>
  <si>
    <t>2.</t>
  </si>
  <si>
    <t>3.</t>
  </si>
  <si>
    <t>4.</t>
  </si>
  <si>
    <t>ASZK normatív támogatás átadás</t>
  </si>
  <si>
    <t>5.</t>
  </si>
  <si>
    <t>6.</t>
  </si>
  <si>
    <t>7.</t>
  </si>
  <si>
    <t>Csanád-Mikro Térségi Társulásnak átadott hozzájárulás</t>
  </si>
  <si>
    <t>M e g n e v e z é s :</t>
  </si>
  <si>
    <t>Önkormányzati feladatok támogatása</t>
  </si>
  <si>
    <t>Pedagógusok bértámogatása 8/12</t>
  </si>
  <si>
    <t>Segítők bértámogatása 8/12</t>
  </si>
  <si>
    <t>Pedagógusok bértámogatása 4/12</t>
  </si>
  <si>
    <t>Pedagógusok bértámogatásának pótlólagos összege</t>
  </si>
  <si>
    <t>Segítők bértámogatása 4/12</t>
  </si>
  <si>
    <t>Óvoda működési támogatása 8/12</t>
  </si>
  <si>
    <t>Óvoda működési támogatása 4/12</t>
  </si>
  <si>
    <t>Társulás ált.fenntart.óvodába járó gyerm.utaztat.tám.8/12</t>
  </si>
  <si>
    <t>Társulás ált.fenntart.óvodába járó gyerm.utaztat.tám.4/12</t>
  </si>
  <si>
    <t>Köznevelési feladatok összesen:</t>
  </si>
  <si>
    <t>Szociális étkeztetés</t>
  </si>
  <si>
    <t xml:space="preserve">Szociális és gyermekjóléti feladatok  összesen: </t>
  </si>
  <si>
    <t>Ö S S Z E S E N :</t>
  </si>
  <si>
    <t>Összeg /Ft/</t>
  </si>
  <si>
    <t>Önkormányzati Hivatal müködésének támogatása</t>
  </si>
  <si>
    <t>Működési feladatok támogatása összesen</t>
  </si>
  <si>
    <t>Házi segítségnyújtás</t>
  </si>
  <si>
    <t>Kultúrális feladatok támogatása (könyvtári,közművelődési)</t>
  </si>
  <si>
    <t>Támogatás értékű működési bevétel</t>
  </si>
  <si>
    <t>Helyi adó bevétel</t>
  </si>
  <si>
    <t>Tényleges hiány</t>
  </si>
  <si>
    <t>Civil szervezetek támogatása</t>
  </si>
  <si>
    <t>köztisztviselő Kövegy  kirendeltség</t>
  </si>
  <si>
    <t>köztisztviselő Királyhegyes kirendeltség</t>
  </si>
  <si>
    <t>Csanádpalotai Városi Könyvtár</t>
  </si>
  <si>
    <t>A zöldterület-gazdálkodással kapcsolatos feladatok ellátásának támogatása</t>
  </si>
  <si>
    <t>Közvilágítás fenntartásának támogatása</t>
  </si>
  <si>
    <t>Köztemető fenntartással kapcsolatos feladatok támogatása</t>
  </si>
  <si>
    <t>Közutak fenntartásának támogatása</t>
  </si>
  <si>
    <t>Mesterpedagógus kategóriába sorolt óvodapedagógusok kiegészítő támogatása</t>
  </si>
  <si>
    <t>Települési önkormányzatok szociális feladatainak egyéb támogatása</t>
  </si>
  <si>
    <t xml:space="preserve">Családsegítés és gyermekjóléti általános feladatok   </t>
  </si>
  <si>
    <t xml:space="preserve">Időskorúak nappali ellátása   </t>
  </si>
  <si>
    <t>Bölcsödei ellátás</t>
  </si>
  <si>
    <t>Gyermekétkeztetés üzemeltetési támogatása</t>
  </si>
  <si>
    <t>Közös Önkormányzati Hivatal Csanádpalota</t>
  </si>
  <si>
    <t>Települési támogatás</t>
  </si>
  <si>
    <t>Önkormányzati segélyekre</t>
  </si>
  <si>
    <t xml:space="preserve">            gyógyszer támogatásra</t>
  </si>
  <si>
    <t xml:space="preserve">            köztemetésre</t>
  </si>
  <si>
    <t>Csanádpalota Városi Könyvtár</t>
  </si>
  <si>
    <t>Működési célú pénzeszközátadás</t>
  </si>
  <si>
    <t>A finanszírozás szempontjából elismert szakmai dolgozók bértámogatása</t>
  </si>
  <si>
    <t>Intézmény-üzemeltetési támogatás</t>
  </si>
  <si>
    <t>Szociális szakosított ellátások összesen:</t>
  </si>
  <si>
    <t>A finanszírozás szempontjából elismert dolgozók bértámogatása (7,52 fő)</t>
  </si>
  <si>
    <t>A rászoruló gyerekek intézményen kívüli szünidei étkeztetésének támogatása</t>
  </si>
  <si>
    <t>Gyermekétkezetés támogatása összesen:</t>
  </si>
  <si>
    <t>3/a.</t>
  </si>
  <si>
    <t>3/b.</t>
  </si>
  <si>
    <t>3/c.</t>
  </si>
  <si>
    <t>A települési önkormányzatok szociális, gyermekjóléti és gyermekétkeztetési feladatainak támogatása (3/a+3/b+3/c.)</t>
  </si>
  <si>
    <t>2016.</t>
  </si>
  <si>
    <t>Bölcsöde normatív támogatás átadás</t>
  </si>
  <si>
    <t>Szociális társulásnak átadott 2,5 % munkaszervezeti hozzájárulás</t>
  </si>
  <si>
    <t>Köznevelési társulásnak átadott 2,5 % munkaszervezeti hozzájárulás</t>
  </si>
  <si>
    <t xml:space="preserve">Közös Önkormányzati Hivatal Csanádpalota </t>
  </si>
  <si>
    <t>2015. évről áthúzódó bérkompenzáció támogatása</t>
  </si>
  <si>
    <t xml:space="preserve">A HELYI ÖNKORMÁNYZATOK  MÜKÖDÉSÉNEK ÁLTALÁNOS TÁMOGATÁSA (NORMATÍVÁK) </t>
  </si>
  <si>
    <t>Közfoglalkoztatottak</t>
  </si>
  <si>
    <t xml:space="preserve"> </t>
  </si>
  <si>
    <t>Civil szervezetek működtetése, rendezvények támogatása</t>
  </si>
  <si>
    <t>Helyi adókból:  - iparűzési adó</t>
  </si>
  <si>
    <t xml:space="preserve">                      - gépjármű adó</t>
  </si>
  <si>
    <t>Gyermekétkeztetés után járó normatív támogatás</t>
  </si>
  <si>
    <t>TB alapból</t>
  </si>
  <si>
    <t>Mindösszesen bevétel</t>
  </si>
  <si>
    <t>Mindösszesen kiadás</t>
  </si>
  <si>
    <t>CSANÁDPALOTA VÁROSI ÖNKORMÁNYZAT ÉS KÖLTSÉGVETÉSI SZERVEI 2016. ÉVI  ÖSSZESÍTETT BEVÉTELEI</t>
  </si>
  <si>
    <t>Ebből:</t>
  </si>
  <si>
    <t xml:space="preserve">            rendszeres támogatás</t>
  </si>
  <si>
    <t xml:space="preserve">            eseti támogatás</t>
  </si>
  <si>
    <t xml:space="preserve">            bursa</t>
  </si>
  <si>
    <t>CSANÁDPALOTA VÁROS ÖNKORMÁNYZATA 2016. ÉVI FELHALMOZÁSI KIADÁSAI FELADATONKÉNT, CÉLONKÉNT</t>
  </si>
  <si>
    <t>Önkormányzati intézmények saját bevételei (könyvt.művh.)</t>
  </si>
  <si>
    <t>Könyvtár normatíva</t>
  </si>
  <si>
    <t>Műv. Ház normatíva</t>
  </si>
  <si>
    <t>Közös Hivatali normatíva</t>
  </si>
  <si>
    <t xml:space="preserve">Normatív hozzájárulások összesen </t>
  </si>
  <si>
    <t>Működési célú pe. átvétel (társulási 2,5 %-ok)</t>
  </si>
  <si>
    <t xml:space="preserve">Felhalmozási bevételek </t>
  </si>
  <si>
    <t>Saját bevételek összesen</t>
  </si>
  <si>
    <t xml:space="preserve">Zöldterület </t>
  </si>
  <si>
    <t>Köztemető</t>
  </si>
  <si>
    <t>Közutak, hidak</t>
  </si>
  <si>
    <t xml:space="preserve">2015. évről áthúzódó bérkomp. </t>
  </si>
  <si>
    <t>Óvoda</t>
  </si>
  <si>
    <t>Bölcsőde</t>
  </si>
  <si>
    <t xml:space="preserve">ASZK </t>
  </si>
  <si>
    <t>Óvoda és bölcsőde működtetés</t>
  </si>
  <si>
    <t>30</t>
  </si>
  <si>
    <t>ASZK működtetés</t>
  </si>
  <si>
    <t>Óvoda, bölcsőde</t>
  </si>
  <si>
    <t>Önkormányzati Hivatal</t>
  </si>
  <si>
    <t>Könyvtár</t>
  </si>
  <si>
    <t>Társadalmi-, szociálpol. Támogatások</t>
  </si>
  <si>
    <t>Művelődési Ház</t>
  </si>
  <si>
    <t>31</t>
  </si>
  <si>
    <t>Önkormányzati Közös Hivatal saját bevétele</t>
  </si>
  <si>
    <t>Működési bevételek</t>
  </si>
  <si>
    <t>Saját bevételek</t>
  </si>
  <si>
    <t>Önkormányzatok rendkívüli támogatása</t>
  </si>
  <si>
    <t xml:space="preserve">Működési célú pénzeszköz-átadás </t>
  </si>
  <si>
    <t xml:space="preserve">Civil szervezeteknek átadott </t>
  </si>
  <si>
    <t>Önkormányzati rendkívüli támogatás</t>
  </si>
  <si>
    <t>Működésre átvett (adminisztrációs hozzájárulás a két Társulástól)</t>
  </si>
  <si>
    <t>Szervezet megnevezése</t>
  </si>
  <si>
    <t xml:space="preserve">Csanádpalota Város Önkormányzatának 2016. évi társadalmi-, szociálpolitikai támogatásai                            </t>
  </si>
  <si>
    <t xml:space="preserve">Csanádpalota Városi Önkormányzat 2016. évi működési célú pénzeszköz átadásai                                                     </t>
  </si>
  <si>
    <t>polgármester</t>
  </si>
  <si>
    <t>Működésre átvett (önkormányzatoktól)</t>
  </si>
  <si>
    <r>
      <t xml:space="preserve">CSANÁDPALOTAI KÖZÖS ÖNKORMÁNYZATI HIVATAL 2016. ÉVI BEVÉTELEI ÉS KIADÁSAI                </t>
    </r>
    <r>
      <rPr>
        <sz val="10"/>
        <rFont val="Arial CE"/>
        <charset val="238"/>
      </rPr>
      <t xml:space="preserve"> </t>
    </r>
  </si>
  <si>
    <t>Működési célú pénzeszköz átadás (hozzájárulás jegyző béréhez)</t>
  </si>
  <si>
    <t xml:space="preserve">CSANÁDPALOTA VÁROS ÖNKORMÁNYZATÁNAK, KÖLTSÉGVETÉSI SZERVEINEK 2016. ÉVI ÖSSZESÍTETT MŰKÖDÉSI CÉLÚ BEVÉTELEI ÉS KIADÁSAI MÉRLEGSZERŰ KIMUTATÁSA </t>
  </si>
  <si>
    <t>Csanádpalota Városi Önkormányzat összesen</t>
  </si>
  <si>
    <t xml:space="preserve">Mindösszesen </t>
  </si>
  <si>
    <t>CSANÁDPALOTA VÁROS ÖNKORMÁNYZATA ÉS KÖLTSÉGVETÉSI SZERVEI                                             2016. ÉVI ENGEDÉLYEZETT ÁLLÁSHELYEINEK MEGHATÁROZÁSA</t>
  </si>
  <si>
    <t>ezer Ft</t>
  </si>
  <si>
    <t>6. melléklet a 2/2016. (II.04.) önkormányzati rendelethez</t>
  </si>
  <si>
    <t xml:space="preserve">Eredeti </t>
  </si>
  <si>
    <t>Módosított</t>
  </si>
  <si>
    <t>Ft</t>
  </si>
  <si>
    <t>Eredeti előirányzat</t>
  </si>
  <si>
    <t>Módosított előirányzat</t>
  </si>
  <si>
    <t>Munkaadót terhelő járulékok</t>
  </si>
  <si>
    <t>Dologi jellegű kiadások</t>
  </si>
  <si>
    <t>Társadalmi, szociálpolitikai támogatások</t>
  </si>
  <si>
    <t>Személyi jellegű kiadások</t>
  </si>
  <si>
    <t>ezer Ft-ban</t>
  </si>
  <si>
    <t>Ft-ban</t>
  </si>
  <si>
    <t xml:space="preserve">CSANÁDPALOTA VÁROSI ÖNKORMÁNYZAT ÉS KÖLTSÉGVETÉSI SZERVEI 2016. ÉVI  ÖSSZESÍTETT MŰKÖDÉSI KIADÁSAI </t>
  </si>
  <si>
    <t xml:space="preserve">CSANÁDPALOTA VÁROS ÖNKORMÁNYZATÁNAK, KÖLTSÉGVETÉSI SZERVEINEK 2016. ÉVI ÖSSZESÍTETT FELHALMOZÁSI CÉLÚ BEVÉTELEI ÉS KIADÁSAI MÉRLEGSZERŰ KIMUTATÁSA </t>
  </si>
  <si>
    <t>Működési bevétel</t>
  </si>
  <si>
    <t>Irányító szervi támogatás (normatív támogatás)</t>
  </si>
  <si>
    <t>Létszám (álláshely)</t>
  </si>
  <si>
    <t>Elkülönült állami alapoktól, OEP-től átvett bevételek</t>
  </si>
  <si>
    <t>Más településtől/ ÁHT-n kívülről átvett</t>
  </si>
  <si>
    <t>Szociális ellátások</t>
  </si>
  <si>
    <t>Átadott pénzeszközök</t>
  </si>
  <si>
    <t>Közfoglalkoztatási program támogatásai</t>
  </si>
  <si>
    <t>Működési bevételek összesen</t>
  </si>
  <si>
    <t xml:space="preserve">Egyéb közhatalmi bevételek </t>
  </si>
  <si>
    <t xml:space="preserve">Önkormányzati bérkompenzáció 2016. évi </t>
  </si>
  <si>
    <t>Előző évi költségvetési maradvány igénybevétele</t>
  </si>
  <si>
    <t>Gyermekvédelmi támogatás</t>
  </si>
  <si>
    <t>Települési önkormányzatok szociális feladatainak támogatása</t>
  </si>
  <si>
    <t>Szociális ágazati pótlék + kieg. ágazati pótlék</t>
  </si>
  <si>
    <t>Beruházások</t>
  </si>
  <si>
    <t>Létszám (álláshely) módosított</t>
  </si>
  <si>
    <t>Közös Önkormányzati Hivatal Királyhegyesi Kirendeltsége</t>
  </si>
  <si>
    <t>Közös Önkormányzati Hivatal Kövegyi Kirendeltsége</t>
  </si>
  <si>
    <t>Felhamozási kiadások</t>
  </si>
  <si>
    <t>Nyári diákmunka</t>
  </si>
  <si>
    <t>Egyéb közfoglalkoztatás (START)</t>
  </si>
  <si>
    <t>CSANÁDPALOTA VÁROS ÖNKORMÁNYZATA ÉS KÖLTSÉGVETÉSI SZERVEI                                                                                                    2016. ÉVI ENGEDÉLYEZETT ÁLLÁSHELYEINEK MEGHATÁROZÁSA</t>
  </si>
  <si>
    <t>Álláshely megnevezése</t>
  </si>
  <si>
    <t>Sportlétesítmények működtetése</t>
  </si>
  <si>
    <t>fő</t>
  </si>
  <si>
    <t>Létszám</t>
  </si>
  <si>
    <t xml:space="preserve">CSANÁDPALOTA VÁROSI ÖNKORMÁNYZAT ÉS KÖLTSÉGVETÉSI SZERVEI 2016. ÉVI BEVÉTELEI </t>
  </si>
  <si>
    <t>CSANÁDPALOTA VÁROSI ÖNKORMÁNYZAT ÉS KÖLTSÉGVETÉSI SZERVEI 2016. ÉVI KIADÁSAI</t>
  </si>
  <si>
    <t>ÖNKORMÁNYZAT ÖSSZESEN</t>
  </si>
  <si>
    <t>MINDÖSSZESEN</t>
  </si>
  <si>
    <t>Előző év felhalmozási célú pénzmaradvány</t>
  </si>
  <si>
    <t>Felújítási kiadások (Naplemente Gondozóház)</t>
  </si>
  <si>
    <t xml:space="preserve"> - tornacsarnok támogatási összeg visszafizetése</t>
  </si>
  <si>
    <t xml:space="preserve"> - nagyértékű tárgyi eszköz beszerzése közmunkaprogram keretében</t>
  </si>
  <si>
    <t xml:space="preserve"> - termőföld vásárlása</t>
  </si>
  <si>
    <t xml:space="preserve"> - tárgyi eszköz beszerzése</t>
  </si>
  <si>
    <t>Gyermekvédelmi támogatások</t>
  </si>
  <si>
    <t>Makói Kistérség Többcélú Társulás munkaszervezeti hozzájárulás</t>
  </si>
  <si>
    <t>8.</t>
  </si>
  <si>
    <t>Naplemente Gondozóház felújítása</t>
  </si>
  <si>
    <t>pénzmaradvány</t>
  </si>
  <si>
    <t>Tornacsarnok támogatás visszafizetése</t>
  </si>
  <si>
    <t>Nagyértékű tárgyi eszköz beszerzése közmunka keretében</t>
  </si>
  <si>
    <t>támogatás</t>
  </si>
  <si>
    <t>támogatás visszafizetése</t>
  </si>
  <si>
    <t>beruházás</t>
  </si>
  <si>
    <t>termőföld vásárlása</t>
  </si>
  <si>
    <t>tárgyi eszköz beszerzése</t>
  </si>
  <si>
    <t>felhalmozási bevétel</t>
  </si>
  <si>
    <t>tárgyi eszköz beszerzése Közös Önkormányzati Hivatal</t>
  </si>
  <si>
    <t xml:space="preserve">  1. melléklet a 19/2016. (IX.01)önkormányzati rendelethez</t>
  </si>
  <si>
    <t xml:space="preserve"> 2 . melléklet a 19/2016. (IX.01.)önkormányzati rendelethez</t>
  </si>
  <si>
    <t>(3. melléklet a 2/2016. (II.04.) önkormányzati rendelethez)</t>
  </si>
  <si>
    <t>(2. melléklet a 2/2016. (II.04.) önkormányzati rendelethez)</t>
  </si>
  <si>
    <t>3. melléklet a 19/2016. (IX.01.)) önkormányzati rendelethez</t>
  </si>
  <si>
    <t>(4. melléklet a 2./2016. (II.04.)) önkormányzati rendelethez)</t>
  </si>
  <si>
    <t xml:space="preserve"> 4. melléklet a 19/2016. (IX.01.)önkormányzati rendelethez</t>
  </si>
  <si>
    <t>(5. melléklet a 2./2016. (II.04.) önkormányzati rendelethez)</t>
  </si>
  <si>
    <t xml:space="preserve">  5. melléklet a 19/2016. (IX.01.)önkormányzati rendelethez</t>
  </si>
  <si>
    <t>(6. melléklet a 2./2016. (II.04.) önkormányzati rendelethez)</t>
  </si>
  <si>
    <t>6. melléklet a 19/2016. (IX.01.) önkormányzati rendelethez</t>
  </si>
  <si>
    <t>(7. melléklet a 2/2016 . (II.04.) önkormányzati rendelethez)</t>
  </si>
  <si>
    <t xml:space="preserve"> 7 . melléklet a 19/2016. (IX.01.)önkormányzati rendelethez</t>
  </si>
  <si>
    <t>(7./a melléklet a 2/2016. (II.04.) önkormányzati rendelethez)</t>
  </si>
  <si>
    <t xml:space="preserve"> 8. melléklet a 19/2016. (IX.01.)önkormányzati rendelethez</t>
  </si>
  <si>
    <t>(7./c melléklet a 2/2016. (II.04.) önkormányzati rendelethez)</t>
  </si>
  <si>
    <t xml:space="preserve">  9. melléklet a 19/2016. (IX.01.)önkormányzati rendelethez</t>
  </si>
  <si>
    <t>(9. melléklet a 2/2016. (II.04.) önkormányzati rendelethez)</t>
  </si>
  <si>
    <t xml:space="preserve">  10. melléklet a 19/2016. (IX.01.) önkormányzati rendelethez</t>
  </si>
  <si>
    <t>(10. melléklet a 2/2016. (II.04.) önkormányzati rendelethez)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</si>
</sst>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\ _F_t_-;\-* #,##0\ _F_t_-;_-* &quot;-&quot;\ _F_t_-;_-@_-"/>
    <numFmt numFmtId="43" formatCode="_-* #,##0.00\ _F_t_-;\-* #,##0.00\ _F_t_-;_-* &quot;-&quot;??\ _F_t_-;_-@_-"/>
    <numFmt numFmtId="164" formatCode="_-* #,##0.00\ _H_U_F_-;\-* #,##0.00\ _H_U_F_-;_-* &quot;-&quot;??\ _H_U_F_-;_-@_-"/>
    <numFmt numFmtId="165" formatCode="_-* #,##0\ _F_t_-;\-* #,##0\ _F_t_-;_-* &quot;-&quot;??\ _F_t_-;_-@_-"/>
    <numFmt numFmtId="166" formatCode="#,##0\ _F_t"/>
    <numFmt numFmtId="167" formatCode="#,##0_ ;\-#,##0\ "/>
    <numFmt numFmtId="168" formatCode="#,##0.0"/>
    <numFmt numFmtId="169" formatCode="#,##0.0\ &quot;Ft&quot;"/>
    <numFmt numFmtId="170" formatCode="0_ ;\-0\ "/>
    <numFmt numFmtId="171" formatCode="#,##0.0_ ;\-#,##0.0\ "/>
  </numFmts>
  <fonts count="54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sz val="10"/>
      <name val="Arial CE"/>
      <charset val="238"/>
    </font>
    <font>
      <sz val="8"/>
      <name val="Arial CE"/>
      <charset val="238"/>
    </font>
    <font>
      <b/>
      <sz val="8"/>
      <name val="Arial CE"/>
      <charset val="238"/>
    </font>
    <font>
      <b/>
      <sz val="11"/>
      <name val="Arial CE"/>
      <charset val="238"/>
    </font>
    <font>
      <b/>
      <i/>
      <sz val="8"/>
      <name val="Arial CE"/>
      <charset val="238"/>
    </font>
    <font>
      <sz val="10"/>
      <name val="Arial"/>
      <family val="2"/>
      <charset val="238"/>
    </font>
    <font>
      <sz val="8"/>
      <name val="Arial CE"/>
      <family val="2"/>
      <charset val="238"/>
    </font>
    <font>
      <b/>
      <sz val="8"/>
      <name val="Arial CE"/>
      <family val="2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i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i/>
      <sz val="8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9"/>
      <name val="Arial CE"/>
      <charset val="238"/>
    </font>
    <font>
      <sz val="11"/>
      <name val="Arial CE"/>
      <charset val="238"/>
    </font>
    <font>
      <b/>
      <sz val="9"/>
      <name val="Arial CE"/>
      <charset val="238"/>
    </font>
    <font>
      <b/>
      <i/>
      <sz val="9"/>
      <name val="Arial"/>
      <family val="2"/>
      <charset val="238"/>
    </font>
    <font>
      <i/>
      <sz val="8"/>
      <name val="Arial"/>
      <family val="2"/>
      <charset val="238"/>
    </font>
    <font>
      <b/>
      <sz val="14"/>
      <name val="Arial CE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i/>
      <sz val="14"/>
      <name val="Arial CE"/>
      <charset val="238"/>
    </font>
    <font>
      <b/>
      <sz val="14"/>
      <name val="Arial CE"/>
      <family val="2"/>
      <charset val="238"/>
    </font>
    <font>
      <b/>
      <i/>
      <sz val="9"/>
      <name val="Arial CE"/>
      <charset val="238"/>
    </font>
    <font>
      <b/>
      <sz val="10"/>
      <color indexed="8"/>
      <name val="Arial CE"/>
      <charset val="238"/>
    </font>
    <font>
      <b/>
      <sz val="7"/>
      <name val="Arial CE"/>
      <charset val="238"/>
    </font>
    <font>
      <b/>
      <sz val="6"/>
      <name val="Arial CE"/>
      <charset val="238"/>
    </font>
    <font>
      <b/>
      <sz val="10"/>
      <color rgb="FFFF0000"/>
      <name val="Arial CE"/>
      <charset val="238"/>
    </font>
    <font>
      <sz val="8"/>
      <color theme="1"/>
      <name val="Arial CE"/>
      <charset val="238"/>
    </font>
    <font>
      <sz val="10"/>
      <color theme="1"/>
      <name val="Arial CE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9"/>
      <color theme="1"/>
      <name val="Arial CE"/>
      <charset val="238"/>
    </font>
    <font>
      <sz val="9"/>
      <color theme="1"/>
      <name val="Arial CE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b/>
      <sz val="10"/>
      <color theme="1"/>
      <name val="Arial CE"/>
      <charset val="238"/>
    </font>
    <font>
      <b/>
      <sz val="8"/>
      <color theme="1"/>
      <name val="Arial CE"/>
      <charset val="238"/>
    </font>
    <font>
      <b/>
      <sz val="12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lightUp">
        <fgColor indexed="8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1" fillId="0" borderId="0"/>
    <xf numFmtId="0" fontId="11" fillId="0" borderId="0"/>
    <xf numFmtId="0" fontId="6" fillId="0" borderId="0"/>
    <xf numFmtId="0" fontId="24" fillId="0" borderId="0"/>
    <xf numFmtId="0" fontId="6" fillId="0" borderId="0"/>
  </cellStyleXfs>
  <cellXfs count="476">
    <xf numFmtId="0" fontId="0" fillId="0" borderId="0" xfId="0"/>
    <xf numFmtId="0" fontId="0" fillId="0" borderId="0" xfId="0" applyBorder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right"/>
    </xf>
    <xf numFmtId="0" fontId="6" fillId="0" borderId="0" xfId="7"/>
    <xf numFmtId="0" fontId="6" fillId="0" borderId="0" xfId="7" applyFont="1" applyAlignment="1"/>
    <xf numFmtId="0" fontId="3" fillId="0" borderId="0" xfId="7" applyFont="1"/>
    <xf numFmtId="0" fontId="6" fillId="0" borderId="0" xfId="7" applyAlignment="1"/>
    <xf numFmtId="0" fontId="14" fillId="0" borderId="0" xfId="0" applyFont="1"/>
    <xf numFmtId="0" fontId="16" fillId="0" borderId="1" xfId="0" applyFont="1" applyBorder="1" applyAlignment="1">
      <alignment wrapText="1"/>
    </xf>
    <xf numFmtId="1" fontId="14" fillId="0" borderId="0" xfId="0" applyNumberFormat="1" applyFont="1"/>
    <xf numFmtId="1" fontId="16" fillId="0" borderId="2" xfId="2" applyNumberFormat="1" applyFont="1" applyBorder="1" applyAlignment="1">
      <alignment horizontal="right"/>
    </xf>
    <xf numFmtId="0" fontId="16" fillId="0" borderId="1" xfId="0" applyFont="1" applyBorder="1" applyAlignment="1">
      <alignment horizontal="left" wrapText="1"/>
    </xf>
    <xf numFmtId="0" fontId="18" fillId="0" borderId="0" xfId="0" applyFont="1" applyAlignment="1"/>
    <xf numFmtId="0" fontId="18" fillId="0" borderId="0" xfId="0" applyFont="1" applyBorder="1" applyAlignment="1"/>
    <xf numFmtId="0" fontId="16" fillId="0" borderId="2" xfId="0" applyFont="1" applyBorder="1" applyAlignment="1">
      <alignment wrapText="1"/>
    </xf>
    <xf numFmtId="0" fontId="2" fillId="0" borderId="0" xfId="0" applyFont="1" applyAlignment="1">
      <alignment wrapText="1"/>
    </xf>
    <xf numFmtId="3" fontId="0" fillId="0" borderId="0" xfId="0" applyNumberFormat="1"/>
    <xf numFmtId="0" fontId="6" fillId="0" borderId="0" xfId="5"/>
    <xf numFmtId="0" fontId="4" fillId="0" borderId="0" xfId="5" applyFont="1"/>
    <xf numFmtId="0" fontId="7" fillId="0" borderId="0" xfId="5" applyFont="1"/>
    <xf numFmtId="0" fontId="24" fillId="0" borderId="0" xfId="6"/>
    <xf numFmtId="0" fontId="21" fillId="0" borderId="0" xfId="6" applyFont="1" applyAlignment="1">
      <alignment horizontal="center"/>
    </xf>
    <xf numFmtId="0" fontId="24" fillId="0" borderId="0" xfId="6" applyAlignment="1">
      <alignment horizontal="left"/>
    </xf>
    <xf numFmtId="0" fontId="11" fillId="0" borderId="0" xfId="6" applyFont="1"/>
    <xf numFmtId="0" fontId="25" fillId="0" borderId="0" xfId="6" applyFont="1" applyAlignment="1">
      <alignment wrapText="1"/>
    </xf>
    <xf numFmtId="49" fontId="20" fillId="0" borderId="0" xfId="6" applyNumberFormat="1" applyFont="1" applyAlignment="1">
      <alignment horizontal="center"/>
    </xf>
    <xf numFmtId="49" fontId="24" fillId="0" borderId="0" xfId="6" applyNumberFormat="1"/>
    <xf numFmtId="0" fontId="9" fillId="0" borderId="0" xfId="5" applyFont="1"/>
    <xf numFmtId="0" fontId="27" fillId="0" borderId="0" xfId="5" applyFont="1"/>
    <xf numFmtId="0" fontId="4" fillId="0" borderId="0" xfId="5" applyFont="1" applyAlignment="1"/>
    <xf numFmtId="0" fontId="7" fillId="0" borderId="0" xfId="5" applyFont="1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8" fillId="0" borderId="0" xfId="5" applyFont="1"/>
    <xf numFmtId="0" fontId="0" fillId="0" borderId="0" xfId="0" applyFill="1" applyBorder="1" applyAlignment="1">
      <alignment wrapText="1"/>
    </xf>
    <xf numFmtId="0" fontId="24" fillId="0" borderId="0" xfId="6" applyAlignment="1">
      <alignment horizontal="left" wrapText="1"/>
    </xf>
    <xf numFmtId="0" fontId="0" fillId="0" borderId="0" xfId="5" applyFont="1"/>
    <xf numFmtId="0" fontId="33" fillId="0" borderId="0" xfId="6" applyFont="1"/>
    <xf numFmtId="0" fontId="0" fillId="0" borderId="0" xfId="5" applyFont="1" applyAlignment="1">
      <alignment horizontal="left"/>
    </xf>
    <xf numFmtId="0" fontId="6" fillId="0" borderId="0" xfId="5" applyFont="1" applyAlignment="1"/>
    <xf numFmtId="0" fontId="0" fillId="0" borderId="0" xfId="7" applyFont="1" applyAlignment="1"/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0" fontId="0" fillId="0" borderId="0" xfId="5" applyFont="1" applyAlignment="1">
      <alignment wrapText="1"/>
    </xf>
    <xf numFmtId="0" fontId="17" fillId="0" borderId="0" xfId="0" applyFont="1" applyAlignment="1"/>
    <xf numFmtId="0" fontId="4" fillId="0" borderId="0" xfId="5" applyFont="1" applyBorder="1" applyAlignment="1">
      <alignment wrapText="1"/>
    </xf>
    <xf numFmtId="167" fontId="40" fillId="0" borderId="0" xfId="2" applyNumberFormat="1" applyFont="1" applyBorder="1" applyAlignment="1">
      <alignment horizontal="right"/>
    </xf>
    <xf numFmtId="167" fontId="40" fillId="3" borderId="0" xfId="2" applyNumberFormat="1" applyFont="1" applyFill="1" applyBorder="1" applyAlignment="1">
      <alignment horizontal="right"/>
    </xf>
    <xf numFmtId="170" fontId="4" fillId="0" borderId="0" xfId="5" applyNumberFormat="1" applyFont="1" applyBorder="1" applyAlignment="1">
      <alignment wrapText="1"/>
    </xf>
    <xf numFmtId="0" fontId="40" fillId="0" borderId="0" xfId="5" applyFont="1" applyBorder="1"/>
    <xf numFmtId="3" fontId="40" fillId="0" borderId="0" xfId="2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 vertical="center"/>
    </xf>
    <xf numFmtId="0" fontId="16" fillId="0" borderId="3" xfId="0" applyFont="1" applyBorder="1" applyAlignment="1">
      <alignment wrapText="1"/>
    </xf>
    <xf numFmtId="41" fontId="19" fillId="0" borderId="2" xfId="0" applyNumberFormat="1" applyFont="1" applyBorder="1" applyAlignment="1">
      <alignment vertical="center"/>
    </xf>
    <xf numFmtId="0" fontId="0" fillId="0" borderId="0" xfId="7" applyFont="1"/>
    <xf numFmtId="0" fontId="0" fillId="0" borderId="0" xfId="0" applyAlignment="1"/>
    <xf numFmtId="0" fontId="0" fillId="0" borderId="4" xfId="0" applyBorder="1" applyAlignment="1">
      <alignment horizontal="left" vertical="center" wrapText="1"/>
    </xf>
    <xf numFmtId="0" fontId="34" fillId="0" borderId="0" xfId="0" applyFont="1" applyAlignment="1">
      <alignment horizontal="center" wrapText="1"/>
    </xf>
    <xf numFmtId="3" fontId="4" fillId="0" borderId="0" xfId="0" applyNumberFormat="1" applyFont="1"/>
    <xf numFmtId="3" fontId="41" fillId="0" borderId="1" xfId="0" applyNumberFormat="1" applyFont="1" applyBorder="1" applyAlignment="1">
      <alignment vertical="center" wrapText="1"/>
    </xf>
    <xf numFmtId="3" fontId="41" fillId="0" borderId="1" xfId="2" applyNumberFormat="1" applyFont="1" applyBorder="1" applyAlignment="1">
      <alignment horizontal="right" vertical="center"/>
    </xf>
    <xf numFmtId="3" fontId="41" fillId="0" borderId="1" xfId="2" applyNumberFormat="1" applyFont="1" applyBorder="1" applyAlignment="1">
      <alignment vertical="center"/>
    </xf>
    <xf numFmtId="3" fontId="42" fillId="0" borderId="1" xfId="0" applyNumberFormat="1" applyFont="1" applyBorder="1" applyAlignment="1">
      <alignment vertical="center"/>
    </xf>
    <xf numFmtId="3" fontId="41" fillId="0" borderId="1" xfId="0" applyNumberFormat="1" applyFont="1" applyFill="1" applyBorder="1" applyAlignment="1">
      <alignment vertical="center" wrapText="1"/>
    </xf>
    <xf numFmtId="3" fontId="41" fillId="0" borderId="1" xfId="2" applyNumberFormat="1" applyFont="1" applyFill="1" applyBorder="1" applyAlignment="1">
      <alignment horizontal="right" vertical="center"/>
    </xf>
    <xf numFmtId="3" fontId="41" fillId="0" borderId="1" xfId="0" applyNumberFormat="1" applyFont="1" applyBorder="1" applyAlignment="1">
      <alignment vertical="center"/>
    </xf>
    <xf numFmtId="3" fontId="41" fillId="0" borderId="5" xfId="0" applyNumberFormat="1" applyFont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1" xfId="0" applyFont="1" applyFill="1" applyBorder="1" applyAlignment="1">
      <alignment vertical="center"/>
    </xf>
    <xf numFmtId="0" fontId="22" fillId="0" borderId="0" xfId="6" applyFont="1" applyAlignment="1">
      <alignment horizontal="center" vertical="center"/>
    </xf>
    <xf numFmtId="49" fontId="23" fillId="0" borderId="0" xfId="6" applyNumberFormat="1" applyFont="1" applyAlignment="1">
      <alignment horizontal="center" vertical="center"/>
    </xf>
    <xf numFmtId="0" fontId="22" fillId="0" borderId="0" xfId="6" applyFont="1" applyAlignment="1">
      <alignment horizontal="center" vertical="center" wrapText="1"/>
    </xf>
    <xf numFmtId="0" fontId="22" fillId="0" borderId="0" xfId="6" applyFont="1" applyAlignment="1">
      <alignment vertical="center" wrapText="1"/>
    </xf>
    <xf numFmtId="49" fontId="20" fillId="0" borderId="0" xfId="6" applyNumberFormat="1" applyFont="1" applyAlignment="1">
      <alignment horizontal="center" vertical="center"/>
    </xf>
    <xf numFmtId="0" fontId="22" fillId="0" borderId="0" xfId="6" applyFont="1" applyAlignment="1">
      <alignment horizontal="left" vertical="center"/>
    </xf>
    <xf numFmtId="0" fontId="11" fillId="0" borderId="0" xfId="6" applyFont="1" applyAlignment="1">
      <alignment vertical="center"/>
    </xf>
    <xf numFmtId="0" fontId="33" fillId="0" borderId="0" xfId="6" applyFont="1" applyAlignment="1">
      <alignment vertical="center"/>
    </xf>
    <xf numFmtId="0" fontId="32" fillId="0" borderId="0" xfId="6" applyFont="1" applyAlignment="1">
      <alignment horizontal="center" vertical="center"/>
    </xf>
    <xf numFmtId="49" fontId="29" fillId="0" borderId="0" xfId="6" applyNumberFormat="1" applyFont="1" applyAlignment="1">
      <alignment horizontal="center" vertical="center"/>
    </xf>
    <xf numFmtId="0" fontId="33" fillId="0" borderId="0" xfId="6" applyFont="1" applyAlignment="1">
      <alignment horizontal="left" vertical="center"/>
    </xf>
    <xf numFmtId="0" fontId="30" fillId="0" borderId="0" xfId="6" applyFont="1" applyAlignment="1">
      <alignment vertical="center"/>
    </xf>
    <xf numFmtId="49" fontId="22" fillId="0" borderId="0" xfId="6" applyNumberFormat="1" applyFont="1" applyAlignment="1">
      <alignment horizontal="center" vertical="center"/>
    </xf>
    <xf numFmtId="0" fontId="33" fillId="0" borderId="0" xfId="6" applyFont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3" fontId="6" fillId="0" borderId="1" xfId="2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27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27" fillId="4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3" fontId="42" fillId="0" borderId="1" xfId="2" applyNumberFormat="1" applyFont="1" applyBorder="1" applyAlignment="1">
      <alignment horizontal="right" vertical="center"/>
    </xf>
    <xf numFmtId="0" fontId="0" fillId="0" borderId="2" xfId="0" applyBorder="1" applyAlignment="1">
      <alignment horizontal="left" vertical="center"/>
    </xf>
    <xf numFmtId="3" fontId="6" fillId="0" borderId="1" xfId="2" applyNumberFormat="1" applyFont="1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4" borderId="1" xfId="0" applyFill="1" applyBorder="1" applyAlignment="1">
      <alignment vertical="center"/>
    </xf>
    <xf numFmtId="3" fontId="4" fillId="4" borderId="1" xfId="2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 wrapText="1"/>
    </xf>
    <xf numFmtId="3" fontId="4" fillId="0" borderId="1" xfId="2" applyNumberFormat="1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right" vertical="center"/>
    </xf>
    <xf numFmtId="3" fontId="4" fillId="4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3" fontId="0" fillId="0" borderId="1" xfId="2" applyNumberFormat="1" applyFont="1" applyBorder="1" applyAlignment="1">
      <alignment horizontal="right" vertical="center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6" fillId="0" borderId="1" xfId="0" applyFont="1" applyBorder="1" applyAlignment="1">
      <alignment vertical="center"/>
    </xf>
    <xf numFmtId="0" fontId="36" fillId="0" borderId="1" xfId="0" applyFont="1" applyBorder="1" applyAlignment="1">
      <alignment horizontal="left" vertical="center" wrapText="1"/>
    </xf>
    <xf numFmtId="3" fontId="36" fillId="0" borderId="1" xfId="0" applyNumberFormat="1" applyFont="1" applyBorder="1" applyAlignment="1">
      <alignment vertical="center"/>
    </xf>
    <xf numFmtId="0" fontId="36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3" fontId="2" fillId="0" borderId="1" xfId="2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vertical="center"/>
    </xf>
    <xf numFmtId="3" fontId="0" fillId="0" borderId="0" xfId="0" applyNumberFormat="1" applyAlignment="1">
      <alignment vertical="center"/>
    </xf>
    <xf numFmtId="3" fontId="5" fillId="4" borderId="1" xfId="0" applyNumberFormat="1" applyFont="1" applyFill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165" fontId="11" fillId="0" borderId="1" xfId="2" applyNumberFormat="1" applyFont="1" applyBorder="1" applyAlignment="1">
      <alignment vertical="center"/>
    </xf>
    <xf numFmtId="165" fontId="43" fillId="0" borderId="1" xfId="2" applyNumberFormat="1" applyFont="1" applyBorder="1" applyAlignment="1">
      <alignment vertical="center"/>
    </xf>
    <xf numFmtId="166" fontId="0" fillId="0" borderId="0" xfId="0" applyNumberFormat="1"/>
    <xf numFmtId="165" fontId="44" fillId="0" borderId="1" xfId="2" applyNumberFormat="1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0" borderId="1" xfId="5" applyFont="1" applyBorder="1" applyAlignment="1">
      <alignment vertical="center" wrapText="1"/>
    </xf>
    <xf numFmtId="3" fontId="42" fillId="0" borderId="1" xfId="5" applyNumberFormat="1" applyFont="1" applyBorder="1" applyAlignment="1">
      <alignment vertical="center"/>
    </xf>
    <xf numFmtId="1" fontId="42" fillId="0" borderId="1" xfId="2" applyNumberFormat="1" applyFont="1" applyBorder="1" applyAlignment="1">
      <alignment horizontal="right" vertical="center"/>
    </xf>
    <xf numFmtId="3" fontId="42" fillId="0" borderId="1" xfId="5" applyNumberFormat="1" applyFont="1" applyBorder="1" applyAlignment="1">
      <alignment vertical="center" wrapText="1"/>
    </xf>
    <xf numFmtId="0" fontId="4" fillId="0" borderId="0" xfId="5" applyFont="1" applyBorder="1" applyAlignment="1">
      <alignment horizontal="center" wrapText="1"/>
    </xf>
    <xf numFmtId="0" fontId="6" fillId="0" borderId="0" xfId="5" applyAlignment="1">
      <alignment vertical="center"/>
    </xf>
    <xf numFmtId="0" fontId="26" fillId="0" borderId="6" xfId="5" applyFont="1" applyBorder="1" applyAlignment="1">
      <alignment vertical="center"/>
    </xf>
    <xf numFmtId="165" fontId="45" fillId="0" borderId="7" xfId="1" applyNumberFormat="1" applyFont="1" applyBorder="1" applyAlignment="1">
      <alignment vertical="center"/>
    </xf>
    <xf numFmtId="165" fontId="46" fillId="0" borderId="7" xfId="1" applyNumberFormat="1" applyFont="1" applyBorder="1" applyAlignment="1">
      <alignment vertical="center"/>
    </xf>
    <xf numFmtId="166" fontId="42" fillId="0" borderId="1" xfId="0" applyNumberFormat="1" applyFont="1" applyBorder="1" applyAlignment="1">
      <alignment vertical="center"/>
    </xf>
    <xf numFmtId="166" fontId="0" fillId="0" borderId="1" xfId="0" applyNumberFormat="1" applyFont="1" applyBorder="1" applyAlignment="1">
      <alignment vertical="center"/>
    </xf>
    <xf numFmtId="166" fontId="0" fillId="0" borderId="1" xfId="0" applyNumberFormat="1" applyBorder="1" applyAlignment="1">
      <alignment vertical="center"/>
    </xf>
    <xf numFmtId="0" fontId="31" fillId="0" borderId="8" xfId="5" applyFont="1" applyBorder="1" applyAlignment="1">
      <alignment horizontal="center" wrapText="1"/>
    </xf>
    <xf numFmtId="0" fontId="4" fillId="0" borderId="0" xfId="7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3" fontId="8" fillId="5" borderId="1" xfId="2" applyNumberFormat="1" applyFont="1" applyFill="1" applyBorder="1" applyAlignment="1">
      <alignment vertical="center"/>
    </xf>
    <xf numFmtId="3" fontId="8" fillId="5" borderId="1" xfId="2" applyNumberFormat="1" applyFont="1" applyFill="1" applyBorder="1" applyAlignment="1">
      <alignment horizontal="right" vertical="center"/>
    </xf>
    <xf numFmtId="0" fontId="47" fillId="0" borderId="0" xfId="0" applyFont="1" applyAlignment="1">
      <alignment vertical="center"/>
    </xf>
    <xf numFmtId="0" fontId="48" fillId="0" borderId="1" xfId="0" applyFont="1" applyBorder="1" applyAlignment="1">
      <alignment vertical="center"/>
    </xf>
    <xf numFmtId="0" fontId="49" fillId="0" borderId="1" xfId="0" applyFont="1" applyBorder="1" applyAlignment="1">
      <alignment vertical="center"/>
    </xf>
    <xf numFmtId="166" fontId="49" fillId="0" borderId="1" xfId="0" applyNumberFormat="1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166" fontId="48" fillId="0" borderId="1" xfId="0" applyNumberFormat="1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166" fontId="19" fillId="0" borderId="1" xfId="0" applyNumberFormat="1" applyFont="1" applyBorder="1" applyAlignment="1">
      <alignment vertical="center"/>
    </xf>
    <xf numFmtId="0" fontId="48" fillId="0" borderId="3" xfId="0" applyFont="1" applyBorder="1" applyAlignment="1">
      <alignment vertical="center"/>
    </xf>
    <xf numFmtId="166" fontId="18" fillId="0" borderId="2" xfId="0" applyNumberFormat="1" applyFont="1" applyBorder="1" applyAlignment="1">
      <alignment vertical="center"/>
    </xf>
    <xf numFmtId="0" fontId="18" fillId="0" borderId="9" xfId="0" applyFont="1" applyBorder="1" applyAlignment="1">
      <alignment horizontal="left" vertical="center" wrapText="1"/>
    </xf>
    <xf numFmtId="166" fontId="18" fillId="0" borderId="1" xfId="0" applyNumberFormat="1" applyFont="1" applyBorder="1" applyAlignment="1">
      <alignment vertical="center"/>
    </xf>
    <xf numFmtId="166" fontId="50" fillId="0" borderId="1" xfId="0" applyNumberFormat="1" applyFont="1" applyBorder="1" applyAlignment="1">
      <alignment vertical="center"/>
    </xf>
    <xf numFmtId="0" fontId="22" fillId="6" borderId="1" xfId="0" applyFont="1" applyFill="1" applyBorder="1" applyAlignment="1">
      <alignment vertical="center" wrapText="1"/>
    </xf>
    <xf numFmtId="0" fontId="15" fillId="6" borderId="1" xfId="0" applyFont="1" applyFill="1" applyBorder="1" applyAlignment="1">
      <alignment horizontal="center" wrapText="1"/>
    </xf>
    <xf numFmtId="0" fontId="0" fillId="0" borderId="0" xfId="5" applyFont="1" applyAlignment="1">
      <alignment vertical="center"/>
    </xf>
    <xf numFmtId="165" fontId="2" fillId="0" borderId="0" xfId="2" applyNumberFormat="1" applyFont="1" applyBorder="1" applyAlignment="1">
      <alignment horizontal="right" vertical="center"/>
    </xf>
    <xf numFmtId="165" fontId="4" fillId="0" borderId="0" xfId="2" applyNumberFormat="1" applyFont="1" applyBorder="1" applyAlignment="1">
      <alignment horizontal="right" vertical="center"/>
    </xf>
    <xf numFmtId="0" fontId="4" fillId="6" borderId="1" xfId="5" applyFont="1" applyFill="1" applyBorder="1" applyAlignment="1">
      <alignment vertical="center" wrapText="1"/>
    </xf>
    <xf numFmtId="3" fontId="51" fillId="6" borderId="1" xfId="5" applyNumberFormat="1" applyFont="1" applyFill="1" applyBorder="1" applyAlignment="1">
      <alignment vertical="center" wrapText="1"/>
    </xf>
    <xf numFmtId="3" fontId="51" fillId="6" borderId="1" xfId="2" applyNumberFormat="1" applyFont="1" applyFill="1" applyBorder="1" applyAlignment="1">
      <alignment horizontal="right" vertical="center"/>
    </xf>
    <xf numFmtId="3" fontId="4" fillId="6" borderId="1" xfId="2" applyNumberFormat="1" applyFont="1" applyFill="1" applyBorder="1" applyAlignment="1">
      <alignment horizontal="right" vertical="center"/>
    </xf>
    <xf numFmtId="3" fontId="8" fillId="6" borderId="1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vertical="center" wrapText="1"/>
    </xf>
    <xf numFmtId="3" fontId="41" fillId="0" borderId="4" xfId="0" applyNumberFormat="1" applyFont="1" applyFill="1" applyBorder="1" applyAlignment="1">
      <alignment vertical="center" wrapText="1"/>
    </xf>
    <xf numFmtId="3" fontId="41" fillId="0" borderId="4" xfId="2" applyNumberFormat="1" applyFont="1" applyFill="1" applyBorder="1" applyAlignment="1">
      <alignment horizontal="right" vertical="center"/>
    </xf>
    <xf numFmtId="3" fontId="41" fillId="0" borderId="4" xfId="2" applyNumberFormat="1" applyFont="1" applyBorder="1" applyAlignment="1">
      <alignment vertical="center"/>
    </xf>
    <xf numFmtId="3" fontId="42" fillId="0" borderId="4" xfId="0" applyNumberFormat="1" applyFont="1" applyBorder="1" applyAlignment="1">
      <alignment vertical="center"/>
    </xf>
    <xf numFmtId="3" fontId="8" fillId="5" borderId="4" xfId="2" applyNumberFormat="1" applyFont="1" applyFill="1" applyBorder="1" applyAlignment="1">
      <alignment vertical="center"/>
    </xf>
    <xf numFmtId="3" fontId="8" fillId="5" borderId="4" xfId="2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 wrapText="1"/>
    </xf>
    <xf numFmtId="3" fontId="41" fillId="0" borderId="10" xfId="0" applyNumberFormat="1" applyFont="1" applyFill="1" applyBorder="1" applyAlignment="1">
      <alignment vertical="center" wrapText="1"/>
    </xf>
    <xf numFmtId="3" fontId="41" fillId="0" borderId="10" xfId="2" applyNumberFormat="1" applyFont="1" applyFill="1" applyBorder="1" applyAlignment="1">
      <alignment horizontal="right" vertical="center"/>
    </xf>
    <xf numFmtId="3" fontId="41" fillId="0" borderId="10" xfId="2" applyNumberFormat="1" applyFont="1" applyBorder="1" applyAlignment="1">
      <alignment vertical="center"/>
    </xf>
    <xf numFmtId="3" fontId="42" fillId="0" borderId="10" xfId="0" applyNumberFormat="1" applyFont="1" applyBorder="1" applyAlignment="1">
      <alignment vertical="center"/>
    </xf>
    <xf numFmtId="3" fontId="8" fillId="5" borderId="10" xfId="2" applyNumberFormat="1" applyFont="1" applyFill="1" applyBorder="1" applyAlignment="1">
      <alignment vertical="center"/>
    </xf>
    <xf numFmtId="3" fontId="8" fillId="5" borderId="10" xfId="2" applyNumberFormat="1" applyFont="1" applyFill="1" applyBorder="1" applyAlignment="1">
      <alignment horizontal="right" vertical="center"/>
    </xf>
    <xf numFmtId="0" fontId="7" fillId="0" borderId="10" xfId="0" applyFont="1" applyBorder="1" applyAlignment="1">
      <alignment vertical="center"/>
    </xf>
    <xf numFmtId="0" fontId="9" fillId="6" borderId="6" xfId="5" applyFont="1" applyFill="1" applyBorder="1" applyAlignment="1">
      <alignment vertical="center" wrapText="1"/>
    </xf>
    <xf numFmtId="165" fontId="51" fillId="6" borderId="7" xfId="1" applyNumberFormat="1" applyFont="1" applyFill="1" applyBorder="1" applyAlignment="1">
      <alignment vertical="center"/>
    </xf>
    <xf numFmtId="0" fontId="9" fillId="6" borderId="11" xfId="5" applyFont="1" applyFill="1" applyBorder="1" applyAlignment="1">
      <alignment vertical="center" wrapText="1"/>
    </xf>
    <xf numFmtId="165" fontId="51" fillId="6" borderId="12" xfId="1" applyNumberFormat="1" applyFont="1" applyFill="1" applyBorder="1" applyAlignment="1">
      <alignment vertical="center"/>
    </xf>
    <xf numFmtId="0" fontId="4" fillId="0" borderId="0" xfId="5" applyFont="1" applyAlignment="1">
      <alignment horizontal="right"/>
    </xf>
    <xf numFmtId="166" fontId="5" fillId="6" borderId="1" xfId="0" applyNumberFormat="1" applyFont="1" applyFill="1" applyBorder="1" applyAlignment="1">
      <alignment vertical="center"/>
    </xf>
    <xf numFmtId="0" fontId="3" fillId="4" borderId="4" xfId="7" applyFont="1" applyFill="1" applyBorder="1" applyAlignment="1">
      <alignment horizontal="center" vertical="center"/>
    </xf>
    <xf numFmtId="0" fontId="3" fillId="7" borderId="1" xfId="7" applyFont="1" applyFill="1" applyBorder="1" applyAlignment="1">
      <alignment horizontal="center" vertical="center"/>
    </xf>
    <xf numFmtId="0" fontId="3" fillId="8" borderId="1" xfId="7" applyFont="1" applyFill="1" applyBorder="1" applyAlignment="1">
      <alignment horizontal="center" vertical="center"/>
    </xf>
    <xf numFmtId="0" fontId="3" fillId="9" borderId="1" xfId="7" applyFont="1" applyFill="1" applyBorder="1" applyAlignment="1">
      <alignment horizontal="center" vertical="center"/>
    </xf>
    <xf numFmtId="0" fontId="6" fillId="0" borderId="0" xfId="7" applyAlignment="1">
      <alignment vertical="center"/>
    </xf>
    <xf numFmtId="0" fontId="5" fillId="6" borderId="1" xfId="7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6" borderId="3" xfId="0" applyFont="1" applyFill="1" applyBorder="1" applyAlignment="1">
      <alignment vertical="center"/>
    </xf>
    <xf numFmtId="3" fontId="4" fillId="6" borderId="1" xfId="0" applyNumberFormat="1" applyFont="1" applyFill="1" applyBorder="1" applyAlignment="1">
      <alignment vertical="center"/>
    </xf>
    <xf numFmtId="0" fontId="22" fillId="6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6" fillId="6" borderId="1" xfId="0" applyFont="1" applyFill="1" applyBorder="1" applyAlignment="1">
      <alignment horizontal="center" wrapText="1"/>
    </xf>
    <xf numFmtId="0" fontId="48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wrapText="1"/>
    </xf>
    <xf numFmtId="0" fontId="16" fillId="6" borderId="3" xfId="0" applyFont="1" applyFill="1" applyBorder="1" applyAlignment="1">
      <alignment horizontal="center" wrapText="1"/>
    </xf>
    <xf numFmtId="0" fontId="15" fillId="6" borderId="13" xfId="0" applyFont="1" applyFill="1" applyBorder="1" applyAlignment="1">
      <alignment horizontal="center" wrapText="1"/>
    </xf>
    <xf numFmtId="0" fontId="8" fillId="6" borderId="1" xfId="5" applyFont="1" applyFill="1" applyBorder="1" applyAlignment="1">
      <alignment horizontal="center" vertical="center" wrapText="1"/>
    </xf>
    <xf numFmtId="0" fontId="8" fillId="0" borderId="0" xfId="5" applyFont="1" applyAlignment="1">
      <alignment vertical="center"/>
    </xf>
    <xf numFmtId="0" fontId="38" fillId="6" borderId="1" xfId="0" applyFont="1" applyFill="1" applyBorder="1" applyAlignment="1">
      <alignment horizontal="center" wrapText="1"/>
    </xf>
    <xf numFmtId="0" fontId="38" fillId="6" borderId="4" xfId="0" applyFont="1" applyFill="1" applyBorder="1" applyAlignment="1">
      <alignment horizontal="center" vertical="center" wrapText="1"/>
    </xf>
    <xf numFmtId="0" fontId="38" fillId="6" borderId="0" xfId="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19" fillId="0" borderId="14" xfId="0" applyFont="1" applyBorder="1" applyAlignment="1">
      <alignment vertical="center"/>
    </xf>
    <xf numFmtId="3" fontId="10" fillId="0" borderId="0" xfId="0" applyNumberFormat="1" applyFont="1" applyAlignment="1">
      <alignment vertical="center"/>
    </xf>
    <xf numFmtId="0" fontId="0" fillId="0" borderId="1" xfId="0" applyFont="1" applyBorder="1" applyAlignment="1">
      <alignment vertical="center" wrapText="1"/>
    </xf>
    <xf numFmtId="165" fontId="0" fillId="0" borderId="0" xfId="1" applyNumberFormat="1" applyFont="1" applyAlignment="1">
      <alignment vertical="center"/>
    </xf>
    <xf numFmtId="166" fontId="0" fillId="0" borderId="0" xfId="0" applyNumberFormat="1" applyAlignment="1">
      <alignment vertical="center"/>
    </xf>
    <xf numFmtId="0" fontId="22" fillId="6" borderId="3" xfId="0" applyFont="1" applyFill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center" vertical="center" wrapText="1"/>
    </xf>
    <xf numFmtId="0" fontId="13" fillId="4" borderId="4" xfId="7" applyFont="1" applyFill="1" applyBorder="1" applyAlignment="1">
      <alignment horizontal="center" vertical="center"/>
    </xf>
    <xf numFmtId="41" fontId="4" fillId="0" borderId="0" xfId="0" applyNumberFormat="1" applyFont="1" applyAlignment="1">
      <alignment vertical="center"/>
    </xf>
    <xf numFmtId="43" fontId="2" fillId="0" borderId="0" xfId="1" applyFont="1" applyAlignment="1">
      <alignment vertical="center"/>
    </xf>
    <xf numFmtId="43" fontId="36" fillId="0" borderId="0" xfId="1" applyFont="1" applyAlignment="1">
      <alignment vertical="center"/>
    </xf>
    <xf numFmtId="43" fontId="0" fillId="0" borderId="0" xfId="1" applyFont="1" applyAlignment="1">
      <alignment vertical="center"/>
    </xf>
    <xf numFmtId="164" fontId="0" fillId="0" borderId="0" xfId="0" applyNumberFormat="1" applyAlignment="1">
      <alignment vertical="center"/>
    </xf>
    <xf numFmtId="171" fontId="42" fillId="0" borderId="1" xfId="1" applyNumberFormat="1" applyFont="1" applyBorder="1" applyAlignment="1">
      <alignment vertical="center"/>
    </xf>
    <xf numFmtId="171" fontId="51" fillId="6" borderId="1" xfId="1" applyNumberFormat="1" applyFont="1" applyFill="1" applyBorder="1" applyAlignment="1">
      <alignment horizontal="right" vertical="center"/>
    </xf>
    <xf numFmtId="0" fontId="0" fillId="0" borderId="1" xfId="5" applyFont="1" applyBorder="1" applyAlignment="1">
      <alignment vertical="center" wrapText="1"/>
    </xf>
    <xf numFmtId="3" fontId="42" fillId="6" borderId="1" xfId="2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right"/>
    </xf>
    <xf numFmtId="171" fontId="41" fillId="0" borderId="4" xfId="1" applyNumberFormat="1" applyFont="1" applyFill="1" applyBorder="1" applyAlignment="1">
      <alignment horizontal="right" vertical="center"/>
    </xf>
    <xf numFmtId="168" fontId="8" fillId="6" borderId="1" xfId="0" applyNumberFormat="1" applyFont="1" applyFill="1" applyBorder="1" applyAlignment="1">
      <alignment horizontal="right" vertical="center"/>
    </xf>
    <xf numFmtId="0" fontId="16" fillId="6" borderId="1" xfId="0" applyFont="1" applyFill="1" applyBorder="1" applyAlignment="1">
      <alignment horizontal="center" wrapText="1"/>
    </xf>
    <xf numFmtId="0" fontId="4" fillId="6" borderId="1" xfId="7" applyFont="1" applyFill="1" applyBorder="1" applyAlignment="1">
      <alignment horizontal="center" vertical="center"/>
    </xf>
    <xf numFmtId="0" fontId="4" fillId="6" borderId="2" xfId="7" applyFont="1" applyFill="1" applyBorder="1" applyAlignment="1">
      <alignment horizontal="center" vertical="center"/>
    </xf>
    <xf numFmtId="0" fontId="12" fillId="0" borderId="1" xfId="7" applyFont="1" applyBorder="1" applyAlignment="1">
      <alignment vertical="center"/>
    </xf>
    <xf numFmtId="0" fontId="12" fillId="0" borderId="5" xfId="7" applyFont="1" applyBorder="1" applyAlignment="1">
      <alignment vertical="center"/>
    </xf>
    <xf numFmtId="0" fontId="7" fillId="0" borderId="3" xfId="7" applyFont="1" applyBorder="1" applyAlignment="1">
      <alignment vertical="center"/>
    </xf>
    <xf numFmtId="0" fontId="6" fillId="0" borderId="0" xfId="7" applyFont="1" applyAlignment="1">
      <alignment vertical="center"/>
    </xf>
    <xf numFmtId="3" fontId="7" fillId="0" borderId="0" xfId="0" applyNumberFormat="1" applyFont="1" applyAlignment="1">
      <alignment vertical="center"/>
    </xf>
    <xf numFmtId="3" fontId="52" fillId="0" borderId="1" xfId="0" applyNumberFormat="1" applyFont="1" applyBorder="1" applyAlignment="1">
      <alignment vertical="center" wrapText="1"/>
    </xf>
    <xf numFmtId="3" fontId="52" fillId="0" borderId="1" xfId="0" applyNumberFormat="1" applyFont="1" applyFill="1" applyBorder="1" applyAlignment="1">
      <alignment vertical="center" wrapText="1"/>
    </xf>
    <xf numFmtId="3" fontId="7" fillId="0" borderId="1" xfId="2" applyNumberFormat="1" applyFont="1" applyBorder="1" applyAlignment="1">
      <alignment vertical="center"/>
    </xf>
    <xf numFmtId="3" fontId="7" fillId="0" borderId="10" xfId="0" applyNumberFormat="1" applyFont="1" applyBorder="1" applyAlignment="1">
      <alignment vertical="center"/>
    </xf>
    <xf numFmtId="0" fontId="39" fillId="6" borderId="4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8" fillId="6" borderId="2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20" xfId="0" applyFont="1" applyFill="1" applyBorder="1" applyAlignment="1">
      <alignment vertical="center" wrapText="1"/>
    </xf>
    <xf numFmtId="0" fontId="28" fillId="6" borderId="2" xfId="0" applyFont="1" applyFill="1" applyBorder="1" applyAlignment="1">
      <alignment horizontal="left" vertical="center" wrapText="1"/>
    </xf>
    <xf numFmtId="3" fontId="8" fillId="6" borderId="4" xfId="0" applyNumberFormat="1" applyFont="1" applyFill="1" applyBorder="1" applyAlignment="1">
      <alignment horizontal="right" vertical="center"/>
    </xf>
    <xf numFmtId="165" fontId="22" fillId="6" borderId="1" xfId="2" applyNumberFormat="1" applyFont="1" applyFill="1" applyBorder="1" applyAlignment="1">
      <alignment vertical="center"/>
    </xf>
    <xf numFmtId="165" fontId="17" fillId="0" borderId="2" xfId="1" applyNumberFormat="1" applyFont="1" applyBorder="1" applyAlignment="1">
      <alignment horizontal="right" vertical="center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165" fontId="17" fillId="0" borderId="1" xfId="1" applyNumberFormat="1" applyFont="1" applyBorder="1" applyAlignment="1">
      <alignment horizontal="right" vertical="center"/>
    </xf>
    <xf numFmtId="0" fontId="16" fillId="0" borderId="3" xfId="0" applyFont="1" applyBorder="1" applyAlignment="1">
      <alignment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165" fontId="16" fillId="0" borderId="2" xfId="1" applyNumberFormat="1" applyFont="1" applyBorder="1" applyAlignment="1">
      <alignment horizontal="right" vertical="center"/>
    </xf>
    <xf numFmtId="1" fontId="16" fillId="0" borderId="2" xfId="2" applyNumberFormat="1" applyFont="1" applyBorder="1" applyAlignment="1">
      <alignment horizontal="right" vertical="center"/>
    </xf>
    <xf numFmtId="0" fontId="16" fillId="0" borderId="13" xfId="0" applyFont="1" applyBorder="1" applyAlignment="1">
      <alignment vertical="center" wrapText="1"/>
    </xf>
    <xf numFmtId="0" fontId="16" fillId="0" borderId="3" xfId="0" applyFont="1" applyBorder="1" applyAlignment="1">
      <alignment vertical="center"/>
    </xf>
    <xf numFmtId="1" fontId="17" fillId="0" borderId="4" xfId="2" applyNumberFormat="1" applyFont="1" applyBorder="1" applyAlignment="1">
      <alignment vertical="center"/>
    </xf>
    <xf numFmtId="1" fontId="17" fillId="0" borderId="1" xfId="2" applyNumberFormat="1" applyFont="1" applyBorder="1" applyAlignment="1">
      <alignment vertical="center"/>
    </xf>
    <xf numFmtId="1" fontId="17" fillId="0" borderId="9" xfId="2" applyNumberFormat="1" applyFont="1" applyBorder="1" applyAlignment="1">
      <alignment horizontal="right"/>
    </xf>
    <xf numFmtId="165" fontId="0" fillId="0" borderId="0" xfId="0" applyNumberFormat="1"/>
    <xf numFmtId="1" fontId="17" fillId="0" borderId="1" xfId="2" applyNumberFormat="1" applyFont="1" applyBorder="1" applyAlignment="1">
      <alignment horizontal="right"/>
    </xf>
    <xf numFmtId="0" fontId="17" fillId="0" borderId="4" xfId="0" applyFont="1" applyBorder="1" applyAlignment="1">
      <alignment horizontal="left" vertical="center" wrapText="1"/>
    </xf>
    <xf numFmtId="0" fontId="17" fillId="0" borderId="21" xfId="0" applyFont="1" applyBorder="1" applyAlignment="1">
      <alignment horizontal="left" vertical="center" wrapText="1"/>
    </xf>
    <xf numFmtId="1" fontId="17" fillId="0" borderId="8" xfId="2" applyNumberFormat="1" applyFont="1" applyBorder="1" applyAlignment="1">
      <alignment horizontal="right"/>
    </xf>
    <xf numFmtId="1" fontId="17" fillId="0" borderId="3" xfId="2" applyNumberFormat="1" applyFont="1" applyBorder="1" applyAlignment="1">
      <alignment horizontal="right"/>
    </xf>
    <xf numFmtId="0" fontId="16" fillId="2" borderId="4" xfId="0" applyFont="1" applyFill="1" applyBorder="1" applyAlignment="1">
      <alignment horizontal="center" wrapText="1"/>
    </xf>
    <xf numFmtId="0" fontId="16" fillId="2" borderId="13" xfId="0" applyFont="1" applyFill="1" applyBorder="1" applyAlignment="1">
      <alignment wrapText="1"/>
    </xf>
    <xf numFmtId="0" fontId="16" fillId="2" borderId="1" xfId="0" applyFont="1" applyFill="1" applyBorder="1" applyAlignment="1">
      <alignment wrapText="1"/>
    </xf>
    <xf numFmtId="0" fontId="16" fillId="2" borderId="14" xfId="0" applyFont="1" applyFill="1" applyBorder="1" applyAlignment="1">
      <alignment wrapText="1"/>
    </xf>
    <xf numFmtId="165" fontId="45" fillId="0" borderId="3" xfId="1" applyNumberFormat="1" applyFont="1" applyBorder="1" applyAlignment="1">
      <alignment vertical="center"/>
    </xf>
    <xf numFmtId="165" fontId="46" fillId="0" borderId="3" xfId="1" applyNumberFormat="1" applyFont="1" applyBorder="1" applyAlignment="1">
      <alignment vertical="center"/>
    </xf>
    <xf numFmtId="165" fontId="51" fillId="6" borderId="3" xfId="1" applyNumberFormat="1" applyFont="1" applyFill="1" applyBorder="1" applyAlignment="1">
      <alignment vertical="center"/>
    </xf>
    <xf numFmtId="165" fontId="51" fillId="6" borderId="22" xfId="1" applyNumberFormat="1" applyFont="1" applyFill="1" applyBorder="1" applyAlignment="1">
      <alignment vertical="center"/>
    </xf>
    <xf numFmtId="0" fontId="38" fillId="6" borderId="23" xfId="0" applyFont="1" applyFill="1" applyBorder="1" applyAlignment="1">
      <alignment horizontal="center" wrapText="1"/>
    </xf>
    <xf numFmtId="0" fontId="38" fillId="6" borderId="24" xfId="0" applyFont="1" applyFill="1" applyBorder="1" applyAlignment="1">
      <alignment horizontal="center" wrapText="1"/>
    </xf>
    <xf numFmtId="0" fontId="38" fillId="6" borderId="25" xfId="0" applyFont="1" applyFill="1" applyBorder="1" applyAlignment="1">
      <alignment horizontal="center" vertical="center" wrapText="1"/>
    </xf>
    <xf numFmtId="0" fontId="38" fillId="6" borderId="26" xfId="0" applyFont="1" applyFill="1" applyBorder="1" applyAlignment="1">
      <alignment horizontal="center" vertical="center" wrapText="1"/>
    </xf>
    <xf numFmtId="0" fontId="28" fillId="0" borderId="6" xfId="5" applyFont="1" applyBorder="1" applyAlignment="1">
      <alignment vertical="center"/>
    </xf>
    <xf numFmtId="0" fontId="28" fillId="0" borderId="19" xfId="5" applyFont="1" applyBorder="1" applyAlignment="1">
      <alignment vertical="center"/>
    </xf>
    <xf numFmtId="165" fontId="45" fillId="0" borderId="27" xfId="1" applyNumberFormat="1" applyFont="1" applyBorder="1" applyAlignment="1">
      <alignment vertical="center"/>
    </xf>
    <xf numFmtId="165" fontId="45" fillId="0" borderId="24" xfId="1" applyNumberFormat="1" applyFont="1" applyBorder="1" applyAlignment="1">
      <alignment vertical="center"/>
    </xf>
    <xf numFmtId="165" fontId="0" fillId="0" borderId="1" xfId="1" applyNumberFormat="1" applyFont="1" applyBorder="1" applyAlignment="1">
      <alignment vertical="center"/>
    </xf>
    <xf numFmtId="165" fontId="0" fillId="0" borderId="0" xfId="0" applyNumberFormat="1" applyAlignment="1">
      <alignment vertical="center"/>
    </xf>
    <xf numFmtId="0" fontId="38" fillId="6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wrapText="1"/>
    </xf>
    <xf numFmtId="0" fontId="31" fillId="0" borderId="0" xfId="5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8" fillId="10" borderId="3" xfId="0" applyFont="1" applyFill="1" applyBorder="1" applyAlignment="1">
      <alignment vertical="center"/>
    </xf>
    <xf numFmtId="0" fontId="8" fillId="10" borderId="1" xfId="0" applyFont="1" applyFill="1" applyBorder="1" applyAlignment="1">
      <alignment horizontal="right" vertical="center"/>
    </xf>
    <xf numFmtId="3" fontId="8" fillId="10" borderId="1" xfId="0" applyNumberFormat="1" applyFont="1" applyFill="1" applyBorder="1" applyAlignment="1">
      <alignment vertical="center"/>
    </xf>
    <xf numFmtId="0" fontId="8" fillId="10" borderId="1" xfId="0" applyFont="1" applyFill="1" applyBorder="1" applyAlignment="1">
      <alignment vertical="center"/>
    </xf>
    <xf numFmtId="0" fontId="8" fillId="6" borderId="1" xfId="7" applyFont="1" applyFill="1" applyBorder="1" applyAlignment="1">
      <alignment horizontal="center" vertical="center"/>
    </xf>
    <xf numFmtId="0" fontId="4" fillId="6" borderId="9" xfId="0" applyFont="1" applyFill="1" applyBorder="1" applyAlignment="1">
      <alignment vertical="center"/>
    </xf>
    <xf numFmtId="0" fontId="4" fillId="6" borderId="2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 wrapText="1"/>
    </xf>
    <xf numFmtId="0" fontId="8" fillId="10" borderId="9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right" vertical="center"/>
    </xf>
    <xf numFmtId="0" fontId="21" fillId="0" borderId="0" xfId="6" applyFont="1" applyAlignment="1">
      <alignment horizontal="center" wrapText="1"/>
    </xf>
    <xf numFmtId="0" fontId="53" fillId="0" borderId="0" xfId="0" applyFont="1" applyAlignment="1">
      <alignment horizontal="center" vertical="center"/>
    </xf>
    <xf numFmtId="0" fontId="48" fillId="0" borderId="3" xfId="0" applyFont="1" applyBorder="1" applyAlignment="1">
      <alignment vertical="center"/>
    </xf>
    <xf numFmtId="0" fontId="48" fillId="0" borderId="9" xfId="0" applyFont="1" applyBorder="1" applyAlignment="1">
      <alignment vertical="center"/>
    </xf>
    <xf numFmtId="0" fontId="47" fillId="0" borderId="0" xfId="0" applyFont="1" applyAlignment="1">
      <alignment horizontal="center" vertical="center"/>
    </xf>
    <xf numFmtId="0" fontId="49" fillId="0" borderId="3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49" fillId="0" borderId="3" xfId="0" applyFont="1" applyBorder="1" applyAlignment="1">
      <alignment horizontal="left" vertical="center"/>
    </xf>
    <xf numFmtId="0" fontId="49" fillId="0" borderId="9" xfId="0" applyFont="1" applyBorder="1" applyAlignment="1">
      <alignment horizontal="left" vertical="center"/>
    </xf>
    <xf numFmtId="0" fontId="49" fillId="0" borderId="3" xfId="0" applyFont="1" applyBorder="1" applyAlignment="1">
      <alignment vertical="center" wrapText="1"/>
    </xf>
    <xf numFmtId="0" fontId="49" fillId="0" borderId="9" xfId="0" applyFont="1" applyBorder="1" applyAlignment="1">
      <alignment vertical="center" wrapText="1"/>
    </xf>
    <xf numFmtId="169" fontId="48" fillId="0" borderId="15" xfId="0" applyNumberFormat="1" applyFont="1" applyBorder="1" applyAlignment="1">
      <alignment horizontal="center" vertical="center"/>
    </xf>
    <xf numFmtId="169" fontId="48" fillId="0" borderId="16" xfId="0" applyNumberFormat="1" applyFont="1" applyBorder="1" applyAlignment="1">
      <alignment horizontal="center" vertical="center"/>
    </xf>
    <xf numFmtId="169" fontId="48" fillId="0" borderId="13" xfId="0" applyNumberFormat="1" applyFont="1" applyBorder="1" applyAlignment="1">
      <alignment horizontal="center" vertical="center"/>
    </xf>
    <xf numFmtId="169" fontId="48" fillId="0" borderId="8" xfId="0" applyNumberFormat="1" applyFont="1" applyBorder="1" applyAlignment="1">
      <alignment horizontal="center" vertical="center"/>
    </xf>
    <xf numFmtId="0" fontId="19" fillId="0" borderId="9" xfId="0" applyFont="1" applyBorder="1" applyAlignment="1">
      <alignment vertical="center" wrapText="1"/>
    </xf>
    <xf numFmtId="0" fontId="19" fillId="0" borderId="3" xfId="0" applyFont="1" applyBorder="1" applyAlignment="1">
      <alignment vertical="center"/>
    </xf>
    <xf numFmtId="0" fontId="19" fillId="0" borderId="9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1" fontId="19" fillId="0" borderId="3" xfId="0" applyNumberFormat="1" applyFont="1" applyBorder="1" applyAlignment="1">
      <alignment vertical="center"/>
    </xf>
    <xf numFmtId="1" fontId="19" fillId="0" borderId="9" xfId="0" applyNumberFormat="1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1" fontId="19" fillId="0" borderId="3" xfId="0" applyNumberFormat="1" applyFont="1" applyBorder="1" applyAlignment="1">
      <alignment horizontal="left" vertical="center"/>
    </xf>
    <xf numFmtId="1" fontId="19" fillId="0" borderId="9" xfId="0" applyNumberFormat="1" applyFont="1" applyBorder="1" applyAlignment="1">
      <alignment horizontal="left" vertical="center"/>
    </xf>
    <xf numFmtId="0" fontId="35" fillId="0" borderId="0" xfId="0" applyFont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left" vertical="center"/>
    </xf>
    <xf numFmtId="0" fontId="27" fillId="0" borderId="5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2" fillId="6" borderId="5" xfId="0" applyFont="1" applyFill="1" applyBorder="1" applyAlignment="1">
      <alignment horizontal="center" vertical="center" wrapText="1"/>
    </xf>
    <xf numFmtId="0" fontId="22" fillId="6" borderId="17" xfId="0" applyFont="1" applyFill="1" applyBorder="1" applyAlignment="1">
      <alignment horizontal="center" vertical="center" wrapText="1"/>
    </xf>
    <xf numFmtId="0" fontId="22" fillId="6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2" fillId="6" borderId="3" xfId="0" applyFont="1" applyFill="1" applyBorder="1" applyAlignment="1">
      <alignment horizontal="center" vertical="center" wrapText="1"/>
    </xf>
    <xf numFmtId="0" fontId="22" fillId="6" borderId="2" xfId="0" applyFont="1" applyFill="1" applyBorder="1" applyAlignment="1">
      <alignment horizontal="center" vertical="center" wrapText="1"/>
    </xf>
    <xf numFmtId="0" fontId="22" fillId="6" borderId="9" xfId="0" applyFont="1" applyFill="1" applyBorder="1" applyAlignment="1">
      <alignment horizontal="center" vertical="center" wrapText="1"/>
    </xf>
    <xf numFmtId="0" fontId="22" fillId="6" borderId="15" xfId="0" applyFont="1" applyFill="1" applyBorder="1" applyAlignment="1">
      <alignment horizontal="center" vertical="center" wrapText="1"/>
    </xf>
    <xf numFmtId="0" fontId="22" fillId="6" borderId="18" xfId="0" applyFont="1" applyFill="1" applyBorder="1" applyAlignment="1">
      <alignment horizontal="center" vertical="center" wrapText="1"/>
    </xf>
    <xf numFmtId="0" fontId="22" fillId="6" borderId="13" xfId="0" applyFont="1" applyFill="1" applyBorder="1" applyAlignment="1">
      <alignment horizontal="center" vertical="center" wrapText="1"/>
    </xf>
    <xf numFmtId="0" fontId="22" fillId="6" borderId="14" xfId="0" applyFont="1" applyFill="1" applyBorder="1" applyAlignment="1">
      <alignment horizontal="center" vertical="center" wrapText="1"/>
    </xf>
    <xf numFmtId="0" fontId="22" fillId="6" borderId="16" xfId="0" applyFont="1" applyFill="1" applyBorder="1" applyAlignment="1">
      <alignment horizontal="center" vertical="center" wrapText="1"/>
    </xf>
    <xf numFmtId="0" fontId="22" fillId="6" borderId="8" xfId="0" applyFont="1" applyFill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center" vertical="center" wrapText="1"/>
    </xf>
    <xf numFmtId="0" fontId="21" fillId="6" borderId="15" xfId="0" applyFont="1" applyFill="1" applyBorder="1" applyAlignment="1">
      <alignment horizontal="center" vertical="center" wrapText="1"/>
    </xf>
    <xf numFmtId="0" fontId="21" fillId="6" borderId="18" xfId="0" applyFont="1" applyFill="1" applyBorder="1" applyAlignment="1">
      <alignment horizontal="center" vertical="center" wrapText="1"/>
    </xf>
    <xf numFmtId="0" fontId="21" fillId="6" borderId="13" xfId="0" applyFont="1" applyFill="1" applyBorder="1" applyAlignment="1">
      <alignment horizontal="center" vertical="center" wrapText="1"/>
    </xf>
    <xf numFmtId="0" fontId="21" fillId="6" borderId="14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6" fillId="6" borderId="1" xfId="0" applyFont="1" applyFill="1" applyBorder="1" applyAlignment="1">
      <alignment horizontal="center" wrapText="1"/>
    </xf>
    <xf numFmtId="0" fontId="16" fillId="6" borderId="5" xfId="0" applyFont="1" applyFill="1" applyBorder="1" applyAlignment="1">
      <alignment horizontal="center" wrapText="1"/>
    </xf>
    <xf numFmtId="0" fontId="0" fillId="6" borderId="4" xfId="0" applyFill="1" applyBorder="1"/>
    <xf numFmtId="0" fontId="15" fillId="6" borderId="3" xfId="0" applyFont="1" applyFill="1" applyBorder="1" applyAlignment="1">
      <alignment horizontal="center"/>
    </xf>
    <xf numFmtId="0" fontId="15" fillId="6" borderId="9" xfId="0" applyFont="1" applyFill="1" applyBorder="1" applyAlignment="1">
      <alignment horizontal="center"/>
    </xf>
    <xf numFmtId="0" fontId="15" fillId="6" borderId="1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/>
    </xf>
    <xf numFmtId="0" fontId="16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vertical="center"/>
    </xf>
    <xf numFmtId="0" fontId="4" fillId="6" borderId="1" xfId="5" applyFont="1" applyFill="1" applyBorder="1" applyAlignment="1">
      <alignment horizontal="center" vertical="center" textRotation="90" wrapText="1"/>
    </xf>
    <xf numFmtId="0" fontId="4" fillId="6" borderId="3" xfId="5" applyFont="1" applyFill="1" applyBorder="1" applyAlignment="1">
      <alignment horizontal="center" vertical="center" wrapText="1"/>
    </xf>
    <xf numFmtId="0" fontId="4" fillId="6" borderId="2" xfId="5" applyFont="1" applyFill="1" applyBorder="1" applyAlignment="1">
      <alignment horizontal="center" vertical="center" wrapText="1"/>
    </xf>
    <xf numFmtId="0" fontId="4" fillId="6" borderId="15" xfId="5" applyFont="1" applyFill="1" applyBorder="1" applyAlignment="1">
      <alignment horizontal="center" vertical="center" wrapText="1"/>
    </xf>
    <xf numFmtId="0" fontId="4" fillId="6" borderId="18" xfId="5" applyFont="1" applyFill="1" applyBorder="1" applyAlignment="1">
      <alignment horizontal="center" vertical="center" wrapText="1"/>
    </xf>
    <xf numFmtId="0" fontId="4" fillId="6" borderId="13" xfId="5" applyFont="1" applyFill="1" applyBorder="1" applyAlignment="1">
      <alignment horizontal="center" vertical="center" wrapText="1"/>
    </xf>
    <xf numFmtId="0" fontId="4" fillId="6" borderId="14" xfId="5" applyFont="1" applyFill="1" applyBorder="1" applyAlignment="1">
      <alignment horizontal="center" vertical="center" wrapText="1"/>
    </xf>
    <xf numFmtId="0" fontId="4" fillId="6" borderId="9" xfId="5" applyFont="1" applyFill="1" applyBorder="1" applyAlignment="1">
      <alignment horizontal="center" vertical="center" wrapText="1"/>
    </xf>
    <xf numFmtId="0" fontId="37" fillId="6" borderId="15" xfId="5" applyFont="1" applyFill="1" applyBorder="1" applyAlignment="1">
      <alignment horizontal="center" vertical="center" wrapText="1"/>
    </xf>
    <xf numFmtId="0" fontId="37" fillId="6" borderId="18" xfId="5" applyFont="1" applyFill="1" applyBorder="1" applyAlignment="1">
      <alignment horizontal="center" vertical="center" wrapText="1"/>
    </xf>
    <xf numFmtId="0" fontId="37" fillId="6" borderId="13" xfId="5" applyFont="1" applyFill="1" applyBorder="1" applyAlignment="1">
      <alignment horizontal="center" vertical="center" wrapText="1"/>
    </xf>
    <xf numFmtId="0" fontId="37" fillId="6" borderId="14" xfId="5" applyFont="1" applyFill="1" applyBorder="1" applyAlignment="1">
      <alignment horizontal="center" vertical="center" wrapText="1"/>
    </xf>
    <xf numFmtId="0" fontId="31" fillId="0" borderId="0" xfId="5" applyFont="1" applyBorder="1" applyAlignment="1">
      <alignment horizontal="center" vertical="center" wrapText="1"/>
    </xf>
    <xf numFmtId="0" fontId="28" fillId="0" borderId="8" xfId="5" applyFont="1" applyBorder="1" applyAlignment="1">
      <alignment horizontal="right" wrapText="1"/>
    </xf>
    <xf numFmtId="0" fontId="4" fillId="6" borderId="5" xfId="5" applyFont="1" applyFill="1" applyBorder="1" applyAlignment="1">
      <alignment horizontal="center" vertical="center"/>
    </xf>
    <xf numFmtId="0" fontId="4" fillId="6" borderId="17" xfId="5" applyFont="1" applyFill="1" applyBorder="1" applyAlignment="1">
      <alignment horizontal="center" vertical="center"/>
    </xf>
    <xf numFmtId="0" fontId="4" fillId="6" borderId="4" xfId="5" applyFont="1" applyFill="1" applyBorder="1" applyAlignment="1">
      <alignment horizontal="center" vertical="center"/>
    </xf>
    <xf numFmtId="0" fontId="4" fillId="6" borderId="3" xfId="5" applyFont="1" applyFill="1" applyBorder="1" applyAlignment="1">
      <alignment horizontal="center" vertical="center"/>
    </xf>
    <xf numFmtId="0" fontId="4" fillId="6" borderId="9" xfId="5" applyFont="1" applyFill="1" applyBorder="1" applyAlignment="1">
      <alignment horizontal="center" vertical="center"/>
    </xf>
    <xf numFmtId="0" fontId="4" fillId="6" borderId="2" xfId="5" applyFont="1" applyFill="1" applyBorder="1" applyAlignment="1">
      <alignment horizontal="center" vertical="center"/>
    </xf>
    <xf numFmtId="0" fontId="4" fillId="6" borderId="1" xfId="5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6" borderId="3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right"/>
    </xf>
    <xf numFmtId="0" fontId="8" fillId="6" borderId="15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wrapText="1"/>
    </xf>
    <xf numFmtId="0" fontId="8" fillId="6" borderId="9" xfId="0" applyFont="1" applyFill="1" applyBorder="1" applyAlignment="1">
      <alignment horizontal="center" wrapText="1"/>
    </xf>
    <xf numFmtId="0" fontId="8" fillId="6" borderId="2" xfId="0" applyFont="1" applyFill="1" applyBorder="1" applyAlignment="1">
      <alignment horizontal="center" wrapText="1"/>
    </xf>
    <xf numFmtId="0" fontId="8" fillId="6" borderId="1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/>
    </xf>
    <xf numFmtId="0" fontId="8" fillId="6" borderId="16" xfId="0" applyFont="1" applyFill="1" applyBorder="1" applyAlignment="1">
      <alignment horizontal="center"/>
    </xf>
    <xf numFmtId="0" fontId="8" fillId="6" borderId="18" xfId="0" applyFont="1" applyFill="1" applyBorder="1" applyAlignment="1">
      <alignment horizontal="center"/>
    </xf>
    <xf numFmtId="0" fontId="9" fillId="6" borderId="19" xfId="5" applyFont="1" applyFill="1" applyBorder="1" applyAlignment="1">
      <alignment horizontal="center" vertical="center"/>
    </xf>
    <xf numFmtId="0" fontId="9" fillId="6" borderId="11" xfId="5" applyFont="1" applyFill="1" applyBorder="1" applyAlignment="1">
      <alignment horizontal="center" vertical="center"/>
    </xf>
    <xf numFmtId="0" fontId="4" fillId="0" borderId="0" xfId="5" applyFon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34" fillId="0" borderId="0" xfId="0" applyFont="1" applyAlignment="1">
      <alignment horizontal="center" wrapText="1"/>
    </xf>
    <xf numFmtId="0" fontId="2" fillId="7" borderId="3" xfId="7" applyFont="1" applyFill="1" applyBorder="1" applyAlignment="1">
      <alignment horizontal="right" vertical="center"/>
    </xf>
    <xf numFmtId="0" fontId="2" fillId="7" borderId="9" xfId="7" applyFont="1" applyFill="1" applyBorder="1" applyAlignment="1">
      <alignment horizontal="right" vertical="center"/>
    </xf>
    <xf numFmtId="0" fontId="2" fillId="7" borderId="2" xfId="7" applyFont="1" applyFill="1" applyBorder="1" applyAlignment="1">
      <alignment horizontal="right" vertical="center"/>
    </xf>
    <xf numFmtId="0" fontId="3" fillId="7" borderId="1" xfId="7" applyFont="1" applyFill="1" applyBorder="1" applyAlignment="1">
      <alignment horizontal="center" vertical="center"/>
    </xf>
    <xf numFmtId="0" fontId="4" fillId="0" borderId="0" xfId="7" applyFont="1" applyAlignment="1">
      <alignment horizontal="center" wrapText="1"/>
    </xf>
    <xf numFmtId="0" fontId="0" fillId="0" borderId="5" xfId="7" applyFont="1" applyBorder="1" applyAlignment="1">
      <alignment horizontal="left" vertical="center" wrapText="1"/>
    </xf>
    <xf numFmtId="0" fontId="6" fillId="0" borderId="17" xfId="7" applyFont="1" applyBorder="1" applyAlignment="1">
      <alignment horizontal="left" vertical="center" wrapText="1"/>
    </xf>
    <xf numFmtId="0" fontId="7" fillId="0" borderId="5" xfId="7" applyFont="1" applyBorder="1" applyAlignment="1">
      <alignment horizontal="center" vertical="center"/>
    </xf>
    <xf numFmtId="0" fontId="7" fillId="0" borderId="17" xfId="7" applyFont="1" applyBorder="1" applyAlignment="1">
      <alignment horizontal="center" vertical="center"/>
    </xf>
    <xf numFmtId="0" fontId="9" fillId="6" borderId="3" xfId="7" applyFont="1" applyFill="1" applyBorder="1" applyAlignment="1">
      <alignment horizontal="right" vertical="center"/>
    </xf>
    <xf numFmtId="0" fontId="9" fillId="6" borderId="9" xfId="7" applyFont="1" applyFill="1" applyBorder="1" applyAlignment="1">
      <alignment horizontal="right" vertical="center"/>
    </xf>
    <xf numFmtId="0" fontId="9" fillId="6" borderId="2" xfId="7" applyFont="1" applyFill="1" applyBorder="1" applyAlignment="1">
      <alignment horizontal="right" vertical="center"/>
    </xf>
    <xf numFmtId="0" fontId="5" fillId="6" borderId="3" xfId="7" applyFont="1" applyFill="1" applyBorder="1" applyAlignment="1">
      <alignment horizontal="center" vertical="center"/>
    </xf>
    <xf numFmtId="0" fontId="5" fillId="6" borderId="2" xfId="7" applyFont="1" applyFill="1" applyBorder="1" applyAlignment="1">
      <alignment horizontal="center" vertical="center"/>
    </xf>
    <xf numFmtId="0" fontId="13" fillId="4" borderId="5" xfId="7" applyFont="1" applyFill="1" applyBorder="1" applyAlignment="1">
      <alignment horizontal="center" vertical="center"/>
    </xf>
    <xf numFmtId="0" fontId="13" fillId="4" borderId="17" xfId="7" applyFont="1" applyFill="1" applyBorder="1" applyAlignment="1">
      <alignment horizontal="center" vertical="center"/>
    </xf>
    <xf numFmtId="0" fontId="13" fillId="4" borderId="4" xfId="7" applyFont="1" applyFill="1" applyBorder="1" applyAlignment="1">
      <alignment horizontal="center" vertical="center"/>
    </xf>
    <xf numFmtId="0" fontId="13" fillId="0" borderId="5" xfId="7" applyFont="1" applyBorder="1" applyAlignment="1">
      <alignment horizontal="center" vertical="center"/>
    </xf>
    <xf numFmtId="0" fontId="13" fillId="0" borderId="17" xfId="7" applyFont="1" applyBorder="1" applyAlignment="1">
      <alignment horizontal="center" vertical="center"/>
    </xf>
    <xf numFmtId="0" fontId="13" fillId="0" borderId="4" xfId="7" applyFont="1" applyBorder="1" applyAlignment="1">
      <alignment horizontal="center" vertical="center"/>
    </xf>
    <xf numFmtId="0" fontId="3" fillId="8" borderId="3" xfId="7" applyFont="1" applyFill="1" applyBorder="1" applyAlignment="1">
      <alignment horizontal="center" vertical="center"/>
    </xf>
    <xf numFmtId="0" fontId="3" fillId="8" borderId="2" xfId="7" applyFont="1" applyFill="1" applyBorder="1" applyAlignment="1">
      <alignment horizontal="center" vertical="center"/>
    </xf>
    <xf numFmtId="0" fontId="13" fillId="0" borderId="5" xfId="7" applyFont="1" applyBorder="1" applyAlignment="1">
      <alignment horizontal="left" vertical="center" wrapText="1"/>
    </xf>
    <xf numFmtId="0" fontId="13" fillId="0" borderId="4" xfId="7" applyFont="1" applyBorder="1" applyAlignment="1">
      <alignment horizontal="left" vertical="center" wrapText="1"/>
    </xf>
    <xf numFmtId="0" fontId="2" fillId="9" borderId="3" xfId="7" applyFont="1" applyFill="1" applyBorder="1" applyAlignment="1">
      <alignment horizontal="right" vertical="center"/>
    </xf>
    <xf numFmtId="0" fontId="2" fillId="9" borderId="9" xfId="7" applyFont="1" applyFill="1" applyBorder="1" applyAlignment="1">
      <alignment horizontal="right" vertical="center"/>
    </xf>
    <xf numFmtId="0" fontId="2" fillId="9" borderId="2" xfId="7" applyFont="1" applyFill="1" applyBorder="1" applyAlignment="1">
      <alignment horizontal="right" vertical="center"/>
    </xf>
    <xf numFmtId="0" fontId="3" fillId="9" borderId="3" xfId="7" applyFont="1" applyFill="1" applyBorder="1" applyAlignment="1">
      <alignment horizontal="center" vertical="center"/>
    </xf>
    <xf numFmtId="0" fontId="3" fillId="9" borderId="2" xfId="7" applyFont="1" applyFill="1" applyBorder="1" applyAlignment="1">
      <alignment horizontal="center" vertical="center"/>
    </xf>
    <xf numFmtId="0" fontId="4" fillId="4" borderId="3" xfId="7" applyFont="1" applyFill="1" applyBorder="1" applyAlignment="1">
      <alignment horizontal="right" vertical="center"/>
    </xf>
    <xf numFmtId="0" fontId="4" fillId="4" borderId="9" xfId="7" applyFont="1" applyFill="1" applyBorder="1" applyAlignment="1">
      <alignment horizontal="right" vertical="center"/>
    </xf>
    <xf numFmtId="0" fontId="4" fillId="4" borderId="2" xfId="7" applyFont="1" applyFill="1" applyBorder="1" applyAlignment="1">
      <alignment horizontal="right" vertical="center"/>
    </xf>
    <xf numFmtId="0" fontId="3" fillId="4" borderId="3" xfId="7" applyFont="1" applyFill="1" applyBorder="1" applyAlignment="1">
      <alignment horizontal="center" vertical="center"/>
    </xf>
    <xf numFmtId="0" fontId="3" fillId="4" borderId="2" xfId="7" applyFont="1" applyFill="1" applyBorder="1" applyAlignment="1">
      <alignment horizontal="center" vertical="center"/>
    </xf>
    <xf numFmtId="0" fontId="2" fillId="8" borderId="3" xfId="7" applyFont="1" applyFill="1" applyBorder="1" applyAlignment="1">
      <alignment horizontal="right" vertical="center"/>
    </xf>
    <xf numFmtId="0" fontId="2" fillId="8" borderId="9" xfId="7" applyFont="1" applyFill="1" applyBorder="1" applyAlignment="1">
      <alignment horizontal="right" vertical="center"/>
    </xf>
    <xf numFmtId="0" fontId="2" fillId="8" borderId="2" xfId="7" applyFont="1" applyFill="1" applyBorder="1" applyAlignment="1">
      <alignment horizontal="right" vertical="center"/>
    </xf>
    <xf numFmtId="0" fontId="13" fillId="0" borderId="17" xfId="7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left" vertical="center"/>
    </xf>
    <xf numFmtId="0" fontId="8" fillId="10" borderId="9" xfId="0" applyFont="1" applyFill="1" applyBorder="1" applyAlignment="1">
      <alignment horizontal="left" vertical="center"/>
    </xf>
    <xf numFmtId="0" fontId="5" fillId="0" borderId="0" xfId="5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8">
    <cellStyle name="Ezres" xfId="1" builtinId="3"/>
    <cellStyle name="Ezres 2" xfId="2"/>
    <cellStyle name="Normál" xfId="0" builtinId="0"/>
    <cellStyle name="Normál 2" xfId="3"/>
    <cellStyle name="Normál 2 2" xfId="4"/>
    <cellStyle name="Normál 2 3" xfId="5"/>
    <cellStyle name="Normál 2 4" xfId="6"/>
    <cellStyle name="Normál_13 önkorm.létszám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6"/>
  <sheetViews>
    <sheetView workbookViewId="0">
      <selection activeCell="C4" sqref="C4"/>
    </sheetView>
  </sheetViews>
  <sheetFormatPr defaultRowHeight="15.75" x14ac:dyDescent="0.25"/>
  <cols>
    <col min="1" max="1" width="5.7109375" style="23" customWidth="1"/>
    <col min="2" max="2" width="6.7109375" style="27" customWidth="1"/>
    <col min="3" max="3" width="67" style="37" bestFit="1" customWidth="1"/>
    <col min="4" max="16384" width="9.140625" style="22"/>
  </cols>
  <sheetData>
    <row r="1" spans="1:5" ht="12.75" x14ac:dyDescent="0.2">
      <c r="A1"/>
    </row>
    <row r="2" spans="1:5" ht="12.75" x14ac:dyDescent="0.2">
      <c r="A2"/>
    </row>
    <row r="3" spans="1:5" ht="12.75" x14ac:dyDescent="0.2">
      <c r="A3"/>
    </row>
    <row r="4" spans="1:5" ht="12.75" x14ac:dyDescent="0.2">
      <c r="A4"/>
    </row>
    <row r="5" spans="1:5" ht="12.75" x14ac:dyDescent="0.2">
      <c r="A5"/>
    </row>
    <row r="6" spans="1:5" ht="18" customHeight="1" x14ac:dyDescent="0.25">
      <c r="A6" s="316" t="s">
        <v>85</v>
      </c>
      <c r="B6" s="316"/>
      <c r="C6" s="316"/>
      <c r="D6" s="26"/>
      <c r="E6" s="26"/>
    </row>
    <row r="7" spans="1:5" s="74" customFormat="1" ht="21" customHeight="1" x14ac:dyDescent="0.2">
      <c r="A7" s="74" t="s">
        <v>70</v>
      </c>
      <c r="B7" s="75" t="s">
        <v>69</v>
      </c>
      <c r="C7" s="76" t="s">
        <v>68</v>
      </c>
      <c r="D7" s="77"/>
      <c r="E7" s="77"/>
    </row>
    <row r="8" spans="1:5" s="80" customFormat="1" ht="15.75" customHeight="1" x14ac:dyDescent="0.2">
      <c r="A8" s="74">
        <v>1</v>
      </c>
      <c r="B8" s="78"/>
      <c r="C8" s="79" t="s">
        <v>127</v>
      </c>
      <c r="D8" s="77"/>
      <c r="E8" s="77"/>
    </row>
    <row r="9" spans="1:5" s="81" customFormat="1" ht="12.75" x14ac:dyDescent="0.2">
      <c r="A9" s="74">
        <v>2</v>
      </c>
      <c r="B9" s="78"/>
      <c r="C9" s="79" t="s">
        <v>89</v>
      </c>
      <c r="D9" s="77"/>
      <c r="E9" s="77"/>
    </row>
    <row r="10" spans="1:5" s="81" customFormat="1" ht="12" x14ac:dyDescent="0.2">
      <c r="A10" s="82"/>
      <c r="B10" s="83" t="s">
        <v>61</v>
      </c>
      <c r="C10" s="84" t="s">
        <v>62</v>
      </c>
    </row>
    <row r="11" spans="1:5" s="81" customFormat="1" ht="12" x14ac:dyDescent="0.2">
      <c r="A11" s="82"/>
      <c r="B11" s="83" t="s">
        <v>60</v>
      </c>
      <c r="C11" s="84" t="s">
        <v>80</v>
      </c>
    </row>
    <row r="12" spans="1:5" s="85" customFormat="1" ht="12" x14ac:dyDescent="0.2">
      <c r="A12" s="82"/>
      <c r="B12" s="83" t="s">
        <v>59</v>
      </c>
      <c r="C12" s="84" t="s">
        <v>31</v>
      </c>
      <c r="D12" s="81"/>
      <c r="E12" s="81"/>
    </row>
    <row r="13" spans="1:5" s="85" customFormat="1" ht="12" x14ac:dyDescent="0.2">
      <c r="A13" s="82"/>
      <c r="B13" s="83" t="s">
        <v>58</v>
      </c>
      <c r="C13" s="84" t="s">
        <v>79</v>
      </c>
      <c r="D13" s="81"/>
      <c r="E13" s="81"/>
    </row>
    <row r="14" spans="1:5" s="85" customFormat="1" ht="12" x14ac:dyDescent="0.2">
      <c r="A14" s="82"/>
      <c r="B14" s="83" t="s">
        <v>57</v>
      </c>
      <c r="C14" s="84" t="s">
        <v>90</v>
      </c>
      <c r="D14" s="81"/>
      <c r="E14" s="81"/>
    </row>
    <row r="15" spans="1:5" s="81" customFormat="1" ht="12" x14ac:dyDescent="0.2">
      <c r="A15" s="82"/>
      <c r="B15" s="83" t="s">
        <v>56</v>
      </c>
      <c r="C15" s="84" t="s">
        <v>78</v>
      </c>
    </row>
    <row r="16" spans="1:5" s="85" customFormat="1" ht="12" x14ac:dyDescent="0.2">
      <c r="A16" s="81"/>
      <c r="B16" s="83" t="s">
        <v>67</v>
      </c>
      <c r="C16" s="84" t="s">
        <v>121</v>
      </c>
      <c r="D16" s="81"/>
      <c r="E16" s="81"/>
    </row>
    <row r="17" spans="1:5" s="85" customFormat="1" ht="12" x14ac:dyDescent="0.2">
      <c r="A17" s="81"/>
      <c r="B17" s="83" t="s">
        <v>66</v>
      </c>
      <c r="C17" s="84" t="s">
        <v>120</v>
      </c>
      <c r="D17" s="81"/>
      <c r="E17" s="81"/>
    </row>
    <row r="18" spans="1:5" s="85" customFormat="1" ht="12" x14ac:dyDescent="0.2">
      <c r="A18" s="81"/>
      <c r="B18" s="83" t="s">
        <v>65</v>
      </c>
      <c r="C18" s="84" t="s">
        <v>23</v>
      </c>
      <c r="D18" s="81"/>
      <c r="E18" s="81"/>
    </row>
    <row r="19" spans="1:5" s="81" customFormat="1" ht="12" x14ac:dyDescent="0.2">
      <c r="B19" s="83" t="s">
        <v>64</v>
      </c>
      <c r="C19" s="84" t="s">
        <v>77</v>
      </c>
    </row>
    <row r="20" spans="1:5" s="85" customFormat="1" ht="12" x14ac:dyDescent="0.2">
      <c r="A20" s="81"/>
      <c r="B20" s="83" t="s">
        <v>63</v>
      </c>
      <c r="C20" s="84" t="s">
        <v>146</v>
      </c>
      <c r="D20" s="81"/>
      <c r="E20" s="81"/>
    </row>
    <row r="21" spans="1:5" s="85" customFormat="1" ht="12" x14ac:dyDescent="0.2">
      <c r="A21" s="81"/>
      <c r="B21" s="83" t="s">
        <v>93</v>
      </c>
      <c r="C21" s="84" t="s">
        <v>21</v>
      </c>
      <c r="D21" s="81"/>
      <c r="E21" s="81"/>
    </row>
    <row r="22" spans="1:5" s="85" customFormat="1" ht="12" x14ac:dyDescent="0.2">
      <c r="A22" s="81"/>
      <c r="B22" s="83" t="s">
        <v>94</v>
      </c>
      <c r="C22" s="84" t="s">
        <v>91</v>
      </c>
      <c r="D22" s="81"/>
      <c r="E22" s="81"/>
    </row>
    <row r="23" spans="1:5" s="81" customFormat="1" ht="12" x14ac:dyDescent="0.2">
      <c r="B23" s="83" t="s">
        <v>130</v>
      </c>
      <c r="C23" s="84" t="s">
        <v>76</v>
      </c>
    </row>
    <row r="24" spans="1:5" s="85" customFormat="1" ht="12" x14ac:dyDescent="0.2">
      <c r="A24" s="81"/>
      <c r="B24" s="83" t="s">
        <v>95</v>
      </c>
      <c r="C24" s="84" t="s">
        <v>19</v>
      </c>
      <c r="D24" s="81"/>
      <c r="E24" s="81"/>
    </row>
    <row r="25" spans="1:5" s="85" customFormat="1" ht="12" x14ac:dyDescent="0.2">
      <c r="A25" s="81"/>
      <c r="B25" s="83" t="s">
        <v>96</v>
      </c>
      <c r="C25" s="84" t="s">
        <v>75</v>
      </c>
      <c r="D25" s="81"/>
      <c r="E25" s="81"/>
    </row>
    <row r="26" spans="1:5" s="85" customFormat="1" ht="12" x14ac:dyDescent="0.2">
      <c r="A26" s="81"/>
      <c r="B26" s="83" t="s">
        <v>97</v>
      </c>
      <c r="C26" s="84" t="s">
        <v>71</v>
      </c>
      <c r="D26" s="81"/>
      <c r="E26" s="81"/>
    </row>
    <row r="27" spans="1:5" s="81" customFormat="1" ht="12" x14ac:dyDescent="0.2">
      <c r="B27" s="83" t="s">
        <v>98</v>
      </c>
      <c r="C27" s="84" t="s">
        <v>74</v>
      </c>
    </row>
    <row r="28" spans="1:5" s="85" customFormat="1" ht="12" x14ac:dyDescent="0.2">
      <c r="A28" s="81"/>
      <c r="B28" s="83" t="s">
        <v>99</v>
      </c>
      <c r="C28" s="84" t="s">
        <v>73</v>
      </c>
      <c r="D28" s="81"/>
      <c r="E28" s="81"/>
    </row>
    <row r="29" spans="1:5" s="85" customFormat="1" ht="12" x14ac:dyDescent="0.2">
      <c r="A29" s="81"/>
      <c r="B29" s="83" t="s">
        <v>100</v>
      </c>
      <c r="C29" s="84" t="s">
        <v>72</v>
      </c>
      <c r="D29" s="81"/>
      <c r="E29" s="81"/>
    </row>
    <row r="30" spans="1:5" s="85" customFormat="1" ht="12" x14ac:dyDescent="0.2">
      <c r="A30" s="81"/>
      <c r="B30" s="83" t="s">
        <v>101</v>
      </c>
      <c r="C30" s="84" t="s">
        <v>125</v>
      </c>
      <c r="D30" s="81"/>
      <c r="E30" s="81"/>
    </row>
    <row r="31" spans="1:5" s="81" customFormat="1" ht="12" x14ac:dyDescent="0.2">
      <c r="B31" s="83" t="s">
        <v>102</v>
      </c>
      <c r="C31" s="84" t="s">
        <v>220</v>
      </c>
    </row>
    <row r="32" spans="1:5" s="81" customFormat="1" ht="12" x14ac:dyDescent="0.2">
      <c r="B32" s="83" t="s">
        <v>103</v>
      </c>
      <c r="C32" s="84" t="s">
        <v>126</v>
      </c>
    </row>
    <row r="33" spans="1:5" s="81" customFormat="1" ht="12" x14ac:dyDescent="0.2">
      <c r="B33" s="83" t="s">
        <v>104</v>
      </c>
      <c r="C33" s="84" t="s">
        <v>26</v>
      </c>
    </row>
    <row r="34" spans="1:5" s="80" customFormat="1" ht="12.75" customHeight="1" x14ac:dyDescent="0.2">
      <c r="A34" s="81"/>
      <c r="B34" s="83" t="s">
        <v>105</v>
      </c>
      <c r="C34" s="84" t="s">
        <v>27</v>
      </c>
      <c r="D34" s="81"/>
      <c r="E34" s="81"/>
    </row>
    <row r="35" spans="1:5" s="81" customFormat="1" ht="12" x14ac:dyDescent="0.2">
      <c r="B35" s="83" t="s">
        <v>106</v>
      </c>
      <c r="C35" s="84" t="s">
        <v>16</v>
      </c>
    </row>
    <row r="36" spans="1:5" s="81" customFormat="1" ht="12" customHeight="1" x14ac:dyDescent="0.2">
      <c r="B36" s="83" t="s">
        <v>107</v>
      </c>
      <c r="C36" s="84" t="s">
        <v>15</v>
      </c>
    </row>
    <row r="37" spans="1:5" s="81" customFormat="1" ht="12" customHeight="1" x14ac:dyDescent="0.2">
      <c r="B37" s="83" t="s">
        <v>108</v>
      </c>
      <c r="C37" s="84" t="s">
        <v>92</v>
      </c>
    </row>
    <row r="38" spans="1:5" s="81" customFormat="1" ht="12" customHeight="1" x14ac:dyDescent="0.2">
      <c r="B38" s="83" t="s">
        <v>109</v>
      </c>
      <c r="C38" s="81" t="s">
        <v>248</v>
      </c>
    </row>
    <row r="39" spans="1:5" s="81" customFormat="1" ht="12" customHeight="1" x14ac:dyDescent="0.2">
      <c r="B39" s="83" t="s">
        <v>249</v>
      </c>
      <c r="C39" s="81" t="s">
        <v>250</v>
      </c>
    </row>
    <row r="40" spans="1:5" s="81" customFormat="1" ht="12" customHeight="1" x14ac:dyDescent="0.2">
      <c r="B40" s="83" t="s">
        <v>256</v>
      </c>
      <c r="C40" s="84" t="s">
        <v>7</v>
      </c>
    </row>
    <row r="41" spans="1:5" s="80" customFormat="1" ht="15.75" customHeight="1" x14ac:dyDescent="0.2">
      <c r="A41" s="74">
        <v>3</v>
      </c>
      <c r="B41" s="86"/>
      <c r="C41" s="79" t="s">
        <v>183</v>
      </c>
    </row>
    <row r="42" spans="1:5" s="80" customFormat="1" ht="15.75" customHeight="1" x14ac:dyDescent="0.2">
      <c r="A42" s="82"/>
      <c r="B42" s="83" t="s">
        <v>61</v>
      </c>
      <c r="C42" s="84" t="s">
        <v>82</v>
      </c>
      <c r="D42" s="81"/>
      <c r="E42" s="81"/>
    </row>
    <row r="43" spans="1:5" s="81" customFormat="1" ht="12" x14ac:dyDescent="0.2">
      <c r="A43" s="82"/>
      <c r="B43" s="83" t="s">
        <v>60</v>
      </c>
      <c r="C43" s="84" t="s">
        <v>81</v>
      </c>
    </row>
    <row r="44" spans="1:5" s="81" customFormat="1" ht="12" x14ac:dyDescent="0.2">
      <c r="A44" s="82"/>
      <c r="B44" s="83" t="s">
        <v>59</v>
      </c>
      <c r="C44" s="84" t="s">
        <v>88</v>
      </c>
    </row>
    <row r="45" spans="1:5" s="81" customFormat="1" ht="18" customHeight="1" x14ac:dyDescent="0.2">
      <c r="A45" s="74">
        <v>4</v>
      </c>
      <c r="B45" s="86"/>
      <c r="C45" s="79" t="s">
        <v>5</v>
      </c>
      <c r="D45" s="80"/>
      <c r="E45" s="80"/>
    </row>
    <row r="46" spans="1:5" s="81" customFormat="1" ht="12" x14ac:dyDescent="0.2">
      <c r="A46" s="82"/>
      <c r="B46" s="83" t="s">
        <v>61</v>
      </c>
      <c r="C46" s="84" t="s">
        <v>77</v>
      </c>
    </row>
    <row r="47" spans="1:5" s="81" customFormat="1" ht="12" x14ac:dyDescent="0.2">
      <c r="A47" s="82"/>
      <c r="B47" s="83" t="s">
        <v>60</v>
      </c>
      <c r="C47" s="84" t="s">
        <v>84</v>
      </c>
    </row>
    <row r="48" spans="1:5" s="81" customFormat="1" ht="12" x14ac:dyDescent="0.2">
      <c r="A48" s="82"/>
      <c r="B48" s="83" t="s">
        <v>59</v>
      </c>
      <c r="C48" s="84" t="s">
        <v>83</v>
      </c>
    </row>
    <row r="49" spans="1:5" s="81" customFormat="1" ht="12" customHeight="1" x14ac:dyDescent="0.2">
      <c r="A49" s="82"/>
      <c r="B49" s="83" t="s">
        <v>58</v>
      </c>
      <c r="C49" s="87" t="s">
        <v>86</v>
      </c>
    </row>
    <row r="50" spans="1:5" s="81" customFormat="1" ht="12" customHeight="1" x14ac:dyDescent="0.2">
      <c r="A50" s="82"/>
      <c r="B50" s="83" t="s">
        <v>57</v>
      </c>
      <c r="C50" s="87" t="s">
        <v>87</v>
      </c>
    </row>
    <row r="51" spans="1:5" s="39" customFormat="1" x14ac:dyDescent="0.25">
      <c r="A51" s="23"/>
      <c r="B51" s="27"/>
      <c r="C51" s="37"/>
      <c r="D51" s="22"/>
      <c r="E51" s="22"/>
    </row>
    <row r="52" spans="1:5" s="39" customFormat="1" x14ac:dyDescent="0.25">
      <c r="A52" s="23"/>
      <c r="B52" s="27"/>
      <c r="C52" s="37"/>
      <c r="D52" s="22"/>
      <c r="E52" s="22"/>
    </row>
    <row r="53" spans="1:5" s="39" customFormat="1" x14ac:dyDescent="0.25">
      <c r="A53" s="23"/>
      <c r="B53" s="27"/>
      <c r="C53" s="37"/>
      <c r="D53" s="22"/>
      <c r="E53" s="22"/>
    </row>
    <row r="54" spans="1:5" s="39" customFormat="1" x14ac:dyDescent="0.25">
      <c r="A54" s="23"/>
      <c r="B54" s="27"/>
      <c r="C54" s="37"/>
      <c r="D54" s="22"/>
      <c r="E54" s="22"/>
    </row>
    <row r="55" spans="1:5" s="39" customFormat="1" x14ac:dyDescent="0.25">
      <c r="A55" s="23"/>
      <c r="B55" s="27"/>
      <c r="C55" s="37"/>
      <c r="D55" s="22"/>
      <c r="E55" s="22"/>
    </row>
    <row r="56" spans="1:5" s="39" customFormat="1" x14ac:dyDescent="0.25">
      <c r="A56" s="23"/>
      <c r="B56" s="27"/>
      <c r="C56" s="37"/>
      <c r="D56" s="22"/>
      <c r="E56" s="22"/>
    </row>
    <row r="57" spans="1:5" s="39" customFormat="1" x14ac:dyDescent="0.25">
      <c r="A57" s="23"/>
      <c r="B57" s="27"/>
      <c r="C57" s="37"/>
      <c r="D57" s="22"/>
      <c r="E57" s="22"/>
    </row>
    <row r="58" spans="1:5" s="39" customFormat="1" ht="12.75" customHeight="1" x14ac:dyDescent="0.25">
      <c r="A58" s="23"/>
      <c r="B58" s="27"/>
      <c r="C58" s="37"/>
      <c r="D58" s="22"/>
      <c r="E58" s="22"/>
    </row>
    <row r="59" spans="1:5" s="39" customFormat="1" x14ac:dyDescent="0.25">
      <c r="A59" s="23"/>
      <c r="B59" s="27"/>
      <c r="C59" s="37"/>
      <c r="D59" s="22"/>
      <c r="E59" s="22"/>
    </row>
    <row r="60" spans="1:5" s="39" customFormat="1" x14ac:dyDescent="0.25">
      <c r="A60" s="23"/>
      <c r="B60" s="27"/>
      <c r="C60" s="37"/>
      <c r="D60" s="22"/>
      <c r="E60" s="22"/>
    </row>
    <row r="61" spans="1:5" s="39" customFormat="1" x14ac:dyDescent="0.25">
      <c r="A61" s="23"/>
      <c r="B61" s="27"/>
      <c r="C61" s="37"/>
      <c r="D61" s="22"/>
      <c r="E61" s="22"/>
    </row>
    <row r="62" spans="1:5" s="39" customFormat="1" x14ac:dyDescent="0.25">
      <c r="A62" s="23"/>
      <c r="B62" s="27"/>
      <c r="C62" s="37"/>
      <c r="D62" s="22"/>
      <c r="E62" s="22"/>
    </row>
    <row r="63" spans="1:5" s="39" customFormat="1" x14ac:dyDescent="0.25">
      <c r="A63" s="23"/>
      <c r="B63" s="27"/>
      <c r="C63" s="37"/>
      <c r="D63" s="22"/>
      <c r="E63" s="22"/>
    </row>
    <row r="64" spans="1:5" s="39" customFormat="1" x14ac:dyDescent="0.25">
      <c r="A64" s="23"/>
      <c r="B64" s="27"/>
      <c r="C64" s="37"/>
      <c r="D64" s="22"/>
      <c r="E64" s="22"/>
    </row>
    <row r="65" spans="1:5" s="39" customFormat="1" x14ac:dyDescent="0.25">
      <c r="A65" s="23"/>
      <c r="B65" s="27"/>
      <c r="C65" s="37"/>
      <c r="D65" s="22"/>
      <c r="E65" s="22"/>
    </row>
    <row r="66" spans="1:5" s="39" customFormat="1" x14ac:dyDescent="0.25">
      <c r="A66" s="23"/>
      <c r="B66" s="27"/>
      <c r="C66" s="37"/>
      <c r="D66" s="22"/>
      <c r="E66" s="22"/>
    </row>
    <row r="67" spans="1:5" s="39" customFormat="1" x14ac:dyDescent="0.25">
      <c r="A67" s="23"/>
      <c r="B67" s="27"/>
      <c r="C67" s="37"/>
      <c r="D67" s="22"/>
      <c r="E67" s="22"/>
    </row>
    <row r="68" spans="1:5" s="39" customFormat="1" x14ac:dyDescent="0.25">
      <c r="A68" s="23"/>
      <c r="B68" s="27"/>
      <c r="C68" s="37"/>
      <c r="D68" s="22"/>
      <c r="E68" s="22"/>
    </row>
    <row r="69" spans="1:5" s="39" customFormat="1" x14ac:dyDescent="0.25">
      <c r="A69" s="23"/>
      <c r="B69" s="27"/>
      <c r="C69" s="37"/>
      <c r="D69" s="22"/>
      <c r="E69" s="22"/>
    </row>
    <row r="70" spans="1:5" s="39" customFormat="1" x14ac:dyDescent="0.25">
      <c r="A70" s="23"/>
      <c r="B70" s="27"/>
      <c r="C70" s="37"/>
      <c r="D70" s="22"/>
      <c r="E70" s="22"/>
    </row>
    <row r="71" spans="1:5" s="39" customFormat="1" ht="42" customHeight="1" x14ac:dyDescent="0.25">
      <c r="A71" s="23"/>
      <c r="B71" s="27"/>
      <c r="C71" s="37"/>
      <c r="D71" s="22"/>
      <c r="E71" s="22"/>
    </row>
    <row r="72" spans="1:5" s="25" customFormat="1" x14ac:dyDescent="0.25">
      <c r="A72" s="23"/>
      <c r="B72" s="27"/>
      <c r="C72" s="37"/>
      <c r="D72" s="22"/>
      <c r="E72" s="22"/>
    </row>
    <row r="73" spans="1:5" s="39" customFormat="1" ht="15.75" customHeight="1" x14ac:dyDescent="0.25">
      <c r="A73" s="23"/>
      <c r="B73" s="27"/>
      <c r="C73" s="37"/>
      <c r="D73" s="22"/>
      <c r="E73" s="22"/>
    </row>
    <row r="74" spans="1:5" s="39" customFormat="1" x14ac:dyDescent="0.25">
      <c r="A74" s="23"/>
      <c r="B74" s="27"/>
      <c r="C74" s="37"/>
      <c r="D74" s="22"/>
      <c r="E74" s="22"/>
    </row>
    <row r="75" spans="1:5" s="39" customFormat="1" x14ac:dyDescent="0.25">
      <c r="A75" s="23"/>
      <c r="B75" s="27"/>
      <c r="C75" s="37"/>
      <c r="D75" s="22"/>
      <c r="E75" s="22"/>
    </row>
    <row r="76" spans="1:5" s="25" customFormat="1" x14ac:dyDescent="0.25">
      <c r="A76" s="23"/>
      <c r="B76" s="27"/>
      <c r="C76" s="37"/>
      <c r="D76" s="22"/>
      <c r="E76" s="22"/>
    </row>
    <row r="77" spans="1:5" s="39" customFormat="1" ht="12.75" x14ac:dyDescent="0.2">
      <c r="A77" s="22"/>
      <c r="B77" s="28"/>
      <c r="C77" s="37"/>
      <c r="D77" s="22"/>
      <c r="E77" s="22"/>
    </row>
    <row r="78" spans="1:5" s="39" customFormat="1" ht="12.75" x14ac:dyDescent="0.2">
      <c r="A78" s="22"/>
      <c r="B78" s="28"/>
      <c r="C78" s="37"/>
      <c r="D78" s="22"/>
      <c r="E78" s="22"/>
    </row>
    <row r="79" spans="1:5" s="39" customFormat="1" ht="12.75" x14ac:dyDescent="0.2">
      <c r="A79" s="22"/>
      <c r="B79" s="28"/>
      <c r="C79" s="37"/>
      <c r="D79" s="22"/>
      <c r="E79" s="22"/>
    </row>
    <row r="80" spans="1:5" s="39" customFormat="1" ht="12.75" x14ac:dyDescent="0.2">
      <c r="A80" s="22"/>
      <c r="B80" s="28"/>
      <c r="C80" s="24"/>
      <c r="D80" s="22"/>
      <c r="E80" s="22"/>
    </row>
    <row r="81" spans="1:5" s="39" customFormat="1" ht="12.75" x14ac:dyDescent="0.2">
      <c r="A81" s="22"/>
      <c r="B81" s="28"/>
      <c r="C81" s="24"/>
      <c r="D81" s="22"/>
      <c r="E81" s="22"/>
    </row>
    <row r="82" spans="1:5" ht="12.75" x14ac:dyDescent="0.2">
      <c r="A82" s="22"/>
      <c r="B82" s="28"/>
      <c r="C82" s="24"/>
    </row>
    <row r="83" spans="1:5" ht="12.75" x14ac:dyDescent="0.2">
      <c r="A83" s="22"/>
      <c r="B83" s="28"/>
      <c r="C83" s="24"/>
    </row>
    <row r="84" spans="1:5" ht="12.75" x14ac:dyDescent="0.2">
      <c r="A84" s="22"/>
      <c r="B84" s="28"/>
      <c r="C84" s="24"/>
    </row>
    <row r="85" spans="1:5" ht="12.75" x14ac:dyDescent="0.2">
      <c r="A85" s="22"/>
      <c r="B85" s="28"/>
      <c r="C85" s="24"/>
    </row>
    <row r="86" spans="1:5" ht="12.75" x14ac:dyDescent="0.2">
      <c r="A86" s="22"/>
      <c r="B86" s="28"/>
      <c r="C86" s="24"/>
    </row>
    <row r="87" spans="1:5" ht="12.75" x14ac:dyDescent="0.2">
      <c r="A87" s="22"/>
      <c r="B87" s="28"/>
      <c r="C87" s="24"/>
    </row>
    <row r="88" spans="1:5" ht="12.75" x14ac:dyDescent="0.2">
      <c r="A88" s="22"/>
      <c r="B88" s="28"/>
      <c r="C88" s="24"/>
    </row>
    <row r="89" spans="1:5" ht="12.75" x14ac:dyDescent="0.2">
      <c r="A89" s="22"/>
      <c r="B89" s="28"/>
      <c r="C89" s="24"/>
    </row>
    <row r="90" spans="1:5" ht="12.75" x14ac:dyDescent="0.2">
      <c r="A90" s="22"/>
      <c r="B90" s="28"/>
      <c r="C90" s="24"/>
    </row>
    <row r="91" spans="1:5" ht="12.75" x14ac:dyDescent="0.2">
      <c r="A91" s="22"/>
      <c r="B91" s="28"/>
      <c r="C91" s="24"/>
    </row>
    <row r="92" spans="1:5" ht="12.75" x14ac:dyDescent="0.2">
      <c r="A92" s="22"/>
      <c r="B92" s="28"/>
      <c r="C92" s="24"/>
    </row>
    <row r="93" spans="1:5" ht="12.75" x14ac:dyDescent="0.2">
      <c r="A93" s="22"/>
      <c r="B93" s="28"/>
      <c r="C93" s="24"/>
    </row>
    <row r="94" spans="1:5" ht="12.75" x14ac:dyDescent="0.2">
      <c r="A94" s="22"/>
      <c r="B94" s="28"/>
      <c r="C94" s="24"/>
    </row>
    <row r="95" spans="1:5" ht="12.75" x14ac:dyDescent="0.2">
      <c r="A95" s="22"/>
      <c r="B95" s="28"/>
      <c r="C95" s="24"/>
    </row>
    <row r="96" spans="1:5" ht="12.75" x14ac:dyDescent="0.2">
      <c r="A96" s="22"/>
      <c r="B96" s="28"/>
      <c r="C96" s="24"/>
    </row>
    <row r="97" spans="1:3" ht="12.75" x14ac:dyDescent="0.2">
      <c r="A97" s="22"/>
      <c r="B97" s="28"/>
      <c r="C97" s="24"/>
    </row>
    <row r="98" spans="1:3" ht="12.75" x14ac:dyDescent="0.2">
      <c r="A98" s="22"/>
      <c r="B98" s="28"/>
      <c r="C98" s="24"/>
    </row>
    <row r="99" spans="1:3" ht="12.75" x14ac:dyDescent="0.2">
      <c r="A99" s="22"/>
      <c r="B99" s="28"/>
      <c r="C99" s="24"/>
    </row>
    <row r="100" spans="1:3" ht="12.75" x14ac:dyDescent="0.2">
      <c r="A100" s="22"/>
      <c r="B100" s="28"/>
      <c r="C100" s="24"/>
    </row>
    <row r="101" spans="1:3" ht="12.75" x14ac:dyDescent="0.2">
      <c r="A101" s="22"/>
      <c r="B101" s="28"/>
      <c r="C101" s="24"/>
    </row>
    <row r="102" spans="1:3" ht="12.75" x14ac:dyDescent="0.2">
      <c r="A102" s="22"/>
      <c r="B102" s="28"/>
      <c r="C102" s="24"/>
    </row>
    <row r="103" spans="1:3" ht="12.75" x14ac:dyDescent="0.2">
      <c r="A103" s="22"/>
      <c r="B103" s="28"/>
      <c r="C103" s="24"/>
    </row>
    <row r="104" spans="1:3" ht="12.75" x14ac:dyDescent="0.2">
      <c r="A104" s="22"/>
      <c r="B104" s="28"/>
      <c r="C104" s="24"/>
    </row>
    <row r="105" spans="1:3" ht="12.75" x14ac:dyDescent="0.2">
      <c r="A105" s="22"/>
      <c r="B105" s="28"/>
      <c r="C105" s="24"/>
    </row>
    <row r="106" spans="1:3" ht="12.75" x14ac:dyDescent="0.2">
      <c r="A106" s="22"/>
      <c r="B106" s="28"/>
      <c r="C106" s="24"/>
    </row>
    <row r="107" spans="1:3" ht="12.75" x14ac:dyDescent="0.2">
      <c r="A107" s="22"/>
      <c r="B107" s="28"/>
      <c r="C107" s="24"/>
    </row>
    <row r="108" spans="1:3" ht="12.75" x14ac:dyDescent="0.2">
      <c r="A108" s="22"/>
      <c r="B108" s="28"/>
      <c r="C108" s="24"/>
    </row>
    <row r="109" spans="1:3" ht="12.75" x14ac:dyDescent="0.2">
      <c r="A109" s="22"/>
      <c r="B109" s="28"/>
      <c r="C109" s="24"/>
    </row>
    <row r="110" spans="1:3" ht="12.75" x14ac:dyDescent="0.2">
      <c r="A110" s="22"/>
      <c r="B110" s="28"/>
      <c r="C110" s="24"/>
    </row>
    <row r="111" spans="1:3" ht="12.75" x14ac:dyDescent="0.2">
      <c r="A111" s="22"/>
      <c r="B111" s="28"/>
      <c r="C111" s="24"/>
    </row>
    <row r="112" spans="1:3" ht="12.75" x14ac:dyDescent="0.2">
      <c r="A112" s="22"/>
      <c r="B112" s="28"/>
      <c r="C112" s="24"/>
    </row>
    <row r="113" spans="1:3" ht="12.75" x14ac:dyDescent="0.2">
      <c r="A113" s="22"/>
      <c r="B113" s="28"/>
      <c r="C113" s="24"/>
    </row>
    <row r="114" spans="1:3" ht="12.75" x14ac:dyDescent="0.2">
      <c r="A114" s="22"/>
      <c r="B114" s="28"/>
      <c r="C114" s="24"/>
    </row>
    <row r="115" spans="1:3" ht="12.75" x14ac:dyDescent="0.2">
      <c r="A115" s="22"/>
      <c r="B115" s="28"/>
      <c r="C115" s="24"/>
    </row>
    <row r="116" spans="1:3" ht="12.75" x14ac:dyDescent="0.2">
      <c r="A116" s="22"/>
      <c r="B116" s="28"/>
      <c r="C116" s="24"/>
    </row>
    <row r="117" spans="1:3" ht="12.75" x14ac:dyDescent="0.2">
      <c r="A117" s="22"/>
      <c r="B117" s="28"/>
      <c r="C117" s="24"/>
    </row>
    <row r="118" spans="1:3" ht="12.75" x14ac:dyDescent="0.2">
      <c r="A118" s="22"/>
      <c r="B118" s="28"/>
      <c r="C118" s="24"/>
    </row>
    <row r="119" spans="1:3" ht="12.75" x14ac:dyDescent="0.2">
      <c r="A119" s="22"/>
      <c r="B119" s="28"/>
      <c r="C119" s="24"/>
    </row>
    <row r="120" spans="1:3" ht="12.75" x14ac:dyDescent="0.2">
      <c r="A120" s="22"/>
      <c r="B120" s="28"/>
      <c r="C120" s="24"/>
    </row>
    <row r="121" spans="1:3" ht="12.75" x14ac:dyDescent="0.2">
      <c r="A121" s="22"/>
      <c r="B121" s="28"/>
      <c r="C121" s="24"/>
    </row>
    <row r="122" spans="1:3" ht="12.75" x14ac:dyDescent="0.2">
      <c r="A122" s="22"/>
      <c r="B122" s="28"/>
      <c r="C122" s="24"/>
    </row>
    <row r="123" spans="1:3" ht="12.75" x14ac:dyDescent="0.2">
      <c r="A123" s="22"/>
      <c r="B123" s="28"/>
      <c r="C123" s="24"/>
    </row>
    <row r="124" spans="1:3" ht="12.75" x14ac:dyDescent="0.2">
      <c r="A124" s="22"/>
      <c r="B124" s="28"/>
      <c r="C124" s="24"/>
    </row>
    <row r="125" spans="1:3" ht="12.75" x14ac:dyDescent="0.2">
      <c r="A125" s="22"/>
      <c r="B125" s="28"/>
      <c r="C125" s="24"/>
    </row>
    <row r="126" spans="1:3" ht="12.75" x14ac:dyDescent="0.2">
      <c r="A126" s="22"/>
      <c r="B126" s="28"/>
      <c r="C126" s="24"/>
    </row>
    <row r="127" spans="1:3" ht="12.75" x14ac:dyDescent="0.2">
      <c r="A127" s="22"/>
      <c r="B127" s="28"/>
      <c r="C127" s="24"/>
    </row>
    <row r="128" spans="1:3" ht="12.75" x14ac:dyDescent="0.2">
      <c r="A128" s="22"/>
      <c r="B128" s="28"/>
      <c r="C128" s="24"/>
    </row>
    <row r="129" spans="1:3" ht="12.75" x14ac:dyDescent="0.2">
      <c r="A129" s="22"/>
      <c r="B129" s="28"/>
      <c r="C129" s="24"/>
    </row>
    <row r="130" spans="1:3" ht="12.75" x14ac:dyDescent="0.2">
      <c r="A130" s="22"/>
      <c r="B130" s="28"/>
      <c r="C130" s="24"/>
    </row>
    <row r="131" spans="1:3" ht="12.75" x14ac:dyDescent="0.2">
      <c r="A131" s="22"/>
      <c r="B131" s="28"/>
      <c r="C131" s="24"/>
    </row>
    <row r="132" spans="1:3" ht="12.75" x14ac:dyDescent="0.2">
      <c r="A132" s="22"/>
      <c r="B132" s="28"/>
      <c r="C132" s="24"/>
    </row>
    <row r="133" spans="1:3" ht="12.75" x14ac:dyDescent="0.2">
      <c r="A133" s="22"/>
      <c r="B133" s="28"/>
      <c r="C133" s="24"/>
    </row>
    <row r="134" spans="1:3" ht="12.75" x14ac:dyDescent="0.2">
      <c r="A134" s="22"/>
      <c r="B134" s="28"/>
      <c r="C134" s="24"/>
    </row>
    <row r="135" spans="1:3" ht="12.75" x14ac:dyDescent="0.2">
      <c r="A135" s="22"/>
      <c r="B135" s="28"/>
      <c r="C135" s="24"/>
    </row>
    <row r="136" spans="1:3" ht="12.75" x14ac:dyDescent="0.2">
      <c r="A136" s="22"/>
      <c r="B136" s="28"/>
      <c r="C136" s="24"/>
    </row>
    <row r="137" spans="1:3" ht="12.75" x14ac:dyDescent="0.2">
      <c r="A137" s="22"/>
      <c r="B137" s="28"/>
      <c r="C137" s="24"/>
    </row>
    <row r="138" spans="1:3" ht="12.75" x14ac:dyDescent="0.2">
      <c r="A138" s="22"/>
      <c r="B138" s="28"/>
      <c r="C138" s="24"/>
    </row>
    <row r="139" spans="1:3" ht="12.75" x14ac:dyDescent="0.2">
      <c r="A139" s="22"/>
      <c r="B139" s="28"/>
      <c r="C139" s="24"/>
    </row>
    <row r="140" spans="1:3" ht="12.75" x14ac:dyDescent="0.2">
      <c r="A140" s="22"/>
      <c r="B140" s="28"/>
      <c r="C140" s="24"/>
    </row>
    <row r="141" spans="1:3" ht="12.75" x14ac:dyDescent="0.2">
      <c r="A141" s="22"/>
      <c r="B141" s="28"/>
      <c r="C141" s="24"/>
    </row>
    <row r="142" spans="1:3" ht="12.75" x14ac:dyDescent="0.2">
      <c r="A142" s="22"/>
      <c r="B142" s="28"/>
      <c r="C142" s="24"/>
    </row>
    <row r="143" spans="1:3" ht="12.75" x14ac:dyDescent="0.2">
      <c r="A143" s="22"/>
      <c r="B143" s="28"/>
      <c r="C143" s="24"/>
    </row>
    <row r="144" spans="1:3" ht="12.75" x14ac:dyDescent="0.2">
      <c r="A144" s="22"/>
      <c r="B144" s="28"/>
      <c r="C144" s="24"/>
    </row>
    <row r="145" spans="1:3" ht="12.75" x14ac:dyDescent="0.2">
      <c r="A145" s="22"/>
      <c r="B145" s="28"/>
      <c r="C145" s="24"/>
    </row>
    <row r="146" spans="1:3" ht="12.75" x14ac:dyDescent="0.2">
      <c r="A146" s="22"/>
      <c r="B146" s="28"/>
      <c r="C146" s="24"/>
    </row>
    <row r="147" spans="1:3" ht="12.75" x14ac:dyDescent="0.2">
      <c r="A147" s="22"/>
      <c r="B147" s="28"/>
      <c r="C147" s="24"/>
    </row>
    <row r="148" spans="1:3" ht="12.75" x14ac:dyDescent="0.2">
      <c r="A148" s="22"/>
      <c r="B148" s="28"/>
      <c r="C148" s="24"/>
    </row>
    <row r="149" spans="1:3" ht="12.75" x14ac:dyDescent="0.2">
      <c r="A149" s="22"/>
      <c r="B149" s="28"/>
      <c r="C149" s="24"/>
    </row>
    <row r="150" spans="1:3" ht="12.75" x14ac:dyDescent="0.2">
      <c r="A150" s="22"/>
      <c r="B150" s="28"/>
      <c r="C150" s="24"/>
    </row>
    <row r="151" spans="1:3" ht="12.75" x14ac:dyDescent="0.2">
      <c r="A151" s="22"/>
      <c r="B151" s="28"/>
      <c r="C151" s="24"/>
    </row>
    <row r="152" spans="1:3" ht="12.75" x14ac:dyDescent="0.2">
      <c r="A152" s="22"/>
      <c r="B152" s="28"/>
      <c r="C152" s="24"/>
    </row>
    <row r="153" spans="1:3" ht="12.75" x14ac:dyDescent="0.2">
      <c r="A153" s="22"/>
      <c r="B153" s="28"/>
      <c r="C153" s="24"/>
    </row>
    <row r="154" spans="1:3" x14ac:dyDescent="0.25">
      <c r="C154" s="24"/>
    </row>
    <row r="155" spans="1:3" x14ac:dyDescent="0.25">
      <c r="C155" s="24"/>
    </row>
    <row r="156" spans="1:3" x14ac:dyDescent="0.25">
      <c r="C156" s="24"/>
    </row>
  </sheetData>
  <mergeCells count="1">
    <mergeCell ref="A6:C6"/>
  </mergeCells>
  <pageMargins left="0.39370078740157483" right="0.27559055118110237" top="0.78740157480314965" bottom="0.19685039370078741" header="0.55118110236220474" footer="0.15748031496062992"/>
  <pageSetup paperSize="9" orientation="portrait" r:id="rId1"/>
  <headerFooter alignWithMargins="0">
    <oddFooter xml:space="preserve">&amp;C&amp;P. oldal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52"/>
  <sheetViews>
    <sheetView topLeftCell="A10" zoomScaleNormal="100" workbookViewId="0">
      <selection activeCell="A6" sqref="A6:H6"/>
    </sheetView>
  </sheetViews>
  <sheetFormatPr defaultRowHeight="12.75" x14ac:dyDescent="0.2"/>
  <cols>
    <col min="1" max="1" width="3.5703125" style="91" customWidth="1"/>
    <col min="2" max="4" width="9.140625" style="91"/>
    <col min="5" max="5" width="15.42578125" style="91" customWidth="1"/>
    <col min="6" max="6" width="22.5703125" style="91" customWidth="1"/>
    <col min="7" max="7" width="16.7109375" style="91" customWidth="1"/>
    <col min="8" max="8" width="16" style="91" customWidth="1"/>
    <col min="9" max="9" width="13.7109375" style="91" bestFit="1" customWidth="1"/>
    <col min="10" max="10" width="16.42578125" style="91" bestFit="1" customWidth="1"/>
    <col min="11" max="11" width="15.28515625" style="91" bestFit="1" customWidth="1"/>
    <col min="12" max="12" width="16.28515625" style="91" bestFit="1" customWidth="1"/>
    <col min="13" max="16384" width="9.140625" style="91"/>
  </cols>
  <sheetData>
    <row r="1" spans="1:8" x14ac:dyDescent="0.2">
      <c r="A1" t="s">
        <v>342</v>
      </c>
      <c r="B1" s="27"/>
      <c r="C1" s="37"/>
    </row>
    <row r="2" spans="1:8" x14ac:dyDescent="0.2">
      <c r="A2" s="91" t="s">
        <v>345</v>
      </c>
    </row>
    <row r="4" spans="1:8" ht="15.75" x14ac:dyDescent="0.2">
      <c r="A4" s="153"/>
      <c r="B4" s="317" t="s">
        <v>217</v>
      </c>
      <c r="C4" s="317"/>
      <c r="D4" s="317"/>
      <c r="E4" s="317"/>
      <c r="F4" s="317"/>
      <c r="G4" s="317"/>
      <c r="H4" s="317"/>
    </row>
    <row r="5" spans="1:8" ht="15.75" x14ac:dyDescent="0.2">
      <c r="A5" s="153"/>
      <c r="B5" s="153"/>
      <c r="C5" s="317"/>
      <c r="D5" s="320"/>
      <c r="E5" s="320"/>
      <c r="F5" s="320"/>
      <c r="G5" s="153"/>
      <c r="H5" s="153"/>
    </row>
    <row r="6" spans="1:8" ht="15.75" x14ac:dyDescent="0.2">
      <c r="A6" s="317" t="s">
        <v>211</v>
      </c>
      <c r="B6" s="317"/>
      <c r="C6" s="317"/>
      <c r="D6" s="317"/>
      <c r="E6" s="317"/>
      <c r="F6" s="317"/>
      <c r="G6" s="317"/>
      <c r="H6" s="317"/>
    </row>
    <row r="7" spans="1:8" ht="15.75" x14ac:dyDescent="0.2">
      <c r="A7" s="317"/>
      <c r="B7" s="317"/>
      <c r="C7" s="317"/>
      <c r="D7" s="317"/>
      <c r="E7" s="317"/>
      <c r="F7" s="317"/>
      <c r="G7" s="317"/>
      <c r="H7" s="317"/>
    </row>
    <row r="8" spans="1:8" ht="15.75" x14ac:dyDescent="0.2">
      <c r="A8" s="328" t="s">
        <v>157</v>
      </c>
      <c r="B8" s="329"/>
      <c r="C8" s="329"/>
      <c r="D8" s="329"/>
      <c r="E8" s="329"/>
      <c r="F8" s="329"/>
      <c r="G8" s="212" t="s">
        <v>278</v>
      </c>
      <c r="H8" s="212" t="s">
        <v>279</v>
      </c>
    </row>
    <row r="9" spans="1:8" ht="15.75" x14ac:dyDescent="0.2">
      <c r="A9" s="330"/>
      <c r="B9" s="331"/>
      <c r="C9" s="331"/>
      <c r="D9" s="331"/>
      <c r="E9" s="331"/>
      <c r="F9" s="331"/>
      <c r="G9" s="212" t="s">
        <v>172</v>
      </c>
      <c r="H9" s="212" t="s">
        <v>172</v>
      </c>
    </row>
    <row r="10" spans="1:8" ht="15.75" x14ac:dyDescent="0.2">
      <c r="A10" s="155"/>
      <c r="B10" s="326" t="s">
        <v>173</v>
      </c>
      <c r="C10" s="327"/>
      <c r="D10" s="327"/>
      <c r="E10" s="327"/>
      <c r="F10" s="327"/>
      <c r="G10" s="156">
        <v>89035200</v>
      </c>
      <c r="H10" s="156">
        <v>89035200</v>
      </c>
    </row>
    <row r="11" spans="1:8" ht="15.75" x14ac:dyDescent="0.2">
      <c r="A11" s="155"/>
      <c r="B11" s="321" t="s">
        <v>184</v>
      </c>
      <c r="C11" s="322"/>
      <c r="D11" s="322"/>
      <c r="E11" s="322"/>
      <c r="F11" s="322"/>
      <c r="G11" s="156">
        <v>4897885</v>
      </c>
      <c r="H11" s="156">
        <v>4897885</v>
      </c>
    </row>
    <row r="12" spans="1:8" ht="15.75" x14ac:dyDescent="0.2">
      <c r="A12" s="155"/>
      <c r="B12" s="321" t="s">
        <v>185</v>
      </c>
      <c r="C12" s="322"/>
      <c r="D12" s="322"/>
      <c r="E12" s="322"/>
      <c r="F12" s="322"/>
      <c r="G12" s="156">
        <v>9952000</v>
      </c>
      <c r="H12" s="156">
        <v>9952000</v>
      </c>
    </row>
    <row r="13" spans="1:8" ht="15.75" x14ac:dyDescent="0.2">
      <c r="A13" s="155"/>
      <c r="B13" s="321" t="s">
        <v>186</v>
      </c>
      <c r="C13" s="322"/>
      <c r="D13" s="322"/>
      <c r="E13" s="322"/>
      <c r="F13" s="322"/>
      <c r="G13" s="156">
        <v>100000</v>
      </c>
      <c r="H13" s="156">
        <v>100000</v>
      </c>
    </row>
    <row r="14" spans="1:8" ht="15.75" x14ac:dyDescent="0.2">
      <c r="A14" s="155"/>
      <c r="B14" s="321" t="s">
        <v>187</v>
      </c>
      <c r="C14" s="322"/>
      <c r="D14" s="322"/>
      <c r="E14" s="322"/>
      <c r="F14" s="322"/>
      <c r="G14" s="156">
        <v>6617050</v>
      </c>
      <c r="H14" s="156">
        <v>6617050</v>
      </c>
    </row>
    <row r="15" spans="1:8" ht="15.75" x14ac:dyDescent="0.2">
      <c r="A15" s="155"/>
      <c r="B15" s="324" t="s">
        <v>216</v>
      </c>
      <c r="C15" s="325"/>
      <c r="D15" s="325"/>
      <c r="E15" s="325"/>
      <c r="F15" s="325"/>
      <c r="G15" s="156">
        <v>629412</v>
      </c>
      <c r="H15" s="156">
        <v>629412</v>
      </c>
    </row>
    <row r="16" spans="1:8" ht="15.75" x14ac:dyDescent="0.2">
      <c r="A16" s="155" t="s">
        <v>3</v>
      </c>
      <c r="B16" s="318" t="s">
        <v>174</v>
      </c>
      <c r="C16" s="319"/>
      <c r="D16" s="319"/>
      <c r="E16" s="319"/>
      <c r="F16" s="319"/>
      <c r="G16" s="158">
        <f>G10+G11+G12+G13+G14+G15</f>
        <v>111231547</v>
      </c>
      <c r="H16" s="158">
        <f>SUM(H10:H15)</f>
        <v>111231547</v>
      </c>
    </row>
    <row r="17" spans="1:8" ht="15.75" x14ac:dyDescent="0.2">
      <c r="A17" s="321"/>
      <c r="B17" s="322"/>
      <c r="C17" s="322"/>
      <c r="D17" s="322"/>
      <c r="E17" s="322"/>
      <c r="F17" s="322"/>
      <c r="G17" s="323"/>
    </row>
    <row r="18" spans="1:8" ht="15.75" x14ac:dyDescent="0.2">
      <c r="A18" s="155"/>
      <c r="B18" s="321" t="s">
        <v>159</v>
      </c>
      <c r="C18" s="322"/>
      <c r="D18" s="322"/>
      <c r="E18" s="322"/>
      <c r="F18" s="322"/>
      <c r="G18" s="156">
        <v>29868800</v>
      </c>
      <c r="H18" s="156">
        <v>29868800</v>
      </c>
    </row>
    <row r="19" spans="1:8" ht="15.75" x14ac:dyDescent="0.2">
      <c r="A19" s="155"/>
      <c r="B19" s="321" t="s">
        <v>160</v>
      </c>
      <c r="C19" s="322"/>
      <c r="D19" s="322"/>
      <c r="E19" s="322"/>
      <c r="F19" s="322"/>
      <c r="G19" s="156">
        <v>8400000</v>
      </c>
      <c r="H19" s="156">
        <v>8400000</v>
      </c>
    </row>
    <row r="20" spans="1:8" ht="15.75" x14ac:dyDescent="0.2">
      <c r="A20" s="155"/>
      <c r="B20" s="321" t="s">
        <v>161</v>
      </c>
      <c r="C20" s="322"/>
      <c r="D20" s="322"/>
      <c r="E20" s="322"/>
      <c r="F20" s="322"/>
      <c r="G20" s="156">
        <v>13929200</v>
      </c>
      <c r="H20" s="156">
        <v>13929200</v>
      </c>
    </row>
    <row r="21" spans="1:8" ht="15.75" x14ac:dyDescent="0.2">
      <c r="A21" s="155"/>
      <c r="B21" s="321" t="s">
        <v>162</v>
      </c>
      <c r="C21" s="322"/>
      <c r="D21" s="322"/>
      <c r="E21" s="322"/>
      <c r="F21" s="322"/>
      <c r="G21" s="156">
        <v>339500</v>
      </c>
      <c r="H21" s="156">
        <v>339500</v>
      </c>
    </row>
    <row r="22" spans="1:8" ht="15.75" x14ac:dyDescent="0.2">
      <c r="A22" s="155"/>
      <c r="B22" s="321" t="s">
        <v>163</v>
      </c>
      <c r="C22" s="322"/>
      <c r="D22" s="322"/>
      <c r="E22" s="322"/>
      <c r="F22" s="322"/>
      <c r="G22" s="156">
        <v>4200000</v>
      </c>
      <c r="H22" s="156">
        <v>4200000</v>
      </c>
    </row>
    <row r="23" spans="1:8" ht="15.75" x14ac:dyDescent="0.2">
      <c r="A23" s="155"/>
      <c r="B23" s="321" t="s">
        <v>164</v>
      </c>
      <c r="C23" s="322"/>
      <c r="D23" s="322"/>
      <c r="E23" s="322"/>
      <c r="F23" s="322"/>
      <c r="G23" s="156">
        <v>5813333</v>
      </c>
      <c r="H23" s="156">
        <v>5813333</v>
      </c>
    </row>
    <row r="24" spans="1:8" ht="15.75" x14ac:dyDescent="0.2">
      <c r="A24" s="155"/>
      <c r="B24" s="321" t="s">
        <v>165</v>
      </c>
      <c r="C24" s="322"/>
      <c r="D24" s="322"/>
      <c r="E24" s="322"/>
      <c r="F24" s="322"/>
      <c r="G24" s="156">
        <v>2746667</v>
      </c>
      <c r="H24" s="156">
        <v>2746667</v>
      </c>
    </row>
    <row r="25" spans="1:8" ht="15.75" x14ac:dyDescent="0.2">
      <c r="A25" s="155"/>
      <c r="B25" s="321" t="s">
        <v>166</v>
      </c>
      <c r="C25" s="322"/>
      <c r="D25" s="322"/>
      <c r="E25" s="322"/>
      <c r="F25" s="322"/>
      <c r="G25" s="156">
        <v>1327333</v>
      </c>
      <c r="H25" s="156">
        <v>1327333</v>
      </c>
    </row>
    <row r="26" spans="1:8" ht="15.75" x14ac:dyDescent="0.2">
      <c r="A26" s="155"/>
      <c r="B26" s="321" t="s">
        <v>167</v>
      </c>
      <c r="C26" s="322"/>
      <c r="D26" s="322"/>
      <c r="E26" s="322"/>
      <c r="F26" s="322"/>
      <c r="G26" s="156">
        <v>724000</v>
      </c>
      <c r="H26" s="156">
        <v>724000</v>
      </c>
    </row>
    <row r="27" spans="1:8" ht="32.25" customHeight="1" x14ac:dyDescent="0.2">
      <c r="A27" s="155"/>
      <c r="B27" s="326" t="s">
        <v>188</v>
      </c>
      <c r="C27" s="332"/>
      <c r="D27" s="332"/>
      <c r="E27" s="332"/>
      <c r="F27" s="332"/>
      <c r="G27" s="156">
        <v>1754910</v>
      </c>
      <c r="H27" s="156">
        <v>1754910</v>
      </c>
    </row>
    <row r="28" spans="1:8" ht="15.75" x14ac:dyDescent="0.2">
      <c r="A28" s="155" t="s">
        <v>149</v>
      </c>
      <c r="B28" s="318" t="s">
        <v>168</v>
      </c>
      <c r="C28" s="322"/>
      <c r="D28" s="322"/>
      <c r="E28" s="322"/>
      <c r="F28" s="322"/>
      <c r="G28" s="158">
        <f>SUM(G18:G27)</f>
        <v>69103743</v>
      </c>
      <c r="H28" s="158">
        <f>SUM(H18:H27)</f>
        <v>69103743</v>
      </c>
    </row>
    <row r="29" spans="1:8" ht="15.75" x14ac:dyDescent="0.2">
      <c r="A29" s="333"/>
      <c r="B29" s="322"/>
      <c r="C29" s="322"/>
      <c r="D29" s="322"/>
      <c r="E29" s="322"/>
      <c r="F29" s="322"/>
      <c r="G29" s="323"/>
    </row>
    <row r="30" spans="1:8" ht="15.75" x14ac:dyDescent="0.2">
      <c r="A30" s="160"/>
      <c r="B30" s="333" t="s">
        <v>189</v>
      </c>
      <c r="C30" s="322"/>
      <c r="D30" s="322"/>
      <c r="E30" s="322"/>
      <c r="F30" s="322"/>
      <c r="G30" s="56">
        <v>22894545</v>
      </c>
      <c r="H30" s="56">
        <v>22894545</v>
      </c>
    </row>
    <row r="31" spans="1:8" ht="15.75" x14ac:dyDescent="0.2">
      <c r="A31" s="155"/>
      <c r="B31" s="321" t="s">
        <v>190</v>
      </c>
      <c r="C31" s="322"/>
      <c r="D31" s="322"/>
      <c r="E31" s="322"/>
      <c r="F31" s="322"/>
      <c r="G31" s="161">
        <v>6000000</v>
      </c>
      <c r="H31" s="161">
        <v>6000000</v>
      </c>
    </row>
    <row r="32" spans="1:8" ht="15.75" x14ac:dyDescent="0.2">
      <c r="A32" s="155"/>
      <c r="B32" s="321" t="s">
        <v>169</v>
      </c>
      <c r="C32" s="322"/>
      <c r="D32" s="322"/>
      <c r="E32" s="322"/>
      <c r="F32" s="322"/>
      <c r="G32" s="161">
        <v>7246624</v>
      </c>
      <c r="H32" s="161">
        <f>7246624+949980</f>
        <v>8196604</v>
      </c>
    </row>
    <row r="33" spans="1:12" ht="15.75" x14ac:dyDescent="0.2">
      <c r="A33" s="155"/>
      <c r="B33" s="321" t="s">
        <v>175</v>
      </c>
      <c r="C33" s="322"/>
      <c r="D33" s="322"/>
      <c r="E33" s="322"/>
      <c r="F33" s="322"/>
      <c r="G33" s="161">
        <v>12252500</v>
      </c>
      <c r="H33" s="161">
        <f>12252500-226200</f>
        <v>12026300</v>
      </c>
    </row>
    <row r="34" spans="1:12" ht="15.75" x14ac:dyDescent="0.2">
      <c r="A34" s="155"/>
      <c r="B34" s="321" t="s">
        <v>191</v>
      </c>
      <c r="C34" s="322"/>
      <c r="D34" s="322"/>
      <c r="E34" s="322"/>
      <c r="F34" s="322"/>
      <c r="G34" s="161">
        <v>22726500</v>
      </c>
      <c r="H34" s="161">
        <f>22726500+98100</f>
        <v>22824600</v>
      </c>
    </row>
    <row r="35" spans="1:12" ht="15.75" x14ac:dyDescent="0.2">
      <c r="A35" s="155"/>
      <c r="B35" s="326" t="s">
        <v>192</v>
      </c>
      <c r="C35" s="332"/>
      <c r="D35" s="332"/>
      <c r="E35" s="332"/>
      <c r="F35" s="332"/>
      <c r="G35" s="161">
        <v>12920715</v>
      </c>
      <c r="H35" s="161">
        <v>12920715</v>
      </c>
      <c r="J35" s="227"/>
      <c r="K35" s="227"/>
      <c r="L35" s="227"/>
    </row>
    <row r="36" spans="1:12" s="109" customFormat="1" ht="15.75" x14ac:dyDescent="0.2">
      <c r="A36" s="160" t="s">
        <v>207</v>
      </c>
      <c r="B36" s="324" t="s">
        <v>170</v>
      </c>
      <c r="C36" s="325"/>
      <c r="D36" s="325"/>
      <c r="E36" s="325"/>
      <c r="F36" s="325"/>
      <c r="G36" s="165">
        <f>SUM(G30:G35)</f>
        <v>84040884</v>
      </c>
      <c r="H36" s="165">
        <f>SUM(H30:H35)</f>
        <v>84862764</v>
      </c>
      <c r="I36" s="232"/>
    </row>
    <row r="37" spans="1:12" ht="15.75" x14ac:dyDescent="0.2">
      <c r="A37" s="162"/>
      <c r="B37" s="334"/>
      <c r="C37" s="334"/>
      <c r="D37" s="334"/>
      <c r="E37" s="334"/>
      <c r="F37" s="334"/>
      <c r="G37" s="157"/>
      <c r="H37" s="157"/>
    </row>
    <row r="38" spans="1:12" ht="15.75" x14ac:dyDescent="0.2">
      <c r="A38" s="155"/>
      <c r="B38" s="324" t="s">
        <v>201</v>
      </c>
      <c r="C38" s="325"/>
      <c r="D38" s="325"/>
      <c r="E38" s="325"/>
      <c r="F38" s="325"/>
      <c r="G38" s="161">
        <v>10424160</v>
      </c>
      <c r="H38" s="161">
        <v>10424160</v>
      </c>
    </row>
    <row r="39" spans="1:12" ht="15.75" x14ac:dyDescent="0.2">
      <c r="A39" s="155"/>
      <c r="B39" s="324" t="s">
        <v>202</v>
      </c>
      <c r="C39" s="325"/>
      <c r="D39" s="325"/>
      <c r="E39" s="325"/>
      <c r="F39" s="325"/>
      <c r="G39" s="161">
        <v>5409000</v>
      </c>
      <c r="H39" s="161">
        <v>5409000</v>
      </c>
      <c r="J39" s="228"/>
      <c r="K39" s="228"/>
    </row>
    <row r="40" spans="1:12" ht="15.75" x14ac:dyDescent="0.2">
      <c r="A40" s="160" t="s">
        <v>208</v>
      </c>
      <c r="B40" s="335" t="s">
        <v>203</v>
      </c>
      <c r="C40" s="336"/>
      <c r="D40" s="336"/>
      <c r="E40" s="336"/>
      <c r="F40" s="336"/>
      <c r="G40" s="165">
        <f>G38+G39</f>
        <v>15833160</v>
      </c>
      <c r="H40" s="165">
        <f>H38+H39</f>
        <v>15833160</v>
      </c>
      <c r="I40" s="228"/>
    </row>
    <row r="41" spans="1:12" ht="15.75" x14ac:dyDescent="0.2">
      <c r="A41" s="333"/>
      <c r="B41" s="322"/>
      <c r="C41" s="322"/>
      <c r="D41" s="322"/>
      <c r="E41" s="322"/>
      <c r="F41" s="322"/>
      <c r="G41" s="323"/>
    </row>
    <row r="42" spans="1:12" ht="15.75" x14ac:dyDescent="0.2">
      <c r="A42" s="160"/>
      <c r="B42" s="333" t="s">
        <v>204</v>
      </c>
      <c r="C42" s="322"/>
      <c r="D42" s="322"/>
      <c r="E42" s="322"/>
      <c r="F42" s="322"/>
      <c r="G42" s="161">
        <v>12272640</v>
      </c>
      <c r="H42" s="161">
        <f>12272640+156675</f>
        <v>12429315</v>
      </c>
    </row>
    <row r="43" spans="1:12" ht="15.75" x14ac:dyDescent="0.2">
      <c r="A43" s="160"/>
      <c r="B43" s="337" t="s">
        <v>193</v>
      </c>
      <c r="C43" s="338"/>
      <c r="D43" s="338"/>
      <c r="E43" s="338"/>
      <c r="F43" s="338"/>
      <c r="G43" s="161">
        <v>20712718</v>
      </c>
      <c r="H43" s="161">
        <v>20712718</v>
      </c>
    </row>
    <row r="44" spans="1:12" ht="15.75" x14ac:dyDescent="0.2">
      <c r="A44" s="160"/>
      <c r="B44" s="340" t="s">
        <v>205</v>
      </c>
      <c r="C44" s="341"/>
      <c r="D44" s="341"/>
      <c r="E44" s="341"/>
      <c r="F44" s="341"/>
      <c r="G44" s="161">
        <v>1025430</v>
      </c>
      <c r="H44" s="161">
        <f>1025430-235081</f>
        <v>790349</v>
      </c>
    </row>
    <row r="45" spans="1:12" ht="15.75" x14ac:dyDescent="0.2">
      <c r="A45" s="160" t="s">
        <v>209</v>
      </c>
      <c r="B45" s="324" t="s">
        <v>206</v>
      </c>
      <c r="C45" s="325"/>
      <c r="D45" s="325"/>
      <c r="E45" s="325"/>
      <c r="F45" s="325"/>
      <c r="G45" s="158">
        <f>G42+G43+G44</f>
        <v>34010788</v>
      </c>
      <c r="H45" s="158">
        <f>H42+H43+H44</f>
        <v>33932382</v>
      </c>
    </row>
    <row r="46" spans="1:12" ht="15.75" x14ac:dyDescent="0.2">
      <c r="A46" s="333"/>
      <c r="B46" s="322"/>
      <c r="C46" s="322"/>
      <c r="D46" s="322"/>
      <c r="E46" s="322"/>
      <c r="F46" s="322"/>
      <c r="G46" s="323"/>
    </row>
    <row r="47" spans="1:12" ht="31.5" customHeight="1" x14ac:dyDescent="0.2">
      <c r="A47" s="159" t="s">
        <v>150</v>
      </c>
      <c r="B47" s="339" t="s">
        <v>210</v>
      </c>
      <c r="C47" s="339"/>
      <c r="D47" s="339"/>
      <c r="E47" s="339"/>
      <c r="F47" s="339"/>
      <c r="G47" s="163">
        <f>G36+G40+G45</f>
        <v>133884832</v>
      </c>
      <c r="H47" s="163">
        <f>SUM(H36,H40,H45)</f>
        <v>134628306</v>
      </c>
    </row>
    <row r="48" spans="1:12" ht="16.5" customHeight="1" x14ac:dyDescent="0.2">
      <c r="A48" s="159"/>
      <c r="B48" s="164"/>
      <c r="C48" s="164"/>
      <c r="D48" s="164"/>
      <c r="E48" s="164"/>
      <c r="F48" s="164"/>
      <c r="G48" s="163"/>
      <c r="H48" s="163"/>
    </row>
    <row r="49" spans="1:8" ht="15.75" x14ac:dyDescent="0.2">
      <c r="A49" s="160" t="s">
        <v>151</v>
      </c>
      <c r="B49" s="154" t="s">
        <v>176</v>
      </c>
      <c r="C49" s="160"/>
      <c r="D49" s="160"/>
      <c r="E49" s="160"/>
      <c r="F49" s="160"/>
      <c r="G49" s="165">
        <v>3386940</v>
      </c>
      <c r="H49" s="165">
        <v>3386940</v>
      </c>
    </row>
    <row r="50" spans="1:8" ht="16.5" customHeight="1" x14ac:dyDescent="0.2">
      <c r="A50" s="159"/>
      <c r="B50" s="164"/>
      <c r="C50" s="164"/>
      <c r="D50" s="164"/>
      <c r="E50" s="164"/>
      <c r="F50" s="164"/>
      <c r="G50" s="163"/>
      <c r="H50" s="163"/>
    </row>
    <row r="51" spans="1:8" ht="15.75" x14ac:dyDescent="0.2">
      <c r="A51" s="222"/>
      <c r="B51" s="223"/>
      <c r="C51" s="223"/>
      <c r="D51" s="223"/>
      <c r="E51" s="223"/>
      <c r="F51" s="223"/>
      <c r="G51" s="224"/>
    </row>
    <row r="52" spans="1:8" ht="15.75" x14ac:dyDescent="0.2">
      <c r="A52" s="318" t="s">
        <v>171</v>
      </c>
      <c r="B52" s="322"/>
      <c r="C52" s="322"/>
      <c r="D52" s="322"/>
      <c r="E52" s="322"/>
      <c r="F52" s="322"/>
      <c r="G52" s="166">
        <f>G16+G28+G47+G49</f>
        <v>317607062</v>
      </c>
      <c r="H52" s="166">
        <f>H16+H28+H47+H49</f>
        <v>318350536</v>
      </c>
    </row>
  </sheetData>
  <mergeCells count="44">
    <mergeCell ref="B42:F42"/>
    <mergeCell ref="A46:G46"/>
    <mergeCell ref="A52:F52"/>
    <mergeCell ref="B43:F43"/>
    <mergeCell ref="B45:F45"/>
    <mergeCell ref="B47:F47"/>
    <mergeCell ref="B44:F44"/>
    <mergeCell ref="B33:F33"/>
    <mergeCell ref="A41:G41"/>
    <mergeCell ref="B35:F35"/>
    <mergeCell ref="B30:F30"/>
    <mergeCell ref="B34:F34"/>
    <mergeCell ref="B36:F36"/>
    <mergeCell ref="B38:F38"/>
    <mergeCell ref="B37:F37"/>
    <mergeCell ref="B39:F39"/>
    <mergeCell ref="B40:F40"/>
    <mergeCell ref="B32:F32"/>
    <mergeCell ref="B26:F26"/>
    <mergeCell ref="B28:F28"/>
    <mergeCell ref="B27:F27"/>
    <mergeCell ref="A29:G29"/>
    <mergeCell ref="B31:F31"/>
    <mergeCell ref="B25:F25"/>
    <mergeCell ref="B19:F19"/>
    <mergeCell ref="A7:H7"/>
    <mergeCell ref="B13:F13"/>
    <mergeCell ref="B14:F14"/>
    <mergeCell ref="B10:F10"/>
    <mergeCell ref="B11:F11"/>
    <mergeCell ref="B12:F12"/>
    <mergeCell ref="A8:F9"/>
    <mergeCell ref="B20:F20"/>
    <mergeCell ref="B21:F21"/>
    <mergeCell ref="B22:F22"/>
    <mergeCell ref="B23:F23"/>
    <mergeCell ref="B24:F24"/>
    <mergeCell ref="B4:H4"/>
    <mergeCell ref="B16:F16"/>
    <mergeCell ref="C5:F5"/>
    <mergeCell ref="A17:G17"/>
    <mergeCell ref="B18:F18"/>
    <mergeCell ref="B15:F15"/>
    <mergeCell ref="A6:H6"/>
  </mergeCells>
  <pageMargins left="0.51181102362204722" right="0.11811023622047245" top="0.74803149606299213" bottom="0.15748031496062992" header="0.31496062992125984" footer="0.31496062992125984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47"/>
  <sheetViews>
    <sheetView zoomScaleNormal="100" workbookViewId="0">
      <selection activeCell="A2" sqref="A2"/>
    </sheetView>
  </sheetViews>
  <sheetFormatPr defaultRowHeight="12.75" x14ac:dyDescent="0.2"/>
  <cols>
    <col min="1" max="1" width="9.42578125" customWidth="1"/>
    <col min="2" max="2" width="54.5703125" customWidth="1"/>
    <col min="3" max="3" width="14.5703125" customWidth="1"/>
    <col min="4" max="4" width="16.5703125" customWidth="1"/>
    <col min="5" max="5" width="11.140625" bestFit="1" customWidth="1"/>
    <col min="6" max="6" width="10.140625" bestFit="1" customWidth="1"/>
    <col min="7" max="7" width="17.42578125" bestFit="1" customWidth="1"/>
    <col min="8" max="8" width="10" bestFit="1" customWidth="1"/>
    <col min="9" max="9" width="18.42578125" bestFit="1" customWidth="1"/>
  </cols>
  <sheetData>
    <row r="1" spans="1:4" x14ac:dyDescent="0.2">
      <c r="A1" t="s">
        <v>343</v>
      </c>
      <c r="B1" s="27"/>
      <c r="C1" s="37"/>
    </row>
    <row r="2" spans="1:4" x14ac:dyDescent="0.2">
      <c r="A2" t="s">
        <v>344</v>
      </c>
      <c r="B2" s="58"/>
    </row>
    <row r="3" spans="1:4" x14ac:dyDescent="0.2">
      <c r="B3" s="58"/>
    </row>
    <row r="4" spans="1:4" x14ac:dyDescent="0.2">
      <c r="B4" s="58"/>
    </row>
    <row r="5" spans="1:4" ht="59.25" customHeight="1" x14ac:dyDescent="0.2">
      <c r="A5" s="342" t="s">
        <v>227</v>
      </c>
      <c r="B5" s="342"/>
      <c r="C5" s="342"/>
      <c r="D5" s="342"/>
    </row>
    <row r="6" spans="1:4" x14ac:dyDescent="0.2">
      <c r="B6" s="58"/>
    </row>
    <row r="7" spans="1:4" s="93" customFormat="1" ht="28.5" customHeight="1" x14ac:dyDescent="0.2">
      <c r="A7" s="345" t="s">
        <v>50</v>
      </c>
      <c r="B7" s="347" t="s">
        <v>1</v>
      </c>
      <c r="C7" s="213" t="s">
        <v>281</v>
      </c>
      <c r="D7" s="213" t="s">
        <v>282</v>
      </c>
    </row>
    <row r="8" spans="1:4" s="93" customFormat="1" ht="14.25" x14ac:dyDescent="0.2">
      <c r="A8" s="346"/>
      <c r="B8" s="348"/>
      <c r="C8" s="92" t="s">
        <v>276</v>
      </c>
      <c r="D8" s="92" t="s">
        <v>280</v>
      </c>
    </row>
    <row r="9" spans="1:4" s="93" customFormat="1" ht="18" customHeight="1" x14ac:dyDescent="0.2">
      <c r="A9" s="94">
        <v>1</v>
      </c>
      <c r="B9" s="95" t="s">
        <v>259</v>
      </c>
      <c r="C9" s="96"/>
      <c r="D9" s="96"/>
    </row>
    <row r="10" spans="1:4" s="93" customFormat="1" ht="18.75" customHeight="1" x14ac:dyDescent="0.2">
      <c r="A10" s="97"/>
      <c r="B10" s="98" t="s">
        <v>116</v>
      </c>
      <c r="C10" s="99">
        <v>28505</v>
      </c>
      <c r="D10" s="99">
        <v>59205255</v>
      </c>
    </row>
    <row r="11" spans="1:4" s="93" customFormat="1" ht="18.75" customHeight="1" x14ac:dyDescent="0.2">
      <c r="A11" s="97"/>
      <c r="B11" s="100" t="s">
        <v>257</v>
      </c>
      <c r="C11" s="99">
        <v>680</v>
      </c>
      <c r="D11" s="99">
        <v>680000</v>
      </c>
    </row>
    <row r="12" spans="1:4" s="93" customFormat="1" ht="18.75" customHeight="1" x14ac:dyDescent="0.2">
      <c r="A12" s="97"/>
      <c r="B12" s="98" t="s">
        <v>233</v>
      </c>
      <c r="C12" s="99">
        <v>985</v>
      </c>
      <c r="D12" s="99">
        <f>795000+190000</f>
        <v>985000</v>
      </c>
    </row>
    <row r="13" spans="1:4" s="93" customFormat="1" ht="18.75" customHeight="1" x14ac:dyDescent="0.2">
      <c r="A13" s="97"/>
      <c r="B13" s="98" t="s">
        <v>238</v>
      </c>
      <c r="C13" s="101">
        <f>3828+1571</f>
        <v>5399</v>
      </c>
      <c r="D13" s="101">
        <v>5399000</v>
      </c>
    </row>
    <row r="14" spans="1:4" s="91" customFormat="1" ht="15" customHeight="1" x14ac:dyDescent="0.2">
      <c r="A14" s="88"/>
      <c r="B14" s="102" t="s">
        <v>221</v>
      </c>
      <c r="C14" s="101">
        <v>55000</v>
      </c>
      <c r="D14" s="101">
        <v>55000000</v>
      </c>
    </row>
    <row r="15" spans="1:4" s="91" customFormat="1" ht="15" customHeight="1" x14ac:dyDescent="0.2">
      <c r="A15" s="88"/>
      <c r="B15" s="102" t="s">
        <v>222</v>
      </c>
      <c r="C15" s="101">
        <v>4500</v>
      </c>
      <c r="D15" s="101">
        <v>4500000</v>
      </c>
    </row>
    <row r="16" spans="1:4" s="91" customFormat="1" ht="15" customHeight="1" x14ac:dyDescent="0.2">
      <c r="A16" s="88"/>
      <c r="B16" s="102" t="s">
        <v>300</v>
      </c>
      <c r="C16" s="101">
        <v>0</v>
      </c>
      <c r="D16" s="101">
        <v>2000000</v>
      </c>
    </row>
    <row r="17" spans="1:6" s="91" customFormat="1" ht="23.25" customHeight="1" x14ac:dyDescent="0.2">
      <c r="A17" s="103">
        <v>1</v>
      </c>
      <c r="B17" s="95" t="s">
        <v>240</v>
      </c>
      <c r="C17" s="104">
        <f>SUM(C10:C16)</f>
        <v>95069</v>
      </c>
      <c r="D17" s="104">
        <f>SUM(D10:D15)</f>
        <v>125769255</v>
      </c>
    </row>
    <row r="18" spans="1:6" s="91" customFormat="1" ht="15" customHeight="1" x14ac:dyDescent="0.2">
      <c r="A18" s="88"/>
      <c r="B18" s="105"/>
      <c r="C18" s="106"/>
      <c r="D18" s="106"/>
    </row>
    <row r="19" spans="1:6" s="109" customFormat="1" ht="19.5" customHeight="1" x14ac:dyDescent="0.2">
      <c r="A19" s="107">
        <v>2</v>
      </c>
      <c r="B19" s="95" t="s">
        <v>258</v>
      </c>
      <c r="C19" s="108"/>
      <c r="D19" s="108"/>
    </row>
    <row r="20" spans="1:6" s="111" customFormat="1" ht="18.75" customHeight="1" x14ac:dyDescent="0.2">
      <c r="A20" s="110"/>
      <c r="B20" s="226" t="s">
        <v>241</v>
      </c>
      <c r="C20" s="101">
        <v>4898</v>
      </c>
      <c r="D20" s="101">
        <v>4897885</v>
      </c>
    </row>
    <row r="21" spans="1:6" s="111" customFormat="1" ht="18.75" customHeight="1" x14ac:dyDescent="0.2">
      <c r="A21" s="112"/>
      <c r="B21" s="226" t="s">
        <v>223</v>
      </c>
      <c r="C21" s="101">
        <v>34011</v>
      </c>
      <c r="D21" s="101">
        <v>33932382</v>
      </c>
    </row>
    <row r="22" spans="1:6" s="111" customFormat="1" ht="18.75" customHeight="1" x14ac:dyDescent="0.2">
      <c r="A22" s="112"/>
      <c r="B22" s="226" t="s">
        <v>234</v>
      </c>
      <c r="C22" s="101">
        <v>1693</v>
      </c>
      <c r="D22" s="101">
        <v>1693470</v>
      </c>
    </row>
    <row r="23" spans="1:6" s="111" customFormat="1" ht="18.75" customHeight="1" x14ac:dyDescent="0.2">
      <c r="A23" s="112"/>
      <c r="B23" s="226" t="s">
        <v>235</v>
      </c>
      <c r="C23" s="101">
        <v>1694</v>
      </c>
      <c r="D23" s="101">
        <v>1693470</v>
      </c>
    </row>
    <row r="24" spans="1:6" s="111" customFormat="1" ht="18.75" customHeight="1" x14ac:dyDescent="0.2">
      <c r="A24" s="112"/>
      <c r="B24" s="226" t="s">
        <v>236</v>
      </c>
      <c r="C24" s="101">
        <v>89035</v>
      </c>
      <c r="D24" s="101">
        <v>89035200</v>
      </c>
    </row>
    <row r="25" spans="1:6" s="111" customFormat="1" ht="18.75" customHeight="1" x14ac:dyDescent="0.2">
      <c r="A25" s="112"/>
      <c r="B25" s="226" t="s">
        <v>19</v>
      </c>
      <c r="C25" s="101">
        <v>9952</v>
      </c>
      <c r="D25" s="101">
        <v>9952000</v>
      </c>
    </row>
    <row r="26" spans="1:6" s="111" customFormat="1" ht="18.75" customHeight="1" x14ac:dyDescent="0.2">
      <c r="A26" s="112"/>
      <c r="B26" s="226" t="s">
        <v>242</v>
      </c>
      <c r="C26" s="101">
        <v>100</v>
      </c>
      <c r="D26" s="101">
        <v>100000</v>
      </c>
    </row>
    <row r="27" spans="1:6" s="111" customFormat="1" ht="18.75" customHeight="1" x14ac:dyDescent="0.2">
      <c r="A27" s="112"/>
      <c r="B27" s="226" t="s">
        <v>243</v>
      </c>
      <c r="C27" s="101">
        <v>6617</v>
      </c>
      <c r="D27" s="101">
        <v>6617050</v>
      </c>
    </row>
    <row r="28" spans="1:6" s="111" customFormat="1" ht="18.75" customHeight="1" x14ac:dyDescent="0.2">
      <c r="A28" s="112"/>
      <c r="B28" s="226" t="s">
        <v>244</v>
      </c>
      <c r="C28" s="101">
        <v>629</v>
      </c>
      <c r="D28" s="101">
        <v>629412</v>
      </c>
      <c r="E28" s="225"/>
      <c r="F28" s="225"/>
    </row>
    <row r="29" spans="1:6" s="111" customFormat="1" ht="18.75" customHeight="1" x14ac:dyDescent="0.2">
      <c r="A29" s="112"/>
      <c r="B29" s="226" t="s">
        <v>245</v>
      </c>
      <c r="C29" s="101">
        <v>69104</v>
      </c>
      <c r="D29" s="101">
        <v>69103743</v>
      </c>
    </row>
    <row r="30" spans="1:6" s="111" customFormat="1" ht="18.75" customHeight="1" x14ac:dyDescent="0.2">
      <c r="A30" s="112"/>
      <c r="B30" s="226" t="s">
        <v>246</v>
      </c>
      <c r="C30" s="101">
        <v>12921</v>
      </c>
      <c r="D30" s="101">
        <v>12920715</v>
      </c>
      <c r="F30" s="225"/>
    </row>
    <row r="31" spans="1:6" s="111" customFormat="1" ht="18.75" customHeight="1" x14ac:dyDescent="0.2">
      <c r="A31" s="112"/>
      <c r="B31" s="102" t="s">
        <v>304</v>
      </c>
      <c r="C31" s="113">
        <v>22895</v>
      </c>
      <c r="D31" s="113">
        <f>22894545</f>
        <v>22894545</v>
      </c>
    </row>
    <row r="32" spans="1:6" s="111" customFormat="1" ht="18.75" customHeight="1" x14ac:dyDescent="0.2">
      <c r="A32" s="112"/>
      <c r="B32" s="102" t="s">
        <v>247</v>
      </c>
      <c r="C32" s="113">
        <v>64058</v>
      </c>
      <c r="D32" s="113">
        <v>64880664</v>
      </c>
    </row>
    <row r="33" spans="1:9" s="111" customFormat="1" ht="18.75" customHeight="1" x14ac:dyDescent="0.2">
      <c r="A33" s="112"/>
      <c r="B33" s="114" t="s">
        <v>237</v>
      </c>
      <c r="C33" s="115">
        <f>SUM(C20:C32)</f>
        <v>317607</v>
      </c>
      <c r="D33" s="115">
        <f>SUM(D20:D32)</f>
        <v>318350536</v>
      </c>
    </row>
    <row r="34" spans="1:9" s="91" customFormat="1" ht="16.5" customHeight="1" x14ac:dyDescent="0.2">
      <c r="A34" s="88"/>
      <c r="B34" s="89" t="s">
        <v>224</v>
      </c>
      <c r="C34" s="90">
        <v>144</v>
      </c>
      <c r="D34" s="90">
        <v>144000</v>
      </c>
    </row>
    <row r="35" spans="1:9" s="111" customFormat="1" ht="18.75" customHeight="1" x14ac:dyDescent="0.2">
      <c r="A35" s="112"/>
      <c r="B35" s="102" t="s">
        <v>303</v>
      </c>
      <c r="C35" s="113">
        <v>0</v>
      </c>
      <c r="D35" s="113">
        <v>200000</v>
      </c>
    </row>
    <row r="36" spans="1:9" s="91" customFormat="1" ht="16.5" customHeight="1" x14ac:dyDescent="0.2">
      <c r="A36" s="88"/>
      <c r="B36" s="89" t="s">
        <v>301</v>
      </c>
      <c r="C36" s="90"/>
      <c r="D36" s="90">
        <v>3225044</v>
      </c>
    </row>
    <row r="37" spans="1:9" s="91" customFormat="1" ht="16.5" customHeight="1" x14ac:dyDescent="0.2">
      <c r="A37" s="88"/>
      <c r="B37" s="89" t="s">
        <v>305</v>
      </c>
      <c r="C37" s="90"/>
      <c r="D37" s="90">
        <v>7254779</v>
      </c>
    </row>
    <row r="38" spans="1:9" s="91" customFormat="1" ht="16.5" customHeight="1" x14ac:dyDescent="0.2">
      <c r="A38" s="88"/>
      <c r="B38" s="89" t="s">
        <v>298</v>
      </c>
      <c r="C38" s="90"/>
      <c r="D38" s="90">
        <v>207054722</v>
      </c>
      <c r="I38" s="126"/>
    </row>
    <row r="39" spans="1:9" s="117" customFormat="1" ht="15" customHeight="1" x14ac:dyDescent="0.2">
      <c r="A39" s="116">
        <v>2</v>
      </c>
      <c r="B39" s="95" t="s">
        <v>299</v>
      </c>
      <c r="C39" s="104">
        <f>SUM(C33:C34)</f>
        <v>317751</v>
      </c>
      <c r="D39" s="104">
        <f>SUM(D33:D38)</f>
        <v>536229081</v>
      </c>
      <c r="G39" s="233"/>
    </row>
    <row r="40" spans="1:9" s="121" customFormat="1" ht="15" customHeight="1" x14ac:dyDescent="0.2">
      <c r="A40" s="118"/>
      <c r="B40" s="119"/>
      <c r="C40" s="120"/>
      <c r="D40" s="120"/>
      <c r="G40" s="234"/>
    </row>
    <row r="41" spans="1:9" s="117" customFormat="1" ht="15" customHeight="1" x14ac:dyDescent="0.2">
      <c r="A41" s="122">
        <v>3</v>
      </c>
      <c r="B41" s="123" t="s">
        <v>239</v>
      </c>
      <c r="C41" s="124">
        <v>0</v>
      </c>
      <c r="D41" s="124">
        <v>2588330</v>
      </c>
      <c r="G41" s="233"/>
    </row>
    <row r="42" spans="1:9" s="117" customFormat="1" ht="15" customHeight="1" x14ac:dyDescent="0.2">
      <c r="A42" s="122"/>
      <c r="B42" s="123"/>
      <c r="C42" s="124"/>
      <c r="D42" s="124"/>
      <c r="G42" s="233"/>
    </row>
    <row r="43" spans="1:9" s="117" customFormat="1" ht="15" customHeight="1" x14ac:dyDescent="0.2">
      <c r="A43" s="122">
        <v>4</v>
      </c>
      <c r="B43" s="122" t="s">
        <v>302</v>
      </c>
      <c r="C43" s="125">
        <v>0</v>
      </c>
      <c r="D43" s="125">
        <f>88886895-11690318</f>
        <v>77196577</v>
      </c>
      <c r="G43" s="233"/>
    </row>
    <row r="44" spans="1:9" s="117" customFormat="1" ht="15" customHeight="1" x14ac:dyDescent="0.2">
      <c r="A44" s="122"/>
      <c r="B44" s="122"/>
      <c r="C44" s="125"/>
      <c r="D44" s="125"/>
      <c r="G44" s="233"/>
    </row>
    <row r="45" spans="1:9" s="91" customFormat="1" ht="18.75" customHeight="1" x14ac:dyDescent="0.2">
      <c r="A45" s="343" t="s">
        <v>225</v>
      </c>
      <c r="B45" s="344"/>
      <c r="C45" s="127">
        <f>+C17+C39</f>
        <v>412820</v>
      </c>
      <c r="D45" s="127">
        <f>+D17+D39+D41+D43</f>
        <v>741783243</v>
      </c>
      <c r="G45" s="235"/>
    </row>
    <row r="46" spans="1:9" s="91" customFormat="1" ht="21" customHeight="1" x14ac:dyDescent="0.2">
      <c r="A46" s="343" t="s">
        <v>260</v>
      </c>
      <c r="B46" s="344"/>
      <c r="C46" s="127">
        <v>35001</v>
      </c>
      <c r="D46" s="127">
        <v>35001000</v>
      </c>
      <c r="E46" s="126"/>
      <c r="G46" s="235"/>
      <c r="I46" s="236"/>
    </row>
    <row r="47" spans="1:9" s="91" customFormat="1" ht="18" customHeight="1" x14ac:dyDescent="0.2">
      <c r="A47" s="343" t="s">
        <v>226</v>
      </c>
      <c r="B47" s="344"/>
      <c r="C47" s="127">
        <v>447821</v>
      </c>
      <c r="D47" s="127">
        <f>SUM(D45:D46)</f>
        <v>776784243</v>
      </c>
      <c r="E47" s="126"/>
    </row>
  </sheetData>
  <mergeCells count="6">
    <mergeCell ref="A5:D5"/>
    <mergeCell ref="A45:B45"/>
    <mergeCell ref="A47:B47"/>
    <mergeCell ref="A46:B46"/>
    <mergeCell ref="A7:A8"/>
    <mergeCell ref="B7:B8"/>
  </mergeCells>
  <pageMargins left="0.70866141732283472" right="0.70866141732283472" top="0.55118110236220474" bottom="0.55118110236220474" header="0.31496062992125984" footer="0.31496062992125984"/>
  <pageSetup paperSize="9" scale="8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18"/>
  <sheetViews>
    <sheetView zoomScaleNormal="100" workbookViewId="0">
      <selection activeCell="A5" sqref="A5:R5"/>
    </sheetView>
  </sheetViews>
  <sheetFormatPr defaultRowHeight="12.75" x14ac:dyDescent="0.2"/>
  <cols>
    <col min="1" max="1" width="17.7109375" customWidth="1"/>
    <col min="2" max="2" width="13.85546875" bestFit="1" customWidth="1"/>
    <col min="3" max="3" width="14.7109375" bestFit="1" customWidth="1"/>
    <col min="4" max="4" width="14.28515625" customWidth="1"/>
    <col min="5" max="5" width="13.7109375" bestFit="1" customWidth="1"/>
    <col min="6" max="6" width="11.28515625" bestFit="1" customWidth="1"/>
    <col min="7" max="7" width="14.7109375" bestFit="1" customWidth="1"/>
    <col min="8" max="8" width="11.28515625" bestFit="1" customWidth="1"/>
    <col min="9" max="9" width="13.7109375" bestFit="1" customWidth="1"/>
    <col min="10" max="10" width="11.28515625" bestFit="1" customWidth="1"/>
    <col min="11" max="11" width="14.7109375" bestFit="1" customWidth="1"/>
    <col min="12" max="12" width="11.28515625" bestFit="1" customWidth="1"/>
    <col min="13" max="13" width="13.7109375" bestFit="1" customWidth="1"/>
    <col min="14" max="14" width="11.28515625" bestFit="1" customWidth="1"/>
    <col min="15" max="15" width="14.7109375" bestFit="1" customWidth="1"/>
    <col min="16" max="16" width="11.28515625" bestFit="1" customWidth="1"/>
    <col min="17" max="17" width="12.5703125" bestFit="1" customWidth="1"/>
    <col min="18" max="18" width="11.28515625" bestFit="1" customWidth="1"/>
    <col min="19" max="19" width="14.7109375" bestFit="1" customWidth="1"/>
    <col min="21" max="21" width="10" bestFit="1" customWidth="1"/>
  </cols>
  <sheetData>
    <row r="1" spans="1:19" x14ac:dyDescent="0.2">
      <c r="A1" t="s">
        <v>346</v>
      </c>
      <c r="F1" s="27"/>
      <c r="G1" s="37"/>
    </row>
    <row r="2" spans="1:19" x14ac:dyDescent="0.2">
      <c r="A2" t="s">
        <v>347</v>
      </c>
    </row>
    <row r="5" spans="1:19" s="91" customFormat="1" ht="21.75" customHeight="1" x14ac:dyDescent="0.2">
      <c r="A5" s="352" t="s">
        <v>289</v>
      </c>
      <c r="B5" s="352"/>
      <c r="C5" s="352"/>
      <c r="D5" s="352"/>
      <c r="E5" s="352"/>
      <c r="F5" s="352"/>
      <c r="G5" s="352"/>
      <c r="H5" s="352"/>
      <c r="I5" s="352"/>
      <c r="J5" s="352"/>
      <c r="K5" s="352"/>
      <c r="L5" s="352"/>
      <c r="M5" s="352"/>
      <c r="N5" s="352"/>
      <c r="O5" s="352"/>
      <c r="P5" s="352"/>
      <c r="Q5" s="352"/>
      <c r="R5" s="352"/>
    </row>
    <row r="6" spans="1:19" s="91" customFormat="1" x14ac:dyDescent="0.2">
      <c r="A6" s="133"/>
      <c r="B6" s="133"/>
      <c r="C6" s="133"/>
      <c r="D6" s="133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</row>
    <row r="7" spans="1:19" s="91" customFormat="1" x14ac:dyDescent="0.2">
      <c r="R7" s="134"/>
      <c r="S7" s="134"/>
    </row>
    <row r="8" spans="1:19" s="117" customFormat="1" ht="27.75" customHeight="1" x14ac:dyDescent="0.2">
      <c r="A8" s="349" t="s">
        <v>265</v>
      </c>
      <c r="B8" s="353" t="s">
        <v>25</v>
      </c>
      <c r="C8" s="355"/>
      <c r="D8" s="355"/>
      <c r="E8" s="355"/>
      <c r="F8" s="355"/>
      <c r="G8" s="355"/>
      <c r="H8" s="362" t="s">
        <v>310</v>
      </c>
      <c r="I8" s="362"/>
      <c r="J8" s="360" t="s">
        <v>6</v>
      </c>
      <c r="K8" s="357"/>
      <c r="L8" s="356" t="s">
        <v>285</v>
      </c>
      <c r="M8" s="357"/>
      <c r="N8" s="367" t="s">
        <v>297</v>
      </c>
      <c r="O8" s="368"/>
      <c r="P8" s="368"/>
      <c r="Q8" s="369"/>
      <c r="R8" s="363" t="s">
        <v>113</v>
      </c>
      <c r="S8" s="364"/>
    </row>
    <row r="9" spans="1:19" s="135" customFormat="1" ht="25.5" customHeight="1" x14ac:dyDescent="0.2">
      <c r="A9" s="350"/>
      <c r="B9" s="353" t="s">
        <v>286</v>
      </c>
      <c r="C9" s="354"/>
      <c r="D9" s="353" t="s">
        <v>283</v>
      </c>
      <c r="E9" s="354"/>
      <c r="F9" s="353" t="s">
        <v>284</v>
      </c>
      <c r="G9" s="355"/>
      <c r="H9" s="362" t="s">
        <v>306</v>
      </c>
      <c r="I9" s="362"/>
      <c r="J9" s="361"/>
      <c r="K9" s="359"/>
      <c r="L9" s="358"/>
      <c r="M9" s="359"/>
      <c r="N9" s="358" t="s">
        <v>261</v>
      </c>
      <c r="O9" s="359"/>
      <c r="P9" s="358" t="s">
        <v>180</v>
      </c>
      <c r="Q9" s="359"/>
      <c r="R9" s="365"/>
      <c r="S9" s="366"/>
    </row>
    <row r="10" spans="1:19" s="135" customFormat="1" ht="33" customHeight="1" x14ac:dyDescent="0.2">
      <c r="A10" s="350"/>
      <c r="B10" s="209" t="s">
        <v>281</v>
      </c>
      <c r="C10" s="209" t="s">
        <v>282</v>
      </c>
      <c r="D10" s="209" t="s">
        <v>281</v>
      </c>
      <c r="E10" s="209" t="s">
        <v>282</v>
      </c>
      <c r="F10" s="209" t="s">
        <v>281</v>
      </c>
      <c r="G10" s="229" t="s">
        <v>282</v>
      </c>
      <c r="H10" s="230" t="s">
        <v>281</v>
      </c>
      <c r="I10" s="229" t="s">
        <v>282</v>
      </c>
      <c r="J10" s="230" t="s">
        <v>281</v>
      </c>
      <c r="K10" s="209" t="s">
        <v>282</v>
      </c>
      <c r="L10" s="209" t="s">
        <v>281</v>
      </c>
      <c r="M10" s="209" t="s">
        <v>282</v>
      </c>
      <c r="N10" s="209" t="s">
        <v>281</v>
      </c>
      <c r="O10" s="209" t="s">
        <v>282</v>
      </c>
      <c r="P10" s="209" t="s">
        <v>281</v>
      </c>
      <c r="Q10" s="209" t="s">
        <v>282</v>
      </c>
      <c r="R10" s="209" t="s">
        <v>281</v>
      </c>
      <c r="S10" s="209" t="s">
        <v>282</v>
      </c>
    </row>
    <row r="11" spans="1:19" s="135" customFormat="1" x14ac:dyDescent="0.2">
      <c r="A11" s="351"/>
      <c r="B11" s="209" t="s">
        <v>287</v>
      </c>
      <c r="C11" s="209" t="s">
        <v>288</v>
      </c>
      <c r="D11" s="209" t="s">
        <v>287</v>
      </c>
      <c r="E11" s="209" t="s">
        <v>288</v>
      </c>
      <c r="F11" s="209" t="s">
        <v>287</v>
      </c>
      <c r="G11" s="209" t="s">
        <v>288</v>
      </c>
      <c r="H11" s="230" t="s">
        <v>287</v>
      </c>
      <c r="I11" s="230" t="s">
        <v>288</v>
      </c>
      <c r="J11" s="209" t="s">
        <v>287</v>
      </c>
      <c r="K11" s="209" t="s">
        <v>288</v>
      </c>
      <c r="L11" s="209" t="s">
        <v>287</v>
      </c>
      <c r="M11" s="209" t="s">
        <v>288</v>
      </c>
      <c r="N11" s="209" t="s">
        <v>287</v>
      </c>
      <c r="O11" s="209" t="s">
        <v>288</v>
      </c>
      <c r="P11" s="209" t="s">
        <v>287</v>
      </c>
      <c r="Q11" s="209" t="s">
        <v>288</v>
      </c>
      <c r="R11" s="209" t="s">
        <v>287</v>
      </c>
      <c r="S11" s="209" t="s">
        <v>288</v>
      </c>
    </row>
    <row r="12" spans="1:19" s="91" customFormat="1" ht="27.95" customHeight="1" x14ac:dyDescent="0.2">
      <c r="A12" s="128" t="s">
        <v>5</v>
      </c>
      <c r="B12" s="129">
        <v>5892</v>
      </c>
      <c r="C12" s="129">
        <v>5892000</v>
      </c>
      <c r="D12" s="129">
        <v>1604</v>
      </c>
      <c r="E12" s="129">
        <v>1604000</v>
      </c>
      <c r="F12" s="129">
        <v>7123</v>
      </c>
      <c r="G12" s="129">
        <v>7123000</v>
      </c>
      <c r="H12" s="129">
        <v>0</v>
      </c>
      <c r="I12" s="129">
        <v>0</v>
      </c>
      <c r="J12" s="130">
        <f t="shared" ref="J12:K15" si="0">+B12+D12+F12+H12</f>
        <v>14619</v>
      </c>
      <c r="K12" s="130">
        <f t="shared" si="0"/>
        <v>14619000</v>
      </c>
      <c r="L12" s="129"/>
      <c r="M12" s="129"/>
      <c r="N12" s="129"/>
      <c r="O12" s="129"/>
      <c r="P12" s="129"/>
      <c r="Q12" s="129"/>
      <c r="R12" s="129">
        <f t="shared" ref="R12:S15" si="1">+J12+L12+N12+P12</f>
        <v>14619</v>
      </c>
      <c r="S12" s="129">
        <f t="shared" si="1"/>
        <v>14619000</v>
      </c>
    </row>
    <row r="13" spans="1:19" s="91" customFormat="1" ht="25.5" x14ac:dyDescent="0.2">
      <c r="A13" s="128" t="s">
        <v>199</v>
      </c>
      <c r="B13" s="129">
        <v>5692</v>
      </c>
      <c r="C13" s="129">
        <v>5692000</v>
      </c>
      <c r="D13" s="129">
        <v>1526</v>
      </c>
      <c r="E13" s="129">
        <v>1526000</v>
      </c>
      <c r="F13" s="129">
        <v>2074</v>
      </c>
      <c r="G13" s="129">
        <v>2074000</v>
      </c>
      <c r="H13" s="129">
        <v>0</v>
      </c>
      <c r="I13" s="129">
        <v>0</v>
      </c>
      <c r="J13" s="130">
        <f t="shared" si="0"/>
        <v>9292</v>
      </c>
      <c r="K13" s="130">
        <f t="shared" si="0"/>
        <v>9292000</v>
      </c>
      <c r="L13" s="129"/>
      <c r="M13" s="129"/>
      <c r="N13" s="129"/>
      <c r="O13" s="129"/>
      <c r="P13" s="129"/>
      <c r="Q13" s="129"/>
      <c r="R13" s="129">
        <f t="shared" si="1"/>
        <v>9292</v>
      </c>
      <c r="S13" s="129">
        <f t="shared" si="1"/>
        <v>9292000</v>
      </c>
    </row>
    <row r="14" spans="1:19" s="91" customFormat="1" ht="51" x14ac:dyDescent="0.2">
      <c r="A14" s="128" t="s">
        <v>127</v>
      </c>
      <c r="B14" s="132">
        <f>56365+4820</f>
        <v>61185</v>
      </c>
      <c r="C14" s="132">
        <v>65146800</v>
      </c>
      <c r="D14" s="132">
        <v>16306</v>
      </c>
      <c r="E14" s="132">
        <v>18056578</v>
      </c>
      <c r="F14" s="132">
        <v>25469</v>
      </c>
      <c r="G14" s="132">
        <v>19653605</v>
      </c>
      <c r="H14" s="132">
        <v>0</v>
      </c>
      <c r="I14" s="132">
        <v>1919900</v>
      </c>
      <c r="J14" s="130">
        <f t="shared" si="0"/>
        <v>102960</v>
      </c>
      <c r="K14" s="130">
        <f t="shared" si="0"/>
        <v>104776883</v>
      </c>
      <c r="L14" s="129">
        <v>0</v>
      </c>
      <c r="M14" s="129">
        <v>0</v>
      </c>
      <c r="N14" s="129">
        <v>0</v>
      </c>
      <c r="O14" s="129">
        <v>0</v>
      </c>
      <c r="P14" s="129">
        <v>0</v>
      </c>
      <c r="Q14" s="129">
        <v>0</v>
      </c>
      <c r="R14" s="129">
        <f t="shared" si="1"/>
        <v>102960</v>
      </c>
      <c r="S14" s="129">
        <f t="shared" si="1"/>
        <v>104776883</v>
      </c>
    </row>
    <row r="15" spans="1:19" s="91" customFormat="1" ht="38.25" x14ac:dyDescent="0.2">
      <c r="A15" s="128" t="s">
        <v>89</v>
      </c>
      <c r="B15" s="129">
        <v>21417</v>
      </c>
      <c r="C15" s="129">
        <v>178196353</v>
      </c>
      <c r="D15" s="129">
        <v>5767</v>
      </c>
      <c r="E15" s="129">
        <v>27372882</v>
      </c>
      <c r="F15" s="129">
        <v>105209</v>
      </c>
      <c r="G15" s="129">
        <v>152124628</v>
      </c>
      <c r="H15" s="129"/>
      <c r="I15" s="129">
        <v>89384330</v>
      </c>
      <c r="J15" s="130">
        <f t="shared" si="0"/>
        <v>132393</v>
      </c>
      <c r="K15" s="130">
        <f t="shared" si="0"/>
        <v>447078193</v>
      </c>
      <c r="L15" s="129">
        <v>22895</v>
      </c>
      <c r="M15" s="129">
        <v>23095000</v>
      </c>
      <c r="N15" s="129">
        <f>165662-3000</f>
        <v>162662</v>
      </c>
      <c r="O15" s="129">
        <f>177923167-3000000</f>
        <v>174923167</v>
      </c>
      <c r="P15" s="129">
        <v>3000</v>
      </c>
      <c r="Q15" s="129">
        <v>3000000</v>
      </c>
      <c r="R15" s="129">
        <f t="shared" si="1"/>
        <v>320950</v>
      </c>
      <c r="S15" s="129">
        <f t="shared" si="1"/>
        <v>648096360</v>
      </c>
    </row>
    <row r="16" spans="1:19" s="117" customFormat="1" ht="28.5" customHeight="1" x14ac:dyDescent="0.2">
      <c r="A16" s="167" t="s">
        <v>112</v>
      </c>
      <c r="B16" s="263">
        <f t="shared" ref="B16:N16" si="2">SUM(B12:B15)</f>
        <v>94186</v>
      </c>
      <c r="C16" s="263">
        <f>SUM(C12:C15)</f>
        <v>254927153</v>
      </c>
      <c r="D16" s="263">
        <f t="shared" si="2"/>
        <v>25203</v>
      </c>
      <c r="E16" s="263">
        <f>SUM(E12:E15)</f>
        <v>48559460</v>
      </c>
      <c r="F16" s="263">
        <f t="shared" si="2"/>
        <v>139875</v>
      </c>
      <c r="G16" s="263">
        <f t="shared" si="2"/>
        <v>180975233</v>
      </c>
      <c r="H16" s="263">
        <f t="shared" si="2"/>
        <v>0</v>
      </c>
      <c r="I16" s="263">
        <f t="shared" si="2"/>
        <v>91304230</v>
      </c>
      <c r="J16" s="263">
        <f>SUM(J12:J15)</f>
        <v>259264</v>
      </c>
      <c r="K16" s="263">
        <f>SUM(K12:K15)</f>
        <v>575766076</v>
      </c>
      <c r="L16" s="263">
        <f t="shared" si="2"/>
        <v>22895</v>
      </c>
      <c r="M16" s="263">
        <f>SUM(M12:M15)</f>
        <v>23095000</v>
      </c>
      <c r="N16" s="263">
        <f t="shared" si="2"/>
        <v>162662</v>
      </c>
      <c r="O16" s="263">
        <f>SUM(O12:O15)</f>
        <v>174923167</v>
      </c>
      <c r="P16" s="263">
        <v>3000</v>
      </c>
      <c r="Q16" s="263">
        <f>SUM(Q12:Q15)</f>
        <v>3000000</v>
      </c>
      <c r="R16" s="263">
        <f>SUM(R12:R15)</f>
        <v>447821</v>
      </c>
      <c r="S16" s="263">
        <f>SUM(S12:S15)</f>
        <v>776784243</v>
      </c>
    </row>
    <row r="18" spans="1:3" x14ac:dyDescent="0.2">
      <c r="A18" s="36"/>
      <c r="B18" s="18"/>
      <c r="C18" s="18"/>
    </row>
  </sheetData>
  <mergeCells count="14">
    <mergeCell ref="A8:A11"/>
    <mergeCell ref="A5:R5"/>
    <mergeCell ref="B9:C9"/>
    <mergeCell ref="D9:E9"/>
    <mergeCell ref="F9:G9"/>
    <mergeCell ref="L8:M9"/>
    <mergeCell ref="B8:G8"/>
    <mergeCell ref="J8:K9"/>
    <mergeCell ref="H8:I8"/>
    <mergeCell ref="H9:I9"/>
    <mergeCell ref="R8:S9"/>
    <mergeCell ref="N8:Q8"/>
    <mergeCell ref="N9:O9"/>
    <mergeCell ref="P9:Q9"/>
  </mergeCells>
  <pageMargins left="0" right="0" top="0.35433070866141736" bottom="0.43307086614173229" header="0.19685039370078741" footer="0.19685039370078741"/>
  <pageSetup paperSize="8" scale="83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2"/>
  <sheetViews>
    <sheetView workbookViewId="0">
      <selection activeCell="A2" sqref="A2"/>
    </sheetView>
  </sheetViews>
  <sheetFormatPr defaultRowHeight="12.75" x14ac:dyDescent="0.2"/>
  <cols>
    <col min="1" max="1" width="41.28515625" customWidth="1"/>
    <col min="2" max="2" width="12.28515625" customWidth="1"/>
    <col min="3" max="3" width="14.28515625" customWidth="1"/>
    <col min="4" max="4" width="38" customWidth="1"/>
    <col min="5" max="5" width="11.28515625" customWidth="1"/>
    <col min="6" max="6" width="15.7109375" customWidth="1"/>
    <col min="7" max="7" width="12.5703125" bestFit="1" customWidth="1"/>
    <col min="8" max="8" width="10" bestFit="1" customWidth="1"/>
  </cols>
  <sheetData>
    <row r="1" spans="1:6" x14ac:dyDescent="0.2">
      <c r="A1" t="s">
        <v>348</v>
      </c>
      <c r="B1" s="27"/>
      <c r="C1" s="37"/>
    </row>
    <row r="2" spans="1:6" x14ac:dyDescent="0.2">
      <c r="A2" t="s">
        <v>349</v>
      </c>
    </row>
    <row r="3" spans="1:6" ht="53.25" customHeight="1" x14ac:dyDescent="0.2">
      <c r="A3" s="370" t="s">
        <v>272</v>
      </c>
      <c r="B3" s="370"/>
      <c r="C3" s="370"/>
      <c r="D3" s="370"/>
      <c r="E3" s="370"/>
      <c r="F3" s="370"/>
    </row>
    <row r="4" spans="1:6" ht="23.25" hidden="1" customHeight="1" x14ac:dyDescent="0.25">
      <c r="A4" s="210"/>
      <c r="B4" s="33"/>
      <c r="C4" s="33"/>
      <c r="D4" s="33"/>
      <c r="E4" s="33"/>
    </row>
    <row r="5" spans="1:6" x14ac:dyDescent="0.2">
      <c r="A5" s="374" t="s">
        <v>2</v>
      </c>
      <c r="B5" s="375"/>
      <c r="C5" s="375"/>
      <c r="D5" s="376" t="s">
        <v>44</v>
      </c>
      <c r="E5" s="376"/>
      <c r="F5" s="376"/>
    </row>
    <row r="6" spans="1:6" ht="24.75" customHeight="1" x14ac:dyDescent="0.2">
      <c r="A6" s="380" t="s">
        <v>1</v>
      </c>
      <c r="B6" s="211" t="s">
        <v>281</v>
      </c>
      <c r="C6" s="215" t="s">
        <v>282</v>
      </c>
      <c r="D6" s="380" t="s">
        <v>1</v>
      </c>
      <c r="E6" s="211" t="s">
        <v>281</v>
      </c>
      <c r="F6" s="211" t="s">
        <v>282</v>
      </c>
    </row>
    <row r="7" spans="1:6" ht="13.5" customHeight="1" x14ac:dyDescent="0.2">
      <c r="A7" s="380"/>
      <c r="B7" s="214" t="s">
        <v>287</v>
      </c>
      <c r="C7" s="216" t="s">
        <v>288</v>
      </c>
      <c r="D7" s="381"/>
      <c r="E7" s="168" t="s">
        <v>287</v>
      </c>
      <c r="F7" s="168" t="s">
        <v>288</v>
      </c>
    </row>
    <row r="8" spans="1:6" s="91" customFormat="1" x14ac:dyDescent="0.2">
      <c r="A8" s="273" t="s">
        <v>116</v>
      </c>
      <c r="B8" s="267">
        <v>35569</v>
      </c>
      <c r="C8" s="267">
        <f>110630657+1773000-91304230</f>
        <v>21099427</v>
      </c>
      <c r="D8" s="265" t="s">
        <v>49</v>
      </c>
      <c r="E8" s="267">
        <f>'kiadások összesítése'!B16</f>
        <v>94186</v>
      </c>
      <c r="F8" s="267">
        <v>254927153</v>
      </c>
    </row>
    <row r="9" spans="1:6" s="91" customFormat="1" ht="25.5" x14ac:dyDescent="0.2">
      <c r="A9" s="273" t="s">
        <v>53</v>
      </c>
      <c r="B9" s="267">
        <v>59500</v>
      </c>
      <c r="C9" s="267">
        <f>59500000+29523770</f>
        <v>89023770</v>
      </c>
      <c r="D9" s="265" t="s">
        <v>48</v>
      </c>
      <c r="E9" s="267">
        <v>25203</v>
      </c>
      <c r="F9" s="267">
        <v>48559460</v>
      </c>
    </row>
    <row r="10" spans="1:6" s="91" customFormat="1" x14ac:dyDescent="0.2">
      <c r="A10" s="268" t="s">
        <v>117</v>
      </c>
      <c r="B10" s="267">
        <v>317607</v>
      </c>
      <c r="C10" s="267">
        <v>330568764</v>
      </c>
      <c r="D10" s="265" t="s">
        <v>51</v>
      </c>
      <c r="E10" s="267">
        <v>139875</v>
      </c>
      <c r="F10" s="267">
        <v>180975233</v>
      </c>
    </row>
    <row r="11" spans="1:6" s="91" customFormat="1" x14ac:dyDescent="0.2">
      <c r="A11" s="268" t="s">
        <v>47</v>
      </c>
      <c r="B11" s="267">
        <v>144</v>
      </c>
      <c r="C11" s="267">
        <v>144000</v>
      </c>
      <c r="D11" s="266" t="s">
        <v>46</v>
      </c>
      <c r="E11" s="267">
        <v>22895</v>
      </c>
      <c r="F11" s="267">
        <v>23095000</v>
      </c>
    </row>
    <row r="12" spans="1:6" s="91" customFormat="1" x14ac:dyDescent="0.2">
      <c r="A12" s="274" t="s">
        <v>43</v>
      </c>
      <c r="B12" s="267">
        <v>0</v>
      </c>
      <c r="C12" s="267">
        <v>209643052</v>
      </c>
      <c r="D12" s="265" t="s">
        <v>128</v>
      </c>
      <c r="E12" s="267">
        <f>165662-3000-2021</f>
        <v>160641</v>
      </c>
      <c r="F12" s="267">
        <v>172902167</v>
      </c>
    </row>
    <row r="13" spans="1:6" s="91" customFormat="1" x14ac:dyDescent="0.2">
      <c r="A13" s="268" t="s">
        <v>118</v>
      </c>
      <c r="B13" s="267">
        <v>0</v>
      </c>
      <c r="C13" s="267"/>
      <c r="D13" s="265" t="s">
        <v>180</v>
      </c>
      <c r="E13" s="267">
        <v>3000</v>
      </c>
      <c r="F13" s="267">
        <v>3000000</v>
      </c>
    </row>
    <row r="14" spans="1:6" s="91" customFormat="1" x14ac:dyDescent="0.2">
      <c r="A14" s="268" t="s">
        <v>263</v>
      </c>
      <c r="B14" s="267">
        <v>35001</v>
      </c>
      <c r="C14" s="267">
        <v>35001000</v>
      </c>
      <c r="D14" s="265" t="s">
        <v>200</v>
      </c>
      <c r="E14" s="267">
        <v>2021</v>
      </c>
      <c r="F14" s="267">
        <v>2021000</v>
      </c>
    </row>
    <row r="15" spans="1:6" s="91" customFormat="1" x14ac:dyDescent="0.2">
      <c r="A15" s="377"/>
      <c r="B15" s="378"/>
      <c r="C15" s="269"/>
      <c r="D15" s="377"/>
      <c r="E15" s="378"/>
      <c r="F15" s="378"/>
    </row>
    <row r="16" spans="1:6" s="91" customFormat="1" x14ac:dyDescent="0.2">
      <c r="A16" s="270" t="s">
        <v>6</v>
      </c>
      <c r="B16" s="271">
        <f>SUM(B8:B14)</f>
        <v>447821</v>
      </c>
      <c r="C16" s="271">
        <f>SUM(C8:C14)</f>
        <v>685480013</v>
      </c>
      <c r="D16" s="270" t="s">
        <v>6</v>
      </c>
      <c r="E16" s="271">
        <f>SUM(E8:E14)</f>
        <v>447821</v>
      </c>
      <c r="F16" s="271">
        <f>SUM(F8:F14)</f>
        <v>685480013</v>
      </c>
    </row>
    <row r="17" spans="1:7" s="91" customFormat="1" ht="25.5" x14ac:dyDescent="0.2">
      <c r="A17" s="270" t="s">
        <v>143</v>
      </c>
      <c r="B17" s="272">
        <f>B13</f>
        <v>0</v>
      </c>
      <c r="C17" s="272"/>
      <c r="D17" s="270" t="s">
        <v>45</v>
      </c>
      <c r="E17" s="272">
        <v>0</v>
      </c>
      <c r="F17" s="272"/>
    </row>
    <row r="18" spans="1:7" x14ac:dyDescent="0.2">
      <c r="A18" s="9"/>
      <c r="B18" s="11"/>
      <c r="C18" s="11"/>
      <c r="D18" s="9"/>
      <c r="E18" s="9"/>
      <c r="F18" s="9"/>
    </row>
    <row r="19" spans="1:7" x14ac:dyDescent="0.2">
      <c r="A19" s="9"/>
      <c r="B19" s="9"/>
      <c r="C19" s="9"/>
      <c r="D19" s="9"/>
      <c r="E19" s="9"/>
      <c r="F19" s="9"/>
    </row>
    <row r="20" spans="1:7" ht="53.25" customHeight="1" x14ac:dyDescent="0.2">
      <c r="A20" s="370" t="s">
        <v>290</v>
      </c>
      <c r="B20" s="370"/>
      <c r="C20" s="370"/>
      <c r="D20" s="370"/>
      <c r="E20" s="370"/>
      <c r="F20" s="370"/>
    </row>
    <row r="21" spans="1:7" ht="15.75" hidden="1" x14ac:dyDescent="0.25">
      <c r="A21" s="15"/>
      <c r="B21" s="14"/>
      <c r="C21" s="14"/>
      <c r="D21" s="14"/>
      <c r="E21" s="47"/>
      <c r="F21" s="47"/>
    </row>
    <row r="22" spans="1:7" x14ac:dyDescent="0.2">
      <c r="A22" s="374" t="s">
        <v>2</v>
      </c>
      <c r="B22" s="375"/>
      <c r="C22" s="379"/>
      <c r="D22" s="376" t="s">
        <v>44</v>
      </c>
      <c r="E22" s="376"/>
      <c r="F22" s="376"/>
    </row>
    <row r="23" spans="1:7" ht="24.75" customHeight="1" x14ac:dyDescent="0.2">
      <c r="A23" s="371" t="s">
        <v>1</v>
      </c>
      <c r="B23" s="244" t="s">
        <v>281</v>
      </c>
      <c r="C23" s="215" t="s">
        <v>282</v>
      </c>
      <c r="D23" s="372" t="s">
        <v>1</v>
      </c>
      <c r="E23" s="244" t="s">
        <v>281</v>
      </c>
      <c r="F23" s="244" t="s">
        <v>282</v>
      </c>
    </row>
    <row r="24" spans="1:7" ht="13.5" customHeight="1" x14ac:dyDescent="0.2">
      <c r="A24" s="371"/>
      <c r="B24" s="214" t="s">
        <v>287</v>
      </c>
      <c r="C24" s="216" t="s">
        <v>288</v>
      </c>
      <c r="D24" s="373"/>
      <c r="E24" s="214" t="s">
        <v>287</v>
      </c>
      <c r="F24" s="214" t="s">
        <v>288</v>
      </c>
    </row>
    <row r="25" spans="1:7" x14ac:dyDescent="0.2">
      <c r="A25" s="10" t="s">
        <v>322</v>
      </c>
      <c r="B25" s="277">
        <v>0</v>
      </c>
      <c r="C25" s="267">
        <f>69796000+1500000+2419900</f>
        <v>73715900</v>
      </c>
      <c r="D25" s="16" t="s">
        <v>323</v>
      </c>
      <c r="E25" s="279">
        <f>FELHALMOZÁSI!G10</f>
        <v>1500000</v>
      </c>
      <c r="F25" s="267">
        <v>1500000</v>
      </c>
    </row>
    <row r="26" spans="1:7" x14ac:dyDescent="0.2">
      <c r="A26" s="10" t="s">
        <v>147</v>
      </c>
      <c r="B26" s="282">
        <v>0</v>
      </c>
      <c r="C26" s="267">
        <f>2588330+15000000</f>
        <v>17588330</v>
      </c>
      <c r="D26" s="265" t="s">
        <v>139</v>
      </c>
      <c r="E26" s="276"/>
      <c r="F26" s="267"/>
    </row>
    <row r="27" spans="1:7" ht="25.5" x14ac:dyDescent="0.2">
      <c r="A27" s="10"/>
      <c r="B27" s="282"/>
      <c r="C27" s="267"/>
      <c r="D27" s="280" t="s">
        <v>324</v>
      </c>
      <c r="E27" s="275">
        <v>0</v>
      </c>
      <c r="F27" s="267">
        <v>69796000</v>
      </c>
    </row>
    <row r="28" spans="1:7" ht="25.5" x14ac:dyDescent="0.2">
      <c r="A28" s="10"/>
      <c r="B28" s="282"/>
      <c r="C28" s="267"/>
      <c r="D28" s="280" t="s">
        <v>325</v>
      </c>
      <c r="E28" s="275">
        <v>0</v>
      </c>
      <c r="F28" s="267">
        <v>15500000</v>
      </c>
    </row>
    <row r="29" spans="1:7" x14ac:dyDescent="0.2">
      <c r="A29" s="10" t="s">
        <v>140</v>
      </c>
      <c r="B29" s="277">
        <v>0</v>
      </c>
      <c r="C29" s="267"/>
      <c r="D29" s="280" t="s">
        <v>326</v>
      </c>
      <c r="E29" s="276">
        <v>0</v>
      </c>
      <c r="F29" s="267">
        <v>600000</v>
      </c>
    </row>
    <row r="30" spans="1:7" x14ac:dyDescent="0.2">
      <c r="A30" s="55"/>
      <c r="B30" s="283"/>
      <c r="C30" s="267"/>
      <c r="D30" s="281" t="s">
        <v>327</v>
      </c>
      <c r="E30" s="276"/>
      <c r="F30" s="264">
        <v>3908230</v>
      </c>
    </row>
    <row r="31" spans="1:7" x14ac:dyDescent="0.2">
      <c r="A31" s="285"/>
      <c r="B31" s="286"/>
      <c r="C31" s="284"/>
      <c r="D31" s="286"/>
      <c r="E31" s="286"/>
      <c r="F31" s="287"/>
      <c r="G31" s="278"/>
    </row>
    <row r="32" spans="1:7" x14ac:dyDescent="0.2">
      <c r="A32" s="13" t="s">
        <v>6</v>
      </c>
      <c r="B32" s="12">
        <f>SUM(B25:B29)</f>
        <v>0</v>
      </c>
      <c r="C32" s="271">
        <f>SUM(C25:C31)</f>
        <v>91304230</v>
      </c>
      <c r="D32" s="13" t="s">
        <v>6</v>
      </c>
      <c r="E32" s="12">
        <f>SUM(E25:E29)</f>
        <v>1500000</v>
      </c>
      <c r="F32" s="271">
        <f>SUM(F25:F30)</f>
        <v>91304230</v>
      </c>
    </row>
  </sheetData>
  <mergeCells count="12">
    <mergeCell ref="A3:F3"/>
    <mergeCell ref="A23:A24"/>
    <mergeCell ref="D23:D24"/>
    <mergeCell ref="A5:C5"/>
    <mergeCell ref="D5:F5"/>
    <mergeCell ref="D15:F15"/>
    <mergeCell ref="A22:C22"/>
    <mergeCell ref="D22:F22"/>
    <mergeCell ref="A20:F20"/>
    <mergeCell ref="A15:B15"/>
    <mergeCell ref="A6:A7"/>
    <mergeCell ref="D6:D7"/>
  </mergeCells>
  <pageMargins left="0.74803149606299213" right="0.55118110236220474" top="0.43307086614173229" bottom="0.35433070866141736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Y16"/>
  <sheetViews>
    <sheetView topLeftCell="A3" zoomScale="84" zoomScaleNormal="84" workbookViewId="0">
      <pane xSplit="1" ySplit="8" topLeftCell="B14" activePane="bottomRight" state="frozen"/>
      <selection activeCell="A3" sqref="A3"/>
      <selection pane="topRight" activeCell="B3" sqref="B3"/>
      <selection pane="bottomLeft" activeCell="A8" sqref="A8"/>
      <selection pane="bottomRight" activeCell="H4" sqref="H4"/>
    </sheetView>
  </sheetViews>
  <sheetFormatPr defaultRowHeight="12.75" x14ac:dyDescent="0.2"/>
  <cols>
    <col min="1" max="1" width="18.7109375" style="19" customWidth="1"/>
    <col min="2" max="2" width="9.42578125" style="19" customWidth="1"/>
    <col min="3" max="3" width="13" style="19" customWidth="1"/>
    <col min="4" max="4" width="10" style="19" customWidth="1"/>
    <col min="5" max="5" width="11.28515625" style="19" bestFit="1" customWidth="1"/>
    <col min="6" max="6" width="9.5703125" style="19" customWidth="1"/>
    <col min="7" max="7" width="11.28515625" style="19" bestFit="1" customWidth="1"/>
    <col min="8" max="8" width="9.42578125" style="19" customWidth="1"/>
    <col min="9" max="9" width="9.85546875" style="19" customWidth="1"/>
    <col min="10" max="10" width="11.140625" style="20" customWidth="1"/>
    <col min="11" max="11" width="14" style="20" bestFit="1" customWidth="1"/>
    <col min="12" max="12" width="10.85546875" style="20" customWidth="1"/>
    <col min="13" max="13" width="14" style="20" bestFit="1" customWidth="1"/>
    <col min="14" max="14" width="10.28515625" style="19" bestFit="1" customWidth="1"/>
    <col min="15" max="15" width="12.5703125" style="19" bestFit="1" customWidth="1"/>
    <col min="16" max="16" width="9.7109375" style="19" customWidth="1"/>
    <col min="17" max="17" width="12.5703125" style="19" bestFit="1" customWidth="1"/>
    <col min="18" max="18" width="9.7109375" style="19" customWidth="1"/>
    <col min="19" max="19" width="12.5703125" style="19" bestFit="1" customWidth="1"/>
    <col min="20" max="20" width="8.7109375" style="19" customWidth="1"/>
    <col min="21" max="22" width="9" style="19" customWidth="1"/>
    <col min="23" max="23" width="11.28515625" style="19" bestFit="1" customWidth="1"/>
    <col min="24" max="24" width="6.5703125" style="19" customWidth="1"/>
    <col min="25" max="25" width="7.140625" style="19" customWidth="1"/>
    <col min="26" max="16384" width="9.140625" style="19"/>
  </cols>
  <sheetData>
    <row r="1" spans="1:25" ht="13.5" customHeight="1" x14ac:dyDescent="0.2">
      <c r="A1" s="169" t="s">
        <v>277</v>
      </c>
      <c r="B1" s="141"/>
      <c r="C1" s="141"/>
      <c r="D1" s="170"/>
      <c r="E1" s="170"/>
      <c r="F1" s="170"/>
      <c r="G1" s="170"/>
      <c r="H1" s="170"/>
      <c r="I1" s="170"/>
      <c r="J1" s="171"/>
      <c r="K1" s="171"/>
      <c r="L1" s="171"/>
      <c r="M1" s="17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</row>
    <row r="2" spans="1:25" ht="27.75" customHeight="1" x14ac:dyDescent="0.2">
      <c r="A2" s="394" t="s">
        <v>270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</row>
    <row r="3" spans="1:25" ht="27" customHeight="1" x14ac:dyDescent="0.2">
      <c r="A3" t="s">
        <v>350</v>
      </c>
      <c r="B3" s="27"/>
      <c r="C3" s="37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</row>
    <row r="4" spans="1:25" ht="17.25" customHeight="1" x14ac:dyDescent="0.2">
      <c r="A4" s="474" t="s">
        <v>351</v>
      </c>
      <c r="B4" s="475"/>
      <c r="C4" s="475"/>
      <c r="D4" s="475"/>
      <c r="E4" s="475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</row>
    <row r="5" spans="1:25" ht="18" customHeight="1" x14ac:dyDescent="0.2">
      <c r="A5" s="304"/>
      <c r="B5" s="304"/>
      <c r="C5" s="304"/>
      <c r="D5" s="304"/>
      <c r="E5" s="304"/>
      <c r="F5" s="304"/>
      <c r="G5" s="304"/>
      <c r="H5" s="304"/>
      <c r="I5" s="304"/>
      <c r="J5" s="304"/>
      <c r="K5" s="304"/>
      <c r="L5" s="304"/>
      <c r="M5" s="304"/>
      <c r="N5" s="304"/>
      <c r="O5" s="304"/>
      <c r="P5" s="304"/>
      <c r="Q5" s="304"/>
      <c r="R5" s="304"/>
      <c r="S5" s="304"/>
      <c r="T5" s="304"/>
      <c r="U5" s="304"/>
      <c r="V5" s="304"/>
      <c r="W5" s="304"/>
      <c r="X5" s="304"/>
    </row>
    <row r="6" spans="1:25" ht="27.75" customHeight="1" x14ac:dyDescent="0.25">
      <c r="A6" s="148"/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395"/>
      <c r="U6" s="395"/>
      <c r="V6" s="395"/>
      <c r="W6" s="395"/>
      <c r="X6" s="395"/>
    </row>
    <row r="7" spans="1:25" s="35" customFormat="1" ht="36" customHeight="1" x14ac:dyDescent="0.2">
      <c r="A7" s="396" t="s">
        <v>1</v>
      </c>
      <c r="B7" s="385" t="s">
        <v>292</v>
      </c>
      <c r="C7" s="386"/>
      <c r="D7" s="383" t="s">
        <v>12</v>
      </c>
      <c r="E7" s="389"/>
      <c r="F7" s="389"/>
      <c r="G7" s="389"/>
      <c r="H7" s="389"/>
      <c r="I7" s="384"/>
      <c r="J7" s="385" t="s">
        <v>11</v>
      </c>
      <c r="K7" s="386"/>
      <c r="L7" s="390" t="s">
        <v>4</v>
      </c>
      <c r="M7" s="391"/>
      <c r="N7" s="399" t="s">
        <v>25</v>
      </c>
      <c r="O7" s="400"/>
      <c r="P7" s="400"/>
      <c r="Q7" s="400"/>
      <c r="R7" s="400"/>
      <c r="S7" s="400"/>
      <c r="T7" s="400"/>
      <c r="U7" s="401"/>
      <c r="V7" s="402" t="s">
        <v>54</v>
      </c>
      <c r="W7" s="402"/>
      <c r="X7" s="382" t="s">
        <v>293</v>
      </c>
      <c r="Y7" s="382" t="s">
        <v>307</v>
      </c>
    </row>
    <row r="8" spans="1:25" s="218" customFormat="1" ht="69" customHeight="1" x14ac:dyDescent="0.2">
      <c r="A8" s="397"/>
      <c r="B8" s="387"/>
      <c r="C8" s="388"/>
      <c r="D8" s="383" t="s">
        <v>264</v>
      </c>
      <c r="E8" s="384"/>
      <c r="F8" s="383" t="s">
        <v>269</v>
      </c>
      <c r="G8" s="384"/>
      <c r="H8" s="383" t="s">
        <v>291</v>
      </c>
      <c r="I8" s="384"/>
      <c r="J8" s="387"/>
      <c r="K8" s="388"/>
      <c r="L8" s="392"/>
      <c r="M8" s="393"/>
      <c r="N8" s="383" t="s">
        <v>49</v>
      </c>
      <c r="O8" s="384"/>
      <c r="P8" s="383" t="s">
        <v>14</v>
      </c>
      <c r="Q8" s="384"/>
      <c r="R8" s="383" t="s">
        <v>51</v>
      </c>
      <c r="S8" s="384"/>
      <c r="T8" s="383" t="s">
        <v>271</v>
      </c>
      <c r="U8" s="384"/>
      <c r="V8" s="399" t="s">
        <v>306</v>
      </c>
      <c r="W8" s="401"/>
      <c r="X8" s="382"/>
      <c r="Y8" s="382"/>
    </row>
    <row r="9" spans="1:25" s="218" customFormat="1" ht="33" customHeight="1" x14ac:dyDescent="0.2">
      <c r="A9" s="397"/>
      <c r="B9" s="217" t="s">
        <v>281</v>
      </c>
      <c r="C9" s="217" t="s">
        <v>282</v>
      </c>
      <c r="D9" s="217" t="s">
        <v>281</v>
      </c>
      <c r="E9" s="217" t="s">
        <v>282</v>
      </c>
      <c r="F9" s="217" t="s">
        <v>281</v>
      </c>
      <c r="G9" s="217" t="s">
        <v>282</v>
      </c>
      <c r="H9" s="217" t="s">
        <v>281</v>
      </c>
      <c r="I9" s="217" t="s">
        <v>282</v>
      </c>
      <c r="J9" s="217" t="s">
        <v>281</v>
      </c>
      <c r="K9" s="217" t="s">
        <v>282</v>
      </c>
      <c r="L9" s="217" t="s">
        <v>281</v>
      </c>
      <c r="M9" s="217" t="s">
        <v>282</v>
      </c>
      <c r="N9" s="217" t="s">
        <v>281</v>
      </c>
      <c r="O9" s="217" t="s">
        <v>282</v>
      </c>
      <c r="P9" s="217" t="s">
        <v>281</v>
      </c>
      <c r="Q9" s="217" t="s">
        <v>282</v>
      </c>
      <c r="R9" s="217" t="s">
        <v>281</v>
      </c>
      <c r="S9" s="217" t="s">
        <v>282</v>
      </c>
      <c r="T9" s="217" t="s">
        <v>281</v>
      </c>
      <c r="U9" s="217" t="s">
        <v>282</v>
      </c>
      <c r="V9" s="217" t="s">
        <v>281</v>
      </c>
      <c r="W9" s="217" t="s">
        <v>282</v>
      </c>
      <c r="X9" s="217"/>
      <c r="Y9" s="217"/>
    </row>
    <row r="10" spans="1:25" s="218" customFormat="1" ht="22.5" x14ac:dyDescent="0.2">
      <c r="A10" s="398"/>
      <c r="B10" s="217" t="s">
        <v>287</v>
      </c>
      <c r="C10" s="217" t="s">
        <v>288</v>
      </c>
      <c r="D10" s="217" t="s">
        <v>287</v>
      </c>
      <c r="E10" s="217" t="s">
        <v>288</v>
      </c>
      <c r="F10" s="217" t="s">
        <v>287</v>
      </c>
      <c r="G10" s="217" t="s">
        <v>288</v>
      </c>
      <c r="H10" s="217" t="s">
        <v>287</v>
      </c>
      <c r="I10" s="217" t="s">
        <v>288</v>
      </c>
      <c r="J10" s="217" t="s">
        <v>287</v>
      </c>
      <c r="K10" s="217" t="s">
        <v>288</v>
      </c>
      <c r="L10" s="217" t="s">
        <v>287</v>
      </c>
      <c r="M10" s="217" t="s">
        <v>288</v>
      </c>
      <c r="N10" s="217" t="s">
        <v>287</v>
      </c>
      <c r="O10" s="217" t="s">
        <v>288</v>
      </c>
      <c r="P10" s="217" t="s">
        <v>287</v>
      </c>
      <c r="Q10" s="217" t="s">
        <v>288</v>
      </c>
      <c r="R10" s="217" t="s">
        <v>287</v>
      </c>
      <c r="S10" s="217" t="s">
        <v>288</v>
      </c>
      <c r="T10" s="217" t="s">
        <v>287</v>
      </c>
      <c r="U10" s="217" t="s">
        <v>288</v>
      </c>
      <c r="V10" s="217" t="s">
        <v>287</v>
      </c>
      <c r="W10" s="217" t="s">
        <v>288</v>
      </c>
      <c r="X10" s="217"/>
      <c r="Y10" s="217"/>
    </row>
    <row r="11" spans="1:25" s="20" customFormat="1" ht="54.95" customHeight="1" x14ac:dyDescent="0.2">
      <c r="A11" s="136" t="s">
        <v>194</v>
      </c>
      <c r="B11" s="99">
        <v>66135</v>
      </c>
      <c r="C11" s="99">
        <f>90654083-13740000-9160000-2200</f>
        <v>67751883</v>
      </c>
      <c r="D11" s="137">
        <v>3828</v>
      </c>
      <c r="E11" s="137">
        <v>3828000</v>
      </c>
      <c r="F11" s="137">
        <v>7844</v>
      </c>
      <c r="G11" s="137">
        <v>7844000</v>
      </c>
      <c r="H11" s="99">
        <v>680</v>
      </c>
      <c r="I11" s="99">
        <v>680000</v>
      </c>
      <c r="J11" s="240">
        <v>78487</v>
      </c>
      <c r="K11" s="174">
        <f>+C11+E11+G11+I11</f>
        <v>80103883</v>
      </c>
      <c r="L11" s="240">
        <v>78487</v>
      </c>
      <c r="M11" s="174">
        <f>+O11+Q11+S11+U11+W11</f>
        <v>80103883</v>
      </c>
      <c r="N11" s="99">
        <v>42091</v>
      </c>
      <c r="O11" s="99">
        <v>48604800</v>
      </c>
      <c r="P11" s="99">
        <v>12157</v>
      </c>
      <c r="Q11" s="99">
        <f>+Q14-Q13-Q12</f>
        <v>13724578</v>
      </c>
      <c r="R11" s="99">
        <v>20673</v>
      </c>
      <c r="S11" s="99">
        <f>19653605-2624830-200000</f>
        <v>16828775</v>
      </c>
      <c r="T11" s="101">
        <v>3566</v>
      </c>
      <c r="U11" s="101">
        <v>0</v>
      </c>
      <c r="V11" s="101"/>
      <c r="W11" s="101">
        <f>+W14-W13</f>
        <v>945730</v>
      </c>
      <c r="X11" s="138">
        <v>19</v>
      </c>
      <c r="Y11" s="138">
        <v>19</v>
      </c>
    </row>
    <row r="12" spans="1:25" s="20" customFormat="1" ht="65.099999999999994" customHeight="1" x14ac:dyDescent="0.2">
      <c r="A12" s="239" t="s">
        <v>308</v>
      </c>
      <c r="B12" s="139">
        <v>13740</v>
      </c>
      <c r="C12" s="139">
        <v>13740000</v>
      </c>
      <c r="D12" s="137">
        <v>0</v>
      </c>
      <c r="E12" s="137">
        <v>0</v>
      </c>
      <c r="F12" s="99">
        <v>1573</v>
      </c>
      <c r="G12" s="99">
        <v>1773000</v>
      </c>
      <c r="H12" s="99">
        <v>0</v>
      </c>
      <c r="I12" s="99">
        <v>0</v>
      </c>
      <c r="J12" s="240">
        <f>+B12+D12+F12+H12</f>
        <v>15313</v>
      </c>
      <c r="K12" s="174">
        <f>+C12+E12+G12+I12</f>
        <v>15513000</v>
      </c>
      <c r="L12" s="240">
        <v>15313</v>
      </c>
      <c r="M12" s="174">
        <f>+O12+Q12+S12+U12+W12</f>
        <v>15513000</v>
      </c>
      <c r="N12" s="99">
        <v>11324</v>
      </c>
      <c r="O12" s="99">
        <f>11324000+772000</f>
        <v>12096000</v>
      </c>
      <c r="P12" s="99">
        <v>3217</v>
      </c>
      <c r="Q12" s="99">
        <v>3192000</v>
      </c>
      <c r="R12" s="99">
        <v>0</v>
      </c>
      <c r="S12" s="99">
        <v>225000</v>
      </c>
      <c r="T12" s="99">
        <v>772</v>
      </c>
      <c r="U12" s="99">
        <v>0</v>
      </c>
      <c r="V12" s="99"/>
      <c r="W12" s="99">
        <v>0</v>
      </c>
      <c r="X12" s="138">
        <v>5</v>
      </c>
      <c r="Y12" s="138">
        <v>5</v>
      </c>
    </row>
    <row r="13" spans="1:25" s="20" customFormat="1" ht="65.099999999999994" customHeight="1" x14ac:dyDescent="0.2">
      <c r="A13" s="239" t="s">
        <v>309</v>
      </c>
      <c r="B13" s="139">
        <v>9160</v>
      </c>
      <c r="C13" s="139">
        <v>9160000</v>
      </c>
      <c r="D13" s="137">
        <v>0</v>
      </c>
      <c r="E13" s="137">
        <v>0</v>
      </c>
      <c r="F13" s="99">
        <v>0</v>
      </c>
      <c r="G13" s="99">
        <v>0</v>
      </c>
      <c r="H13" s="99">
        <v>0</v>
      </c>
      <c r="I13" s="99">
        <v>0</v>
      </c>
      <c r="J13" s="240">
        <v>9160</v>
      </c>
      <c r="K13" s="174">
        <f>+C13+E13+G13+I13</f>
        <v>9160000</v>
      </c>
      <c r="L13" s="240">
        <v>9160</v>
      </c>
      <c r="M13" s="174">
        <f>+O13+Q13+S13+U13+W13</f>
        <v>9160000</v>
      </c>
      <c r="N13" s="99">
        <v>2950</v>
      </c>
      <c r="O13" s="99">
        <v>4446000</v>
      </c>
      <c r="P13" s="99">
        <v>932</v>
      </c>
      <c r="Q13" s="99">
        <v>1140000</v>
      </c>
      <c r="R13" s="99">
        <v>4796</v>
      </c>
      <c r="S13" s="99">
        <v>2599830</v>
      </c>
      <c r="T13" s="99">
        <v>482</v>
      </c>
      <c r="U13" s="99">
        <v>0</v>
      </c>
      <c r="V13" s="99"/>
      <c r="W13" s="99">
        <f>619900+354270</f>
        <v>974170</v>
      </c>
      <c r="X13" s="99">
        <v>1</v>
      </c>
      <c r="Y13" s="237">
        <v>1.5</v>
      </c>
    </row>
    <row r="14" spans="1:25" s="20" customFormat="1" ht="54.95" customHeight="1" x14ac:dyDescent="0.2">
      <c r="A14" s="172" t="s">
        <v>6</v>
      </c>
      <c r="B14" s="173">
        <f>SUM(B11:B13)</f>
        <v>89035</v>
      </c>
      <c r="C14" s="173">
        <f t="shared" ref="C14:I14" si="0">SUM(C11:C13)</f>
        <v>90651883</v>
      </c>
      <c r="D14" s="173">
        <f t="shared" si="0"/>
        <v>3828</v>
      </c>
      <c r="E14" s="173">
        <f t="shared" si="0"/>
        <v>3828000</v>
      </c>
      <c r="F14" s="173">
        <f t="shared" si="0"/>
        <v>9417</v>
      </c>
      <c r="G14" s="173">
        <f t="shared" si="0"/>
        <v>9617000</v>
      </c>
      <c r="H14" s="173">
        <f t="shared" si="0"/>
        <v>680</v>
      </c>
      <c r="I14" s="173">
        <f t="shared" si="0"/>
        <v>680000</v>
      </c>
      <c r="J14" s="174">
        <v>102960</v>
      </c>
      <c r="K14" s="174">
        <f>SUM(K11:K13)</f>
        <v>104776883</v>
      </c>
      <c r="L14" s="174">
        <v>102960</v>
      </c>
      <c r="M14" s="174">
        <f>SUM(M11:M13)</f>
        <v>104776883</v>
      </c>
      <c r="N14" s="174">
        <f>SUM(N11:N13)</f>
        <v>56365</v>
      </c>
      <c r="O14" s="174">
        <v>65146800</v>
      </c>
      <c r="P14" s="174">
        <v>16306</v>
      </c>
      <c r="Q14" s="174">
        <v>18056578</v>
      </c>
      <c r="R14" s="174">
        <v>25469</v>
      </c>
      <c r="S14" s="174">
        <v>19653605</v>
      </c>
      <c r="T14" s="175">
        <v>4820</v>
      </c>
      <c r="U14" s="175">
        <v>0</v>
      </c>
      <c r="V14" s="175">
        <v>0</v>
      </c>
      <c r="W14" s="175">
        <v>1919900</v>
      </c>
      <c r="X14" s="174">
        <v>25</v>
      </c>
      <c r="Y14" s="238">
        <f>SUM(Y11:Y13)</f>
        <v>25.5</v>
      </c>
    </row>
    <row r="15" spans="1:25" s="20" customFormat="1" ht="27.75" customHeight="1" x14ac:dyDescent="0.2">
      <c r="A15" s="48"/>
      <c r="B15" s="51"/>
      <c r="C15" s="51"/>
      <c r="D15" s="52"/>
      <c r="E15" s="52"/>
      <c r="F15" s="49"/>
      <c r="G15" s="49"/>
      <c r="H15" s="49"/>
      <c r="I15" s="49"/>
      <c r="J15" s="50"/>
      <c r="K15" s="50"/>
      <c r="L15" s="50"/>
      <c r="M15" s="50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</row>
    <row r="16" spans="1:25" s="20" customFormat="1" ht="27.75" customHeight="1" x14ac:dyDescent="0.2">
      <c r="A16" s="48"/>
      <c r="B16" s="51"/>
      <c r="C16" s="51"/>
      <c r="D16" s="52"/>
      <c r="E16" s="52"/>
      <c r="F16" s="49"/>
      <c r="G16" s="49"/>
      <c r="H16" s="49"/>
      <c r="I16" s="49"/>
      <c r="J16" s="50"/>
      <c r="K16" s="50"/>
      <c r="L16" s="50"/>
      <c r="M16" s="50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53"/>
      <c r="Y16" s="53"/>
    </row>
  </sheetData>
  <mergeCells count="20">
    <mergeCell ref="A2:X2"/>
    <mergeCell ref="X7:X8"/>
    <mergeCell ref="T6:X6"/>
    <mergeCell ref="D8:E8"/>
    <mergeCell ref="N8:O8"/>
    <mergeCell ref="P8:Q8"/>
    <mergeCell ref="R8:S8"/>
    <mergeCell ref="T8:U8"/>
    <mergeCell ref="A7:A10"/>
    <mergeCell ref="N7:U7"/>
    <mergeCell ref="V7:W7"/>
    <mergeCell ref="V8:W8"/>
    <mergeCell ref="A4:E4"/>
    <mergeCell ref="Y7:Y8"/>
    <mergeCell ref="F8:G8"/>
    <mergeCell ref="B7:C8"/>
    <mergeCell ref="H8:I8"/>
    <mergeCell ref="D7:I7"/>
    <mergeCell ref="J7:K8"/>
    <mergeCell ref="L7:M8"/>
  </mergeCells>
  <pageMargins left="0.2" right="0.16" top="0.74803149606299213" bottom="0.74803149606299213" header="0.31496062992125984" footer="0.31496062992125984"/>
  <pageSetup paperSize="8" scale="7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L49"/>
  <sheetViews>
    <sheetView topLeftCell="T1" zoomScale="112" zoomScaleNormal="112" workbookViewId="0">
      <selection activeCell="A3" sqref="A3"/>
    </sheetView>
  </sheetViews>
  <sheetFormatPr defaultRowHeight="12.75" x14ac:dyDescent="0.2"/>
  <cols>
    <col min="1" max="1" width="33.140625" customWidth="1"/>
    <col min="2" max="2" width="9.140625" customWidth="1"/>
    <col min="3" max="3" width="10.85546875" bestFit="1" customWidth="1"/>
    <col min="4" max="4" width="8.7109375" customWidth="1"/>
    <col min="5" max="5" width="9.85546875" bestFit="1" customWidth="1"/>
    <col min="6" max="6" width="8.7109375" customWidth="1"/>
    <col min="7" max="7" width="10.85546875" bestFit="1" customWidth="1"/>
    <col min="8" max="8" width="10.140625" customWidth="1"/>
    <col min="9" max="9" width="11.140625" bestFit="1" customWidth="1"/>
    <col min="10" max="11" width="8.7109375" customWidth="1"/>
    <col min="12" max="12" width="9.28515625" customWidth="1"/>
    <col min="13" max="13" width="9.7109375" customWidth="1"/>
    <col min="14" max="14" width="9.140625" customWidth="1"/>
    <col min="15" max="15" width="9.5703125" customWidth="1"/>
    <col min="16" max="16" width="9.28515625" customWidth="1"/>
    <col min="17" max="17" width="10.140625" customWidth="1"/>
    <col min="18" max="18" width="9.42578125" style="2" bestFit="1" customWidth="1"/>
    <col min="19" max="19" width="11.140625" style="2" bestFit="1" customWidth="1"/>
    <col min="20" max="20" width="10.85546875" style="2" customWidth="1"/>
    <col min="21" max="21" width="11.140625" style="2" bestFit="1" customWidth="1"/>
    <col min="22" max="22" width="9.7109375" customWidth="1"/>
    <col min="23" max="23" width="11.7109375" customWidth="1"/>
    <col min="24" max="24" width="9.7109375" customWidth="1"/>
    <col min="25" max="25" width="11.7109375" customWidth="1"/>
    <col min="26" max="26" width="9.7109375" customWidth="1"/>
    <col min="27" max="27" width="11.7109375" customWidth="1"/>
    <col min="28" max="28" width="9.7109375" customWidth="1"/>
    <col min="29" max="29" width="11.7109375" customWidth="1"/>
    <col min="30" max="30" width="9.7109375" customWidth="1"/>
    <col min="31" max="31" width="11.7109375" customWidth="1"/>
    <col min="32" max="32" width="9.7109375" customWidth="1"/>
    <col min="33" max="33" width="11.7109375" customWidth="1"/>
    <col min="34" max="35" width="7.42578125" customWidth="1"/>
  </cols>
  <sheetData>
    <row r="1" spans="1:38" x14ac:dyDescent="0.2">
      <c r="U1"/>
      <c r="V1" s="27"/>
      <c r="W1" s="37"/>
    </row>
    <row r="2" spans="1:38" x14ac:dyDescent="0.2">
      <c r="A2" t="s">
        <v>352</v>
      </c>
    </row>
    <row r="3" spans="1:38" x14ac:dyDescent="0.2">
      <c r="A3" t="s">
        <v>353</v>
      </c>
    </row>
    <row r="5" spans="1:38" ht="15.75" x14ac:dyDescent="0.25">
      <c r="B5" s="403" t="s">
        <v>318</v>
      </c>
      <c r="C5" s="403"/>
      <c r="D5" s="403"/>
      <c r="E5" s="403"/>
      <c r="F5" s="403"/>
      <c r="G5" s="403"/>
      <c r="H5" s="403"/>
      <c r="I5" s="403"/>
      <c r="J5" s="403"/>
      <c r="K5" s="403"/>
      <c r="L5" s="403"/>
      <c r="M5" s="403"/>
      <c r="N5" s="403"/>
      <c r="O5" s="403"/>
      <c r="P5" s="403"/>
      <c r="Q5" s="403"/>
      <c r="R5" s="403"/>
      <c r="S5" s="403"/>
      <c r="T5" s="403" t="s">
        <v>319</v>
      </c>
      <c r="U5" s="403"/>
      <c r="V5" s="403"/>
      <c r="W5" s="403"/>
      <c r="X5" s="403"/>
      <c r="Y5" s="403"/>
      <c r="Z5" s="403"/>
      <c r="AA5" s="403"/>
      <c r="AB5" s="403"/>
      <c r="AC5" s="403"/>
      <c r="AD5" s="403"/>
      <c r="AE5" s="403"/>
      <c r="AF5" s="403"/>
      <c r="AG5" s="403"/>
      <c r="AH5" s="403"/>
      <c r="AI5" s="403"/>
      <c r="AJ5" s="257"/>
      <c r="AK5" s="257"/>
      <c r="AL5" s="257"/>
    </row>
    <row r="6" spans="1:38" x14ac:dyDescent="0.2">
      <c r="AD6" s="409"/>
      <c r="AE6" s="409"/>
      <c r="AF6" s="409"/>
      <c r="AG6" s="409"/>
      <c r="AH6" s="409"/>
      <c r="AI6" s="241"/>
    </row>
    <row r="7" spans="1:38" s="3" customFormat="1" ht="24" customHeight="1" x14ac:dyDescent="0.2">
      <c r="A7" s="413" t="s">
        <v>1</v>
      </c>
      <c r="B7" s="416" t="s">
        <v>30</v>
      </c>
      <c r="C7" s="417"/>
      <c r="D7" s="417"/>
      <c r="E7" s="417"/>
      <c r="F7" s="417"/>
      <c r="G7" s="417"/>
      <c r="H7" s="417"/>
      <c r="I7" s="417"/>
      <c r="J7" s="417"/>
      <c r="K7" s="417"/>
      <c r="L7" s="417"/>
      <c r="M7" s="417"/>
      <c r="N7" s="417"/>
      <c r="O7" s="417"/>
      <c r="P7" s="417"/>
      <c r="Q7" s="418"/>
      <c r="R7" s="419" t="s">
        <v>11</v>
      </c>
      <c r="S7" s="419"/>
      <c r="T7" s="406" t="s">
        <v>4</v>
      </c>
      <c r="U7" s="406"/>
      <c r="V7" s="420" t="s">
        <v>52</v>
      </c>
      <c r="W7" s="421"/>
      <c r="X7" s="421"/>
      <c r="Y7" s="421"/>
      <c r="Z7" s="421"/>
      <c r="AA7" s="421"/>
      <c r="AB7" s="421"/>
      <c r="AC7" s="421"/>
      <c r="AD7" s="421"/>
      <c r="AE7" s="421"/>
      <c r="AF7" s="421"/>
      <c r="AG7" s="422"/>
      <c r="AH7" s="410" t="s">
        <v>317</v>
      </c>
      <c r="AI7" s="408"/>
    </row>
    <row r="8" spans="1:38" s="3" customFormat="1" ht="47.25" customHeight="1" x14ac:dyDescent="0.2">
      <c r="A8" s="414"/>
      <c r="B8" s="406" t="s">
        <v>55</v>
      </c>
      <c r="C8" s="406"/>
      <c r="D8" s="407" t="s">
        <v>110</v>
      </c>
      <c r="E8" s="408"/>
      <c r="F8" s="404" t="s">
        <v>177</v>
      </c>
      <c r="G8" s="405"/>
      <c r="H8" s="404" t="s">
        <v>119</v>
      </c>
      <c r="I8" s="405"/>
      <c r="J8" s="404" t="s">
        <v>294</v>
      </c>
      <c r="K8" s="405"/>
      <c r="L8" s="404" t="s">
        <v>295</v>
      </c>
      <c r="M8" s="405"/>
      <c r="N8" s="404" t="s">
        <v>178</v>
      </c>
      <c r="O8" s="405"/>
      <c r="P8" s="404" t="s">
        <v>179</v>
      </c>
      <c r="Q8" s="405"/>
      <c r="R8" s="419"/>
      <c r="S8" s="419"/>
      <c r="T8" s="406"/>
      <c r="U8" s="406"/>
      <c r="V8" s="404" t="s">
        <v>29</v>
      </c>
      <c r="W8" s="405"/>
      <c r="X8" s="404" t="s">
        <v>14</v>
      </c>
      <c r="Y8" s="405"/>
      <c r="Z8" s="404" t="s">
        <v>13</v>
      </c>
      <c r="AA8" s="405"/>
      <c r="AB8" s="404" t="s">
        <v>296</v>
      </c>
      <c r="AC8" s="405"/>
      <c r="AD8" s="406" t="s">
        <v>297</v>
      </c>
      <c r="AE8" s="406"/>
      <c r="AF8" s="406" t="s">
        <v>54</v>
      </c>
      <c r="AG8" s="406"/>
      <c r="AH8" s="411"/>
      <c r="AI8" s="412"/>
    </row>
    <row r="9" spans="1:38" s="3" customFormat="1" ht="21" customHeight="1" x14ac:dyDescent="0.2">
      <c r="A9" s="414"/>
      <c r="B9" s="219" t="s">
        <v>281</v>
      </c>
      <c r="C9" s="219" t="s">
        <v>282</v>
      </c>
      <c r="D9" s="219" t="s">
        <v>281</v>
      </c>
      <c r="E9" s="219" t="s">
        <v>282</v>
      </c>
      <c r="F9" s="219" t="s">
        <v>281</v>
      </c>
      <c r="G9" s="219" t="s">
        <v>282</v>
      </c>
      <c r="H9" s="219" t="s">
        <v>281</v>
      </c>
      <c r="I9" s="219" t="s">
        <v>282</v>
      </c>
      <c r="J9" s="219" t="s">
        <v>281</v>
      </c>
      <c r="K9" s="219" t="s">
        <v>282</v>
      </c>
      <c r="L9" s="219" t="s">
        <v>281</v>
      </c>
      <c r="M9" s="219" t="s">
        <v>282</v>
      </c>
      <c r="N9" s="219" t="s">
        <v>281</v>
      </c>
      <c r="O9" s="219" t="s">
        <v>282</v>
      </c>
      <c r="P9" s="219" t="s">
        <v>281</v>
      </c>
      <c r="Q9" s="219" t="s">
        <v>282</v>
      </c>
      <c r="R9" s="219" t="s">
        <v>281</v>
      </c>
      <c r="S9" s="219" t="s">
        <v>282</v>
      </c>
      <c r="T9" s="219" t="s">
        <v>281</v>
      </c>
      <c r="U9" s="219" t="s">
        <v>282</v>
      </c>
      <c r="V9" s="219" t="s">
        <v>281</v>
      </c>
      <c r="W9" s="219" t="s">
        <v>282</v>
      </c>
      <c r="X9" s="219" t="s">
        <v>281</v>
      </c>
      <c r="Y9" s="219" t="s">
        <v>282</v>
      </c>
      <c r="Z9" s="219" t="s">
        <v>281</v>
      </c>
      <c r="AA9" s="219" t="s">
        <v>282</v>
      </c>
      <c r="AB9" s="219" t="s">
        <v>281</v>
      </c>
      <c r="AC9" s="219" t="s">
        <v>282</v>
      </c>
      <c r="AD9" s="219" t="s">
        <v>281</v>
      </c>
      <c r="AE9" s="219" t="s">
        <v>282</v>
      </c>
      <c r="AF9" s="219" t="s">
        <v>281</v>
      </c>
      <c r="AG9" s="219" t="s">
        <v>282</v>
      </c>
      <c r="AH9" s="219" t="s">
        <v>281</v>
      </c>
      <c r="AI9" s="219" t="s">
        <v>282</v>
      </c>
    </row>
    <row r="10" spans="1:38" s="206" customFormat="1" ht="17.25" customHeight="1" x14ac:dyDescent="0.2">
      <c r="A10" s="415"/>
      <c r="B10" s="220" t="s">
        <v>287</v>
      </c>
      <c r="C10" s="221" t="s">
        <v>288</v>
      </c>
      <c r="D10" s="220" t="s">
        <v>287</v>
      </c>
      <c r="E10" s="221" t="s">
        <v>288</v>
      </c>
      <c r="F10" s="220" t="s">
        <v>287</v>
      </c>
      <c r="G10" s="221" t="s">
        <v>288</v>
      </c>
      <c r="H10" s="220" t="s">
        <v>287</v>
      </c>
      <c r="I10" s="221" t="s">
        <v>288</v>
      </c>
      <c r="J10" s="220" t="s">
        <v>287</v>
      </c>
      <c r="K10" s="221" t="s">
        <v>288</v>
      </c>
      <c r="L10" s="220" t="s">
        <v>287</v>
      </c>
      <c r="M10" s="221" t="s">
        <v>288</v>
      </c>
      <c r="N10" s="220" t="s">
        <v>287</v>
      </c>
      <c r="O10" s="221" t="s">
        <v>288</v>
      </c>
      <c r="P10" s="220" t="s">
        <v>287</v>
      </c>
      <c r="Q10" s="221" t="s">
        <v>288</v>
      </c>
      <c r="R10" s="220" t="s">
        <v>287</v>
      </c>
      <c r="S10" s="221" t="s">
        <v>288</v>
      </c>
      <c r="T10" s="220" t="s">
        <v>287</v>
      </c>
      <c r="U10" s="221" t="s">
        <v>288</v>
      </c>
      <c r="V10" s="220" t="s">
        <v>287</v>
      </c>
      <c r="W10" s="221" t="s">
        <v>288</v>
      </c>
      <c r="X10" s="220" t="s">
        <v>287</v>
      </c>
      <c r="Y10" s="221" t="s">
        <v>288</v>
      </c>
      <c r="Z10" s="220" t="s">
        <v>287</v>
      </c>
      <c r="AA10" s="221" t="s">
        <v>288</v>
      </c>
      <c r="AB10" s="220" t="s">
        <v>287</v>
      </c>
      <c r="AC10" s="221" t="s">
        <v>288</v>
      </c>
      <c r="AD10" s="220" t="s">
        <v>287</v>
      </c>
      <c r="AE10" s="221" t="s">
        <v>288</v>
      </c>
      <c r="AF10" s="220" t="s">
        <v>287</v>
      </c>
      <c r="AG10" s="221" t="s">
        <v>288</v>
      </c>
      <c r="AH10" s="256" t="s">
        <v>316</v>
      </c>
      <c r="AI10" s="256" t="s">
        <v>316</v>
      </c>
    </row>
    <row r="11" spans="1:38" s="71" customFormat="1" ht="21.95" customHeight="1" x14ac:dyDescent="0.2">
      <c r="A11" s="70" t="s">
        <v>24</v>
      </c>
      <c r="B11" s="62"/>
      <c r="C11" s="62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4">
        <v>1016</v>
      </c>
      <c r="O11" s="64">
        <v>1016000</v>
      </c>
      <c r="P11" s="64"/>
      <c r="Q11" s="64">
        <v>0</v>
      </c>
      <c r="R11" s="151">
        <f t="shared" ref="R11:S46" si="0">+B11+D11+F11+H11+J11+L11+N11+P11</f>
        <v>1016</v>
      </c>
      <c r="S11" s="151">
        <f t="shared" si="0"/>
        <v>1016000</v>
      </c>
      <c r="T11" s="152">
        <f>+V11+X11+Z11+AB11+AD11</f>
        <v>1016</v>
      </c>
      <c r="U11" s="152">
        <f>SUM(W11,Y11,AA11,AC11,AE11,AG11)</f>
        <v>1016000</v>
      </c>
      <c r="V11" s="63"/>
      <c r="W11" s="63"/>
      <c r="X11" s="63"/>
      <c r="Y11" s="63"/>
      <c r="Z11" s="63">
        <v>1016</v>
      </c>
      <c r="AA11" s="63">
        <v>1016000</v>
      </c>
      <c r="AB11" s="63"/>
      <c r="AC11" s="63"/>
      <c r="AD11" s="63"/>
      <c r="AE11" s="63"/>
      <c r="AF11" s="63"/>
      <c r="AG11" s="63"/>
      <c r="AH11" s="63"/>
      <c r="AI11" s="63"/>
    </row>
    <row r="12" spans="1:38" s="71" customFormat="1" ht="11.25" customHeight="1" x14ac:dyDescent="0.2">
      <c r="A12" s="70" t="s">
        <v>32</v>
      </c>
      <c r="B12" s="62"/>
      <c r="C12" s="62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4">
        <v>0</v>
      </c>
      <c r="O12" s="64"/>
      <c r="P12" s="65"/>
      <c r="Q12" s="65">
        <v>0</v>
      </c>
      <c r="R12" s="151">
        <f t="shared" si="0"/>
        <v>0</v>
      </c>
      <c r="S12" s="151">
        <f t="shared" si="0"/>
        <v>0</v>
      </c>
      <c r="T12" s="152">
        <f>+V12+X12+Z12+AB12+AD12</f>
        <v>0</v>
      </c>
      <c r="U12" s="152">
        <f t="shared" ref="U12:U46" si="1">SUM(W12,Y12,AA12,AC12,AE12,AG12)</f>
        <v>0</v>
      </c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</row>
    <row r="13" spans="1:38" s="72" customFormat="1" ht="22.5" x14ac:dyDescent="0.2">
      <c r="A13" s="70" t="s">
        <v>122</v>
      </c>
      <c r="B13" s="66"/>
      <c r="C13" s="66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4">
        <v>0</v>
      </c>
      <c r="O13" s="64"/>
      <c r="P13" s="65"/>
      <c r="Q13" s="65">
        <v>0</v>
      </c>
      <c r="R13" s="151">
        <f t="shared" si="0"/>
        <v>0</v>
      </c>
      <c r="S13" s="151">
        <f t="shared" si="0"/>
        <v>0</v>
      </c>
      <c r="T13" s="152">
        <f>+V13+X13+Z13+AB13+AD13</f>
        <v>0</v>
      </c>
      <c r="U13" s="152">
        <f t="shared" si="1"/>
        <v>0</v>
      </c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</row>
    <row r="14" spans="1:38" s="71" customFormat="1" ht="13.5" customHeight="1" x14ac:dyDescent="0.2">
      <c r="A14" s="70" t="s">
        <v>138</v>
      </c>
      <c r="B14" s="62"/>
      <c r="C14" s="62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4">
        <v>0</v>
      </c>
      <c r="O14" s="64"/>
      <c r="P14" s="65"/>
      <c r="Q14" s="65">
        <v>0</v>
      </c>
      <c r="R14" s="151">
        <f t="shared" si="0"/>
        <v>0</v>
      </c>
      <c r="S14" s="151">
        <f t="shared" si="0"/>
        <v>0</v>
      </c>
      <c r="T14" s="152">
        <f>+V14+X14+Z14+AB14+AD14</f>
        <v>0</v>
      </c>
      <c r="U14" s="152">
        <f t="shared" si="1"/>
        <v>0</v>
      </c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</row>
    <row r="15" spans="1:38" s="71" customFormat="1" ht="11.25" customHeight="1" x14ac:dyDescent="0.2">
      <c r="A15" s="70" t="s">
        <v>10</v>
      </c>
      <c r="B15" s="62">
        <v>1400</v>
      </c>
      <c r="C15" s="62">
        <v>1400000</v>
      </c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4">
        <v>720</v>
      </c>
      <c r="O15" s="64">
        <v>720500</v>
      </c>
      <c r="P15" s="65"/>
      <c r="Q15" s="65"/>
      <c r="R15" s="151">
        <f t="shared" si="0"/>
        <v>2120</v>
      </c>
      <c r="S15" s="151">
        <f t="shared" si="0"/>
        <v>2120500</v>
      </c>
      <c r="T15" s="152">
        <f>+V15+X15+Z15+AB15+AD15</f>
        <v>2120</v>
      </c>
      <c r="U15" s="152">
        <f t="shared" si="1"/>
        <v>2120500</v>
      </c>
      <c r="V15" s="63">
        <v>450</v>
      </c>
      <c r="W15" s="63">
        <v>450000</v>
      </c>
      <c r="X15" s="63">
        <v>121</v>
      </c>
      <c r="Y15" s="63">
        <v>121500</v>
      </c>
      <c r="Z15" s="63">
        <v>1549</v>
      </c>
      <c r="AA15" s="63">
        <v>1549000</v>
      </c>
      <c r="AB15" s="63"/>
      <c r="AC15" s="63"/>
      <c r="AD15" s="63"/>
      <c r="AE15" s="63"/>
      <c r="AF15" s="63"/>
      <c r="AG15" s="63"/>
      <c r="AH15" s="63"/>
      <c r="AI15" s="63"/>
    </row>
    <row r="16" spans="1:38" s="71" customFormat="1" ht="12" customHeight="1" x14ac:dyDescent="0.2">
      <c r="A16" s="70" t="s">
        <v>9</v>
      </c>
      <c r="B16" s="62"/>
      <c r="C16" s="62"/>
      <c r="D16" s="63"/>
      <c r="E16" s="63">
        <v>5100000</v>
      </c>
      <c r="F16" s="63"/>
      <c r="G16" s="63"/>
      <c r="H16" s="63">
        <v>6617</v>
      </c>
      <c r="I16" s="63">
        <v>6617000</v>
      </c>
      <c r="J16" s="63"/>
      <c r="K16" s="63"/>
      <c r="L16" s="63"/>
      <c r="M16" s="63"/>
      <c r="N16" s="64">
        <v>3383</v>
      </c>
      <c r="O16" s="64">
        <v>3383000</v>
      </c>
      <c r="P16" s="65"/>
      <c r="Q16" s="65"/>
      <c r="R16" s="151">
        <f t="shared" si="0"/>
        <v>10000</v>
      </c>
      <c r="S16" s="151">
        <f t="shared" si="0"/>
        <v>15100000</v>
      </c>
      <c r="T16" s="152">
        <f t="shared" ref="T16:T46" si="2">+V16+X16+Z16+AB16+AD16</f>
        <v>10000</v>
      </c>
      <c r="U16" s="152">
        <f t="shared" si="1"/>
        <v>15100000</v>
      </c>
      <c r="V16" s="63"/>
      <c r="W16" s="63"/>
      <c r="X16" s="63"/>
      <c r="Y16" s="63"/>
      <c r="Z16" s="63">
        <v>10000</v>
      </c>
      <c r="AA16" s="63">
        <v>15100000</v>
      </c>
      <c r="AB16" s="63"/>
      <c r="AC16" s="63"/>
      <c r="AD16" s="63"/>
      <c r="AE16" s="63"/>
      <c r="AF16" s="63"/>
      <c r="AG16" s="63"/>
      <c r="AH16" s="63"/>
      <c r="AI16" s="63"/>
    </row>
    <row r="17" spans="1:35" s="71" customFormat="1" ht="11.25" customHeight="1" x14ac:dyDescent="0.2">
      <c r="A17" s="73" t="s">
        <v>121</v>
      </c>
      <c r="B17" s="68">
        <v>5461</v>
      </c>
      <c r="C17" s="68">
        <v>4020039</v>
      </c>
      <c r="D17" s="68"/>
      <c r="E17" s="68"/>
      <c r="F17" s="68"/>
      <c r="G17" s="69"/>
      <c r="H17" s="69">
        <f>34011-3171</f>
        <v>30840</v>
      </c>
      <c r="I17" s="69">
        <f>30840000-78406</f>
        <v>30761594</v>
      </c>
      <c r="J17" s="68"/>
      <c r="K17" s="68"/>
      <c r="L17" s="68"/>
      <c r="M17" s="68"/>
      <c r="N17" s="64">
        <v>4304</v>
      </c>
      <c r="O17" s="64">
        <v>3544500</v>
      </c>
      <c r="P17" s="65"/>
      <c r="Q17" s="64">
        <v>2778867</v>
      </c>
      <c r="R17" s="151">
        <f t="shared" si="0"/>
        <v>40605</v>
      </c>
      <c r="S17" s="151">
        <f t="shared" si="0"/>
        <v>41105000</v>
      </c>
      <c r="T17" s="152">
        <f t="shared" si="2"/>
        <v>41105</v>
      </c>
      <c r="U17" s="152">
        <f t="shared" si="1"/>
        <v>41105000</v>
      </c>
      <c r="V17" s="68"/>
      <c r="W17" s="68"/>
      <c r="X17" s="68"/>
      <c r="Y17" s="69"/>
      <c r="Z17" s="69">
        <v>41105</v>
      </c>
      <c r="AA17" s="69">
        <v>41105000</v>
      </c>
      <c r="AB17" s="68"/>
      <c r="AC17" s="68"/>
      <c r="AD17" s="68"/>
      <c r="AE17" s="68"/>
      <c r="AF17" s="68"/>
      <c r="AG17" s="68"/>
      <c r="AH17" s="68"/>
      <c r="AI17" s="68"/>
    </row>
    <row r="18" spans="1:35" s="71" customFormat="1" ht="11.25" customHeight="1" x14ac:dyDescent="0.2">
      <c r="A18" s="73" t="s">
        <v>120</v>
      </c>
      <c r="B18" s="68">
        <v>1524</v>
      </c>
      <c r="C18" s="68">
        <v>1024000</v>
      </c>
      <c r="D18" s="68"/>
      <c r="E18" s="68"/>
      <c r="F18" s="68"/>
      <c r="G18" s="68"/>
      <c r="H18" s="68">
        <v>3171</v>
      </c>
      <c r="I18" s="68">
        <v>3171000</v>
      </c>
      <c r="J18" s="68"/>
      <c r="K18" s="68"/>
      <c r="L18" s="68"/>
      <c r="M18" s="68"/>
      <c r="N18" s="64">
        <v>0</v>
      </c>
      <c r="O18" s="64"/>
      <c r="P18" s="65"/>
      <c r="Q18" s="65"/>
      <c r="R18" s="151">
        <f t="shared" si="0"/>
        <v>4695</v>
      </c>
      <c r="S18" s="151">
        <f t="shared" si="0"/>
        <v>4195000</v>
      </c>
      <c r="T18" s="152">
        <f t="shared" si="2"/>
        <v>4195</v>
      </c>
      <c r="U18" s="152">
        <f t="shared" si="1"/>
        <v>4195000</v>
      </c>
      <c r="V18" s="68"/>
      <c r="W18" s="68"/>
      <c r="X18" s="68"/>
      <c r="Y18" s="68"/>
      <c r="Z18" s="68">
        <v>4195</v>
      </c>
      <c r="AA18" s="68">
        <v>4195000</v>
      </c>
      <c r="AB18" s="68"/>
      <c r="AC18" s="68"/>
      <c r="AD18" s="68"/>
      <c r="AE18" s="68"/>
      <c r="AF18" s="68"/>
      <c r="AG18" s="68"/>
      <c r="AH18" s="68"/>
      <c r="AI18" s="68"/>
    </row>
    <row r="19" spans="1:35" s="71" customFormat="1" ht="11.25" customHeight="1" x14ac:dyDescent="0.2">
      <c r="A19" s="70" t="s">
        <v>23</v>
      </c>
      <c r="B19" s="62">
        <v>1905</v>
      </c>
      <c r="C19" s="62">
        <v>1905000</v>
      </c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4">
        <v>0</v>
      </c>
      <c r="O19" s="64"/>
      <c r="P19" s="65"/>
      <c r="Q19" s="64">
        <v>-1405000</v>
      </c>
      <c r="R19" s="151">
        <f t="shared" si="0"/>
        <v>1905</v>
      </c>
      <c r="S19" s="151">
        <f t="shared" si="0"/>
        <v>500000</v>
      </c>
      <c r="T19" s="152">
        <f t="shared" si="2"/>
        <v>500</v>
      </c>
      <c r="U19" s="152">
        <f t="shared" si="1"/>
        <v>500000</v>
      </c>
      <c r="V19" s="63"/>
      <c r="W19" s="63"/>
      <c r="X19" s="63"/>
      <c r="Y19" s="63"/>
      <c r="Z19" s="63">
        <v>500</v>
      </c>
      <c r="AA19" s="63">
        <v>500000</v>
      </c>
      <c r="AB19" s="63"/>
      <c r="AC19" s="63"/>
      <c r="AD19" s="63"/>
      <c r="AE19" s="63"/>
      <c r="AF19" s="63"/>
      <c r="AG19" s="63"/>
      <c r="AH19" s="63"/>
      <c r="AI19" s="63"/>
    </row>
    <row r="20" spans="1:35" s="71" customFormat="1" ht="12.75" customHeight="1" x14ac:dyDescent="0.2">
      <c r="A20" s="70" t="s">
        <v>22</v>
      </c>
      <c r="B20" s="62">
        <v>13355</v>
      </c>
      <c r="C20" s="62">
        <v>13355000</v>
      </c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4">
        <v>0</v>
      </c>
      <c r="O20" s="64"/>
      <c r="P20" s="64">
        <v>0</v>
      </c>
      <c r="Q20" s="64">
        <v>-11355000</v>
      </c>
      <c r="R20" s="151">
        <f t="shared" si="0"/>
        <v>13355</v>
      </c>
      <c r="S20" s="151">
        <f t="shared" si="0"/>
        <v>2000000</v>
      </c>
      <c r="T20" s="152">
        <f t="shared" si="2"/>
        <v>500</v>
      </c>
      <c r="U20" s="152">
        <f t="shared" si="1"/>
        <v>2000000</v>
      </c>
      <c r="V20" s="63"/>
      <c r="W20" s="63"/>
      <c r="X20" s="63"/>
      <c r="Y20" s="63"/>
      <c r="Z20" s="63">
        <v>500</v>
      </c>
      <c r="AA20" s="63">
        <v>500000</v>
      </c>
      <c r="AB20" s="63"/>
      <c r="AC20" s="63"/>
      <c r="AD20" s="63"/>
      <c r="AE20" s="63"/>
      <c r="AF20" s="63"/>
      <c r="AG20" s="63">
        <v>1500000</v>
      </c>
      <c r="AH20" s="63"/>
      <c r="AI20" s="63"/>
    </row>
    <row r="21" spans="1:35" s="71" customFormat="1" ht="11.25" customHeight="1" x14ac:dyDescent="0.2">
      <c r="A21" s="70" t="s">
        <v>146</v>
      </c>
      <c r="B21" s="62"/>
      <c r="C21" s="252">
        <v>3293977</v>
      </c>
      <c r="D21" s="63"/>
      <c r="E21" s="63"/>
      <c r="F21" s="63"/>
      <c r="G21" s="63">
        <v>2588330</v>
      </c>
      <c r="H21" s="63"/>
      <c r="I21" s="63"/>
      <c r="J21" s="63"/>
      <c r="K21" s="63"/>
      <c r="L21" s="63"/>
      <c r="M21" s="63"/>
      <c r="N21" s="64">
        <v>8894</v>
      </c>
      <c r="O21" s="64">
        <v>8894000</v>
      </c>
      <c r="P21" s="65"/>
      <c r="Q21" s="64">
        <f>9415573</f>
        <v>9415573</v>
      </c>
      <c r="R21" s="151">
        <f t="shared" si="0"/>
        <v>8894</v>
      </c>
      <c r="S21" s="151">
        <f t="shared" si="0"/>
        <v>24191880</v>
      </c>
      <c r="T21" s="152">
        <f t="shared" si="2"/>
        <v>23154</v>
      </c>
      <c r="U21" s="152">
        <f t="shared" si="1"/>
        <v>24191880</v>
      </c>
      <c r="V21" s="63">
        <v>8783</v>
      </c>
      <c r="W21" s="63">
        <f>8783000</f>
        <v>8783000</v>
      </c>
      <c r="X21" s="63">
        <v>2371</v>
      </c>
      <c r="Y21" s="63">
        <f>2371000</f>
        <v>2371000</v>
      </c>
      <c r="Z21" s="63">
        <v>12000</v>
      </c>
      <c r="AA21" s="63">
        <v>12000000</v>
      </c>
      <c r="AB21" s="63"/>
      <c r="AC21" s="63"/>
      <c r="AD21" s="63"/>
      <c r="AE21" s="63">
        <v>1037880</v>
      </c>
      <c r="AF21" s="63"/>
      <c r="AG21" s="63"/>
      <c r="AH21" s="63"/>
      <c r="AI21" s="63"/>
    </row>
    <row r="22" spans="1:35" s="72" customFormat="1" ht="11.25" customHeight="1" x14ac:dyDescent="0.2">
      <c r="A22" s="70" t="s">
        <v>21</v>
      </c>
      <c r="B22" s="62"/>
      <c r="C22" s="62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4"/>
      <c r="O22" s="64"/>
      <c r="P22" s="65"/>
      <c r="Q22" s="64"/>
      <c r="R22" s="151">
        <f t="shared" si="0"/>
        <v>0</v>
      </c>
      <c r="S22" s="151">
        <f t="shared" si="0"/>
        <v>0</v>
      </c>
      <c r="T22" s="152">
        <f t="shared" si="2"/>
        <v>0</v>
      </c>
      <c r="U22" s="152">
        <f t="shared" si="1"/>
        <v>0</v>
      </c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</row>
    <row r="23" spans="1:35" s="72" customFormat="1" ht="11.25" customHeight="1" x14ac:dyDescent="0.2">
      <c r="A23" s="70" t="s">
        <v>91</v>
      </c>
      <c r="B23" s="66">
        <v>60</v>
      </c>
      <c r="C23" s="66">
        <v>60000</v>
      </c>
      <c r="D23" s="67"/>
      <c r="E23" s="67"/>
      <c r="F23" s="67"/>
      <c r="G23" s="67"/>
      <c r="H23" s="67">
        <v>4898</v>
      </c>
      <c r="I23" s="67">
        <v>4898000</v>
      </c>
      <c r="J23" s="67"/>
      <c r="K23" s="67"/>
      <c r="L23" s="67"/>
      <c r="M23" s="67"/>
      <c r="N23" s="64">
        <v>42</v>
      </c>
      <c r="O23" s="64"/>
      <c r="P23" s="65"/>
      <c r="Q23" s="64">
        <v>42000</v>
      </c>
      <c r="R23" s="151">
        <f t="shared" si="0"/>
        <v>5000</v>
      </c>
      <c r="S23" s="151">
        <f t="shared" si="0"/>
        <v>5000000</v>
      </c>
      <c r="T23" s="152">
        <f t="shared" si="2"/>
        <v>5000</v>
      </c>
      <c r="U23" s="152">
        <f t="shared" si="1"/>
        <v>5000000</v>
      </c>
      <c r="V23" s="67"/>
      <c r="W23" s="67"/>
      <c r="X23" s="67"/>
      <c r="Y23" s="67"/>
      <c r="Z23" s="67">
        <v>5000</v>
      </c>
      <c r="AA23" s="67">
        <v>5000000</v>
      </c>
      <c r="AB23" s="67"/>
      <c r="AC23" s="67"/>
      <c r="AD23" s="67"/>
      <c r="AE23" s="67"/>
      <c r="AF23" s="67"/>
      <c r="AG23" s="67"/>
      <c r="AH23" s="67"/>
      <c r="AI23" s="67"/>
    </row>
    <row r="24" spans="1:35" s="72" customFormat="1" ht="11.25" customHeight="1" x14ac:dyDescent="0.2">
      <c r="A24" s="70" t="s">
        <v>20</v>
      </c>
      <c r="B24" s="66"/>
      <c r="C24" s="253">
        <f>2000000+3000000</f>
        <v>5000000</v>
      </c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4">
        <v>5000</v>
      </c>
      <c r="O24" s="64"/>
      <c r="P24" s="65"/>
      <c r="Q24" s="64">
        <v>3000000</v>
      </c>
      <c r="R24" s="151">
        <f t="shared" si="0"/>
        <v>5000</v>
      </c>
      <c r="S24" s="151">
        <f t="shared" si="0"/>
        <v>8000000</v>
      </c>
      <c r="T24" s="152">
        <f t="shared" si="2"/>
        <v>5000</v>
      </c>
      <c r="U24" s="152">
        <f t="shared" si="1"/>
        <v>8000000</v>
      </c>
      <c r="V24" s="67"/>
      <c r="W24" s="67"/>
      <c r="X24" s="67"/>
      <c r="Y24" s="67"/>
      <c r="Z24" s="67">
        <v>5000</v>
      </c>
      <c r="AA24" s="67">
        <v>8000000</v>
      </c>
      <c r="AB24" s="67"/>
      <c r="AC24" s="67"/>
      <c r="AD24" s="67"/>
      <c r="AE24" s="67"/>
      <c r="AF24" s="67"/>
      <c r="AG24" s="67"/>
      <c r="AH24" s="67"/>
      <c r="AI24" s="67"/>
    </row>
    <row r="25" spans="1:35" s="71" customFormat="1" ht="11.25" customHeight="1" x14ac:dyDescent="0.2">
      <c r="A25" s="70" t="s">
        <v>19</v>
      </c>
      <c r="B25" s="66"/>
      <c r="C25" s="66"/>
      <c r="D25" s="67"/>
      <c r="E25" s="67"/>
      <c r="F25" s="67"/>
      <c r="G25" s="67"/>
      <c r="H25" s="67">
        <v>9952</v>
      </c>
      <c r="I25" s="67">
        <v>9952000</v>
      </c>
      <c r="J25" s="67"/>
      <c r="K25" s="67"/>
      <c r="L25" s="67"/>
      <c r="M25" s="67"/>
      <c r="N25" s="64">
        <v>5048</v>
      </c>
      <c r="O25" s="64"/>
      <c r="P25" s="65"/>
      <c r="Q25" s="64">
        <v>8688000</v>
      </c>
      <c r="R25" s="151">
        <f t="shared" si="0"/>
        <v>15000</v>
      </c>
      <c r="S25" s="151">
        <f t="shared" si="0"/>
        <v>18640000</v>
      </c>
      <c r="T25" s="152">
        <f t="shared" si="2"/>
        <v>15000</v>
      </c>
      <c r="U25" s="152">
        <f t="shared" si="1"/>
        <v>18640000</v>
      </c>
      <c r="V25" s="67"/>
      <c r="W25" s="67"/>
      <c r="X25" s="67"/>
      <c r="Y25" s="67"/>
      <c r="Z25" s="67">
        <v>15000</v>
      </c>
      <c r="AA25" s="67">
        <v>18640000</v>
      </c>
      <c r="AB25" s="67"/>
      <c r="AC25" s="67"/>
      <c r="AD25" s="67"/>
      <c r="AE25" s="67"/>
      <c r="AF25" s="67"/>
      <c r="AG25" s="67"/>
      <c r="AH25" s="67"/>
      <c r="AI25" s="67"/>
    </row>
    <row r="26" spans="1:35" s="71" customFormat="1" ht="14.25" customHeight="1" x14ac:dyDescent="0.2">
      <c r="A26" s="70" t="s">
        <v>8</v>
      </c>
      <c r="B26" s="66">
        <v>15</v>
      </c>
      <c r="C26" s="66">
        <v>15000</v>
      </c>
      <c r="D26" s="63">
        <v>0</v>
      </c>
      <c r="E26" s="63">
        <v>22423770</v>
      </c>
      <c r="F26" s="63"/>
      <c r="G26" s="63"/>
      <c r="H26" s="67">
        <v>629</v>
      </c>
      <c r="I26" s="67">
        <v>629000</v>
      </c>
      <c r="J26" s="63"/>
      <c r="K26" s="63"/>
      <c r="L26" s="63"/>
      <c r="M26" s="63"/>
      <c r="N26" s="64">
        <v>13415</v>
      </c>
      <c r="O26" s="64"/>
      <c r="P26" s="65"/>
      <c r="Q26" s="64">
        <f>13415000-2500000</f>
        <v>10915000</v>
      </c>
      <c r="R26" s="151">
        <f t="shared" si="0"/>
        <v>14059</v>
      </c>
      <c r="S26" s="151">
        <f t="shared" si="0"/>
        <v>33982770</v>
      </c>
      <c r="T26" s="152">
        <f t="shared" si="2"/>
        <v>14059</v>
      </c>
      <c r="U26" s="152">
        <f t="shared" si="1"/>
        <v>33982770</v>
      </c>
      <c r="V26" s="63">
        <v>10453</v>
      </c>
      <c r="W26" s="63">
        <f>10453000+804000</f>
        <v>11257000</v>
      </c>
      <c r="X26" s="63">
        <v>2906</v>
      </c>
      <c r="Y26" s="63">
        <f>2906000+208980+10600</f>
        <v>3125580</v>
      </c>
      <c r="Z26" s="63">
        <v>700</v>
      </c>
      <c r="AA26" s="63">
        <f>19511860-2500000</f>
        <v>17011860</v>
      </c>
      <c r="AB26" s="63"/>
      <c r="AC26" s="63"/>
      <c r="AD26" s="63"/>
      <c r="AE26" s="63"/>
      <c r="AF26" s="63"/>
      <c r="AG26" s="63">
        <v>2588330</v>
      </c>
      <c r="AH26" s="63">
        <v>6</v>
      </c>
      <c r="AI26" s="63">
        <v>7</v>
      </c>
    </row>
    <row r="27" spans="1:35" s="71" customFormat="1" ht="13.5" customHeight="1" x14ac:dyDescent="0.2">
      <c r="A27" s="70" t="s">
        <v>158</v>
      </c>
      <c r="B27" s="62"/>
      <c r="C27" s="62"/>
      <c r="D27" s="63"/>
      <c r="E27" s="63">
        <v>2000000</v>
      </c>
      <c r="F27" s="63"/>
      <c r="G27" s="63"/>
      <c r="H27" s="63"/>
      <c r="I27" s="63"/>
      <c r="J27" s="63"/>
      <c r="K27" s="63"/>
      <c r="L27" s="63"/>
      <c r="M27" s="63"/>
      <c r="N27" s="64"/>
      <c r="O27" s="64"/>
      <c r="P27" s="254">
        <v>2021</v>
      </c>
      <c r="Q27" s="64">
        <v>21000</v>
      </c>
      <c r="R27" s="151">
        <f t="shared" si="0"/>
        <v>2021</v>
      </c>
      <c r="S27" s="151">
        <f t="shared" si="0"/>
        <v>2021000</v>
      </c>
      <c r="T27" s="152">
        <f t="shared" si="2"/>
        <v>2021</v>
      </c>
      <c r="U27" s="152">
        <f t="shared" si="1"/>
        <v>2021000</v>
      </c>
      <c r="V27" s="63"/>
      <c r="W27" s="63"/>
      <c r="X27" s="63"/>
      <c r="Y27" s="63"/>
      <c r="Z27" s="63"/>
      <c r="AA27" s="63"/>
      <c r="AB27" s="67"/>
      <c r="AC27" s="67"/>
      <c r="AD27" s="67">
        <f>390+1581+50</f>
        <v>2021</v>
      </c>
      <c r="AE27" s="67">
        <v>2021000</v>
      </c>
      <c r="AF27" s="67"/>
      <c r="AG27" s="67"/>
      <c r="AH27" s="67"/>
      <c r="AI27" s="67"/>
    </row>
    <row r="28" spans="1:35" s="71" customFormat="1" ht="11.25" customHeight="1" x14ac:dyDescent="0.2">
      <c r="A28" s="70" t="s">
        <v>144</v>
      </c>
      <c r="B28" s="62"/>
      <c r="C28" s="62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4">
        <v>500</v>
      </c>
      <c r="O28" s="64"/>
      <c r="P28" s="65"/>
      <c r="Q28" s="64">
        <v>500000</v>
      </c>
      <c r="R28" s="151">
        <f t="shared" si="0"/>
        <v>500</v>
      </c>
      <c r="S28" s="151">
        <f t="shared" si="0"/>
        <v>500000</v>
      </c>
      <c r="T28" s="152">
        <f t="shared" si="2"/>
        <v>500</v>
      </c>
      <c r="U28" s="152">
        <f t="shared" si="1"/>
        <v>500000</v>
      </c>
      <c r="V28" s="63"/>
      <c r="W28" s="63"/>
      <c r="X28" s="63"/>
      <c r="Y28" s="63"/>
      <c r="Z28" s="63">
        <v>500</v>
      </c>
      <c r="AA28" s="63">
        <v>500000</v>
      </c>
      <c r="AB28" s="63"/>
      <c r="AC28" s="63"/>
      <c r="AD28" s="63"/>
      <c r="AE28" s="63"/>
      <c r="AF28" s="63"/>
      <c r="AG28" s="63"/>
      <c r="AH28" s="63"/>
      <c r="AI28" s="63"/>
    </row>
    <row r="29" spans="1:35" s="71" customFormat="1" ht="11.25" customHeight="1" x14ac:dyDescent="0.2">
      <c r="A29" s="70" t="s">
        <v>18</v>
      </c>
      <c r="B29" s="62"/>
      <c r="C29" s="62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4">
        <v>100</v>
      </c>
      <c r="O29" s="64"/>
      <c r="P29" s="65"/>
      <c r="Q29" s="64">
        <v>100000</v>
      </c>
      <c r="R29" s="151">
        <f t="shared" si="0"/>
        <v>100</v>
      </c>
      <c r="S29" s="151">
        <f t="shared" si="0"/>
        <v>100000</v>
      </c>
      <c r="T29" s="152">
        <f t="shared" si="2"/>
        <v>100</v>
      </c>
      <c r="U29" s="152">
        <f t="shared" si="1"/>
        <v>100000</v>
      </c>
      <c r="V29" s="63"/>
      <c r="W29" s="63"/>
      <c r="X29" s="63"/>
      <c r="Y29" s="63"/>
      <c r="Z29" s="63">
        <v>100</v>
      </c>
      <c r="AA29" s="63">
        <v>100000</v>
      </c>
      <c r="AB29" s="63"/>
      <c r="AC29" s="63"/>
      <c r="AD29" s="63"/>
      <c r="AE29" s="63"/>
      <c r="AF29" s="63"/>
      <c r="AG29" s="63"/>
      <c r="AH29" s="63"/>
      <c r="AI29" s="63"/>
    </row>
    <row r="30" spans="1:35" s="71" customFormat="1" ht="11.25" customHeight="1" x14ac:dyDescent="0.2">
      <c r="A30" s="70" t="s">
        <v>17</v>
      </c>
      <c r="B30" s="62"/>
      <c r="C30" s="62"/>
      <c r="D30" s="63"/>
      <c r="E30" s="63"/>
      <c r="F30" s="63"/>
      <c r="G30" s="63"/>
      <c r="H30" s="63"/>
      <c r="I30" s="63"/>
      <c r="J30" s="63">
        <v>144</v>
      </c>
      <c r="K30" s="63">
        <v>144000</v>
      </c>
      <c r="L30" s="63"/>
      <c r="M30" s="63"/>
      <c r="N30" s="64">
        <v>0</v>
      </c>
      <c r="O30" s="64"/>
      <c r="P30" s="65"/>
      <c r="Q30" s="64"/>
      <c r="R30" s="151">
        <f t="shared" si="0"/>
        <v>144</v>
      </c>
      <c r="S30" s="151">
        <f t="shared" si="0"/>
        <v>144000</v>
      </c>
      <c r="T30" s="152">
        <f t="shared" si="2"/>
        <v>144</v>
      </c>
      <c r="U30" s="152">
        <f t="shared" si="1"/>
        <v>144000</v>
      </c>
      <c r="V30" s="63"/>
      <c r="W30" s="63"/>
      <c r="X30" s="63"/>
      <c r="Y30" s="63"/>
      <c r="Z30" s="63">
        <v>144</v>
      </c>
      <c r="AA30" s="63">
        <v>144000</v>
      </c>
      <c r="AB30" s="63"/>
      <c r="AC30" s="63"/>
      <c r="AD30" s="63"/>
      <c r="AE30" s="63"/>
      <c r="AF30" s="63"/>
      <c r="AG30" s="63"/>
      <c r="AH30" s="63"/>
      <c r="AI30" s="63"/>
    </row>
    <row r="31" spans="1:35" s="71" customFormat="1" x14ac:dyDescent="0.2">
      <c r="A31" s="70" t="s">
        <v>254</v>
      </c>
      <c r="B31" s="62"/>
      <c r="C31" s="62"/>
      <c r="D31" s="63"/>
      <c r="E31" s="63"/>
      <c r="F31" s="63"/>
      <c r="G31" s="63"/>
      <c r="H31" s="63">
        <v>22895</v>
      </c>
      <c r="I31" s="63">
        <v>23095000</v>
      </c>
      <c r="J31" s="63"/>
      <c r="K31" s="63"/>
      <c r="L31" s="63"/>
      <c r="M31" s="63"/>
      <c r="N31" s="64">
        <v>0</v>
      </c>
      <c r="O31" s="64"/>
      <c r="P31" s="65"/>
      <c r="Q31" s="64"/>
      <c r="R31" s="151">
        <f t="shared" si="0"/>
        <v>22895</v>
      </c>
      <c r="S31" s="151">
        <f t="shared" si="0"/>
        <v>23095000</v>
      </c>
      <c r="T31" s="152">
        <f t="shared" si="2"/>
        <v>22895</v>
      </c>
      <c r="U31" s="152">
        <f t="shared" si="1"/>
        <v>23095000</v>
      </c>
      <c r="V31" s="63"/>
      <c r="W31" s="63"/>
      <c r="X31" s="63"/>
      <c r="Y31" s="63"/>
      <c r="Z31" s="63"/>
      <c r="AA31" s="63"/>
      <c r="AB31" s="63">
        <v>22895</v>
      </c>
      <c r="AC31" s="63">
        <f>22895000+200000</f>
        <v>23095000</v>
      </c>
      <c r="AD31" s="63"/>
      <c r="AE31" s="63"/>
      <c r="AF31" s="63"/>
      <c r="AG31" s="63"/>
      <c r="AH31" s="63"/>
      <c r="AI31" s="63"/>
    </row>
    <row r="32" spans="1:35" s="71" customFormat="1" ht="11.25" customHeight="1" x14ac:dyDescent="0.2">
      <c r="A32" s="70" t="s">
        <v>28</v>
      </c>
      <c r="B32" s="62"/>
      <c r="C32" s="62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4">
        <v>3000</v>
      </c>
      <c r="O32" s="64"/>
      <c r="P32" s="65"/>
      <c r="Q32" s="64">
        <v>3000000</v>
      </c>
      <c r="R32" s="151">
        <f t="shared" si="0"/>
        <v>3000</v>
      </c>
      <c r="S32" s="151">
        <f t="shared" si="0"/>
        <v>3000000</v>
      </c>
      <c r="T32" s="152">
        <f t="shared" si="2"/>
        <v>3000</v>
      </c>
      <c r="U32" s="152">
        <f t="shared" si="1"/>
        <v>3000000</v>
      </c>
      <c r="V32" s="63"/>
      <c r="W32" s="63"/>
      <c r="X32" s="63"/>
      <c r="Y32" s="63"/>
      <c r="Z32" s="63"/>
      <c r="AA32" s="63"/>
      <c r="AB32" s="63"/>
      <c r="AC32" s="63"/>
      <c r="AD32" s="63">
        <v>3000</v>
      </c>
      <c r="AE32" s="63">
        <v>3000000</v>
      </c>
      <c r="AF32" s="63"/>
      <c r="AG32" s="63"/>
      <c r="AH32" s="63"/>
      <c r="AI32" s="63"/>
    </row>
    <row r="33" spans="1:37" s="71" customFormat="1" ht="22.5" x14ac:dyDescent="0.2">
      <c r="A33" s="70" t="s">
        <v>123</v>
      </c>
      <c r="B33" s="62"/>
      <c r="C33" s="62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4">
        <v>1600</v>
      </c>
      <c r="O33" s="64"/>
      <c r="P33" s="65"/>
      <c r="Q33" s="64">
        <v>1600000</v>
      </c>
      <c r="R33" s="151">
        <f t="shared" si="0"/>
        <v>1600</v>
      </c>
      <c r="S33" s="151">
        <f t="shared" si="0"/>
        <v>1600000</v>
      </c>
      <c r="T33" s="152">
        <f t="shared" si="2"/>
        <v>1600</v>
      </c>
      <c r="U33" s="152">
        <f t="shared" si="1"/>
        <v>1600000</v>
      </c>
      <c r="V33" s="63"/>
      <c r="W33" s="63"/>
      <c r="X33" s="63"/>
      <c r="Y33" s="63"/>
      <c r="Z33" s="63">
        <v>1600</v>
      </c>
      <c r="AA33" s="63">
        <v>1600000</v>
      </c>
      <c r="AB33" s="63"/>
      <c r="AC33" s="63"/>
      <c r="AD33" s="63"/>
      <c r="AE33" s="63"/>
      <c r="AF33" s="63"/>
      <c r="AG33" s="63"/>
      <c r="AH33" s="63"/>
      <c r="AI33" s="63"/>
    </row>
    <row r="34" spans="1:37" s="71" customFormat="1" x14ac:dyDescent="0.2">
      <c r="A34" s="70" t="s">
        <v>311</v>
      </c>
      <c r="B34" s="62"/>
      <c r="C34" s="62"/>
      <c r="D34" s="63"/>
      <c r="E34" s="63"/>
      <c r="F34" s="63"/>
      <c r="G34" s="63">
        <v>1409700</v>
      </c>
      <c r="H34" s="63"/>
      <c r="I34" s="63"/>
      <c r="J34" s="63"/>
      <c r="K34" s="63"/>
      <c r="L34" s="63"/>
      <c r="M34" s="63"/>
      <c r="N34" s="64"/>
      <c r="O34" s="64"/>
      <c r="P34" s="65"/>
      <c r="Q34" s="64"/>
      <c r="R34" s="151">
        <f t="shared" si="0"/>
        <v>0</v>
      </c>
      <c r="S34" s="151">
        <f t="shared" si="0"/>
        <v>1409700</v>
      </c>
      <c r="T34" s="152">
        <f t="shared" si="2"/>
        <v>0</v>
      </c>
      <c r="U34" s="152">
        <f t="shared" si="1"/>
        <v>1409700</v>
      </c>
      <c r="V34" s="63"/>
      <c r="W34" s="63">
        <v>1110000</v>
      </c>
      <c r="X34" s="63"/>
      <c r="Y34" s="63">
        <v>299700</v>
      </c>
      <c r="Z34" s="63"/>
      <c r="AA34" s="63"/>
      <c r="AB34" s="63"/>
      <c r="AC34" s="63"/>
      <c r="AD34" s="63"/>
      <c r="AE34" s="63"/>
      <c r="AF34" s="63"/>
      <c r="AG34" s="63"/>
      <c r="AH34" s="63">
        <v>0</v>
      </c>
      <c r="AI34" s="63">
        <v>10</v>
      </c>
    </row>
    <row r="35" spans="1:37" s="71" customFormat="1" ht="11.25" customHeight="1" x14ac:dyDescent="0.2">
      <c r="A35" s="70" t="s">
        <v>26</v>
      </c>
      <c r="B35" s="62">
        <v>1875</v>
      </c>
      <c r="C35" s="252">
        <v>1105705</v>
      </c>
      <c r="D35" s="63"/>
      <c r="E35" s="63"/>
      <c r="F35" s="63"/>
      <c r="G35" s="63">
        <f>16178829</f>
        <v>16178829</v>
      </c>
      <c r="H35" s="63"/>
      <c r="I35" s="63"/>
      <c r="J35" s="63"/>
      <c r="K35" s="63"/>
      <c r="L35" s="63"/>
      <c r="M35" s="63"/>
      <c r="N35" s="64">
        <v>0</v>
      </c>
      <c r="O35" s="64"/>
      <c r="P35" s="65"/>
      <c r="Q35" s="64"/>
      <c r="R35" s="151">
        <f t="shared" si="0"/>
        <v>1875</v>
      </c>
      <c r="S35" s="151">
        <f t="shared" si="0"/>
        <v>17284534</v>
      </c>
      <c r="T35" s="152">
        <f t="shared" si="2"/>
        <v>1875</v>
      </c>
      <c r="U35" s="152">
        <f t="shared" si="1"/>
        <v>17284534</v>
      </c>
      <c r="V35" s="63"/>
      <c r="W35" s="63">
        <v>13060586</v>
      </c>
      <c r="X35" s="63"/>
      <c r="Y35" s="63">
        <v>1763179</v>
      </c>
      <c r="Z35" s="63">
        <v>1875</v>
      </c>
      <c r="AA35" s="63">
        <f>1355064+1105705-500000</f>
        <v>1960769</v>
      </c>
      <c r="AB35" s="63"/>
      <c r="AC35" s="63"/>
      <c r="AD35" s="63"/>
      <c r="AE35" s="63"/>
      <c r="AF35" s="63"/>
      <c r="AG35" s="63">
        <v>500000</v>
      </c>
      <c r="AH35" s="63">
        <v>83</v>
      </c>
      <c r="AI35" s="63">
        <v>25</v>
      </c>
    </row>
    <row r="36" spans="1:37" s="71" customFormat="1" ht="11.25" customHeight="1" x14ac:dyDescent="0.2">
      <c r="A36" s="70" t="s">
        <v>312</v>
      </c>
      <c r="B36" s="62">
        <v>1875</v>
      </c>
      <c r="C36" s="62">
        <v>3127936</v>
      </c>
      <c r="D36" s="63"/>
      <c r="E36" s="63"/>
      <c r="F36" s="63"/>
      <c r="G36" s="63">
        <v>189466193</v>
      </c>
      <c r="H36" s="63"/>
      <c r="I36" s="63"/>
      <c r="J36" s="63"/>
      <c r="K36" s="63"/>
      <c r="L36" s="63"/>
      <c r="M36" s="63"/>
      <c r="N36" s="64">
        <v>0</v>
      </c>
      <c r="O36" s="64"/>
      <c r="P36" s="65"/>
      <c r="Q36" s="64"/>
      <c r="R36" s="151">
        <f t="shared" si="0"/>
        <v>1875</v>
      </c>
      <c r="S36" s="151">
        <f t="shared" si="0"/>
        <v>192594129</v>
      </c>
      <c r="T36" s="152">
        <f t="shared" si="2"/>
        <v>1875</v>
      </c>
      <c r="U36" s="152">
        <f t="shared" si="1"/>
        <v>192594129</v>
      </c>
      <c r="V36" s="63"/>
      <c r="W36" s="63">
        <v>140476767</v>
      </c>
      <c r="X36" s="63"/>
      <c r="Y36" s="63">
        <v>18964363</v>
      </c>
      <c r="Z36" s="63">
        <v>1875</v>
      </c>
      <c r="AA36" s="63">
        <f>30025063+3127936-15000000</f>
        <v>18152999</v>
      </c>
      <c r="AB36" s="63"/>
      <c r="AC36" s="63"/>
      <c r="AD36" s="63"/>
      <c r="AE36" s="63"/>
      <c r="AF36" s="63"/>
      <c r="AG36" s="63">
        <v>15000000</v>
      </c>
      <c r="AH36" s="63">
        <v>84</v>
      </c>
      <c r="AI36" s="63">
        <f>65+20+40+42</f>
        <v>167</v>
      </c>
      <c r="AK36" s="251"/>
    </row>
    <row r="37" spans="1:37" s="71" customFormat="1" ht="11.25" customHeight="1" x14ac:dyDescent="0.2">
      <c r="A37" s="70" t="s">
        <v>16</v>
      </c>
      <c r="B37" s="62"/>
      <c r="C37" s="62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4">
        <v>50</v>
      </c>
      <c r="O37" s="64"/>
      <c r="P37" s="65"/>
      <c r="Q37" s="64">
        <v>50000</v>
      </c>
      <c r="R37" s="151">
        <f t="shared" si="0"/>
        <v>50</v>
      </c>
      <c r="S37" s="151">
        <f t="shared" si="0"/>
        <v>50000</v>
      </c>
      <c r="T37" s="152">
        <f t="shared" si="2"/>
        <v>50</v>
      </c>
      <c r="U37" s="152">
        <f t="shared" si="1"/>
        <v>50000</v>
      </c>
      <c r="V37" s="63"/>
      <c r="W37" s="63"/>
      <c r="X37" s="63"/>
      <c r="Y37" s="63"/>
      <c r="Z37" s="63">
        <v>50</v>
      </c>
      <c r="AA37" s="63">
        <v>50000</v>
      </c>
      <c r="AB37" s="63"/>
      <c r="AC37" s="63"/>
      <c r="AD37" s="63"/>
      <c r="AE37" s="63"/>
      <c r="AF37" s="63"/>
      <c r="AG37" s="63"/>
      <c r="AH37" s="63"/>
      <c r="AI37" s="63"/>
    </row>
    <row r="38" spans="1:37" s="71" customFormat="1" ht="11.25" customHeight="1" x14ac:dyDescent="0.2">
      <c r="A38" s="70" t="s">
        <v>15</v>
      </c>
      <c r="B38" s="62">
        <v>0</v>
      </c>
      <c r="C38" s="252">
        <v>69796000</v>
      </c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4">
        <v>1000</v>
      </c>
      <c r="O38" s="64"/>
      <c r="P38" s="65"/>
      <c r="Q38" s="64">
        <f>2686560+2500000</f>
        <v>5186560</v>
      </c>
      <c r="R38" s="151">
        <f t="shared" si="0"/>
        <v>1000</v>
      </c>
      <c r="S38" s="151">
        <f t="shared" si="0"/>
        <v>74982560</v>
      </c>
      <c r="T38" s="152">
        <f t="shared" si="2"/>
        <v>1000</v>
      </c>
      <c r="U38" s="152">
        <f t="shared" si="1"/>
        <v>74982560</v>
      </c>
      <c r="V38" s="63">
        <v>0</v>
      </c>
      <c r="W38" s="63">
        <f>528000+800000</f>
        <v>1328000</v>
      </c>
      <c r="X38" s="63"/>
      <c r="Y38" s="63">
        <f>142560+216000</f>
        <v>358560</v>
      </c>
      <c r="Z38" s="63">
        <v>1000</v>
      </c>
      <c r="AA38" s="63">
        <f>1000000+2500000</f>
        <v>3500000</v>
      </c>
      <c r="AB38" s="63"/>
      <c r="AC38" s="63"/>
      <c r="AD38" s="63"/>
      <c r="AE38" s="63"/>
      <c r="AF38" s="63"/>
      <c r="AG38" s="63">
        <v>69796000</v>
      </c>
      <c r="AH38" s="63"/>
      <c r="AI38" s="63">
        <v>1</v>
      </c>
    </row>
    <row r="39" spans="1:37" s="72" customFormat="1" ht="13.5" customHeight="1" x14ac:dyDescent="0.2">
      <c r="A39" s="70" t="s">
        <v>92</v>
      </c>
      <c r="B39" s="62"/>
      <c r="C39" s="62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4">
        <v>2100</v>
      </c>
      <c r="O39" s="64"/>
      <c r="P39" s="65"/>
      <c r="Q39" s="64">
        <v>2100000</v>
      </c>
      <c r="R39" s="151">
        <f t="shared" si="0"/>
        <v>2100</v>
      </c>
      <c r="S39" s="151">
        <f t="shared" si="0"/>
        <v>2100000</v>
      </c>
      <c r="T39" s="152">
        <f t="shared" si="2"/>
        <v>2100</v>
      </c>
      <c r="U39" s="152">
        <f t="shared" si="1"/>
        <v>2100000</v>
      </c>
      <c r="V39" s="63">
        <v>1731</v>
      </c>
      <c r="W39" s="63">
        <v>1731000</v>
      </c>
      <c r="X39" s="63">
        <v>369</v>
      </c>
      <c r="Y39" s="63">
        <v>369000</v>
      </c>
      <c r="Z39" s="63"/>
      <c r="AA39" s="63"/>
      <c r="AB39" s="63"/>
      <c r="AC39" s="63"/>
      <c r="AD39" s="63"/>
      <c r="AE39" s="63"/>
      <c r="AF39" s="63"/>
      <c r="AG39" s="63"/>
      <c r="AH39" s="63">
        <v>1</v>
      </c>
      <c r="AI39" s="63">
        <v>1</v>
      </c>
    </row>
    <row r="40" spans="1:37" s="71" customFormat="1" ht="12" customHeight="1" thickBot="1" x14ac:dyDescent="0.25">
      <c r="A40" s="184" t="s">
        <v>7</v>
      </c>
      <c r="B40" s="185">
        <v>1036</v>
      </c>
      <c r="C40" s="185">
        <v>1036000</v>
      </c>
      <c r="D40" s="186"/>
      <c r="E40" s="186"/>
      <c r="F40" s="186"/>
      <c r="G40" s="186"/>
      <c r="H40" s="186">
        <v>100</v>
      </c>
      <c r="I40" s="186">
        <v>100000</v>
      </c>
      <c r="J40" s="186"/>
      <c r="K40" s="186"/>
      <c r="L40" s="186"/>
      <c r="M40" s="186"/>
      <c r="N40" s="191">
        <v>364</v>
      </c>
      <c r="O40" s="255"/>
      <c r="P40" s="188"/>
      <c r="Q40" s="187">
        <v>364000</v>
      </c>
      <c r="R40" s="189">
        <f t="shared" si="0"/>
        <v>1500</v>
      </c>
      <c r="S40" s="189">
        <f t="shared" si="0"/>
        <v>1500000</v>
      </c>
      <c r="T40" s="190">
        <f t="shared" si="2"/>
        <v>1500</v>
      </c>
      <c r="U40" s="190">
        <f t="shared" si="1"/>
        <v>1500000</v>
      </c>
      <c r="V40" s="186"/>
      <c r="W40" s="186"/>
      <c r="X40" s="186"/>
      <c r="Y40" s="186"/>
      <c r="Z40" s="186">
        <v>1500</v>
      </c>
      <c r="AA40" s="186">
        <v>1500000</v>
      </c>
      <c r="AB40" s="186"/>
      <c r="AC40" s="186"/>
      <c r="AD40" s="186"/>
      <c r="AE40" s="186"/>
      <c r="AF40" s="186"/>
      <c r="AG40" s="186"/>
      <c r="AH40" s="186"/>
      <c r="AI40" s="186"/>
    </row>
    <row r="41" spans="1:37" s="4" customFormat="1" ht="13.5" customHeight="1" thickTop="1" x14ac:dyDescent="0.2">
      <c r="A41" s="258" t="s">
        <v>320</v>
      </c>
      <c r="B41" s="176">
        <f t="shared" ref="B41:AI41" si="3">SUM(B11:B40)</f>
        <v>28506</v>
      </c>
      <c r="C41" s="176">
        <f t="shared" si="3"/>
        <v>105138657</v>
      </c>
      <c r="D41" s="176">
        <f t="shared" si="3"/>
        <v>0</v>
      </c>
      <c r="E41" s="176">
        <f t="shared" si="3"/>
        <v>29523770</v>
      </c>
      <c r="F41" s="176">
        <f t="shared" si="3"/>
        <v>0</v>
      </c>
      <c r="G41" s="176">
        <f t="shared" si="3"/>
        <v>209643052</v>
      </c>
      <c r="H41" s="176">
        <f t="shared" si="3"/>
        <v>79102</v>
      </c>
      <c r="I41" s="176">
        <f t="shared" si="3"/>
        <v>79223594</v>
      </c>
      <c r="J41" s="176">
        <f t="shared" si="3"/>
        <v>144</v>
      </c>
      <c r="K41" s="176">
        <f t="shared" si="3"/>
        <v>144000</v>
      </c>
      <c r="L41" s="176">
        <f t="shared" si="3"/>
        <v>0</v>
      </c>
      <c r="M41" s="176">
        <f t="shared" si="3"/>
        <v>0</v>
      </c>
      <c r="N41" s="176">
        <f t="shared" si="3"/>
        <v>50536</v>
      </c>
      <c r="O41" s="176">
        <f t="shared" si="3"/>
        <v>17558000</v>
      </c>
      <c r="P41" s="176">
        <f t="shared" si="3"/>
        <v>2021</v>
      </c>
      <c r="Q41" s="176">
        <f t="shared" si="3"/>
        <v>35001000</v>
      </c>
      <c r="R41" s="176">
        <f t="shared" si="3"/>
        <v>160309</v>
      </c>
      <c r="S41" s="176">
        <f t="shared" si="3"/>
        <v>476232073</v>
      </c>
      <c r="T41" s="176">
        <f t="shared" si="3"/>
        <v>160309</v>
      </c>
      <c r="U41" s="262">
        <f t="shared" si="3"/>
        <v>476232073</v>
      </c>
      <c r="V41" s="176">
        <f t="shared" si="3"/>
        <v>21417</v>
      </c>
      <c r="W41" s="176">
        <f t="shared" si="3"/>
        <v>178196353</v>
      </c>
      <c r="X41" s="176">
        <f t="shared" si="3"/>
        <v>5767</v>
      </c>
      <c r="Y41" s="176">
        <f t="shared" si="3"/>
        <v>27372882</v>
      </c>
      <c r="Z41" s="176">
        <f t="shared" si="3"/>
        <v>105209</v>
      </c>
      <c r="AA41" s="176">
        <f t="shared" si="3"/>
        <v>152124628</v>
      </c>
      <c r="AB41" s="176">
        <f t="shared" si="3"/>
        <v>22895</v>
      </c>
      <c r="AC41" s="176">
        <f t="shared" si="3"/>
        <v>23095000</v>
      </c>
      <c r="AD41" s="176">
        <f t="shared" si="3"/>
        <v>5021</v>
      </c>
      <c r="AE41" s="176">
        <f t="shared" si="3"/>
        <v>6058880</v>
      </c>
      <c r="AF41" s="176">
        <f t="shared" si="3"/>
        <v>0</v>
      </c>
      <c r="AG41" s="176">
        <f t="shared" si="3"/>
        <v>89384330</v>
      </c>
      <c r="AH41" s="176">
        <f t="shared" si="3"/>
        <v>174</v>
      </c>
      <c r="AI41" s="243">
        <f t="shared" si="3"/>
        <v>211</v>
      </c>
    </row>
    <row r="42" spans="1:37" s="71" customFormat="1" ht="12" customHeight="1" x14ac:dyDescent="0.2">
      <c r="A42" s="177" t="s">
        <v>252</v>
      </c>
      <c r="B42" s="178">
        <f>3828+680</f>
        <v>4508</v>
      </c>
      <c r="C42" s="178">
        <v>4508000</v>
      </c>
      <c r="D42" s="179"/>
      <c r="E42" s="179"/>
      <c r="F42" s="179"/>
      <c r="G42" s="179"/>
      <c r="H42" s="179">
        <v>89035</v>
      </c>
      <c r="I42" s="179">
        <v>90651883</v>
      </c>
      <c r="J42" s="179"/>
      <c r="K42" s="179"/>
      <c r="L42" s="179">
        <v>1571</v>
      </c>
      <c r="M42" s="179">
        <v>1773000</v>
      </c>
      <c r="N42" s="180">
        <v>7846</v>
      </c>
      <c r="O42" s="180">
        <v>7844000</v>
      </c>
      <c r="P42" s="181"/>
      <c r="Q42" s="181"/>
      <c r="R42" s="182">
        <f t="shared" si="0"/>
        <v>102960</v>
      </c>
      <c r="S42" s="182">
        <f t="shared" si="0"/>
        <v>104776883</v>
      </c>
      <c r="T42" s="183">
        <f t="shared" si="2"/>
        <v>102960</v>
      </c>
      <c r="U42" s="152">
        <f t="shared" si="1"/>
        <v>104776883</v>
      </c>
      <c r="V42" s="179">
        <f>56365+4820</f>
        <v>61185</v>
      </c>
      <c r="W42" s="179">
        <v>65146800</v>
      </c>
      <c r="X42" s="179">
        <v>16306</v>
      </c>
      <c r="Y42" s="179">
        <v>18056578</v>
      </c>
      <c r="Z42" s="179">
        <v>25469</v>
      </c>
      <c r="AA42" s="179">
        <v>19653605</v>
      </c>
      <c r="AB42" s="179"/>
      <c r="AC42" s="179"/>
      <c r="AD42" s="179"/>
      <c r="AE42" s="179"/>
      <c r="AF42" s="179"/>
      <c r="AG42" s="179">
        <v>1919900</v>
      </c>
      <c r="AH42" s="179">
        <v>25</v>
      </c>
      <c r="AI42" s="242">
        <v>25.5</v>
      </c>
    </row>
    <row r="43" spans="1:37" s="71" customFormat="1" ht="12" customHeight="1" x14ac:dyDescent="0.2">
      <c r="A43" s="70" t="s">
        <v>253</v>
      </c>
      <c r="B43" s="66">
        <v>190</v>
      </c>
      <c r="C43" s="66">
        <v>190000</v>
      </c>
      <c r="D43" s="67"/>
      <c r="E43" s="67"/>
      <c r="F43" s="67"/>
      <c r="G43" s="67"/>
      <c r="H43" s="67">
        <v>1693</v>
      </c>
      <c r="I43" s="67">
        <v>1693000</v>
      </c>
      <c r="J43" s="67"/>
      <c r="K43" s="67"/>
      <c r="L43" s="67"/>
      <c r="M43" s="67"/>
      <c r="N43" s="64">
        <v>1118</v>
      </c>
      <c r="O43" s="64">
        <f>1118000+6291000</f>
        <v>7409000</v>
      </c>
      <c r="P43" s="64">
        <v>6291</v>
      </c>
      <c r="Q43" s="64"/>
      <c r="R43" s="151">
        <f t="shared" si="0"/>
        <v>9292</v>
      </c>
      <c r="S43" s="151">
        <f t="shared" si="0"/>
        <v>9292000</v>
      </c>
      <c r="T43" s="152">
        <f t="shared" si="2"/>
        <v>9292</v>
      </c>
      <c r="U43" s="152">
        <f t="shared" si="1"/>
        <v>9292000</v>
      </c>
      <c r="V43" s="67">
        <v>5692</v>
      </c>
      <c r="W43" s="67">
        <v>5692000</v>
      </c>
      <c r="X43" s="67">
        <v>1526</v>
      </c>
      <c r="Y43" s="67">
        <v>1526000</v>
      </c>
      <c r="Z43" s="67">
        <v>2074</v>
      </c>
      <c r="AA43" s="67">
        <v>2074000</v>
      </c>
      <c r="AB43" s="67"/>
      <c r="AC43" s="67"/>
      <c r="AD43" s="67"/>
      <c r="AE43" s="67"/>
      <c r="AF43" s="67"/>
      <c r="AG43" s="67"/>
      <c r="AH43" s="67">
        <v>2</v>
      </c>
      <c r="AI43" s="67">
        <v>2</v>
      </c>
    </row>
    <row r="44" spans="1:37" s="71" customFormat="1" ht="12" customHeight="1" thickBot="1" x14ac:dyDescent="0.25">
      <c r="A44" s="184" t="s">
        <v>255</v>
      </c>
      <c r="B44" s="185">
        <v>794</v>
      </c>
      <c r="C44" s="185">
        <v>794000</v>
      </c>
      <c r="D44" s="186"/>
      <c r="E44" s="186"/>
      <c r="F44" s="186"/>
      <c r="G44" s="186"/>
      <c r="H44" s="186">
        <v>1694</v>
      </c>
      <c r="I44" s="186">
        <v>1694000</v>
      </c>
      <c r="J44" s="186"/>
      <c r="K44" s="186"/>
      <c r="L44" s="186"/>
      <c r="M44" s="186"/>
      <c r="N44" s="187"/>
      <c r="O44" s="187">
        <v>12131000</v>
      </c>
      <c r="P44" s="187">
        <v>12131</v>
      </c>
      <c r="Q44" s="187"/>
      <c r="R44" s="189">
        <f t="shared" si="0"/>
        <v>14619</v>
      </c>
      <c r="S44" s="189">
        <f t="shared" si="0"/>
        <v>14619000</v>
      </c>
      <c r="T44" s="190">
        <f t="shared" si="2"/>
        <v>14619</v>
      </c>
      <c r="U44" s="190">
        <f t="shared" si="1"/>
        <v>14619000</v>
      </c>
      <c r="V44" s="186">
        <v>5892</v>
      </c>
      <c r="W44" s="186">
        <v>5892000</v>
      </c>
      <c r="X44" s="186">
        <v>1604</v>
      </c>
      <c r="Y44" s="186">
        <v>1604000</v>
      </c>
      <c r="Z44" s="186">
        <v>7123</v>
      </c>
      <c r="AA44" s="186">
        <v>7123000</v>
      </c>
      <c r="AB44" s="186"/>
      <c r="AC44" s="186"/>
      <c r="AD44" s="186"/>
      <c r="AE44" s="186"/>
      <c r="AF44" s="186"/>
      <c r="AG44" s="186"/>
      <c r="AH44" s="186">
        <v>3</v>
      </c>
      <c r="AI44" s="186">
        <v>3</v>
      </c>
    </row>
    <row r="45" spans="1:37" s="71" customFormat="1" ht="12" customHeight="1" thickTop="1" x14ac:dyDescent="0.2">
      <c r="A45" s="177" t="s">
        <v>251</v>
      </c>
      <c r="B45" s="178"/>
      <c r="C45" s="178"/>
      <c r="D45" s="179"/>
      <c r="E45" s="179"/>
      <c r="F45" s="179"/>
      <c r="G45" s="179"/>
      <c r="H45" s="179">
        <v>82025</v>
      </c>
      <c r="I45" s="179">
        <f>84644956-10</f>
        <v>84644946</v>
      </c>
      <c r="J45" s="179"/>
      <c r="K45" s="179"/>
      <c r="L45" s="179"/>
      <c r="M45" s="179"/>
      <c r="N45" s="180"/>
      <c r="O45" s="180">
        <v>5835000</v>
      </c>
      <c r="P45" s="64">
        <v>5835</v>
      </c>
      <c r="Q45" s="180"/>
      <c r="R45" s="182">
        <f t="shared" si="0"/>
        <v>87860</v>
      </c>
      <c r="S45" s="182">
        <f t="shared" si="0"/>
        <v>90479946</v>
      </c>
      <c r="T45" s="183">
        <f t="shared" si="2"/>
        <v>87860</v>
      </c>
      <c r="U45" s="183">
        <f t="shared" si="1"/>
        <v>90479946</v>
      </c>
      <c r="V45" s="179"/>
      <c r="W45" s="179"/>
      <c r="X45" s="179"/>
      <c r="Y45" s="179"/>
      <c r="Z45" s="179"/>
      <c r="AA45" s="179"/>
      <c r="AB45" s="179"/>
      <c r="AC45" s="179"/>
      <c r="AD45" s="179">
        <f>82025+5835</f>
        <v>87860</v>
      </c>
      <c r="AE45" s="179">
        <v>90479946</v>
      </c>
      <c r="AF45" s="179"/>
      <c r="AG45" s="179"/>
      <c r="AH45" s="179"/>
      <c r="AI45" s="179"/>
    </row>
    <row r="46" spans="1:37" s="71" customFormat="1" ht="12" customHeight="1" x14ac:dyDescent="0.2">
      <c r="A46" s="70" t="s">
        <v>247</v>
      </c>
      <c r="B46" s="66"/>
      <c r="C46" s="66"/>
      <c r="D46" s="67"/>
      <c r="E46" s="67"/>
      <c r="F46" s="67"/>
      <c r="G46" s="67"/>
      <c r="H46" s="67">
        <v>64058</v>
      </c>
      <c r="I46" s="67">
        <f>71917867+743474</f>
        <v>72661341</v>
      </c>
      <c r="J46" s="67"/>
      <c r="K46" s="67"/>
      <c r="L46" s="67"/>
      <c r="M46" s="67"/>
      <c r="N46" s="64"/>
      <c r="O46" s="64">
        <v>8723000</v>
      </c>
      <c r="P46" s="64">
        <v>8723</v>
      </c>
      <c r="Q46" s="64"/>
      <c r="R46" s="151">
        <f t="shared" si="0"/>
        <v>72781</v>
      </c>
      <c r="S46" s="151">
        <f t="shared" si="0"/>
        <v>81384341</v>
      </c>
      <c r="T46" s="152">
        <f t="shared" si="2"/>
        <v>72781</v>
      </c>
      <c r="U46" s="152">
        <f t="shared" si="1"/>
        <v>81384341</v>
      </c>
      <c r="V46" s="67"/>
      <c r="W46" s="67"/>
      <c r="X46" s="67"/>
      <c r="Y46" s="67"/>
      <c r="Z46" s="67"/>
      <c r="AA46" s="67"/>
      <c r="AB46" s="67"/>
      <c r="AC46" s="67"/>
      <c r="AD46" s="67">
        <f>64058+8723</f>
        <v>72781</v>
      </c>
      <c r="AE46" s="67">
        <f>80640867+743474</f>
        <v>81384341</v>
      </c>
      <c r="AF46" s="67"/>
      <c r="AG46" s="67"/>
      <c r="AH46" s="67"/>
      <c r="AI46" s="67"/>
    </row>
    <row r="47" spans="1:37" s="4" customFormat="1" ht="13.5" customHeight="1" x14ac:dyDescent="0.2">
      <c r="A47" s="261" t="s">
        <v>321</v>
      </c>
      <c r="B47" s="176">
        <f>SUM(B41:B46)</f>
        <v>33998</v>
      </c>
      <c r="C47" s="176">
        <f t="shared" ref="C47:AI47" si="4">SUM(C41:C46)</f>
        <v>110630657</v>
      </c>
      <c r="D47" s="176">
        <f t="shared" si="4"/>
        <v>0</v>
      </c>
      <c r="E47" s="176">
        <f t="shared" si="4"/>
        <v>29523770</v>
      </c>
      <c r="F47" s="176">
        <f t="shared" si="4"/>
        <v>0</v>
      </c>
      <c r="G47" s="176">
        <f t="shared" si="4"/>
        <v>209643052</v>
      </c>
      <c r="H47" s="176">
        <f t="shared" si="4"/>
        <v>317607</v>
      </c>
      <c r="I47" s="176">
        <f t="shared" si="4"/>
        <v>330568764</v>
      </c>
      <c r="J47" s="176">
        <f t="shared" si="4"/>
        <v>144</v>
      </c>
      <c r="K47" s="176">
        <f t="shared" si="4"/>
        <v>144000</v>
      </c>
      <c r="L47" s="176">
        <f t="shared" si="4"/>
        <v>1571</v>
      </c>
      <c r="M47" s="176">
        <f t="shared" si="4"/>
        <v>1773000</v>
      </c>
      <c r="N47" s="176">
        <f t="shared" si="4"/>
        <v>59500</v>
      </c>
      <c r="O47" s="176">
        <f t="shared" si="4"/>
        <v>59500000</v>
      </c>
      <c r="P47" s="176">
        <f t="shared" si="4"/>
        <v>35001</v>
      </c>
      <c r="Q47" s="176">
        <f t="shared" si="4"/>
        <v>35001000</v>
      </c>
      <c r="R47" s="176">
        <f t="shared" si="4"/>
        <v>447821</v>
      </c>
      <c r="S47" s="176">
        <f t="shared" si="4"/>
        <v>776784243</v>
      </c>
      <c r="T47" s="176">
        <f t="shared" si="4"/>
        <v>447821</v>
      </c>
      <c r="U47" s="176">
        <f t="shared" si="4"/>
        <v>776784243</v>
      </c>
      <c r="V47" s="176">
        <f t="shared" si="4"/>
        <v>94186</v>
      </c>
      <c r="W47" s="176">
        <f t="shared" si="4"/>
        <v>254927153</v>
      </c>
      <c r="X47" s="176">
        <f t="shared" si="4"/>
        <v>25203</v>
      </c>
      <c r="Y47" s="176">
        <f t="shared" si="4"/>
        <v>48559460</v>
      </c>
      <c r="Z47" s="176">
        <f t="shared" si="4"/>
        <v>139875</v>
      </c>
      <c r="AA47" s="176">
        <f t="shared" si="4"/>
        <v>180975233</v>
      </c>
      <c r="AB47" s="176">
        <f t="shared" si="4"/>
        <v>22895</v>
      </c>
      <c r="AC47" s="176">
        <f t="shared" si="4"/>
        <v>23095000</v>
      </c>
      <c r="AD47" s="176">
        <f t="shared" si="4"/>
        <v>165662</v>
      </c>
      <c r="AE47" s="176">
        <f t="shared" si="4"/>
        <v>177923167</v>
      </c>
      <c r="AF47" s="176">
        <f t="shared" si="4"/>
        <v>0</v>
      </c>
      <c r="AG47" s="176">
        <f t="shared" si="4"/>
        <v>91304230</v>
      </c>
      <c r="AH47" s="176">
        <f t="shared" si="4"/>
        <v>204</v>
      </c>
      <c r="AI47" s="243">
        <f t="shared" si="4"/>
        <v>241.5</v>
      </c>
    </row>
    <row r="48" spans="1:37" x14ac:dyDescent="0.2">
      <c r="A48" s="260"/>
      <c r="R48" s="61"/>
      <c r="S48" s="61"/>
      <c r="Z48" s="18"/>
      <c r="AA48" s="18"/>
    </row>
    <row r="49" spans="1:23" x14ac:dyDescent="0.2">
      <c r="A49" s="259"/>
      <c r="S49" s="61"/>
      <c r="V49" s="18"/>
      <c r="W49" s="18"/>
    </row>
  </sheetData>
  <mergeCells count="23">
    <mergeCell ref="A7:A10"/>
    <mergeCell ref="B7:Q7"/>
    <mergeCell ref="R7:S8"/>
    <mergeCell ref="T7:U8"/>
    <mergeCell ref="V7:AG7"/>
    <mergeCell ref="X8:Y8"/>
    <mergeCell ref="H8:I8"/>
    <mergeCell ref="J8:K8"/>
    <mergeCell ref="L8:M8"/>
    <mergeCell ref="N8:O8"/>
    <mergeCell ref="P8:Q8"/>
    <mergeCell ref="V8:W8"/>
    <mergeCell ref="B5:S5"/>
    <mergeCell ref="Z8:AA8"/>
    <mergeCell ref="AB8:AC8"/>
    <mergeCell ref="AD8:AE8"/>
    <mergeCell ref="AF8:AG8"/>
    <mergeCell ref="T5:AI5"/>
    <mergeCell ref="B8:C8"/>
    <mergeCell ref="D8:E8"/>
    <mergeCell ref="F8:G8"/>
    <mergeCell ref="AD6:AH6"/>
    <mergeCell ref="AH7:AI8"/>
  </mergeCells>
  <printOptions horizontalCentered="1" verticalCentered="1"/>
  <pageMargins left="0.19685039370078741" right="0.23622047244094491" top="0.19685039370078741" bottom="0.27559055118110237" header="0.19685039370078741" footer="0.19685039370078741"/>
  <pageSetup paperSize="8" orientation="landscape" r:id="rId1"/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24"/>
  <sheetViews>
    <sheetView zoomScaleNormal="100" workbookViewId="0">
      <selection activeCell="A2" sqref="A2"/>
    </sheetView>
  </sheetViews>
  <sheetFormatPr defaultRowHeight="12.75" x14ac:dyDescent="0.2"/>
  <cols>
    <col min="1" max="1" width="45.7109375" style="19" customWidth="1"/>
    <col min="2" max="2" width="13.140625" style="20" customWidth="1"/>
    <col min="3" max="3" width="13.7109375" style="19" bestFit="1" customWidth="1"/>
    <col min="4" max="16384" width="9.140625" style="19"/>
  </cols>
  <sheetData>
    <row r="1" spans="1:4" x14ac:dyDescent="0.2">
      <c r="A1" t="s">
        <v>354</v>
      </c>
      <c r="B1" s="27"/>
      <c r="C1" s="37"/>
    </row>
    <row r="2" spans="1:4" x14ac:dyDescent="0.2">
      <c r="A2" s="40" t="s">
        <v>355</v>
      </c>
      <c r="B2" s="41"/>
      <c r="C2" s="41"/>
      <c r="D2" s="31"/>
    </row>
    <row r="3" spans="1:4" x14ac:dyDescent="0.2">
      <c r="A3" s="32"/>
      <c r="B3" s="32"/>
      <c r="C3" s="32"/>
      <c r="D3" s="31"/>
    </row>
    <row r="4" spans="1:4" x14ac:dyDescent="0.2">
      <c r="A4" s="32"/>
      <c r="B4" s="32"/>
      <c r="C4" s="32"/>
      <c r="D4" s="31"/>
    </row>
    <row r="5" spans="1:4" s="141" customFormat="1" ht="39" customHeight="1" x14ac:dyDescent="0.2">
      <c r="A5" s="425" t="s">
        <v>266</v>
      </c>
      <c r="B5" s="425"/>
      <c r="C5" s="425"/>
    </row>
    <row r="6" spans="1:4" ht="20.25" customHeight="1" thickBot="1" x14ac:dyDescent="0.25">
      <c r="A6" s="140"/>
      <c r="B6" s="196"/>
    </row>
    <row r="7" spans="1:4" s="30" customFormat="1" ht="24" customHeight="1" x14ac:dyDescent="0.2">
      <c r="A7" s="423" t="s">
        <v>1</v>
      </c>
      <c r="B7" s="292" t="s">
        <v>281</v>
      </c>
      <c r="C7" s="293" t="s">
        <v>282</v>
      </c>
    </row>
    <row r="8" spans="1:4" s="30" customFormat="1" ht="15" customHeight="1" thickBot="1" x14ac:dyDescent="0.25">
      <c r="A8" s="424"/>
      <c r="B8" s="294" t="s">
        <v>287</v>
      </c>
      <c r="C8" s="295" t="s">
        <v>288</v>
      </c>
    </row>
    <row r="9" spans="1:4" s="21" customFormat="1" ht="24.95" customHeight="1" x14ac:dyDescent="0.2">
      <c r="A9" s="297" t="s">
        <v>195</v>
      </c>
      <c r="B9" s="298">
        <v>22895</v>
      </c>
      <c r="C9" s="299">
        <v>22895000</v>
      </c>
    </row>
    <row r="10" spans="1:4" s="21" customFormat="1" ht="24.95" customHeight="1" x14ac:dyDescent="0.2">
      <c r="A10" s="142" t="s">
        <v>228</v>
      </c>
      <c r="B10" s="288"/>
      <c r="C10" s="143"/>
    </row>
    <row r="11" spans="1:4" s="21" customFormat="1" ht="24.95" customHeight="1" x14ac:dyDescent="0.2">
      <c r="A11" s="142" t="s">
        <v>196</v>
      </c>
      <c r="B11" s="288">
        <v>22895</v>
      </c>
      <c r="C11" s="143">
        <v>22895000</v>
      </c>
    </row>
    <row r="12" spans="1:4" s="21" customFormat="1" ht="24.95" customHeight="1" x14ac:dyDescent="0.2">
      <c r="A12" s="142" t="s">
        <v>229</v>
      </c>
      <c r="B12" s="289">
        <v>6035</v>
      </c>
      <c r="C12" s="144">
        <v>6035000</v>
      </c>
    </row>
    <row r="13" spans="1:4" s="21" customFormat="1" ht="24.95" customHeight="1" x14ac:dyDescent="0.2">
      <c r="A13" s="142" t="s">
        <v>230</v>
      </c>
      <c r="B13" s="289">
        <v>13000</v>
      </c>
      <c r="C13" s="144">
        <v>13000000</v>
      </c>
    </row>
    <row r="14" spans="1:4" s="21" customFormat="1" ht="24.95" customHeight="1" x14ac:dyDescent="0.2">
      <c r="A14" s="142" t="s">
        <v>197</v>
      </c>
      <c r="B14" s="289">
        <v>3000</v>
      </c>
      <c r="C14" s="144">
        <v>3000000</v>
      </c>
    </row>
    <row r="15" spans="1:4" s="21" customFormat="1" ht="24.95" customHeight="1" x14ac:dyDescent="0.2">
      <c r="A15" s="142" t="s">
        <v>231</v>
      </c>
      <c r="B15" s="289">
        <v>560</v>
      </c>
      <c r="C15" s="144">
        <v>560000</v>
      </c>
    </row>
    <row r="16" spans="1:4" s="29" customFormat="1" ht="24.95" customHeight="1" x14ac:dyDescent="0.25">
      <c r="A16" s="142" t="s">
        <v>198</v>
      </c>
      <c r="B16" s="289">
        <v>300</v>
      </c>
      <c r="C16" s="144">
        <v>300000</v>
      </c>
    </row>
    <row r="17" spans="1:3" s="29" customFormat="1" ht="24.95" customHeight="1" x14ac:dyDescent="0.25">
      <c r="A17" s="296" t="s">
        <v>328</v>
      </c>
      <c r="B17" s="289">
        <v>0</v>
      </c>
      <c r="C17" s="143">
        <v>200000</v>
      </c>
    </row>
    <row r="18" spans="1:3" ht="30" x14ac:dyDescent="0.2">
      <c r="A18" s="192" t="s">
        <v>114</v>
      </c>
      <c r="B18" s="290">
        <f>B9+B10</f>
        <v>22895</v>
      </c>
      <c r="C18" s="193">
        <f>SUM(C11,C17)</f>
        <v>23095000</v>
      </c>
    </row>
    <row r="19" spans="1:3" ht="24.95" customHeight="1" thickBot="1" x14ac:dyDescent="0.25">
      <c r="A19" s="194" t="s">
        <v>124</v>
      </c>
      <c r="B19" s="291">
        <v>22895</v>
      </c>
      <c r="C19" s="195">
        <v>23095000</v>
      </c>
    </row>
    <row r="20" spans="1:3" x14ac:dyDescent="0.2">
      <c r="A20" s="38"/>
    </row>
    <row r="21" spans="1:3" x14ac:dyDescent="0.2">
      <c r="B21" s="46"/>
    </row>
    <row r="22" spans="1:3" x14ac:dyDescent="0.2">
      <c r="A22" s="46"/>
    </row>
    <row r="24" spans="1:3" x14ac:dyDescent="0.2">
      <c r="B24" s="19"/>
    </row>
  </sheetData>
  <mergeCells count="2">
    <mergeCell ref="A7:A8"/>
    <mergeCell ref="A5:C5"/>
  </mergeCells>
  <pageMargins left="1.06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7"/>
  <sheetViews>
    <sheetView zoomScaleNormal="100" workbookViewId="0">
      <selection activeCell="E5" sqref="E5"/>
    </sheetView>
  </sheetViews>
  <sheetFormatPr defaultRowHeight="12.75" x14ac:dyDescent="0.2"/>
  <cols>
    <col min="1" max="1" width="6" customWidth="1"/>
    <col min="2" max="2" width="57.5703125" customWidth="1"/>
    <col min="3" max="3" width="14" bestFit="1" customWidth="1"/>
    <col min="4" max="4" width="16.85546875" bestFit="1" customWidth="1"/>
    <col min="5" max="5" width="12.5703125" bestFit="1" customWidth="1"/>
  </cols>
  <sheetData>
    <row r="1" spans="1:4" x14ac:dyDescent="0.2">
      <c r="A1" t="s">
        <v>356</v>
      </c>
      <c r="B1" s="27"/>
      <c r="C1" s="37"/>
    </row>
    <row r="2" spans="1:4" x14ac:dyDescent="0.2">
      <c r="A2" t="s">
        <v>357</v>
      </c>
    </row>
    <row r="4" spans="1:4" ht="46.5" customHeight="1" x14ac:dyDescent="0.3">
      <c r="A4" s="428" t="s">
        <v>267</v>
      </c>
      <c r="B4" s="428"/>
      <c r="C4" s="428"/>
      <c r="D4" s="428"/>
    </row>
    <row r="5" spans="1:4" ht="30.75" customHeight="1" x14ac:dyDescent="0.3">
      <c r="A5" s="60"/>
      <c r="B5" s="60"/>
      <c r="C5" s="60"/>
    </row>
    <row r="6" spans="1:4" ht="18.75" x14ac:dyDescent="0.3">
      <c r="A6" s="60"/>
      <c r="B6" s="60"/>
      <c r="C6" s="131"/>
    </row>
    <row r="7" spans="1:4" s="91" customFormat="1" ht="35.25" customHeight="1" x14ac:dyDescent="0.2">
      <c r="A7" s="427" t="s">
        <v>0</v>
      </c>
      <c r="B7" s="426" t="s">
        <v>1</v>
      </c>
      <c r="C7" s="302" t="s">
        <v>281</v>
      </c>
      <c r="D7" s="302" t="s">
        <v>282</v>
      </c>
    </row>
    <row r="8" spans="1:4" s="91" customFormat="1" ht="35.25" customHeight="1" x14ac:dyDescent="0.2">
      <c r="A8" s="427"/>
      <c r="B8" s="426"/>
      <c r="C8" s="302" t="s">
        <v>287</v>
      </c>
      <c r="D8" s="302" t="s">
        <v>288</v>
      </c>
    </row>
    <row r="9" spans="1:4" s="91" customFormat="1" ht="20.100000000000001" customHeight="1" x14ac:dyDescent="0.2">
      <c r="A9" s="88" t="s">
        <v>3</v>
      </c>
      <c r="B9" s="88" t="s">
        <v>148</v>
      </c>
      <c r="C9" s="145">
        <f>87860-12921</f>
        <v>74939</v>
      </c>
      <c r="D9" s="300">
        <f>84644946-12921000+5835000</f>
        <v>77558946</v>
      </c>
    </row>
    <row r="10" spans="1:4" s="91" customFormat="1" ht="20.100000000000001" customHeight="1" x14ac:dyDescent="0.2">
      <c r="A10" s="88" t="s">
        <v>149</v>
      </c>
      <c r="B10" s="88" t="s">
        <v>152</v>
      </c>
      <c r="C10" s="145">
        <v>72781</v>
      </c>
      <c r="D10" s="300">
        <f>72661341+8723000</f>
        <v>81384341</v>
      </c>
    </row>
    <row r="11" spans="1:4" s="91" customFormat="1" ht="20.100000000000001" customHeight="1" x14ac:dyDescent="0.2">
      <c r="A11" s="88" t="s">
        <v>150</v>
      </c>
      <c r="B11" s="88" t="s">
        <v>212</v>
      </c>
      <c r="C11" s="146">
        <v>12921</v>
      </c>
      <c r="D11" s="300">
        <v>12921000</v>
      </c>
    </row>
    <row r="12" spans="1:4" s="91" customFormat="1" ht="20.100000000000001" customHeight="1" x14ac:dyDescent="0.2">
      <c r="A12" s="88" t="s">
        <v>151</v>
      </c>
      <c r="B12" s="88" t="s">
        <v>213</v>
      </c>
      <c r="C12" s="147">
        <v>390</v>
      </c>
      <c r="D12" s="300">
        <v>390000</v>
      </c>
    </row>
    <row r="13" spans="1:4" s="91" customFormat="1" ht="20.100000000000001" customHeight="1" x14ac:dyDescent="0.2">
      <c r="A13" s="88" t="s">
        <v>153</v>
      </c>
      <c r="B13" s="88" t="s">
        <v>214</v>
      </c>
      <c r="C13" s="147">
        <v>1581</v>
      </c>
      <c r="D13" s="300">
        <v>1581000</v>
      </c>
    </row>
    <row r="14" spans="1:4" s="91" customFormat="1" ht="20.100000000000001" customHeight="1" x14ac:dyDescent="0.2">
      <c r="A14" s="88" t="s">
        <v>154</v>
      </c>
      <c r="B14" s="88" t="s">
        <v>156</v>
      </c>
      <c r="C14" s="145">
        <v>50</v>
      </c>
      <c r="D14" s="300">
        <v>50000</v>
      </c>
    </row>
    <row r="15" spans="1:4" s="91" customFormat="1" ht="20.100000000000001" customHeight="1" x14ac:dyDescent="0.2">
      <c r="A15" s="88" t="s">
        <v>155</v>
      </c>
      <c r="B15" s="88" t="s">
        <v>262</v>
      </c>
      <c r="C15" s="145">
        <v>3000</v>
      </c>
      <c r="D15" s="300">
        <v>3000000</v>
      </c>
    </row>
    <row r="16" spans="1:4" s="91" customFormat="1" ht="20.100000000000001" customHeight="1" x14ac:dyDescent="0.2">
      <c r="A16" s="88" t="s">
        <v>330</v>
      </c>
      <c r="B16" s="88" t="s">
        <v>329</v>
      </c>
      <c r="C16" s="145">
        <v>0</v>
      </c>
      <c r="D16" s="300">
        <v>1037880</v>
      </c>
    </row>
    <row r="17" spans="1:5" s="91" customFormat="1" ht="24.95" customHeight="1" x14ac:dyDescent="0.2">
      <c r="A17" s="381" t="s">
        <v>6</v>
      </c>
      <c r="B17" s="381"/>
      <c r="C17" s="197">
        <f>SUM(C9:C16)</f>
        <v>165662</v>
      </c>
      <c r="D17" s="197">
        <f>SUM(D9:D16)</f>
        <v>177923167</v>
      </c>
      <c r="E17" s="301"/>
    </row>
  </sheetData>
  <mergeCells count="4">
    <mergeCell ref="A17:B17"/>
    <mergeCell ref="B7:B8"/>
    <mergeCell ref="A7:A8"/>
    <mergeCell ref="A4:D4"/>
  </mergeCells>
  <pageMargins left="0.51181102362204722" right="0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1508"/>
  <sheetViews>
    <sheetView zoomScale="115" zoomScaleNormal="115" workbookViewId="0">
      <selection activeCell="F5" sqref="F5"/>
    </sheetView>
  </sheetViews>
  <sheetFormatPr defaultRowHeight="12.75" x14ac:dyDescent="0.2"/>
  <cols>
    <col min="1" max="1" width="37.42578125" style="5" customWidth="1"/>
    <col min="2" max="2" width="30.5703125" style="5" customWidth="1"/>
    <col min="3" max="3" width="8.42578125" style="5" customWidth="1"/>
    <col min="4" max="4" width="8.85546875" style="5" customWidth="1"/>
    <col min="5" max="5" width="9.140625" style="6"/>
    <col min="6" max="6" width="7.7109375" style="6" customWidth="1"/>
    <col min="7" max="16384" width="9.140625" style="6"/>
  </cols>
  <sheetData>
    <row r="1" spans="1:6" x14ac:dyDescent="0.2">
      <c r="A1" t="s">
        <v>358</v>
      </c>
      <c r="B1" s="27"/>
      <c r="C1" s="37"/>
    </row>
    <row r="2" spans="1:6" x14ac:dyDescent="0.2">
      <c r="A2" s="42" t="s">
        <v>359</v>
      </c>
    </row>
    <row r="3" spans="1:6" ht="15.75" x14ac:dyDescent="0.25">
      <c r="A3"/>
      <c r="B3" s="7"/>
    </row>
    <row r="4" spans="1:6" ht="29.25" customHeight="1" x14ac:dyDescent="0.2">
      <c r="A4" s="433" t="s">
        <v>275</v>
      </c>
      <c r="B4" s="433"/>
      <c r="C4" s="433"/>
      <c r="D4" s="433"/>
    </row>
    <row r="5" spans="1:6" ht="14.25" customHeight="1" x14ac:dyDescent="0.2">
      <c r="A5" s="149"/>
      <c r="B5" s="149"/>
      <c r="C5" s="149"/>
      <c r="D5" s="149"/>
    </row>
    <row r="6" spans="1:6" x14ac:dyDescent="0.2">
      <c r="A6" s="433" t="s">
        <v>313</v>
      </c>
      <c r="B6" s="433"/>
      <c r="C6" s="433"/>
      <c r="D6" s="433"/>
      <c r="E6" s="433"/>
      <c r="F6" s="433"/>
    </row>
    <row r="7" spans="1:6" x14ac:dyDescent="0.2">
      <c r="A7" s="149"/>
      <c r="B7" s="149"/>
      <c r="C7" s="149"/>
      <c r="D7" s="149"/>
    </row>
    <row r="8" spans="1:6" x14ac:dyDescent="0.2">
      <c r="A8" s="149"/>
      <c r="B8" s="149"/>
      <c r="C8" s="149"/>
      <c r="D8" s="149"/>
    </row>
    <row r="9" spans="1:6" s="250" customFormat="1" ht="30" customHeight="1" x14ac:dyDescent="0.2">
      <c r="A9" s="245" t="s">
        <v>265</v>
      </c>
      <c r="B9" s="246" t="s">
        <v>314</v>
      </c>
      <c r="C9" s="245" t="s">
        <v>129</v>
      </c>
      <c r="D9" s="245" t="s">
        <v>33</v>
      </c>
      <c r="E9" s="245" t="s">
        <v>129</v>
      </c>
      <c r="F9" s="310" t="s">
        <v>33</v>
      </c>
    </row>
    <row r="10" spans="1:6" s="250" customFormat="1" ht="15" customHeight="1" x14ac:dyDescent="0.2">
      <c r="A10" s="434" t="s">
        <v>215</v>
      </c>
      <c r="B10" s="247" t="s">
        <v>268</v>
      </c>
      <c r="C10" s="247">
        <v>1</v>
      </c>
      <c r="D10" s="436">
        <f>SUM(C10:C15)</f>
        <v>25</v>
      </c>
      <c r="E10" s="247">
        <v>1</v>
      </c>
      <c r="F10" s="436">
        <f>SUM(E10:E15)</f>
        <v>25.5</v>
      </c>
    </row>
    <row r="11" spans="1:6" s="250" customFormat="1" ht="15" customHeight="1" x14ac:dyDescent="0.2">
      <c r="A11" s="435"/>
      <c r="B11" s="247" t="s">
        <v>40</v>
      </c>
      <c r="C11" s="247">
        <v>1</v>
      </c>
      <c r="D11" s="437"/>
      <c r="E11" s="247">
        <v>1</v>
      </c>
      <c r="F11" s="437"/>
    </row>
    <row r="12" spans="1:6" s="250" customFormat="1" ht="15" customHeight="1" x14ac:dyDescent="0.2">
      <c r="A12" s="435"/>
      <c r="B12" s="247" t="s">
        <v>145</v>
      </c>
      <c r="C12" s="247">
        <v>1</v>
      </c>
      <c r="D12" s="437"/>
      <c r="E12" s="247">
        <v>1</v>
      </c>
      <c r="F12" s="437"/>
    </row>
    <row r="13" spans="1:6" s="250" customFormat="1" ht="15" customHeight="1" x14ac:dyDescent="0.2">
      <c r="A13" s="435"/>
      <c r="B13" s="247" t="s">
        <v>142</v>
      </c>
      <c r="C13" s="247">
        <v>16</v>
      </c>
      <c r="D13" s="437"/>
      <c r="E13" s="247">
        <v>16</v>
      </c>
      <c r="F13" s="437"/>
    </row>
    <row r="14" spans="1:6" s="250" customFormat="1" ht="15" customHeight="1" x14ac:dyDescent="0.2">
      <c r="A14" s="435"/>
      <c r="B14" s="247" t="s">
        <v>182</v>
      </c>
      <c r="C14" s="247">
        <v>5</v>
      </c>
      <c r="D14" s="437"/>
      <c r="E14" s="247">
        <v>5</v>
      </c>
      <c r="F14" s="437"/>
    </row>
    <row r="15" spans="1:6" s="250" customFormat="1" ht="15" customHeight="1" x14ac:dyDescent="0.2">
      <c r="A15" s="435"/>
      <c r="B15" s="247" t="s">
        <v>181</v>
      </c>
      <c r="C15" s="247">
        <v>1</v>
      </c>
      <c r="D15" s="437"/>
      <c r="E15" s="248">
        <v>1.5</v>
      </c>
      <c r="F15" s="437"/>
    </row>
    <row r="16" spans="1:6" s="250" customFormat="1" ht="30" customHeight="1" x14ac:dyDescent="0.2">
      <c r="A16" s="429" t="s">
        <v>141</v>
      </c>
      <c r="B16" s="430"/>
      <c r="C16" s="431"/>
      <c r="D16" s="199">
        <f>SUM(C10:C15)</f>
        <v>25</v>
      </c>
      <c r="E16" s="432">
        <f>SUM(E10:E15)</f>
        <v>25.5</v>
      </c>
      <c r="F16" s="432"/>
    </row>
    <row r="17" spans="1:6" s="250" customFormat="1" ht="15" customHeight="1" x14ac:dyDescent="0.2">
      <c r="A17" s="249" t="s">
        <v>42</v>
      </c>
      <c r="B17" s="247" t="s">
        <v>41</v>
      </c>
      <c r="C17" s="247">
        <v>6</v>
      </c>
      <c r="D17" s="443">
        <v>174</v>
      </c>
      <c r="E17" s="247">
        <v>6</v>
      </c>
      <c r="F17" s="443">
        <f>SUM(E17:E21)</f>
        <v>210</v>
      </c>
    </row>
    <row r="18" spans="1:6" s="250" customFormat="1" ht="15" customHeight="1" x14ac:dyDescent="0.2">
      <c r="A18" s="249" t="s">
        <v>315</v>
      </c>
      <c r="B18" s="247" t="s">
        <v>41</v>
      </c>
      <c r="C18" s="247">
        <v>0</v>
      </c>
      <c r="D18" s="444"/>
      <c r="E18" s="247">
        <v>1</v>
      </c>
      <c r="F18" s="444"/>
    </row>
    <row r="19" spans="1:6" s="250" customFormat="1" ht="15" customHeight="1" x14ac:dyDescent="0.2">
      <c r="A19" s="249" t="s">
        <v>115</v>
      </c>
      <c r="B19" s="247" t="s">
        <v>111</v>
      </c>
      <c r="C19" s="247">
        <v>1</v>
      </c>
      <c r="D19" s="444"/>
      <c r="E19" s="247">
        <v>1</v>
      </c>
      <c r="F19" s="444"/>
    </row>
    <row r="20" spans="1:6" s="250" customFormat="1" ht="15" customHeight="1" x14ac:dyDescent="0.2">
      <c r="A20" s="249" t="s">
        <v>218</v>
      </c>
      <c r="B20" s="247"/>
      <c r="C20" s="247">
        <v>167</v>
      </c>
      <c r="D20" s="445"/>
      <c r="E20" s="247">
        <v>192</v>
      </c>
      <c r="F20" s="444"/>
    </row>
    <row r="21" spans="1:6" s="250" customFormat="1" ht="15" customHeight="1" x14ac:dyDescent="0.2">
      <c r="A21" s="249" t="s">
        <v>311</v>
      </c>
      <c r="B21" s="247"/>
      <c r="C21" s="247">
        <v>0</v>
      </c>
      <c r="D21" s="231"/>
      <c r="E21" s="247">
        <v>10</v>
      </c>
      <c r="F21" s="445"/>
    </row>
    <row r="22" spans="1:6" s="250" customFormat="1" ht="30" customHeight="1" x14ac:dyDescent="0.2">
      <c r="A22" s="458" t="s">
        <v>273</v>
      </c>
      <c r="B22" s="459"/>
      <c r="C22" s="460"/>
      <c r="D22" s="198">
        <v>174</v>
      </c>
      <c r="E22" s="461">
        <f>SUM(E17:E21)</f>
        <v>210</v>
      </c>
      <c r="F22" s="462"/>
    </row>
    <row r="23" spans="1:6" s="250" customFormat="1" ht="15" customHeight="1" x14ac:dyDescent="0.2">
      <c r="A23" s="451" t="s">
        <v>5</v>
      </c>
      <c r="B23" s="247" t="s">
        <v>34</v>
      </c>
      <c r="C23" s="247">
        <v>1</v>
      </c>
      <c r="D23" s="446">
        <f>SUM(C23:C25)</f>
        <v>3</v>
      </c>
      <c r="E23" s="247">
        <v>1</v>
      </c>
      <c r="F23" s="446">
        <f>SUM(E23:E25)</f>
        <v>3</v>
      </c>
    </row>
    <row r="24" spans="1:6" s="250" customFormat="1" ht="15" customHeight="1" x14ac:dyDescent="0.2">
      <c r="A24" s="466"/>
      <c r="B24" s="247" t="s">
        <v>35</v>
      </c>
      <c r="C24" s="247">
        <v>1</v>
      </c>
      <c r="D24" s="447"/>
      <c r="E24" s="247">
        <v>1</v>
      </c>
      <c r="F24" s="447"/>
    </row>
    <row r="25" spans="1:6" s="250" customFormat="1" ht="15" customHeight="1" x14ac:dyDescent="0.2">
      <c r="A25" s="452"/>
      <c r="B25" s="247" t="s">
        <v>36</v>
      </c>
      <c r="C25" s="247">
        <v>1</v>
      </c>
      <c r="D25" s="448"/>
      <c r="E25" s="247">
        <v>1</v>
      </c>
      <c r="F25" s="448"/>
    </row>
    <row r="26" spans="1:6" s="250" customFormat="1" ht="30" customHeight="1" x14ac:dyDescent="0.2">
      <c r="A26" s="463" t="s">
        <v>37</v>
      </c>
      <c r="B26" s="464"/>
      <c r="C26" s="465"/>
      <c r="D26" s="200">
        <f>SUM(C23:C25)</f>
        <v>3</v>
      </c>
      <c r="E26" s="449">
        <f>SUM(E23:E25)</f>
        <v>3</v>
      </c>
      <c r="F26" s="450"/>
    </row>
    <row r="27" spans="1:6" s="202" customFormat="1" ht="15" customHeight="1" x14ac:dyDescent="0.2">
      <c r="A27" s="451" t="s">
        <v>199</v>
      </c>
      <c r="B27" s="247" t="s">
        <v>34</v>
      </c>
      <c r="C27" s="247">
        <v>1</v>
      </c>
      <c r="D27" s="446">
        <f>SUM(C27:C28)</f>
        <v>2</v>
      </c>
      <c r="E27" s="247">
        <v>1</v>
      </c>
      <c r="F27" s="446">
        <f>SUM(E27:E28)</f>
        <v>2</v>
      </c>
    </row>
    <row r="28" spans="1:6" s="202" customFormat="1" ht="15" customHeight="1" x14ac:dyDescent="0.2">
      <c r="A28" s="452"/>
      <c r="B28" s="247" t="s">
        <v>38</v>
      </c>
      <c r="C28" s="247">
        <v>1</v>
      </c>
      <c r="D28" s="448"/>
      <c r="E28" s="247">
        <v>1</v>
      </c>
      <c r="F28" s="448"/>
    </row>
    <row r="29" spans="1:6" s="202" customFormat="1" ht="30" customHeight="1" x14ac:dyDescent="0.2">
      <c r="A29" s="453" t="s">
        <v>39</v>
      </c>
      <c r="B29" s="454"/>
      <c r="C29" s="455"/>
      <c r="D29" s="201">
        <f>SUM(C27:C28)</f>
        <v>2</v>
      </c>
      <c r="E29" s="456">
        <f>SUM(E27:E28)</f>
        <v>2</v>
      </c>
      <c r="F29" s="457"/>
    </row>
    <row r="30" spans="1:6" s="250" customFormat="1" ht="30" customHeight="1" x14ac:dyDescent="0.2">
      <c r="A30" s="438" t="s">
        <v>274</v>
      </c>
      <c r="B30" s="439"/>
      <c r="C30" s="440"/>
      <c r="D30" s="203">
        <f>D16+D17+D26+D29</f>
        <v>204</v>
      </c>
      <c r="E30" s="441">
        <f>SUM(E16,E22,E26,E29)</f>
        <v>240.5</v>
      </c>
      <c r="F30" s="442"/>
    </row>
    <row r="31" spans="1:6" x14ac:dyDescent="0.2">
      <c r="C31" s="57" t="s">
        <v>219</v>
      </c>
    </row>
    <row r="37" s="8" customFormat="1" x14ac:dyDescent="0.2"/>
    <row r="38" s="8" customFormat="1" x14ac:dyDescent="0.2"/>
    <row r="39" s="8" customFormat="1" x14ac:dyDescent="0.2"/>
    <row r="40" s="8" customFormat="1" x14ac:dyDescent="0.2"/>
    <row r="41" s="8" customFormat="1" x14ac:dyDescent="0.2"/>
    <row r="42" s="8" customFormat="1" x14ac:dyDescent="0.2"/>
    <row r="43" s="8" customFormat="1" x14ac:dyDescent="0.2"/>
    <row r="44" s="8" customFormat="1" x14ac:dyDescent="0.2"/>
    <row r="45" s="8" customFormat="1" x14ac:dyDescent="0.2"/>
    <row r="46" s="8" customFormat="1" x14ac:dyDescent="0.2"/>
    <row r="47" s="8" customFormat="1" x14ac:dyDescent="0.2"/>
    <row r="48" s="8" customFormat="1" x14ac:dyDescent="0.2"/>
    <row r="49" s="8" customFormat="1" x14ac:dyDescent="0.2"/>
    <row r="50" s="8" customFormat="1" x14ac:dyDescent="0.2"/>
    <row r="51" s="8" customFormat="1" x14ac:dyDescent="0.2"/>
    <row r="52" s="8" customFormat="1" x14ac:dyDescent="0.2"/>
    <row r="53" s="8" customFormat="1" x14ac:dyDescent="0.2"/>
    <row r="54" s="8" customFormat="1" x14ac:dyDescent="0.2"/>
    <row r="55" s="8" customFormat="1" x14ac:dyDescent="0.2"/>
    <row r="56" s="8" customFormat="1" x14ac:dyDescent="0.2"/>
    <row r="57" s="8" customFormat="1" x14ac:dyDescent="0.2"/>
    <row r="58" s="8" customFormat="1" x14ac:dyDescent="0.2"/>
    <row r="59" s="8" customFormat="1" x14ac:dyDescent="0.2"/>
    <row r="60" s="8" customFormat="1" x14ac:dyDescent="0.2"/>
    <row r="61" s="8" customFormat="1" x14ac:dyDescent="0.2"/>
    <row r="62" s="8" customFormat="1" x14ac:dyDescent="0.2"/>
    <row r="63" s="8" customFormat="1" x14ac:dyDescent="0.2"/>
    <row r="64" s="8" customFormat="1" x14ac:dyDescent="0.2"/>
    <row r="65" s="8" customFormat="1" x14ac:dyDescent="0.2"/>
    <row r="66" s="8" customFormat="1" x14ac:dyDescent="0.2"/>
    <row r="67" s="8" customFormat="1" x14ac:dyDescent="0.2"/>
    <row r="68" s="8" customFormat="1" x14ac:dyDescent="0.2"/>
    <row r="69" s="8" customFormat="1" x14ac:dyDescent="0.2"/>
    <row r="70" s="8" customFormat="1" x14ac:dyDescent="0.2"/>
    <row r="71" s="8" customFormat="1" x14ac:dyDescent="0.2"/>
    <row r="72" s="8" customFormat="1" x14ac:dyDescent="0.2"/>
    <row r="73" s="8" customFormat="1" x14ac:dyDescent="0.2"/>
    <row r="74" s="8" customFormat="1" x14ac:dyDescent="0.2"/>
    <row r="75" s="8" customFormat="1" x14ac:dyDescent="0.2"/>
    <row r="76" s="8" customFormat="1" x14ac:dyDescent="0.2"/>
    <row r="77" s="8" customFormat="1" x14ac:dyDescent="0.2"/>
    <row r="78" s="8" customFormat="1" x14ac:dyDescent="0.2"/>
    <row r="79" s="8" customFormat="1" x14ac:dyDescent="0.2"/>
    <row r="80" s="8" customFormat="1" x14ac:dyDescent="0.2"/>
    <row r="81" s="8" customFormat="1" x14ac:dyDescent="0.2"/>
    <row r="82" s="8" customFormat="1" x14ac:dyDescent="0.2"/>
    <row r="83" s="8" customFormat="1" x14ac:dyDescent="0.2"/>
    <row r="84" s="8" customFormat="1" x14ac:dyDescent="0.2"/>
    <row r="85" s="8" customFormat="1" x14ac:dyDescent="0.2"/>
    <row r="86" s="8" customFormat="1" x14ac:dyDescent="0.2"/>
    <row r="87" s="8" customFormat="1" x14ac:dyDescent="0.2"/>
    <row r="88" s="8" customFormat="1" x14ac:dyDescent="0.2"/>
    <row r="89" s="8" customFormat="1" x14ac:dyDescent="0.2"/>
    <row r="90" s="8" customFormat="1" x14ac:dyDescent="0.2"/>
    <row r="91" s="8" customFormat="1" x14ac:dyDescent="0.2"/>
    <row r="92" s="8" customFormat="1" x14ac:dyDescent="0.2"/>
    <row r="93" s="8" customFormat="1" x14ac:dyDescent="0.2"/>
    <row r="94" s="8" customFormat="1" x14ac:dyDescent="0.2"/>
    <row r="95" s="8" customFormat="1" x14ac:dyDescent="0.2"/>
    <row r="96" s="8" customFormat="1" x14ac:dyDescent="0.2"/>
    <row r="97" s="8" customFormat="1" x14ac:dyDescent="0.2"/>
    <row r="98" s="8" customFormat="1" x14ac:dyDescent="0.2"/>
    <row r="99" s="8" customFormat="1" x14ac:dyDescent="0.2"/>
    <row r="100" s="8" customFormat="1" x14ac:dyDescent="0.2"/>
    <row r="101" s="8" customFormat="1" x14ac:dyDescent="0.2"/>
    <row r="102" s="8" customFormat="1" x14ac:dyDescent="0.2"/>
    <row r="103" s="8" customFormat="1" x14ac:dyDescent="0.2"/>
    <row r="104" s="8" customFormat="1" x14ac:dyDescent="0.2"/>
    <row r="105" s="8" customFormat="1" x14ac:dyDescent="0.2"/>
    <row r="106" s="8" customFormat="1" x14ac:dyDescent="0.2"/>
    <row r="107" s="8" customFormat="1" x14ac:dyDescent="0.2"/>
    <row r="108" s="8" customFormat="1" x14ac:dyDescent="0.2"/>
    <row r="109" s="8" customFormat="1" x14ac:dyDescent="0.2"/>
    <row r="110" s="8" customFormat="1" x14ac:dyDescent="0.2"/>
    <row r="111" s="8" customFormat="1" x14ac:dyDescent="0.2"/>
    <row r="112" s="8" customFormat="1" x14ac:dyDescent="0.2"/>
    <row r="113" s="8" customFormat="1" x14ac:dyDescent="0.2"/>
    <row r="114" s="8" customFormat="1" x14ac:dyDescent="0.2"/>
    <row r="115" s="8" customFormat="1" x14ac:dyDescent="0.2"/>
    <row r="116" s="8" customFormat="1" x14ac:dyDescent="0.2"/>
    <row r="117" s="8" customFormat="1" x14ac:dyDescent="0.2"/>
    <row r="118" s="8" customFormat="1" x14ac:dyDescent="0.2"/>
    <row r="119" s="8" customFormat="1" x14ac:dyDescent="0.2"/>
    <row r="120" s="8" customFormat="1" x14ac:dyDescent="0.2"/>
    <row r="121" s="8" customFormat="1" x14ac:dyDescent="0.2"/>
    <row r="122" s="8" customFormat="1" x14ac:dyDescent="0.2"/>
    <row r="123" s="8" customFormat="1" x14ac:dyDescent="0.2"/>
    <row r="124" s="8" customFormat="1" x14ac:dyDescent="0.2"/>
    <row r="125" s="8" customFormat="1" x14ac:dyDescent="0.2"/>
    <row r="126" s="8" customFormat="1" x14ac:dyDescent="0.2"/>
    <row r="127" s="8" customFormat="1" x14ac:dyDescent="0.2"/>
    <row r="128" s="8" customFormat="1" x14ac:dyDescent="0.2"/>
    <row r="129" s="8" customFormat="1" x14ac:dyDescent="0.2"/>
    <row r="130" s="8" customFormat="1" x14ac:dyDescent="0.2"/>
    <row r="131" s="8" customFormat="1" x14ac:dyDescent="0.2"/>
    <row r="132" s="8" customFormat="1" x14ac:dyDescent="0.2"/>
    <row r="133" s="8" customFormat="1" x14ac:dyDescent="0.2"/>
    <row r="134" s="8" customFormat="1" x14ac:dyDescent="0.2"/>
    <row r="135" s="8" customFormat="1" x14ac:dyDescent="0.2"/>
    <row r="136" s="8" customFormat="1" x14ac:dyDescent="0.2"/>
    <row r="137" s="8" customFormat="1" x14ac:dyDescent="0.2"/>
    <row r="138" s="8" customFormat="1" x14ac:dyDescent="0.2"/>
    <row r="139" s="8" customFormat="1" x14ac:dyDescent="0.2"/>
    <row r="140" s="8" customFormat="1" x14ac:dyDescent="0.2"/>
    <row r="141" s="8" customFormat="1" x14ac:dyDescent="0.2"/>
    <row r="142" s="8" customFormat="1" x14ac:dyDescent="0.2"/>
    <row r="143" s="8" customFormat="1" x14ac:dyDescent="0.2"/>
    <row r="144" s="8" customFormat="1" x14ac:dyDescent="0.2"/>
    <row r="145" s="8" customFormat="1" x14ac:dyDescent="0.2"/>
    <row r="146" s="8" customFormat="1" x14ac:dyDescent="0.2"/>
    <row r="147" s="8" customFormat="1" x14ac:dyDescent="0.2"/>
    <row r="148" s="8" customFormat="1" x14ac:dyDescent="0.2"/>
    <row r="149" s="8" customFormat="1" x14ac:dyDescent="0.2"/>
    <row r="150" s="8" customFormat="1" x14ac:dyDescent="0.2"/>
    <row r="151" s="8" customFormat="1" x14ac:dyDescent="0.2"/>
    <row r="152" s="8" customFormat="1" x14ac:dyDescent="0.2"/>
    <row r="153" s="8" customFormat="1" x14ac:dyDescent="0.2"/>
    <row r="154" s="8" customFormat="1" x14ac:dyDescent="0.2"/>
    <row r="155" s="8" customFormat="1" x14ac:dyDescent="0.2"/>
    <row r="156" s="8" customFormat="1" x14ac:dyDescent="0.2"/>
    <row r="157" s="8" customFormat="1" x14ac:dyDescent="0.2"/>
    <row r="158" s="8" customFormat="1" x14ac:dyDescent="0.2"/>
    <row r="159" s="8" customFormat="1" x14ac:dyDescent="0.2"/>
    <row r="160" s="8" customFormat="1" x14ac:dyDescent="0.2"/>
    <row r="161" s="8" customFormat="1" x14ac:dyDescent="0.2"/>
    <row r="162" s="8" customFormat="1" x14ac:dyDescent="0.2"/>
    <row r="163" s="8" customFormat="1" x14ac:dyDescent="0.2"/>
    <row r="164" s="8" customFormat="1" x14ac:dyDescent="0.2"/>
    <row r="165" s="8" customFormat="1" x14ac:dyDescent="0.2"/>
    <row r="166" s="8" customFormat="1" x14ac:dyDescent="0.2"/>
    <row r="167" s="8" customFormat="1" x14ac:dyDescent="0.2"/>
    <row r="168" s="8" customFormat="1" x14ac:dyDescent="0.2"/>
    <row r="169" s="8" customFormat="1" x14ac:dyDescent="0.2"/>
    <row r="170" s="8" customFormat="1" x14ac:dyDescent="0.2"/>
    <row r="171" s="8" customFormat="1" x14ac:dyDescent="0.2"/>
    <row r="172" s="8" customFormat="1" x14ac:dyDescent="0.2"/>
    <row r="173" s="8" customFormat="1" x14ac:dyDescent="0.2"/>
    <row r="174" s="8" customFormat="1" x14ac:dyDescent="0.2"/>
    <row r="175" s="8" customFormat="1" x14ac:dyDescent="0.2"/>
    <row r="176" s="8" customFormat="1" x14ac:dyDescent="0.2"/>
    <row r="177" s="8" customFormat="1" x14ac:dyDescent="0.2"/>
    <row r="178" s="8" customFormat="1" x14ac:dyDescent="0.2"/>
    <row r="179" s="8" customFormat="1" x14ac:dyDescent="0.2"/>
    <row r="180" s="8" customFormat="1" x14ac:dyDescent="0.2"/>
    <row r="181" s="8" customFormat="1" x14ac:dyDescent="0.2"/>
    <row r="182" s="8" customFormat="1" x14ac:dyDescent="0.2"/>
    <row r="183" s="8" customFormat="1" x14ac:dyDescent="0.2"/>
    <row r="184" s="8" customFormat="1" x14ac:dyDescent="0.2"/>
    <row r="185" s="8" customFormat="1" x14ac:dyDescent="0.2"/>
    <row r="186" s="8" customFormat="1" x14ac:dyDescent="0.2"/>
    <row r="187" s="8" customFormat="1" x14ac:dyDescent="0.2"/>
    <row r="188" s="8" customFormat="1" x14ac:dyDescent="0.2"/>
    <row r="189" s="8" customFormat="1" x14ac:dyDescent="0.2"/>
    <row r="190" s="8" customFormat="1" x14ac:dyDescent="0.2"/>
    <row r="191" s="8" customFormat="1" x14ac:dyDescent="0.2"/>
    <row r="192" s="8" customFormat="1" x14ac:dyDescent="0.2"/>
    <row r="193" s="8" customFormat="1" x14ac:dyDescent="0.2"/>
    <row r="194" s="8" customFormat="1" x14ac:dyDescent="0.2"/>
    <row r="195" s="8" customFormat="1" x14ac:dyDescent="0.2"/>
    <row r="196" s="8" customFormat="1" x14ac:dyDescent="0.2"/>
    <row r="197" s="8" customFormat="1" x14ac:dyDescent="0.2"/>
    <row r="198" s="8" customFormat="1" x14ac:dyDescent="0.2"/>
    <row r="199" s="8" customFormat="1" x14ac:dyDescent="0.2"/>
    <row r="200" s="8" customFormat="1" x14ac:dyDescent="0.2"/>
    <row r="201" s="8" customFormat="1" x14ac:dyDescent="0.2"/>
    <row r="202" s="8" customFormat="1" x14ac:dyDescent="0.2"/>
    <row r="203" s="8" customFormat="1" x14ac:dyDescent="0.2"/>
    <row r="204" s="8" customFormat="1" x14ac:dyDescent="0.2"/>
    <row r="205" s="8" customFormat="1" x14ac:dyDescent="0.2"/>
    <row r="206" s="8" customFormat="1" x14ac:dyDescent="0.2"/>
    <row r="207" s="8" customFormat="1" x14ac:dyDescent="0.2"/>
    <row r="208" s="8" customFormat="1" x14ac:dyDescent="0.2"/>
    <row r="209" s="8" customFormat="1" x14ac:dyDescent="0.2"/>
    <row r="210" s="8" customFormat="1" x14ac:dyDescent="0.2"/>
    <row r="211" s="8" customFormat="1" x14ac:dyDescent="0.2"/>
    <row r="212" s="8" customFormat="1" x14ac:dyDescent="0.2"/>
    <row r="213" s="8" customFormat="1" x14ac:dyDescent="0.2"/>
    <row r="214" s="8" customFormat="1" x14ac:dyDescent="0.2"/>
    <row r="215" s="8" customFormat="1" x14ac:dyDescent="0.2"/>
    <row r="216" s="8" customFormat="1" x14ac:dyDescent="0.2"/>
    <row r="217" s="8" customFormat="1" x14ac:dyDescent="0.2"/>
    <row r="218" s="8" customFormat="1" x14ac:dyDescent="0.2"/>
    <row r="219" s="8" customFormat="1" x14ac:dyDescent="0.2"/>
    <row r="220" s="8" customFormat="1" x14ac:dyDescent="0.2"/>
    <row r="221" s="8" customFormat="1" x14ac:dyDescent="0.2"/>
    <row r="222" s="8" customFormat="1" x14ac:dyDescent="0.2"/>
    <row r="223" s="8" customFormat="1" x14ac:dyDescent="0.2"/>
    <row r="224" s="8" customFormat="1" x14ac:dyDescent="0.2"/>
    <row r="225" s="8" customFormat="1" x14ac:dyDescent="0.2"/>
    <row r="226" s="8" customFormat="1" x14ac:dyDescent="0.2"/>
    <row r="227" s="8" customFormat="1" x14ac:dyDescent="0.2"/>
    <row r="228" s="8" customFormat="1" x14ac:dyDescent="0.2"/>
    <row r="229" s="8" customFormat="1" x14ac:dyDescent="0.2"/>
    <row r="230" s="8" customFormat="1" x14ac:dyDescent="0.2"/>
    <row r="231" s="8" customFormat="1" x14ac:dyDescent="0.2"/>
    <row r="232" s="8" customFormat="1" x14ac:dyDescent="0.2"/>
    <row r="233" s="8" customFormat="1" x14ac:dyDescent="0.2"/>
    <row r="234" s="8" customFormat="1" x14ac:dyDescent="0.2"/>
    <row r="235" s="8" customFormat="1" x14ac:dyDescent="0.2"/>
    <row r="236" s="8" customFormat="1" x14ac:dyDescent="0.2"/>
    <row r="237" s="8" customFormat="1" x14ac:dyDescent="0.2"/>
    <row r="238" s="8" customFormat="1" x14ac:dyDescent="0.2"/>
    <row r="239" s="8" customFormat="1" x14ac:dyDescent="0.2"/>
    <row r="240" s="8" customFormat="1" x14ac:dyDescent="0.2"/>
    <row r="241" s="8" customFormat="1" x14ac:dyDescent="0.2"/>
    <row r="242" s="8" customFormat="1" x14ac:dyDescent="0.2"/>
    <row r="243" s="8" customFormat="1" x14ac:dyDescent="0.2"/>
    <row r="244" s="8" customFormat="1" x14ac:dyDescent="0.2"/>
    <row r="245" s="8" customFormat="1" x14ac:dyDescent="0.2"/>
    <row r="246" s="8" customFormat="1" x14ac:dyDescent="0.2"/>
    <row r="247" s="8" customFormat="1" x14ac:dyDescent="0.2"/>
    <row r="248" s="8" customFormat="1" x14ac:dyDescent="0.2"/>
    <row r="249" s="8" customFormat="1" x14ac:dyDescent="0.2"/>
    <row r="250" s="8" customFormat="1" x14ac:dyDescent="0.2"/>
    <row r="251" s="8" customFormat="1" x14ac:dyDescent="0.2"/>
    <row r="252" s="8" customFormat="1" x14ac:dyDescent="0.2"/>
    <row r="253" s="8" customFormat="1" x14ac:dyDescent="0.2"/>
    <row r="254" s="8" customFormat="1" x14ac:dyDescent="0.2"/>
    <row r="255" s="8" customFormat="1" x14ac:dyDescent="0.2"/>
    <row r="256" s="8" customFormat="1" x14ac:dyDescent="0.2"/>
    <row r="257" s="8" customFormat="1" x14ac:dyDescent="0.2"/>
    <row r="258" s="8" customFormat="1" x14ac:dyDescent="0.2"/>
    <row r="259" s="8" customFormat="1" x14ac:dyDescent="0.2"/>
    <row r="260" s="8" customFormat="1" x14ac:dyDescent="0.2"/>
    <row r="261" s="8" customFormat="1" x14ac:dyDescent="0.2"/>
    <row r="262" s="8" customFormat="1" x14ac:dyDescent="0.2"/>
    <row r="263" s="8" customFormat="1" x14ac:dyDescent="0.2"/>
    <row r="264" s="8" customFormat="1" x14ac:dyDescent="0.2"/>
    <row r="265" s="8" customFormat="1" x14ac:dyDescent="0.2"/>
    <row r="266" s="8" customFormat="1" x14ac:dyDescent="0.2"/>
    <row r="267" s="8" customFormat="1" x14ac:dyDescent="0.2"/>
    <row r="268" s="8" customFormat="1" x14ac:dyDescent="0.2"/>
    <row r="269" s="8" customFormat="1" x14ac:dyDescent="0.2"/>
    <row r="270" s="8" customFormat="1" x14ac:dyDescent="0.2"/>
    <row r="271" s="8" customFormat="1" x14ac:dyDescent="0.2"/>
    <row r="272" s="8" customFormat="1" x14ac:dyDescent="0.2"/>
    <row r="273" s="8" customFormat="1" x14ac:dyDescent="0.2"/>
    <row r="274" s="8" customFormat="1" x14ac:dyDescent="0.2"/>
    <row r="275" s="8" customFormat="1" x14ac:dyDescent="0.2"/>
    <row r="276" s="8" customFormat="1" x14ac:dyDescent="0.2"/>
    <row r="277" s="8" customFormat="1" x14ac:dyDescent="0.2"/>
    <row r="278" s="8" customFormat="1" x14ac:dyDescent="0.2"/>
    <row r="279" s="8" customFormat="1" x14ac:dyDescent="0.2"/>
    <row r="280" s="8" customFormat="1" x14ac:dyDescent="0.2"/>
    <row r="281" s="8" customFormat="1" x14ac:dyDescent="0.2"/>
    <row r="282" s="8" customFormat="1" x14ac:dyDescent="0.2"/>
    <row r="283" s="8" customFormat="1" x14ac:dyDescent="0.2"/>
    <row r="284" s="8" customFormat="1" x14ac:dyDescent="0.2"/>
    <row r="285" s="8" customFormat="1" x14ac:dyDescent="0.2"/>
    <row r="286" s="8" customFormat="1" x14ac:dyDescent="0.2"/>
    <row r="287" s="8" customFormat="1" x14ac:dyDescent="0.2"/>
    <row r="288" s="8" customFormat="1" x14ac:dyDescent="0.2"/>
    <row r="289" s="8" customFormat="1" x14ac:dyDescent="0.2"/>
    <row r="290" s="8" customFormat="1" x14ac:dyDescent="0.2"/>
    <row r="291" s="8" customFormat="1" x14ac:dyDescent="0.2"/>
    <row r="292" s="8" customFormat="1" x14ac:dyDescent="0.2"/>
    <row r="293" s="8" customFormat="1" x14ac:dyDescent="0.2"/>
    <row r="294" s="8" customFormat="1" x14ac:dyDescent="0.2"/>
    <row r="295" s="8" customFormat="1" x14ac:dyDescent="0.2"/>
    <row r="296" s="8" customFormat="1" x14ac:dyDescent="0.2"/>
    <row r="297" s="8" customFormat="1" x14ac:dyDescent="0.2"/>
    <row r="298" s="8" customFormat="1" x14ac:dyDescent="0.2"/>
    <row r="299" s="8" customFormat="1" x14ac:dyDescent="0.2"/>
    <row r="300" s="8" customFormat="1" x14ac:dyDescent="0.2"/>
    <row r="301" s="8" customFormat="1" x14ac:dyDescent="0.2"/>
    <row r="302" s="8" customFormat="1" x14ac:dyDescent="0.2"/>
    <row r="303" s="8" customFormat="1" x14ac:dyDescent="0.2"/>
    <row r="304" s="8" customFormat="1" x14ac:dyDescent="0.2"/>
    <row r="305" s="8" customFormat="1" x14ac:dyDescent="0.2"/>
    <row r="306" s="8" customFormat="1" x14ac:dyDescent="0.2"/>
    <row r="307" s="8" customFormat="1" x14ac:dyDescent="0.2"/>
    <row r="308" s="8" customFormat="1" x14ac:dyDescent="0.2"/>
    <row r="309" s="8" customFormat="1" x14ac:dyDescent="0.2"/>
    <row r="310" s="8" customFormat="1" x14ac:dyDescent="0.2"/>
    <row r="311" s="8" customFormat="1" x14ac:dyDescent="0.2"/>
    <row r="312" s="8" customFormat="1" x14ac:dyDescent="0.2"/>
    <row r="313" s="8" customFormat="1" x14ac:dyDescent="0.2"/>
    <row r="314" s="8" customFormat="1" x14ac:dyDescent="0.2"/>
    <row r="315" s="8" customFormat="1" x14ac:dyDescent="0.2"/>
    <row r="316" s="8" customFormat="1" x14ac:dyDescent="0.2"/>
    <row r="317" s="8" customFormat="1" x14ac:dyDescent="0.2"/>
    <row r="318" s="8" customFormat="1" x14ac:dyDescent="0.2"/>
    <row r="319" s="8" customFormat="1" x14ac:dyDescent="0.2"/>
    <row r="320" s="8" customFormat="1" x14ac:dyDescent="0.2"/>
    <row r="321" s="8" customFormat="1" x14ac:dyDescent="0.2"/>
    <row r="322" s="8" customFormat="1" x14ac:dyDescent="0.2"/>
    <row r="323" s="8" customFormat="1" x14ac:dyDescent="0.2"/>
    <row r="324" s="8" customFormat="1" x14ac:dyDescent="0.2"/>
    <row r="325" s="8" customFormat="1" x14ac:dyDescent="0.2"/>
    <row r="326" s="8" customFormat="1" x14ac:dyDescent="0.2"/>
    <row r="327" s="8" customFormat="1" x14ac:dyDescent="0.2"/>
    <row r="328" s="8" customFormat="1" x14ac:dyDescent="0.2"/>
    <row r="329" s="8" customFormat="1" x14ac:dyDescent="0.2"/>
    <row r="330" s="8" customFormat="1" x14ac:dyDescent="0.2"/>
    <row r="331" s="8" customFormat="1" x14ac:dyDescent="0.2"/>
    <row r="332" s="8" customFormat="1" x14ac:dyDescent="0.2"/>
    <row r="333" s="8" customFormat="1" x14ac:dyDescent="0.2"/>
    <row r="334" s="8" customFormat="1" x14ac:dyDescent="0.2"/>
    <row r="335" s="8" customFormat="1" x14ac:dyDescent="0.2"/>
    <row r="336" s="8" customFormat="1" x14ac:dyDescent="0.2"/>
    <row r="337" s="8" customFormat="1" x14ac:dyDescent="0.2"/>
    <row r="338" s="8" customFormat="1" x14ac:dyDescent="0.2"/>
    <row r="339" s="8" customFormat="1" x14ac:dyDescent="0.2"/>
    <row r="340" s="8" customFormat="1" x14ac:dyDescent="0.2"/>
    <row r="341" s="8" customFormat="1" x14ac:dyDescent="0.2"/>
    <row r="342" s="8" customFormat="1" x14ac:dyDescent="0.2"/>
    <row r="343" s="8" customFormat="1" x14ac:dyDescent="0.2"/>
    <row r="344" s="8" customFormat="1" x14ac:dyDescent="0.2"/>
    <row r="345" s="8" customFormat="1" x14ac:dyDescent="0.2"/>
    <row r="346" s="8" customFormat="1" x14ac:dyDescent="0.2"/>
    <row r="347" s="8" customFormat="1" x14ac:dyDescent="0.2"/>
    <row r="348" s="8" customFormat="1" x14ac:dyDescent="0.2"/>
    <row r="349" s="8" customFormat="1" x14ac:dyDescent="0.2"/>
    <row r="350" s="8" customFormat="1" x14ac:dyDescent="0.2"/>
    <row r="351" s="8" customFormat="1" x14ac:dyDescent="0.2"/>
    <row r="352" s="8" customFormat="1" x14ac:dyDescent="0.2"/>
    <row r="353" s="8" customFormat="1" x14ac:dyDescent="0.2"/>
    <row r="354" s="8" customFormat="1" x14ac:dyDescent="0.2"/>
    <row r="355" s="8" customFormat="1" x14ac:dyDescent="0.2"/>
    <row r="356" s="8" customFormat="1" x14ac:dyDescent="0.2"/>
    <row r="357" s="8" customFormat="1" x14ac:dyDescent="0.2"/>
    <row r="358" s="8" customFormat="1" x14ac:dyDescent="0.2"/>
    <row r="359" s="8" customFormat="1" x14ac:dyDescent="0.2"/>
    <row r="360" s="8" customFormat="1" x14ac:dyDescent="0.2"/>
    <row r="361" s="8" customFormat="1" x14ac:dyDescent="0.2"/>
    <row r="362" s="8" customFormat="1" x14ac:dyDescent="0.2"/>
    <row r="363" s="8" customFormat="1" x14ac:dyDescent="0.2"/>
    <row r="364" s="8" customFormat="1" x14ac:dyDescent="0.2"/>
    <row r="365" s="8" customFormat="1" x14ac:dyDescent="0.2"/>
    <row r="366" s="8" customFormat="1" x14ac:dyDescent="0.2"/>
    <row r="367" s="8" customFormat="1" x14ac:dyDescent="0.2"/>
    <row r="368" s="8" customFormat="1" x14ac:dyDescent="0.2"/>
    <row r="369" s="8" customFormat="1" x14ac:dyDescent="0.2"/>
    <row r="370" s="8" customFormat="1" x14ac:dyDescent="0.2"/>
    <row r="371" s="8" customFormat="1" x14ac:dyDescent="0.2"/>
    <row r="372" s="8" customFormat="1" x14ac:dyDescent="0.2"/>
    <row r="373" s="8" customFormat="1" x14ac:dyDescent="0.2"/>
    <row r="374" s="8" customFormat="1" x14ac:dyDescent="0.2"/>
    <row r="375" s="8" customFormat="1" x14ac:dyDescent="0.2"/>
    <row r="376" s="8" customFormat="1" x14ac:dyDescent="0.2"/>
    <row r="377" s="8" customFormat="1" x14ac:dyDescent="0.2"/>
    <row r="378" s="8" customFormat="1" x14ac:dyDescent="0.2"/>
    <row r="379" s="8" customFormat="1" x14ac:dyDescent="0.2"/>
    <row r="380" s="8" customFormat="1" x14ac:dyDescent="0.2"/>
    <row r="381" s="8" customFormat="1" x14ac:dyDescent="0.2"/>
    <row r="382" s="8" customFormat="1" x14ac:dyDescent="0.2"/>
    <row r="383" s="8" customFormat="1" x14ac:dyDescent="0.2"/>
    <row r="384" s="8" customFormat="1" x14ac:dyDescent="0.2"/>
    <row r="385" s="8" customFormat="1" x14ac:dyDescent="0.2"/>
    <row r="386" s="8" customFormat="1" x14ac:dyDescent="0.2"/>
    <row r="387" s="8" customFormat="1" x14ac:dyDescent="0.2"/>
    <row r="388" s="8" customFormat="1" x14ac:dyDescent="0.2"/>
    <row r="389" s="8" customFormat="1" x14ac:dyDescent="0.2"/>
    <row r="390" s="8" customFormat="1" x14ac:dyDescent="0.2"/>
    <row r="391" s="8" customFormat="1" x14ac:dyDescent="0.2"/>
    <row r="392" s="8" customFormat="1" x14ac:dyDescent="0.2"/>
    <row r="393" s="8" customFormat="1" x14ac:dyDescent="0.2"/>
    <row r="394" s="8" customFormat="1" x14ac:dyDescent="0.2"/>
    <row r="395" s="8" customFormat="1" x14ac:dyDescent="0.2"/>
    <row r="396" s="8" customFormat="1" x14ac:dyDescent="0.2"/>
    <row r="397" s="8" customFormat="1" x14ac:dyDescent="0.2"/>
    <row r="398" s="8" customFormat="1" x14ac:dyDescent="0.2"/>
    <row r="399" s="8" customFormat="1" x14ac:dyDescent="0.2"/>
    <row r="400" s="8" customFormat="1" x14ac:dyDescent="0.2"/>
    <row r="401" s="8" customFormat="1" x14ac:dyDescent="0.2"/>
    <row r="402" s="8" customFormat="1" x14ac:dyDescent="0.2"/>
    <row r="403" s="8" customFormat="1" x14ac:dyDescent="0.2"/>
    <row r="404" s="8" customFormat="1" x14ac:dyDescent="0.2"/>
    <row r="405" s="8" customFormat="1" x14ac:dyDescent="0.2"/>
    <row r="406" s="8" customFormat="1" x14ac:dyDescent="0.2"/>
    <row r="407" s="8" customFormat="1" x14ac:dyDescent="0.2"/>
    <row r="408" s="8" customFormat="1" x14ac:dyDescent="0.2"/>
    <row r="409" s="8" customFormat="1" x14ac:dyDescent="0.2"/>
    <row r="410" s="8" customFormat="1" x14ac:dyDescent="0.2"/>
    <row r="411" s="8" customFormat="1" x14ac:dyDescent="0.2"/>
    <row r="412" s="8" customFormat="1" x14ac:dyDescent="0.2"/>
    <row r="413" s="8" customFormat="1" x14ac:dyDescent="0.2"/>
    <row r="414" s="8" customFormat="1" x14ac:dyDescent="0.2"/>
    <row r="415" s="8" customFormat="1" x14ac:dyDescent="0.2"/>
    <row r="416" s="8" customFormat="1" x14ac:dyDescent="0.2"/>
    <row r="417" s="8" customFormat="1" x14ac:dyDescent="0.2"/>
    <row r="418" s="8" customFormat="1" x14ac:dyDescent="0.2"/>
    <row r="419" s="8" customFormat="1" x14ac:dyDescent="0.2"/>
    <row r="420" s="8" customFormat="1" x14ac:dyDescent="0.2"/>
    <row r="421" s="8" customFormat="1" x14ac:dyDescent="0.2"/>
    <row r="422" s="8" customFormat="1" x14ac:dyDescent="0.2"/>
    <row r="423" s="8" customFormat="1" x14ac:dyDescent="0.2"/>
    <row r="424" s="8" customFormat="1" x14ac:dyDescent="0.2"/>
    <row r="425" s="8" customFormat="1" x14ac:dyDescent="0.2"/>
    <row r="426" s="8" customFormat="1" x14ac:dyDescent="0.2"/>
    <row r="427" s="8" customFormat="1" x14ac:dyDescent="0.2"/>
    <row r="428" s="8" customFormat="1" x14ac:dyDescent="0.2"/>
    <row r="429" s="8" customFormat="1" x14ac:dyDescent="0.2"/>
    <row r="430" s="8" customFormat="1" x14ac:dyDescent="0.2"/>
    <row r="431" s="8" customFormat="1" x14ac:dyDescent="0.2"/>
    <row r="432" s="8" customFormat="1" x14ac:dyDescent="0.2"/>
    <row r="433" s="8" customFormat="1" x14ac:dyDescent="0.2"/>
    <row r="434" s="8" customFormat="1" x14ac:dyDescent="0.2"/>
    <row r="435" s="8" customFormat="1" x14ac:dyDescent="0.2"/>
    <row r="436" s="8" customFormat="1" x14ac:dyDescent="0.2"/>
    <row r="437" s="8" customFormat="1" x14ac:dyDescent="0.2"/>
    <row r="438" s="8" customFormat="1" x14ac:dyDescent="0.2"/>
    <row r="439" s="8" customFormat="1" x14ac:dyDescent="0.2"/>
    <row r="440" s="8" customFormat="1" x14ac:dyDescent="0.2"/>
    <row r="441" s="8" customFormat="1" x14ac:dyDescent="0.2"/>
    <row r="442" s="8" customFormat="1" x14ac:dyDescent="0.2"/>
    <row r="443" s="8" customFormat="1" x14ac:dyDescent="0.2"/>
    <row r="444" s="8" customFormat="1" x14ac:dyDescent="0.2"/>
    <row r="445" s="8" customFormat="1" x14ac:dyDescent="0.2"/>
    <row r="446" s="8" customFormat="1" x14ac:dyDescent="0.2"/>
    <row r="447" s="8" customFormat="1" x14ac:dyDescent="0.2"/>
    <row r="448" s="8" customFormat="1" x14ac:dyDescent="0.2"/>
    <row r="449" s="8" customFormat="1" x14ac:dyDescent="0.2"/>
    <row r="450" s="8" customFormat="1" x14ac:dyDescent="0.2"/>
    <row r="451" s="8" customFormat="1" x14ac:dyDescent="0.2"/>
    <row r="452" s="8" customFormat="1" x14ac:dyDescent="0.2"/>
    <row r="453" s="8" customFormat="1" x14ac:dyDescent="0.2"/>
    <row r="454" s="8" customFormat="1" x14ac:dyDescent="0.2"/>
    <row r="455" s="8" customFormat="1" x14ac:dyDescent="0.2"/>
    <row r="456" s="8" customFormat="1" x14ac:dyDescent="0.2"/>
    <row r="457" s="8" customFormat="1" x14ac:dyDescent="0.2"/>
    <row r="458" s="8" customFormat="1" x14ac:dyDescent="0.2"/>
    <row r="459" s="8" customFormat="1" x14ac:dyDescent="0.2"/>
    <row r="460" s="8" customFormat="1" x14ac:dyDescent="0.2"/>
    <row r="461" s="8" customFormat="1" x14ac:dyDescent="0.2"/>
    <row r="462" s="8" customFormat="1" x14ac:dyDescent="0.2"/>
    <row r="463" s="8" customFormat="1" x14ac:dyDescent="0.2"/>
    <row r="464" s="8" customFormat="1" x14ac:dyDescent="0.2"/>
    <row r="465" s="8" customFormat="1" x14ac:dyDescent="0.2"/>
    <row r="466" s="8" customFormat="1" x14ac:dyDescent="0.2"/>
    <row r="467" s="8" customFormat="1" x14ac:dyDescent="0.2"/>
    <row r="468" s="8" customFormat="1" x14ac:dyDescent="0.2"/>
    <row r="469" s="8" customFormat="1" x14ac:dyDescent="0.2"/>
    <row r="470" s="8" customFormat="1" x14ac:dyDescent="0.2"/>
    <row r="471" s="8" customFormat="1" x14ac:dyDescent="0.2"/>
    <row r="472" s="8" customFormat="1" x14ac:dyDescent="0.2"/>
    <row r="473" s="8" customFormat="1" x14ac:dyDescent="0.2"/>
    <row r="474" s="8" customFormat="1" x14ac:dyDescent="0.2"/>
    <row r="475" s="8" customFormat="1" x14ac:dyDescent="0.2"/>
    <row r="476" s="8" customFormat="1" x14ac:dyDescent="0.2"/>
    <row r="477" s="8" customFormat="1" x14ac:dyDescent="0.2"/>
    <row r="478" s="8" customFormat="1" x14ac:dyDescent="0.2"/>
    <row r="479" s="8" customFormat="1" x14ac:dyDescent="0.2"/>
    <row r="480" s="8" customFormat="1" x14ac:dyDescent="0.2"/>
    <row r="481" s="8" customFormat="1" x14ac:dyDescent="0.2"/>
    <row r="482" s="8" customFormat="1" x14ac:dyDescent="0.2"/>
    <row r="483" s="8" customFormat="1" x14ac:dyDescent="0.2"/>
    <row r="484" s="8" customFormat="1" x14ac:dyDescent="0.2"/>
    <row r="485" s="8" customFormat="1" x14ac:dyDescent="0.2"/>
    <row r="486" s="8" customFormat="1" x14ac:dyDescent="0.2"/>
    <row r="487" s="8" customFormat="1" x14ac:dyDescent="0.2"/>
    <row r="488" s="8" customFormat="1" x14ac:dyDescent="0.2"/>
    <row r="489" s="8" customFormat="1" x14ac:dyDescent="0.2"/>
    <row r="490" s="8" customFormat="1" x14ac:dyDescent="0.2"/>
    <row r="491" s="8" customFormat="1" x14ac:dyDescent="0.2"/>
    <row r="492" s="8" customFormat="1" x14ac:dyDescent="0.2"/>
    <row r="493" s="8" customFormat="1" x14ac:dyDescent="0.2"/>
    <row r="494" s="8" customFormat="1" x14ac:dyDescent="0.2"/>
    <row r="495" s="8" customFormat="1" x14ac:dyDescent="0.2"/>
    <row r="496" s="8" customFormat="1" x14ac:dyDescent="0.2"/>
    <row r="497" s="8" customFormat="1" x14ac:dyDescent="0.2"/>
    <row r="498" s="8" customFormat="1" x14ac:dyDescent="0.2"/>
    <row r="499" s="8" customFormat="1" x14ac:dyDescent="0.2"/>
    <row r="500" s="8" customFormat="1" x14ac:dyDescent="0.2"/>
    <row r="501" s="8" customFormat="1" x14ac:dyDescent="0.2"/>
    <row r="502" s="8" customFormat="1" x14ac:dyDescent="0.2"/>
    <row r="503" s="8" customFormat="1" x14ac:dyDescent="0.2"/>
    <row r="504" s="8" customFormat="1" x14ac:dyDescent="0.2"/>
    <row r="505" s="8" customFormat="1" x14ac:dyDescent="0.2"/>
    <row r="506" s="8" customFormat="1" x14ac:dyDescent="0.2"/>
    <row r="507" s="8" customFormat="1" x14ac:dyDescent="0.2"/>
    <row r="508" s="8" customFormat="1" x14ac:dyDescent="0.2"/>
    <row r="509" s="8" customFormat="1" x14ac:dyDescent="0.2"/>
    <row r="510" s="8" customFormat="1" x14ac:dyDescent="0.2"/>
    <row r="511" s="8" customFormat="1" x14ac:dyDescent="0.2"/>
    <row r="512" s="8" customFormat="1" x14ac:dyDescent="0.2"/>
    <row r="513" s="8" customFormat="1" x14ac:dyDescent="0.2"/>
    <row r="514" s="8" customFormat="1" x14ac:dyDescent="0.2"/>
    <row r="515" s="8" customFormat="1" x14ac:dyDescent="0.2"/>
    <row r="516" s="8" customFormat="1" x14ac:dyDescent="0.2"/>
    <row r="517" s="8" customFormat="1" x14ac:dyDescent="0.2"/>
    <row r="518" s="8" customFormat="1" x14ac:dyDescent="0.2"/>
    <row r="519" s="8" customFormat="1" x14ac:dyDescent="0.2"/>
    <row r="520" s="8" customFormat="1" x14ac:dyDescent="0.2"/>
    <row r="521" s="8" customFormat="1" x14ac:dyDescent="0.2"/>
    <row r="522" s="8" customFormat="1" x14ac:dyDescent="0.2"/>
    <row r="523" s="8" customFormat="1" x14ac:dyDescent="0.2"/>
    <row r="524" s="8" customFormat="1" x14ac:dyDescent="0.2"/>
    <row r="525" s="8" customFormat="1" x14ac:dyDescent="0.2"/>
    <row r="526" s="8" customFormat="1" x14ac:dyDescent="0.2"/>
    <row r="527" s="8" customFormat="1" x14ac:dyDescent="0.2"/>
    <row r="528" s="8" customFormat="1" x14ac:dyDescent="0.2"/>
    <row r="529" s="8" customFormat="1" x14ac:dyDescent="0.2"/>
    <row r="530" s="8" customFormat="1" x14ac:dyDescent="0.2"/>
    <row r="531" s="8" customFormat="1" x14ac:dyDescent="0.2"/>
    <row r="532" s="8" customFormat="1" x14ac:dyDescent="0.2"/>
    <row r="533" s="8" customFormat="1" x14ac:dyDescent="0.2"/>
    <row r="534" s="8" customFormat="1" x14ac:dyDescent="0.2"/>
    <row r="535" s="8" customFormat="1" x14ac:dyDescent="0.2"/>
    <row r="536" s="8" customFormat="1" x14ac:dyDescent="0.2"/>
    <row r="537" s="8" customFormat="1" x14ac:dyDescent="0.2"/>
    <row r="538" s="8" customFormat="1" x14ac:dyDescent="0.2"/>
    <row r="539" s="8" customFormat="1" x14ac:dyDescent="0.2"/>
    <row r="540" s="8" customFormat="1" x14ac:dyDescent="0.2"/>
    <row r="541" s="8" customFormat="1" x14ac:dyDescent="0.2"/>
    <row r="542" s="8" customFormat="1" x14ac:dyDescent="0.2"/>
    <row r="543" s="8" customFormat="1" x14ac:dyDescent="0.2"/>
    <row r="544" s="8" customFormat="1" x14ac:dyDescent="0.2"/>
    <row r="545" s="8" customFormat="1" x14ac:dyDescent="0.2"/>
    <row r="546" s="8" customFormat="1" x14ac:dyDescent="0.2"/>
    <row r="547" s="8" customFormat="1" x14ac:dyDescent="0.2"/>
    <row r="548" s="8" customFormat="1" x14ac:dyDescent="0.2"/>
    <row r="549" s="8" customFormat="1" x14ac:dyDescent="0.2"/>
    <row r="550" s="8" customFormat="1" x14ac:dyDescent="0.2"/>
    <row r="551" s="8" customFormat="1" x14ac:dyDescent="0.2"/>
    <row r="552" s="8" customFormat="1" x14ac:dyDescent="0.2"/>
    <row r="553" s="8" customFormat="1" x14ac:dyDescent="0.2"/>
    <row r="554" s="8" customFormat="1" x14ac:dyDescent="0.2"/>
    <row r="555" s="8" customFormat="1" x14ac:dyDescent="0.2"/>
    <row r="556" s="8" customFormat="1" x14ac:dyDescent="0.2"/>
    <row r="557" s="8" customFormat="1" x14ac:dyDescent="0.2"/>
    <row r="558" s="8" customFormat="1" x14ac:dyDescent="0.2"/>
    <row r="559" s="8" customFormat="1" x14ac:dyDescent="0.2"/>
    <row r="560" s="8" customFormat="1" x14ac:dyDescent="0.2"/>
    <row r="561" s="8" customFormat="1" x14ac:dyDescent="0.2"/>
    <row r="562" s="8" customFormat="1" x14ac:dyDescent="0.2"/>
    <row r="563" s="8" customFormat="1" x14ac:dyDescent="0.2"/>
    <row r="564" s="8" customFormat="1" x14ac:dyDescent="0.2"/>
    <row r="565" s="8" customFormat="1" x14ac:dyDescent="0.2"/>
    <row r="566" s="8" customFormat="1" x14ac:dyDescent="0.2"/>
    <row r="567" s="8" customFormat="1" x14ac:dyDescent="0.2"/>
    <row r="568" s="8" customFormat="1" x14ac:dyDescent="0.2"/>
    <row r="569" s="8" customFormat="1" x14ac:dyDescent="0.2"/>
    <row r="570" s="8" customFormat="1" x14ac:dyDescent="0.2"/>
    <row r="571" s="8" customFormat="1" x14ac:dyDescent="0.2"/>
    <row r="572" s="8" customFormat="1" x14ac:dyDescent="0.2"/>
    <row r="573" s="8" customFormat="1" x14ac:dyDescent="0.2"/>
    <row r="574" s="8" customFormat="1" x14ac:dyDescent="0.2"/>
    <row r="575" s="8" customFormat="1" x14ac:dyDescent="0.2"/>
    <row r="576" s="8" customFormat="1" x14ac:dyDescent="0.2"/>
    <row r="577" s="8" customFormat="1" x14ac:dyDescent="0.2"/>
    <row r="578" s="8" customFormat="1" x14ac:dyDescent="0.2"/>
    <row r="579" s="8" customFormat="1" x14ac:dyDescent="0.2"/>
    <row r="580" s="8" customFormat="1" x14ac:dyDescent="0.2"/>
    <row r="581" s="8" customFormat="1" x14ac:dyDescent="0.2"/>
    <row r="582" s="8" customFormat="1" x14ac:dyDescent="0.2"/>
    <row r="583" s="8" customFormat="1" x14ac:dyDescent="0.2"/>
    <row r="584" s="8" customFormat="1" x14ac:dyDescent="0.2"/>
    <row r="585" s="8" customFormat="1" x14ac:dyDescent="0.2"/>
    <row r="586" s="8" customFormat="1" x14ac:dyDescent="0.2"/>
    <row r="587" s="8" customFormat="1" x14ac:dyDescent="0.2"/>
    <row r="588" s="8" customFormat="1" x14ac:dyDescent="0.2"/>
    <row r="589" s="8" customFormat="1" x14ac:dyDescent="0.2"/>
    <row r="590" s="8" customFormat="1" x14ac:dyDescent="0.2"/>
    <row r="591" s="8" customFormat="1" x14ac:dyDescent="0.2"/>
    <row r="592" s="8" customFormat="1" x14ac:dyDescent="0.2"/>
    <row r="593" s="8" customFormat="1" x14ac:dyDescent="0.2"/>
    <row r="594" s="8" customFormat="1" x14ac:dyDescent="0.2"/>
    <row r="595" s="8" customFormat="1" x14ac:dyDescent="0.2"/>
    <row r="596" s="8" customFormat="1" x14ac:dyDescent="0.2"/>
    <row r="597" s="8" customFormat="1" x14ac:dyDescent="0.2"/>
    <row r="598" s="8" customFormat="1" x14ac:dyDescent="0.2"/>
    <row r="599" s="8" customFormat="1" x14ac:dyDescent="0.2"/>
    <row r="600" s="8" customFormat="1" x14ac:dyDescent="0.2"/>
    <row r="601" s="8" customFormat="1" x14ac:dyDescent="0.2"/>
    <row r="602" s="8" customFormat="1" x14ac:dyDescent="0.2"/>
    <row r="603" s="8" customFormat="1" x14ac:dyDescent="0.2"/>
    <row r="604" s="8" customFormat="1" x14ac:dyDescent="0.2"/>
    <row r="605" s="8" customFormat="1" x14ac:dyDescent="0.2"/>
    <row r="606" s="8" customFormat="1" x14ac:dyDescent="0.2"/>
    <row r="607" s="8" customFormat="1" x14ac:dyDescent="0.2"/>
    <row r="608" s="8" customFormat="1" x14ac:dyDescent="0.2"/>
    <row r="609" s="8" customFormat="1" x14ac:dyDescent="0.2"/>
    <row r="610" s="8" customFormat="1" x14ac:dyDescent="0.2"/>
    <row r="611" s="8" customFormat="1" x14ac:dyDescent="0.2"/>
    <row r="612" s="8" customFormat="1" x14ac:dyDescent="0.2"/>
    <row r="613" s="8" customFormat="1" x14ac:dyDescent="0.2"/>
    <row r="614" s="8" customFormat="1" x14ac:dyDescent="0.2"/>
    <row r="615" s="8" customFormat="1" x14ac:dyDescent="0.2"/>
    <row r="616" s="8" customFormat="1" x14ac:dyDescent="0.2"/>
    <row r="617" s="8" customFormat="1" x14ac:dyDescent="0.2"/>
    <row r="618" s="8" customFormat="1" x14ac:dyDescent="0.2"/>
    <row r="619" s="8" customFormat="1" x14ac:dyDescent="0.2"/>
    <row r="620" s="8" customFormat="1" x14ac:dyDescent="0.2"/>
    <row r="621" s="8" customFormat="1" x14ac:dyDescent="0.2"/>
    <row r="622" s="8" customFormat="1" x14ac:dyDescent="0.2"/>
    <row r="623" s="8" customFormat="1" x14ac:dyDescent="0.2"/>
    <row r="624" s="8" customFormat="1" x14ac:dyDescent="0.2"/>
    <row r="625" s="8" customFormat="1" x14ac:dyDescent="0.2"/>
    <row r="626" s="8" customFormat="1" x14ac:dyDescent="0.2"/>
    <row r="627" s="8" customFormat="1" x14ac:dyDescent="0.2"/>
    <row r="628" s="8" customFormat="1" x14ac:dyDescent="0.2"/>
    <row r="629" s="8" customFormat="1" x14ac:dyDescent="0.2"/>
    <row r="630" s="8" customFormat="1" x14ac:dyDescent="0.2"/>
    <row r="631" s="8" customFormat="1" x14ac:dyDescent="0.2"/>
    <row r="632" s="8" customFormat="1" x14ac:dyDescent="0.2"/>
    <row r="633" s="8" customFormat="1" x14ac:dyDescent="0.2"/>
    <row r="634" s="8" customFormat="1" x14ac:dyDescent="0.2"/>
    <row r="635" s="8" customFormat="1" x14ac:dyDescent="0.2"/>
    <row r="636" s="8" customFormat="1" x14ac:dyDescent="0.2"/>
    <row r="637" s="8" customFormat="1" x14ac:dyDescent="0.2"/>
    <row r="638" s="8" customFormat="1" x14ac:dyDescent="0.2"/>
    <row r="639" s="8" customFormat="1" x14ac:dyDescent="0.2"/>
    <row r="640" s="8" customFormat="1" x14ac:dyDescent="0.2"/>
    <row r="641" s="8" customFormat="1" x14ac:dyDescent="0.2"/>
    <row r="642" s="8" customFormat="1" x14ac:dyDescent="0.2"/>
    <row r="643" s="8" customFormat="1" x14ac:dyDescent="0.2"/>
    <row r="644" s="8" customFormat="1" x14ac:dyDescent="0.2"/>
    <row r="645" s="8" customFormat="1" x14ac:dyDescent="0.2"/>
    <row r="646" s="8" customFormat="1" x14ac:dyDescent="0.2"/>
    <row r="647" s="8" customFormat="1" x14ac:dyDescent="0.2"/>
    <row r="648" s="8" customFormat="1" x14ac:dyDescent="0.2"/>
    <row r="649" s="8" customFormat="1" x14ac:dyDescent="0.2"/>
    <row r="650" s="8" customFormat="1" x14ac:dyDescent="0.2"/>
    <row r="651" s="8" customFormat="1" x14ac:dyDescent="0.2"/>
    <row r="652" s="8" customFormat="1" x14ac:dyDescent="0.2"/>
    <row r="653" s="8" customFormat="1" x14ac:dyDescent="0.2"/>
    <row r="654" s="8" customFormat="1" x14ac:dyDescent="0.2"/>
    <row r="655" s="8" customFormat="1" x14ac:dyDescent="0.2"/>
    <row r="656" s="8" customFormat="1" x14ac:dyDescent="0.2"/>
    <row r="657" s="8" customFormat="1" x14ac:dyDescent="0.2"/>
    <row r="658" s="8" customFormat="1" x14ac:dyDescent="0.2"/>
    <row r="659" s="8" customFormat="1" x14ac:dyDescent="0.2"/>
    <row r="660" s="8" customFormat="1" x14ac:dyDescent="0.2"/>
    <row r="661" s="8" customFormat="1" x14ac:dyDescent="0.2"/>
    <row r="662" s="8" customFormat="1" x14ac:dyDescent="0.2"/>
    <row r="663" s="8" customFormat="1" x14ac:dyDescent="0.2"/>
    <row r="664" s="8" customFormat="1" x14ac:dyDescent="0.2"/>
    <row r="665" s="8" customFormat="1" x14ac:dyDescent="0.2"/>
    <row r="666" s="8" customFormat="1" x14ac:dyDescent="0.2"/>
    <row r="667" s="8" customFormat="1" x14ac:dyDescent="0.2"/>
    <row r="668" s="8" customFormat="1" x14ac:dyDescent="0.2"/>
    <row r="669" s="8" customFormat="1" x14ac:dyDescent="0.2"/>
    <row r="670" s="8" customFormat="1" x14ac:dyDescent="0.2"/>
    <row r="671" s="8" customFormat="1" x14ac:dyDescent="0.2"/>
    <row r="672" s="8" customFormat="1" x14ac:dyDescent="0.2"/>
    <row r="673" s="8" customFormat="1" x14ac:dyDescent="0.2"/>
    <row r="674" s="8" customFormat="1" x14ac:dyDescent="0.2"/>
    <row r="675" s="8" customFormat="1" x14ac:dyDescent="0.2"/>
    <row r="676" s="8" customFormat="1" x14ac:dyDescent="0.2"/>
    <row r="677" s="8" customFormat="1" x14ac:dyDescent="0.2"/>
    <row r="678" s="8" customFormat="1" x14ac:dyDescent="0.2"/>
    <row r="679" s="8" customFormat="1" x14ac:dyDescent="0.2"/>
    <row r="680" s="8" customFormat="1" x14ac:dyDescent="0.2"/>
    <row r="681" s="8" customFormat="1" x14ac:dyDescent="0.2"/>
    <row r="682" s="8" customFormat="1" x14ac:dyDescent="0.2"/>
    <row r="683" s="8" customFormat="1" x14ac:dyDescent="0.2"/>
    <row r="684" s="8" customFormat="1" x14ac:dyDescent="0.2"/>
    <row r="685" s="8" customFormat="1" x14ac:dyDescent="0.2"/>
    <row r="686" s="8" customFormat="1" x14ac:dyDescent="0.2"/>
    <row r="687" s="8" customFormat="1" x14ac:dyDescent="0.2"/>
    <row r="688" s="8" customFormat="1" x14ac:dyDescent="0.2"/>
    <row r="689" s="8" customFormat="1" x14ac:dyDescent="0.2"/>
    <row r="690" s="8" customFormat="1" x14ac:dyDescent="0.2"/>
    <row r="691" s="8" customFormat="1" x14ac:dyDescent="0.2"/>
    <row r="692" s="8" customFormat="1" x14ac:dyDescent="0.2"/>
    <row r="693" s="8" customFormat="1" x14ac:dyDescent="0.2"/>
    <row r="694" s="8" customFormat="1" x14ac:dyDescent="0.2"/>
    <row r="695" s="8" customFormat="1" x14ac:dyDescent="0.2"/>
    <row r="696" s="8" customFormat="1" x14ac:dyDescent="0.2"/>
    <row r="697" s="8" customFormat="1" x14ac:dyDescent="0.2"/>
    <row r="698" s="8" customFormat="1" x14ac:dyDescent="0.2"/>
    <row r="699" s="8" customFormat="1" x14ac:dyDescent="0.2"/>
    <row r="700" s="8" customFormat="1" x14ac:dyDescent="0.2"/>
    <row r="701" s="8" customFormat="1" x14ac:dyDescent="0.2"/>
    <row r="702" s="8" customFormat="1" x14ac:dyDescent="0.2"/>
    <row r="703" s="8" customFormat="1" x14ac:dyDescent="0.2"/>
    <row r="704" s="8" customFormat="1" x14ac:dyDescent="0.2"/>
    <row r="705" s="8" customFormat="1" x14ac:dyDescent="0.2"/>
    <row r="706" s="8" customFormat="1" x14ac:dyDescent="0.2"/>
    <row r="707" s="8" customFormat="1" x14ac:dyDescent="0.2"/>
    <row r="708" s="8" customFormat="1" x14ac:dyDescent="0.2"/>
    <row r="709" s="8" customFormat="1" x14ac:dyDescent="0.2"/>
    <row r="710" s="8" customFormat="1" x14ac:dyDescent="0.2"/>
    <row r="711" s="8" customFormat="1" x14ac:dyDescent="0.2"/>
    <row r="712" s="8" customFormat="1" x14ac:dyDescent="0.2"/>
    <row r="713" s="8" customFormat="1" x14ac:dyDescent="0.2"/>
    <row r="714" s="8" customFormat="1" x14ac:dyDescent="0.2"/>
    <row r="715" s="8" customFormat="1" x14ac:dyDescent="0.2"/>
    <row r="716" s="8" customFormat="1" x14ac:dyDescent="0.2"/>
    <row r="717" s="8" customFormat="1" x14ac:dyDescent="0.2"/>
    <row r="718" s="8" customFormat="1" x14ac:dyDescent="0.2"/>
    <row r="719" s="8" customFormat="1" x14ac:dyDescent="0.2"/>
    <row r="720" s="8" customFormat="1" x14ac:dyDescent="0.2"/>
    <row r="721" s="8" customFormat="1" x14ac:dyDescent="0.2"/>
    <row r="722" s="8" customFormat="1" x14ac:dyDescent="0.2"/>
    <row r="723" s="8" customFormat="1" x14ac:dyDescent="0.2"/>
    <row r="724" s="8" customFormat="1" x14ac:dyDescent="0.2"/>
    <row r="725" s="8" customFormat="1" x14ac:dyDescent="0.2"/>
    <row r="726" s="8" customFormat="1" x14ac:dyDescent="0.2"/>
    <row r="727" s="8" customFormat="1" x14ac:dyDescent="0.2"/>
    <row r="728" s="8" customFormat="1" x14ac:dyDescent="0.2"/>
    <row r="729" s="8" customFormat="1" x14ac:dyDescent="0.2"/>
    <row r="730" s="8" customFormat="1" x14ac:dyDescent="0.2"/>
    <row r="731" s="8" customFormat="1" x14ac:dyDescent="0.2"/>
    <row r="732" s="8" customFormat="1" x14ac:dyDescent="0.2"/>
    <row r="733" s="8" customFormat="1" x14ac:dyDescent="0.2"/>
    <row r="734" s="8" customFormat="1" x14ac:dyDescent="0.2"/>
    <row r="735" s="8" customFormat="1" x14ac:dyDescent="0.2"/>
    <row r="736" s="8" customFormat="1" x14ac:dyDescent="0.2"/>
    <row r="737" s="8" customFormat="1" x14ac:dyDescent="0.2"/>
    <row r="738" s="8" customFormat="1" x14ac:dyDescent="0.2"/>
    <row r="739" s="8" customFormat="1" x14ac:dyDescent="0.2"/>
    <row r="740" s="8" customFormat="1" x14ac:dyDescent="0.2"/>
    <row r="741" s="8" customFormat="1" x14ac:dyDescent="0.2"/>
    <row r="742" s="8" customFormat="1" x14ac:dyDescent="0.2"/>
    <row r="743" s="8" customFormat="1" x14ac:dyDescent="0.2"/>
    <row r="744" s="8" customFormat="1" x14ac:dyDescent="0.2"/>
    <row r="745" s="8" customFormat="1" x14ac:dyDescent="0.2"/>
    <row r="746" s="8" customFormat="1" x14ac:dyDescent="0.2"/>
    <row r="747" s="8" customFormat="1" x14ac:dyDescent="0.2"/>
    <row r="748" s="8" customFormat="1" x14ac:dyDescent="0.2"/>
    <row r="749" s="8" customFormat="1" x14ac:dyDescent="0.2"/>
    <row r="750" s="8" customFormat="1" x14ac:dyDescent="0.2"/>
    <row r="751" s="8" customFormat="1" x14ac:dyDescent="0.2"/>
    <row r="752" s="8" customFormat="1" x14ac:dyDescent="0.2"/>
    <row r="753" s="8" customFormat="1" x14ac:dyDescent="0.2"/>
    <row r="754" s="8" customFormat="1" x14ac:dyDescent="0.2"/>
    <row r="755" s="8" customFormat="1" x14ac:dyDescent="0.2"/>
    <row r="756" s="8" customFormat="1" x14ac:dyDescent="0.2"/>
    <row r="757" s="8" customFormat="1" x14ac:dyDescent="0.2"/>
    <row r="758" s="8" customFormat="1" x14ac:dyDescent="0.2"/>
    <row r="759" s="8" customFormat="1" x14ac:dyDescent="0.2"/>
    <row r="760" s="8" customFormat="1" x14ac:dyDescent="0.2"/>
    <row r="761" s="8" customFormat="1" x14ac:dyDescent="0.2"/>
    <row r="762" s="8" customFormat="1" x14ac:dyDescent="0.2"/>
    <row r="763" s="8" customFormat="1" x14ac:dyDescent="0.2"/>
    <row r="764" s="8" customFormat="1" x14ac:dyDescent="0.2"/>
    <row r="765" s="8" customFormat="1" x14ac:dyDescent="0.2"/>
    <row r="766" s="8" customFormat="1" x14ac:dyDescent="0.2"/>
    <row r="767" s="8" customFormat="1" x14ac:dyDescent="0.2"/>
    <row r="768" s="8" customFormat="1" x14ac:dyDescent="0.2"/>
    <row r="769" s="8" customFormat="1" x14ac:dyDescent="0.2"/>
    <row r="770" s="8" customFormat="1" x14ac:dyDescent="0.2"/>
    <row r="771" s="8" customFormat="1" x14ac:dyDescent="0.2"/>
    <row r="772" s="8" customFormat="1" x14ac:dyDescent="0.2"/>
    <row r="773" s="8" customFormat="1" x14ac:dyDescent="0.2"/>
    <row r="774" s="8" customFormat="1" x14ac:dyDescent="0.2"/>
    <row r="775" s="8" customFormat="1" x14ac:dyDescent="0.2"/>
    <row r="776" s="8" customFormat="1" x14ac:dyDescent="0.2"/>
    <row r="777" s="8" customFormat="1" x14ac:dyDescent="0.2"/>
    <row r="778" s="8" customFormat="1" x14ac:dyDescent="0.2"/>
    <row r="779" s="8" customFormat="1" x14ac:dyDescent="0.2"/>
    <row r="780" s="8" customFormat="1" x14ac:dyDescent="0.2"/>
    <row r="781" s="8" customFormat="1" x14ac:dyDescent="0.2"/>
    <row r="782" s="8" customFormat="1" x14ac:dyDescent="0.2"/>
    <row r="783" s="8" customFormat="1" x14ac:dyDescent="0.2"/>
    <row r="784" s="8" customFormat="1" x14ac:dyDescent="0.2"/>
    <row r="785" s="8" customFormat="1" x14ac:dyDescent="0.2"/>
    <row r="786" s="8" customFormat="1" x14ac:dyDescent="0.2"/>
    <row r="787" s="8" customFormat="1" x14ac:dyDescent="0.2"/>
    <row r="788" s="8" customFormat="1" x14ac:dyDescent="0.2"/>
    <row r="789" s="8" customFormat="1" x14ac:dyDescent="0.2"/>
    <row r="790" s="8" customFormat="1" x14ac:dyDescent="0.2"/>
    <row r="791" s="8" customFormat="1" x14ac:dyDescent="0.2"/>
    <row r="792" s="8" customFormat="1" x14ac:dyDescent="0.2"/>
    <row r="793" s="8" customFormat="1" x14ac:dyDescent="0.2"/>
    <row r="794" s="8" customFormat="1" x14ac:dyDescent="0.2"/>
    <row r="795" s="8" customFormat="1" x14ac:dyDescent="0.2"/>
    <row r="796" s="8" customFormat="1" x14ac:dyDescent="0.2"/>
    <row r="797" s="8" customFormat="1" x14ac:dyDescent="0.2"/>
    <row r="798" s="8" customFormat="1" x14ac:dyDescent="0.2"/>
    <row r="799" s="8" customFormat="1" x14ac:dyDescent="0.2"/>
    <row r="800" s="8" customFormat="1" x14ac:dyDescent="0.2"/>
    <row r="801" s="8" customFormat="1" x14ac:dyDescent="0.2"/>
    <row r="802" s="8" customFormat="1" x14ac:dyDescent="0.2"/>
    <row r="803" s="8" customFormat="1" x14ac:dyDescent="0.2"/>
    <row r="804" s="8" customFormat="1" x14ac:dyDescent="0.2"/>
    <row r="805" s="8" customFormat="1" x14ac:dyDescent="0.2"/>
    <row r="806" s="8" customFormat="1" x14ac:dyDescent="0.2"/>
    <row r="807" s="8" customFormat="1" x14ac:dyDescent="0.2"/>
    <row r="808" s="8" customFormat="1" x14ac:dyDescent="0.2"/>
    <row r="809" s="8" customFormat="1" x14ac:dyDescent="0.2"/>
    <row r="810" s="8" customFormat="1" x14ac:dyDescent="0.2"/>
    <row r="811" s="8" customFormat="1" x14ac:dyDescent="0.2"/>
    <row r="812" s="8" customFormat="1" x14ac:dyDescent="0.2"/>
    <row r="813" s="8" customFormat="1" x14ac:dyDescent="0.2"/>
    <row r="814" s="8" customFormat="1" x14ac:dyDescent="0.2"/>
    <row r="815" s="8" customFormat="1" x14ac:dyDescent="0.2"/>
    <row r="816" s="8" customFormat="1" x14ac:dyDescent="0.2"/>
    <row r="817" s="8" customFormat="1" x14ac:dyDescent="0.2"/>
    <row r="818" s="8" customFormat="1" x14ac:dyDescent="0.2"/>
    <row r="819" s="8" customFormat="1" x14ac:dyDescent="0.2"/>
    <row r="820" s="8" customFormat="1" x14ac:dyDescent="0.2"/>
    <row r="821" s="8" customFormat="1" x14ac:dyDescent="0.2"/>
    <row r="822" s="8" customFormat="1" x14ac:dyDescent="0.2"/>
    <row r="823" s="8" customFormat="1" x14ac:dyDescent="0.2"/>
    <row r="824" s="8" customFormat="1" x14ac:dyDescent="0.2"/>
    <row r="825" s="8" customFormat="1" x14ac:dyDescent="0.2"/>
    <row r="826" s="8" customFormat="1" x14ac:dyDescent="0.2"/>
    <row r="827" s="8" customFormat="1" x14ac:dyDescent="0.2"/>
    <row r="828" s="8" customFormat="1" x14ac:dyDescent="0.2"/>
    <row r="829" s="8" customFormat="1" x14ac:dyDescent="0.2"/>
    <row r="830" s="8" customFormat="1" x14ac:dyDescent="0.2"/>
    <row r="831" s="8" customFormat="1" x14ac:dyDescent="0.2"/>
    <row r="832" s="8" customFormat="1" x14ac:dyDescent="0.2"/>
    <row r="833" s="8" customFormat="1" x14ac:dyDescent="0.2"/>
    <row r="834" s="8" customFormat="1" x14ac:dyDescent="0.2"/>
    <row r="835" s="8" customFormat="1" x14ac:dyDescent="0.2"/>
    <row r="836" s="8" customFormat="1" x14ac:dyDescent="0.2"/>
    <row r="837" s="8" customFormat="1" x14ac:dyDescent="0.2"/>
    <row r="838" s="8" customFormat="1" x14ac:dyDescent="0.2"/>
    <row r="839" s="8" customFormat="1" x14ac:dyDescent="0.2"/>
    <row r="840" s="8" customFormat="1" x14ac:dyDescent="0.2"/>
    <row r="841" s="8" customFormat="1" x14ac:dyDescent="0.2"/>
    <row r="842" s="8" customFormat="1" x14ac:dyDescent="0.2"/>
    <row r="843" s="8" customFormat="1" x14ac:dyDescent="0.2"/>
    <row r="844" s="8" customFormat="1" x14ac:dyDescent="0.2"/>
    <row r="845" s="8" customFormat="1" x14ac:dyDescent="0.2"/>
    <row r="846" s="8" customFormat="1" x14ac:dyDescent="0.2"/>
    <row r="847" s="8" customFormat="1" x14ac:dyDescent="0.2"/>
    <row r="848" s="8" customFormat="1" x14ac:dyDescent="0.2"/>
    <row r="849" s="8" customFormat="1" x14ac:dyDescent="0.2"/>
    <row r="850" s="8" customFormat="1" x14ac:dyDescent="0.2"/>
    <row r="851" s="8" customFormat="1" x14ac:dyDescent="0.2"/>
    <row r="852" s="8" customFormat="1" x14ac:dyDescent="0.2"/>
    <row r="853" s="8" customFormat="1" x14ac:dyDescent="0.2"/>
    <row r="854" s="8" customFormat="1" x14ac:dyDescent="0.2"/>
    <row r="855" s="8" customFormat="1" x14ac:dyDescent="0.2"/>
    <row r="856" s="8" customFormat="1" x14ac:dyDescent="0.2"/>
    <row r="857" s="8" customFormat="1" x14ac:dyDescent="0.2"/>
    <row r="858" s="8" customFormat="1" x14ac:dyDescent="0.2"/>
    <row r="859" s="8" customFormat="1" x14ac:dyDescent="0.2"/>
    <row r="860" s="8" customFormat="1" x14ac:dyDescent="0.2"/>
    <row r="861" s="8" customFormat="1" x14ac:dyDescent="0.2"/>
    <row r="862" s="8" customFormat="1" x14ac:dyDescent="0.2"/>
    <row r="863" s="8" customFormat="1" x14ac:dyDescent="0.2"/>
    <row r="864" s="8" customFormat="1" x14ac:dyDescent="0.2"/>
    <row r="865" s="8" customFormat="1" x14ac:dyDescent="0.2"/>
    <row r="866" s="8" customFormat="1" x14ac:dyDescent="0.2"/>
    <row r="867" s="8" customFormat="1" x14ac:dyDescent="0.2"/>
    <row r="868" s="8" customFormat="1" x14ac:dyDescent="0.2"/>
    <row r="869" s="8" customFormat="1" x14ac:dyDescent="0.2"/>
    <row r="870" s="8" customFormat="1" x14ac:dyDescent="0.2"/>
    <row r="871" s="8" customFormat="1" x14ac:dyDescent="0.2"/>
    <row r="872" s="8" customFormat="1" x14ac:dyDescent="0.2"/>
    <row r="873" s="8" customFormat="1" x14ac:dyDescent="0.2"/>
    <row r="874" s="8" customFormat="1" x14ac:dyDescent="0.2"/>
    <row r="875" s="8" customFormat="1" x14ac:dyDescent="0.2"/>
    <row r="876" s="8" customFormat="1" x14ac:dyDescent="0.2"/>
    <row r="877" s="8" customFormat="1" x14ac:dyDescent="0.2"/>
    <row r="878" s="8" customFormat="1" x14ac:dyDescent="0.2"/>
    <row r="879" s="8" customFormat="1" x14ac:dyDescent="0.2"/>
    <row r="880" s="8" customFormat="1" x14ac:dyDescent="0.2"/>
    <row r="881" s="8" customFormat="1" x14ac:dyDescent="0.2"/>
    <row r="882" s="8" customFormat="1" x14ac:dyDescent="0.2"/>
    <row r="883" s="8" customFormat="1" x14ac:dyDescent="0.2"/>
    <row r="884" s="8" customFormat="1" x14ac:dyDescent="0.2"/>
    <row r="885" s="8" customFormat="1" x14ac:dyDescent="0.2"/>
    <row r="886" s="8" customFormat="1" x14ac:dyDescent="0.2"/>
    <row r="887" s="8" customFormat="1" x14ac:dyDescent="0.2"/>
    <row r="888" s="8" customFormat="1" x14ac:dyDescent="0.2"/>
    <row r="889" s="8" customFormat="1" x14ac:dyDescent="0.2"/>
    <row r="890" s="8" customFormat="1" x14ac:dyDescent="0.2"/>
    <row r="891" s="8" customFormat="1" x14ac:dyDescent="0.2"/>
    <row r="892" s="8" customFormat="1" x14ac:dyDescent="0.2"/>
    <row r="893" s="8" customFormat="1" x14ac:dyDescent="0.2"/>
    <row r="894" s="8" customFormat="1" x14ac:dyDescent="0.2"/>
    <row r="895" s="8" customFormat="1" x14ac:dyDescent="0.2"/>
    <row r="896" s="8" customFormat="1" x14ac:dyDescent="0.2"/>
    <row r="897" s="8" customFormat="1" x14ac:dyDescent="0.2"/>
    <row r="898" s="8" customFormat="1" x14ac:dyDescent="0.2"/>
    <row r="899" s="8" customFormat="1" x14ac:dyDescent="0.2"/>
    <row r="900" s="8" customFormat="1" x14ac:dyDescent="0.2"/>
    <row r="901" s="8" customFormat="1" x14ac:dyDescent="0.2"/>
    <row r="902" s="8" customFormat="1" x14ac:dyDescent="0.2"/>
    <row r="903" s="8" customFormat="1" x14ac:dyDescent="0.2"/>
    <row r="904" s="8" customFormat="1" x14ac:dyDescent="0.2"/>
    <row r="905" s="8" customFormat="1" x14ac:dyDescent="0.2"/>
    <row r="906" s="8" customFormat="1" x14ac:dyDescent="0.2"/>
    <row r="907" s="8" customFormat="1" x14ac:dyDescent="0.2"/>
    <row r="908" s="8" customFormat="1" x14ac:dyDescent="0.2"/>
    <row r="909" s="8" customFormat="1" x14ac:dyDescent="0.2"/>
    <row r="910" s="8" customFormat="1" x14ac:dyDescent="0.2"/>
    <row r="911" s="8" customFormat="1" x14ac:dyDescent="0.2"/>
    <row r="912" s="8" customFormat="1" x14ac:dyDescent="0.2"/>
    <row r="913" s="8" customFormat="1" x14ac:dyDescent="0.2"/>
    <row r="914" s="8" customFormat="1" x14ac:dyDescent="0.2"/>
    <row r="915" s="8" customFormat="1" x14ac:dyDescent="0.2"/>
    <row r="916" s="8" customFormat="1" x14ac:dyDescent="0.2"/>
    <row r="917" s="8" customFormat="1" x14ac:dyDescent="0.2"/>
    <row r="918" s="8" customFormat="1" x14ac:dyDescent="0.2"/>
    <row r="919" s="8" customFormat="1" x14ac:dyDescent="0.2"/>
    <row r="920" s="8" customFormat="1" x14ac:dyDescent="0.2"/>
    <row r="921" s="8" customFormat="1" x14ac:dyDescent="0.2"/>
    <row r="922" s="8" customFormat="1" x14ac:dyDescent="0.2"/>
    <row r="923" s="8" customFormat="1" x14ac:dyDescent="0.2"/>
    <row r="924" s="8" customFormat="1" x14ac:dyDescent="0.2"/>
    <row r="925" s="8" customFormat="1" x14ac:dyDescent="0.2"/>
    <row r="926" s="8" customFormat="1" x14ac:dyDescent="0.2"/>
    <row r="927" s="8" customFormat="1" x14ac:dyDescent="0.2"/>
    <row r="928" s="8" customFormat="1" x14ac:dyDescent="0.2"/>
    <row r="929" s="8" customFormat="1" x14ac:dyDescent="0.2"/>
    <row r="930" s="8" customFormat="1" x14ac:dyDescent="0.2"/>
    <row r="931" s="8" customFormat="1" x14ac:dyDescent="0.2"/>
    <row r="932" s="8" customFormat="1" x14ac:dyDescent="0.2"/>
    <row r="933" s="8" customFormat="1" x14ac:dyDescent="0.2"/>
    <row r="934" s="8" customFormat="1" x14ac:dyDescent="0.2"/>
    <row r="935" s="8" customFormat="1" x14ac:dyDescent="0.2"/>
    <row r="936" s="8" customFormat="1" x14ac:dyDescent="0.2"/>
    <row r="937" s="8" customFormat="1" x14ac:dyDescent="0.2"/>
    <row r="938" s="8" customFormat="1" x14ac:dyDescent="0.2"/>
    <row r="939" s="8" customFormat="1" x14ac:dyDescent="0.2"/>
    <row r="940" s="8" customFormat="1" x14ac:dyDescent="0.2"/>
    <row r="941" s="8" customFormat="1" x14ac:dyDescent="0.2"/>
    <row r="942" s="8" customFormat="1" x14ac:dyDescent="0.2"/>
    <row r="943" s="8" customFormat="1" x14ac:dyDescent="0.2"/>
    <row r="944" s="8" customFormat="1" x14ac:dyDescent="0.2"/>
    <row r="945" s="8" customFormat="1" x14ac:dyDescent="0.2"/>
    <row r="946" s="8" customFormat="1" x14ac:dyDescent="0.2"/>
    <row r="947" s="8" customFormat="1" x14ac:dyDescent="0.2"/>
    <row r="948" s="8" customFormat="1" x14ac:dyDescent="0.2"/>
    <row r="949" s="8" customFormat="1" x14ac:dyDescent="0.2"/>
    <row r="950" s="8" customFormat="1" x14ac:dyDescent="0.2"/>
    <row r="951" s="8" customFormat="1" x14ac:dyDescent="0.2"/>
    <row r="952" s="8" customFormat="1" x14ac:dyDescent="0.2"/>
    <row r="953" s="8" customFormat="1" x14ac:dyDescent="0.2"/>
    <row r="954" s="8" customFormat="1" x14ac:dyDescent="0.2"/>
    <row r="955" s="8" customFormat="1" x14ac:dyDescent="0.2"/>
    <row r="956" s="8" customFormat="1" x14ac:dyDescent="0.2"/>
    <row r="957" s="8" customFormat="1" x14ac:dyDescent="0.2"/>
    <row r="958" s="8" customFormat="1" x14ac:dyDescent="0.2"/>
    <row r="959" s="8" customFormat="1" x14ac:dyDescent="0.2"/>
    <row r="960" s="8" customFormat="1" x14ac:dyDescent="0.2"/>
    <row r="961" s="8" customFormat="1" x14ac:dyDescent="0.2"/>
    <row r="962" s="8" customFormat="1" x14ac:dyDescent="0.2"/>
    <row r="963" s="8" customFormat="1" x14ac:dyDescent="0.2"/>
    <row r="964" s="8" customFormat="1" x14ac:dyDescent="0.2"/>
    <row r="965" s="8" customFormat="1" x14ac:dyDescent="0.2"/>
    <row r="966" s="8" customFormat="1" x14ac:dyDescent="0.2"/>
    <row r="967" s="8" customFormat="1" x14ac:dyDescent="0.2"/>
    <row r="968" s="8" customFormat="1" x14ac:dyDescent="0.2"/>
    <row r="969" s="8" customFormat="1" x14ac:dyDescent="0.2"/>
    <row r="970" s="8" customFormat="1" x14ac:dyDescent="0.2"/>
    <row r="971" s="8" customFormat="1" x14ac:dyDescent="0.2"/>
    <row r="972" s="8" customFormat="1" x14ac:dyDescent="0.2"/>
    <row r="973" s="8" customFormat="1" x14ac:dyDescent="0.2"/>
    <row r="974" s="8" customFormat="1" x14ac:dyDescent="0.2"/>
    <row r="975" s="8" customFormat="1" x14ac:dyDescent="0.2"/>
    <row r="976" s="8" customFormat="1" x14ac:dyDescent="0.2"/>
    <row r="977" s="8" customFormat="1" x14ac:dyDescent="0.2"/>
    <row r="978" s="8" customFormat="1" x14ac:dyDescent="0.2"/>
    <row r="979" s="8" customFormat="1" x14ac:dyDescent="0.2"/>
    <row r="980" s="8" customFormat="1" x14ac:dyDescent="0.2"/>
    <row r="981" s="8" customFormat="1" x14ac:dyDescent="0.2"/>
    <row r="982" s="8" customFormat="1" x14ac:dyDescent="0.2"/>
    <row r="983" s="8" customFormat="1" x14ac:dyDescent="0.2"/>
    <row r="984" s="8" customFormat="1" x14ac:dyDescent="0.2"/>
    <row r="985" s="8" customFormat="1" x14ac:dyDescent="0.2"/>
    <row r="986" s="8" customFormat="1" x14ac:dyDescent="0.2"/>
    <row r="987" s="8" customFormat="1" x14ac:dyDescent="0.2"/>
    <row r="988" s="8" customFormat="1" x14ac:dyDescent="0.2"/>
    <row r="989" s="8" customFormat="1" x14ac:dyDescent="0.2"/>
    <row r="990" s="8" customFormat="1" x14ac:dyDescent="0.2"/>
    <row r="991" s="8" customFormat="1" x14ac:dyDescent="0.2"/>
    <row r="992" s="8" customFormat="1" x14ac:dyDescent="0.2"/>
    <row r="993" s="8" customFormat="1" x14ac:dyDescent="0.2"/>
    <row r="994" s="8" customFormat="1" x14ac:dyDescent="0.2"/>
    <row r="995" s="8" customFormat="1" x14ac:dyDescent="0.2"/>
    <row r="996" s="8" customFormat="1" x14ac:dyDescent="0.2"/>
    <row r="997" s="8" customFormat="1" x14ac:dyDescent="0.2"/>
    <row r="998" s="8" customFormat="1" x14ac:dyDescent="0.2"/>
    <row r="999" s="8" customFormat="1" x14ac:dyDescent="0.2"/>
    <row r="1000" s="8" customFormat="1" x14ac:dyDescent="0.2"/>
    <row r="1001" s="8" customFormat="1" x14ac:dyDescent="0.2"/>
    <row r="1002" s="8" customFormat="1" x14ac:dyDescent="0.2"/>
    <row r="1003" s="8" customFormat="1" x14ac:dyDescent="0.2"/>
    <row r="1004" s="8" customFormat="1" x14ac:dyDescent="0.2"/>
    <row r="1005" s="8" customFormat="1" x14ac:dyDescent="0.2"/>
    <row r="1006" s="8" customFormat="1" x14ac:dyDescent="0.2"/>
    <row r="1007" s="8" customFormat="1" x14ac:dyDescent="0.2"/>
    <row r="1008" s="8" customFormat="1" x14ac:dyDescent="0.2"/>
    <row r="1009" s="8" customFormat="1" x14ac:dyDescent="0.2"/>
    <row r="1010" s="8" customFormat="1" x14ac:dyDescent="0.2"/>
    <row r="1011" s="8" customFormat="1" x14ac:dyDescent="0.2"/>
    <row r="1012" s="8" customFormat="1" x14ac:dyDescent="0.2"/>
    <row r="1013" s="8" customFormat="1" x14ac:dyDescent="0.2"/>
    <row r="1014" s="8" customFormat="1" x14ac:dyDescent="0.2"/>
    <row r="1015" s="8" customFormat="1" x14ac:dyDescent="0.2"/>
    <row r="1016" s="8" customFormat="1" x14ac:dyDescent="0.2"/>
    <row r="1017" s="8" customFormat="1" x14ac:dyDescent="0.2"/>
    <row r="1018" s="8" customFormat="1" x14ac:dyDescent="0.2"/>
    <row r="1019" s="8" customFormat="1" x14ac:dyDescent="0.2"/>
    <row r="1020" s="8" customFormat="1" x14ac:dyDescent="0.2"/>
    <row r="1021" s="8" customFormat="1" x14ac:dyDescent="0.2"/>
    <row r="1022" s="8" customFormat="1" x14ac:dyDescent="0.2"/>
    <row r="1023" s="8" customFormat="1" x14ac:dyDescent="0.2"/>
    <row r="1024" s="8" customFormat="1" x14ac:dyDescent="0.2"/>
    <row r="1025" s="8" customFormat="1" x14ac:dyDescent="0.2"/>
    <row r="1026" s="8" customFormat="1" x14ac:dyDescent="0.2"/>
    <row r="1027" s="8" customFormat="1" x14ac:dyDescent="0.2"/>
    <row r="1028" s="8" customFormat="1" x14ac:dyDescent="0.2"/>
    <row r="1029" s="8" customFormat="1" x14ac:dyDescent="0.2"/>
    <row r="1030" s="8" customFormat="1" x14ac:dyDescent="0.2"/>
    <row r="1031" s="8" customFormat="1" x14ac:dyDescent="0.2"/>
    <row r="1032" s="8" customFormat="1" x14ac:dyDescent="0.2"/>
    <row r="1033" s="8" customFormat="1" x14ac:dyDescent="0.2"/>
    <row r="1034" s="8" customFormat="1" x14ac:dyDescent="0.2"/>
    <row r="1035" s="8" customFormat="1" x14ac:dyDescent="0.2"/>
    <row r="1036" s="8" customFormat="1" x14ac:dyDescent="0.2"/>
    <row r="1037" s="8" customFormat="1" x14ac:dyDescent="0.2"/>
    <row r="1038" s="8" customFormat="1" x14ac:dyDescent="0.2"/>
    <row r="1039" s="8" customFormat="1" x14ac:dyDescent="0.2"/>
    <row r="1040" s="8" customFormat="1" x14ac:dyDescent="0.2"/>
    <row r="1041" s="8" customFormat="1" x14ac:dyDescent="0.2"/>
    <row r="1042" s="8" customFormat="1" x14ac:dyDescent="0.2"/>
    <row r="1043" s="8" customFormat="1" x14ac:dyDescent="0.2"/>
    <row r="1044" s="8" customFormat="1" x14ac:dyDescent="0.2"/>
    <row r="1045" s="8" customFormat="1" x14ac:dyDescent="0.2"/>
    <row r="1046" s="8" customFormat="1" x14ac:dyDescent="0.2"/>
    <row r="1047" s="8" customFormat="1" x14ac:dyDescent="0.2"/>
    <row r="1048" s="8" customFormat="1" x14ac:dyDescent="0.2"/>
    <row r="1049" s="8" customFormat="1" x14ac:dyDescent="0.2"/>
    <row r="1050" s="8" customFormat="1" x14ac:dyDescent="0.2"/>
    <row r="1051" s="8" customFormat="1" x14ac:dyDescent="0.2"/>
    <row r="1052" s="8" customFormat="1" x14ac:dyDescent="0.2"/>
    <row r="1053" s="8" customFormat="1" x14ac:dyDescent="0.2"/>
    <row r="1054" s="8" customFormat="1" x14ac:dyDescent="0.2"/>
    <row r="1055" s="8" customFormat="1" x14ac:dyDescent="0.2"/>
    <row r="1056" s="8" customFormat="1" x14ac:dyDescent="0.2"/>
    <row r="1057" s="8" customFormat="1" x14ac:dyDescent="0.2"/>
    <row r="1058" s="8" customFormat="1" x14ac:dyDescent="0.2"/>
    <row r="1059" s="8" customFormat="1" x14ac:dyDescent="0.2"/>
    <row r="1060" s="8" customFormat="1" x14ac:dyDescent="0.2"/>
    <row r="1061" s="8" customFormat="1" x14ac:dyDescent="0.2"/>
    <row r="1062" s="8" customFormat="1" x14ac:dyDescent="0.2"/>
    <row r="1063" s="8" customFormat="1" x14ac:dyDescent="0.2"/>
    <row r="1064" s="8" customFormat="1" x14ac:dyDescent="0.2"/>
    <row r="1065" s="8" customFormat="1" x14ac:dyDescent="0.2"/>
    <row r="1066" s="8" customFormat="1" x14ac:dyDescent="0.2"/>
    <row r="1067" s="8" customFormat="1" x14ac:dyDescent="0.2"/>
    <row r="1068" s="8" customFormat="1" x14ac:dyDescent="0.2"/>
    <row r="1069" s="8" customFormat="1" x14ac:dyDescent="0.2"/>
    <row r="1070" s="8" customFormat="1" x14ac:dyDescent="0.2"/>
    <row r="1071" s="8" customFormat="1" x14ac:dyDescent="0.2"/>
    <row r="1072" s="8" customFormat="1" x14ac:dyDescent="0.2"/>
    <row r="1073" s="8" customFormat="1" x14ac:dyDescent="0.2"/>
    <row r="1074" s="8" customFormat="1" x14ac:dyDescent="0.2"/>
    <row r="1075" s="8" customFormat="1" x14ac:dyDescent="0.2"/>
    <row r="1076" s="8" customFormat="1" x14ac:dyDescent="0.2"/>
    <row r="1077" s="8" customFormat="1" x14ac:dyDescent="0.2"/>
    <row r="1078" s="8" customFormat="1" x14ac:dyDescent="0.2"/>
    <row r="1079" s="8" customFormat="1" x14ac:dyDescent="0.2"/>
    <row r="1080" s="8" customFormat="1" x14ac:dyDescent="0.2"/>
    <row r="1081" s="8" customFormat="1" x14ac:dyDescent="0.2"/>
    <row r="1082" s="8" customFormat="1" x14ac:dyDescent="0.2"/>
    <row r="1083" s="8" customFormat="1" x14ac:dyDescent="0.2"/>
    <row r="1084" s="8" customFormat="1" x14ac:dyDescent="0.2"/>
    <row r="1085" s="8" customFormat="1" x14ac:dyDescent="0.2"/>
    <row r="1086" s="8" customFormat="1" x14ac:dyDescent="0.2"/>
    <row r="1087" s="8" customFormat="1" x14ac:dyDescent="0.2"/>
    <row r="1088" s="8" customFormat="1" x14ac:dyDescent="0.2"/>
    <row r="1089" s="8" customFormat="1" x14ac:dyDescent="0.2"/>
    <row r="1090" s="8" customFormat="1" x14ac:dyDescent="0.2"/>
    <row r="1091" s="8" customFormat="1" x14ac:dyDescent="0.2"/>
    <row r="1092" s="8" customFormat="1" x14ac:dyDescent="0.2"/>
    <row r="1093" s="8" customFormat="1" x14ac:dyDescent="0.2"/>
    <row r="1094" s="8" customFormat="1" x14ac:dyDescent="0.2"/>
    <row r="1095" s="8" customFormat="1" x14ac:dyDescent="0.2"/>
    <row r="1096" s="8" customFormat="1" x14ac:dyDescent="0.2"/>
    <row r="1097" s="8" customFormat="1" x14ac:dyDescent="0.2"/>
    <row r="1098" s="8" customFormat="1" x14ac:dyDescent="0.2"/>
    <row r="1099" s="8" customFormat="1" x14ac:dyDescent="0.2"/>
    <row r="1100" s="8" customFormat="1" x14ac:dyDescent="0.2"/>
    <row r="1101" s="8" customFormat="1" x14ac:dyDescent="0.2"/>
    <row r="1102" s="8" customFormat="1" x14ac:dyDescent="0.2"/>
    <row r="1103" s="8" customFormat="1" x14ac:dyDescent="0.2"/>
    <row r="1104" s="8" customFormat="1" x14ac:dyDescent="0.2"/>
    <row r="1105" s="8" customFormat="1" x14ac:dyDescent="0.2"/>
    <row r="1106" s="8" customFormat="1" x14ac:dyDescent="0.2"/>
    <row r="1107" s="8" customFormat="1" x14ac:dyDescent="0.2"/>
    <row r="1108" s="8" customFormat="1" x14ac:dyDescent="0.2"/>
    <row r="1109" s="8" customFormat="1" x14ac:dyDescent="0.2"/>
    <row r="1110" s="8" customFormat="1" x14ac:dyDescent="0.2"/>
    <row r="1111" s="8" customFormat="1" x14ac:dyDescent="0.2"/>
    <row r="1112" s="8" customFormat="1" x14ac:dyDescent="0.2"/>
    <row r="1113" s="8" customFormat="1" x14ac:dyDescent="0.2"/>
    <row r="1114" s="8" customFormat="1" x14ac:dyDescent="0.2"/>
    <row r="1115" s="8" customFormat="1" x14ac:dyDescent="0.2"/>
    <row r="1116" s="8" customFormat="1" x14ac:dyDescent="0.2"/>
    <row r="1117" s="8" customFormat="1" x14ac:dyDescent="0.2"/>
    <row r="1118" s="8" customFormat="1" x14ac:dyDescent="0.2"/>
    <row r="1119" s="8" customFormat="1" x14ac:dyDescent="0.2"/>
    <row r="1120" s="8" customFormat="1" x14ac:dyDescent="0.2"/>
    <row r="1121" s="8" customFormat="1" x14ac:dyDescent="0.2"/>
    <row r="1122" s="8" customFormat="1" x14ac:dyDescent="0.2"/>
    <row r="1123" s="8" customFormat="1" x14ac:dyDescent="0.2"/>
    <row r="1124" s="8" customFormat="1" x14ac:dyDescent="0.2"/>
    <row r="1125" s="8" customFormat="1" x14ac:dyDescent="0.2"/>
    <row r="1126" s="8" customFormat="1" x14ac:dyDescent="0.2"/>
    <row r="1127" s="8" customFormat="1" x14ac:dyDescent="0.2"/>
    <row r="1128" s="8" customFormat="1" x14ac:dyDescent="0.2"/>
    <row r="1129" s="8" customFormat="1" x14ac:dyDescent="0.2"/>
    <row r="1130" s="8" customFormat="1" x14ac:dyDescent="0.2"/>
    <row r="1131" s="8" customFormat="1" x14ac:dyDescent="0.2"/>
    <row r="1132" s="8" customFormat="1" x14ac:dyDescent="0.2"/>
    <row r="1133" s="8" customFormat="1" x14ac:dyDescent="0.2"/>
    <row r="1134" s="8" customFormat="1" x14ac:dyDescent="0.2"/>
    <row r="1135" s="8" customFormat="1" x14ac:dyDescent="0.2"/>
    <row r="1136" s="8" customFormat="1" x14ac:dyDescent="0.2"/>
    <row r="1137" s="8" customFormat="1" x14ac:dyDescent="0.2"/>
    <row r="1138" s="8" customFormat="1" x14ac:dyDescent="0.2"/>
    <row r="1139" s="8" customFormat="1" x14ac:dyDescent="0.2"/>
    <row r="1140" s="8" customFormat="1" x14ac:dyDescent="0.2"/>
    <row r="1141" s="8" customFormat="1" x14ac:dyDescent="0.2"/>
    <row r="1142" s="8" customFormat="1" x14ac:dyDescent="0.2"/>
    <row r="1143" s="8" customFormat="1" x14ac:dyDescent="0.2"/>
    <row r="1144" s="8" customFormat="1" x14ac:dyDescent="0.2"/>
    <row r="1145" s="8" customFormat="1" x14ac:dyDescent="0.2"/>
    <row r="1146" s="8" customFormat="1" x14ac:dyDescent="0.2"/>
    <row r="1147" s="8" customFormat="1" x14ac:dyDescent="0.2"/>
    <row r="1148" s="8" customFormat="1" x14ac:dyDescent="0.2"/>
    <row r="1149" s="8" customFormat="1" x14ac:dyDescent="0.2"/>
    <row r="1150" s="8" customFormat="1" x14ac:dyDescent="0.2"/>
    <row r="1151" s="8" customFormat="1" x14ac:dyDescent="0.2"/>
    <row r="1152" s="8" customFormat="1" x14ac:dyDescent="0.2"/>
    <row r="1153" s="8" customFormat="1" x14ac:dyDescent="0.2"/>
    <row r="1154" s="8" customFormat="1" x14ac:dyDescent="0.2"/>
    <row r="1155" s="8" customFormat="1" x14ac:dyDescent="0.2"/>
    <row r="1156" s="8" customFormat="1" x14ac:dyDescent="0.2"/>
    <row r="1157" s="8" customFormat="1" x14ac:dyDescent="0.2"/>
    <row r="1158" s="8" customFormat="1" x14ac:dyDescent="0.2"/>
    <row r="1159" s="8" customFormat="1" x14ac:dyDescent="0.2"/>
    <row r="1160" s="8" customFormat="1" x14ac:dyDescent="0.2"/>
    <row r="1161" s="8" customFormat="1" x14ac:dyDescent="0.2"/>
    <row r="1162" s="8" customFormat="1" x14ac:dyDescent="0.2"/>
    <row r="1163" s="8" customFormat="1" x14ac:dyDescent="0.2"/>
    <row r="1164" s="8" customFormat="1" x14ac:dyDescent="0.2"/>
    <row r="1165" s="8" customFormat="1" x14ac:dyDescent="0.2"/>
    <row r="1166" s="8" customFormat="1" x14ac:dyDescent="0.2"/>
    <row r="1167" s="8" customFormat="1" x14ac:dyDescent="0.2"/>
    <row r="1168" s="8" customFormat="1" x14ac:dyDescent="0.2"/>
    <row r="1169" s="8" customFormat="1" x14ac:dyDescent="0.2"/>
    <row r="1170" s="8" customFormat="1" x14ac:dyDescent="0.2"/>
    <row r="1171" s="8" customFormat="1" x14ac:dyDescent="0.2"/>
    <row r="1172" s="8" customFormat="1" x14ac:dyDescent="0.2"/>
    <row r="1173" s="8" customFormat="1" x14ac:dyDescent="0.2"/>
    <row r="1174" s="8" customFormat="1" x14ac:dyDescent="0.2"/>
    <row r="1175" s="8" customFormat="1" x14ac:dyDescent="0.2"/>
    <row r="1176" s="8" customFormat="1" x14ac:dyDescent="0.2"/>
    <row r="1177" s="8" customFormat="1" x14ac:dyDescent="0.2"/>
    <row r="1178" s="8" customFormat="1" x14ac:dyDescent="0.2"/>
    <row r="1179" s="8" customFormat="1" x14ac:dyDescent="0.2"/>
    <row r="1180" s="8" customFormat="1" x14ac:dyDescent="0.2"/>
    <row r="1181" s="8" customFormat="1" x14ac:dyDescent="0.2"/>
    <row r="1182" s="8" customFormat="1" x14ac:dyDescent="0.2"/>
    <row r="1183" s="8" customFormat="1" x14ac:dyDescent="0.2"/>
    <row r="1184" s="8" customFormat="1" x14ac:dyDescent="0.2"/>
    <row r="1185" s="8" customFormat="1" x14ac:dyDescent="0.2"/>
    <row r="1186" s="8" customFormat="1" x14ac:dyDescent="0.2"/>
    <row r="1187" s="8" customFormat="1" x14ac:dyDescent="0.2"/>
    <row r="1188" s="8" customFormat="1" x14ac:dyDescent="0.2"/>
    <row r="1189" s="8" customFormat="1" x14ac:dyDescent="0.2"/>
    <row r="1190" s="8" customFormat="1" x14ac:dyDescent="0.2"/>
    <row r="1191" s="8" customFormat="1" x14ac:dyDescent="0.2"/>
    <row r="1192" s="8" customFormat="1" x14ac:dyDescent="0.2"/>
    <row r="1193" s="8" customFormat="1" x14ac:dyDescent="0.2"/>
    <row r="1194" s="8" customFormat="1" x14ac:dyDescent="0.2"/>
    <row r="1195" s="8" customFormat="1" x14ac:dyDescent="0.2"/>
    <row r="1196" s="8" customFormat="1" x14ac:dyDescent="0.2"/>
    <row r="1197" s="8" customFormat="1" x14ac:dyDescent="0.2"/>
    <row r="1198" s="8" customFormat="1" x14ac:dyDescent="0.2"/>
    <row r="1199" s="8" customFormat="1" x14ac:dyDescent="0.2"/>
    <row r="1200" s="8" customFormat="1" x14ac:dyDescent="0.2"/>
    <row r="1201" s="8" customFormat="1" x14ac:dyDescent="0.2"/>
    <row r="1202" s="8" customFormat="1" x14ac:dyDescent="0.2"/>
    <row r="1203" s="8" customFormat="1" x14ac:dyDescent="0.2"/>
    <row r="1204" s="8" customFormat="1" x14ac:dyDescent="0.2"/>
    <row r="1205" s="8" customFormat="1" x14ac:dyDescent="0.2"/>
    <row r="1206" s="8" customFormat="1" x14ac:dyDescent="0.2"/>
    <row r="1207" s="8" customFormat="1" x14ac:dyDescent="0.2"/>
    <row r="1208" s="8" customFormat="1" x14ac:dyDescent="0.2"/>
    <row r="1209" s="8" customFormat="1" x14ac:dyDescent="0.2"/>
    <row r="1210" s="8" customFormat="1" x14ac:dyDescent="0.2"/>
    <row r="1211" s="8" customFormat="1" x14ac:dyDescent="0.2"/>
    <row r="1212" s="8" customFormat="1" x14ac:dyDescent="0.2"/>
    <row r="1213" s="8" customFormat="1" x14ac:dyDescent="0.2"/>
    <row r="1214" s="8" customFormat="1" x14ac:dyDescent="0.2"/>
    <row r="1215" s="8" customFormat="1" x14ac:dyDescent="0.2"/>
    <row r="1216" s="8" customFormat="1" x14ac:dyDescent="0.2"/>
    <row r="1217" s="8" customFormat="1" x14ac:dyDescent="0.2"/>
    <row r="1218" s="8" customFormat="1" x14ac:dyDescent="0.2"/>
    <row r="1219" s="8" customFormat="1" x14ac:dyDescent="0.2"/>
    <row r="1220" s="8" customFormat="1" x14ac:dyDescent="0.2"/>
    <row r="1221" s="8" customFormat="1" x14ac:dyDescent="0.2"/>
    <row r="1222" s="8" customFormat="1" x14ac:dyDescent="0.2"/>
    <row r="1223" s="8" customFormat="1" x14ac:dyDescent="0.2"/>
    <row r="1224" s="8" customFormat="1" x14ac:dyDescent="0.2"/>
    <row r="1225" s="8" customFormat="1" x14ac:dyDescent="0.2"/>
    <row r="1226" s="8" customFormat="1" x14ac:dyDescent="0.2"/>
    <row r="1227" s="8" customFormat="1" x14ac:dyDescent="0.2"/>
    <row r="1228" s="8" customFormat="1" x14ac:dyDescent="0.2"/>
    <row r="1229" s="8" customFormat="1" x14ac:dyDescent="0.2"/>
    <row r="1230" s="8" customFormat="1" x14ac:dyDescent="0.2"/>
    <row r="1231" s="8" customFormat="1" x14ac:dyDescent="0.2"/>
    <row r="1232" s="8" customFormat="1" x14ac:dyDescent="0.2"/>
    <row r="1233" s="8" customFormat="1" x14ac:dyDescent="0.2"/>
    <row r="1234" s="8" customFormat="1" x14ac:dyDescent="0.2"/>
    <row r="1235" s="8" customFormat="1" x14ac:dyDescent="0.2"/>
    <row r="1236" s="8" customFormat="1" x14ac:dyDescent="0.2"/>
    <row r="1237" s="8" customFormat="1" x14ac:dyDescent="0.2"/>
    <row r="1238" s="8" customFormat="1" x14ac:dyDescent="0.2"/>
    <row r="1239" s="8" customFormat="1" x14ac:dyDescent="0.2"/>
    <row r="1240" s="8" customFormat="1" x14ac:dyDescent="0.2"/>
    <row r="1241" s="8" customFormat="1" x14ac:dyDescent="0.2"/>
    <row r="1242" s="8" customFormat="1" x14ac:dyDescent="0.2"/>
    <row r="1243" s="8" customFormat="1" x14ac:dyDescent="0.2"/>
    <row r="1244" s="8" customFormat="1" x14ac:dyDescent="0.2"/>
    <row r="1245" s="8" customFormat="1" x14ac:dyDescent="0.2"/>
    <row r="1246" s="8" customFormat="1" x14ac:dyDescent="0.2"/>
    <row r="1247" s="8" customFormat="1" x14ac:dyDescent="0.2"/>
    <row r="1248" s="8" customFormat="1" x14ac:dyDescent="0.2"/>
    <row r="1249" s="8" customFormat="1" x14ac:dyDescent="0.2"/>
    <row r="1250" s="8" customFormat="1" x14ac:dyDescent="0.2"/>
    <row r="1251" s="8" customFormat="1" x14ac:dyDescent="0.2"/>
    <row r="1252" s="8" customFormat="1" x14ac:dyDescent="0.2"/>
    <row r="1253" s="8" customFormat="1" x14ac:dyDescent="0.2"/>
    <row r="1254" s="8" customFormat="1" x14ac:dyDescent="0.2"/>
    <row r="1255" s="8" customFormat="1" x14ac:dyDescent="0.2"/>
    <row r="1256" s="8" customFormat="1" x14ac:dyDescent="0.2"/>
    <row r="1257" s="8" customFormat="1" x14ac:dyDescent="0.2"/>
    <row r="1258" s="8" customFormat="1" x14ac:dyDescent="0.2"/>
    <row r="1259" s="8" customFormat="1" x14ac:dyDescent="0.2"/>
    <row r="1260" s="8" customFormat="1" x14ac:dyDescent="0.2"/>
    <row r="1261" s="8" customFormat="1" x14ac:dyDescent="0.2"/>
    <row r="1262" s="8" customFormat="1" x14ac:dyDescent="0.2"/>
    <row r="1263" s="8" customFormat="1" x14ac:dyDescent="0.2"/>
    <row r="1264" s="8" customFormat="1" x14ac:dyDescent="0.2"/>
    <row r="1265" s="8" customFormat="1" x14ac:dyDescent="0.2"/>
    <row r="1266" s="8" customFormat="1" x14ac:dyDescent="0.2"/>
    <row r="1267" s="8" customFormat="1" x14ac:dyDescent="0.2"/>
    <row r="1268" s="8" customFormat="1" x14ac:dyDescent="0.2"/>
    <row r="1269" s="8" customFormat="1" x14ac:dyDescent="0.2"/>
    <row r="1270" s="8" customFormat="1" x14ac:dyDescent="0.2"/>
    <row r="1271" s="8" customFormat="1" x14ac:dyDescent="0.2"/>
    <row r="1272" s="8" customFormat="1" x14ac:dyDescent="0.2"/>
    <row r="1273" s="8" customFormat="1" x14ac:dyDescent="0.2"/>
    <row r="1274" s="8" customFormat="1" x14ac:dyDescent="0.2"/>
    <row r="1275" s="8" customFormat="1" x14ac:dyDescent="0.2"/>
    <row r="1276" s="8" customFormat="1" x14ac:dyDescent="0.2"/>
    <row r="1277" s="8" customFormat="1" x14ac:dyDescent="0.2"/>
    <row r="1278" s="8" customFormat="1" x14ac:dyDescent="0.2"/>
    <row r="1279" s="8" customFormat="1" x14ac:dyDescent="0.2"/>
    <row r="1280" s="8" customFormat="1" x14ac:dyDescent="0.2"/>
    <row r="1281" s="8" customFormat="1" x14ac:dyDescent="0.2"/>
    <row r="1282" s="8" customFormat="1" x14ac:dyDescent="0.2"/>
    <row r="1283" s="8" customFormat="1" x14ac:dyDescent="0.2"/>
    <row r="1284" s="8" customFormat="1" x14ac:dyDescent="0.2"/>
    <row r="1285" s="8" customFormat="1" x14ac:dyDescent="0.2"/>
    <row r="1286" s="8" customFormat="1" x14ac:dyDescent="0.2"/>
    <row r="1287" s="8" customFormat="1" x14ac:dyDescent="0.2"/>
    <row r="1288" s="8" customFormat="1" x14ac:dyDescent="0.2"/>
    <row r="1289" s="8" customFormat="1" x14ac:dyDescent="0.2"/>
    <row r="1290" s="8" customFormat="1" x14ac:dyDescent="0.2"/>
    <row r="1291" s="8" customFormat="1" x14ac:dyDescent="0.2"/>
    <row r="1292" s="8" customFormat="1" x14ac:dyDescent="0.2"/>
    <row r="1293" s="8" customFormat="1" x14ac:dyDescent="0.2"/>
    <row r="1294" s="8" customFormat="1" x14ac:dyDescent="0.2"/>
    <row r="1295" s="8" customFormat="1" x14ac:dyDescent="0.2"/>
    <row r="1296" s="8" customFormat="1" x14ac:dyDescent="0.2"/>
    <row r="1297" s="8" customFormat="1" x14ac:dyDescent="0.2"/>
    <row r="1298" s="8" customFormat="1" x14ac:dyDescent="0.2"/>
    <row r="1299" s="8" customFormat="1" x14ac:dyDescent="0.2"/>
    <row r="1300" s="8" customFormat="1" x14ac:dyDescent="0.2"/>
    <row r="1301" s="8" customFormat="1" x14ac:dyDescent="0.2"/>
    <row r="1302" s="8" customFormat="1" x14ac:dyDescent="0.2"/>
    <row r="1303" s="8" customFormat="1" x14ac:dyDescent="0.2"/>
    <row r="1304" s="8" customFormat="1" x14ac:dyDescent="0.2"/>
    <row r="1305" s="8" customFormat="1" x14ac:dyDescent="0.2"/>
    <row r="1306" s="8" customFormat="1" x14ac:dyDescent="0.2"/>
    <row r="1307" s="8" customFormat="1" x14ac:dyDescent="0.2"/>
    <row r="1308" s="8" customFormat="1" x14ac:dyDescent="0.2"/>
    <row r="1309" s="8" customFormat="1" x14ac:dyDescent="0.2"/>
    <row r="1310" s="8" customFormat="1" x14ac:dyDescent="0.2"/>
    <row r="1311" s="8" customFormat="1" x14ac:dyDescent="0.2"/>
    <row r="1312" s="8" customFormat="1" x14ac:dyDescent="0.2"/>
    <row r="1313" s="8" customFormat="1" x14ac:dyDescent="0.2"/>
    <row r="1314" s="8" customFormat="1" x14ac:dyDescent="0.2"/>
    <row r="1315" s="8" customFormat="1" x14ac:dyDescent="0.2"/>
    <row r="1316" s="8" customFormat="1" x14ac:dyDescent="0.2"/>
    <row r="1317" s="8" customFormat="1" x14ac:dyDescent="0.2"/>
    <row r="1318" s="8" customFormat="1" x14ac:dyDescent="0.2"/>
    <row r="1319" s="8" customFormat="1" x14ac:dyDescent="0.2"/>
    <row r="1320" s="8" customFormat="1" x14ac:dyDescent="0.2"/>
    <row r="1321" s="8" customFormat="1" x14ac:dyDescent="0.2"/>
    <row r="1322" s="8" customFormat="1" x14ac:dyDescent="0.2"/>
    <row r="1323" s="8" customFormat="1" x14ac:dyDescent="0.2"/>
    <row r="1324" s="8" customFormat="1" x14ac:dyDescent="0.2"/>
    <row r="1325" s="8" customFormat="1" x14ac:dyDescent="0.2"/>
    <row r="1326" s="8" customFormat="1" x14ac:dyDescent="0.2"/>
    <row r="1327" s="8" customFormat="1" x14ac:dyDescent="0.2"/>
    <row r="1328" s="8" customFormat="1" x14ac:dyDescent="0.2"/>
    <row r="1329" s="8" customFormat="1" x14ac:dyDescent="0.2"/>
    <row r="1330" s="8" customFormat="1" x14ac:dyDescent="0.2"/>
    <row r="1331" s="8" customFormat="1" x14ac:dyDescent="0.2"/>
    <row r="1332" s="8" customFormat="1" x14ac:dyDescent="0.2"/>
    <row r="1333" s="8" customFormat="1" x14ac:dyDescent="0.2"/>
    <row r="1334" s="8" customFormat="1" x14ac:dyDescent="0.2"/>
    <row r="1335" s="8" customFormat="1" x14ac:dyDescent="0.2"/>
    <row r="1336" s="8" customFormat="1" x14ac:dyDescent="0.2"/>
    <row r="1337" s="8" customFormat="1" x14ac:dyDescent="0.2"/>
    <row r="1338" s="8" customFormat="1" x14ac:dyDescent="0.2"/>
    <row r="1339" s="8" customFormat="1" x14ac:dyDescent="0.2"/>
    <row r="1340" s="8" customFormat="1" x14ac:dyDescent="0.2"/>
    <row r="1341" s="8" customFormat="1" x14ac:dyDescent="0.2"/>
    <row r="1342" s="8" customFormat="1" x14ac:dyDescent="0.2"/>
    <row r="1343" s="8" customFormat="1" x14ac:dyDescent="0.2"/>
    <row r="1344" s="8" customFormat="1" x14ac:dyDescent="0.2"/>
    <row r="1345" s="8" customFormat="1" x14ac:dyDescent="0.2"/>
    <row r="1346" s="8" customFormat="1" x14ac:dyDescent="0.2"/>
    <row r="1347" s="8" customFormat="1" x14ac:dyDescent="0.2"/>
    <row r="1348" s="8" customFormat="1" x14ac:dyDescent="0.2"/>
    <row r="1349" s="8" customFormat="1" x14ac:dyDescent="0.2"/>
    <row r="1350" s="8" customFormat="1" x14ac:dyDescent="0.2"/>
    <row r="1351" s="8" customFormat="1" x14ac:dyDescent="0.2"/>
    <row r="1352" s="8" customFormat="1" x14ac:dyDescent="0.2"/>
    <row r="1353" s="8" customFormat="1" x14ac:dyDescent="0.2"/>
    <row r="1354" s="8" customFormat="1" x14ac:dyDescent="0.2"/>
    <row r="1355" s="8" customFormat="1" x14ac:dyDescent="0.2"/>
    <row r="1356" s="8" customFormat="1" x14ac:dyDescent="0.2"/>
    <row r="1357" s="8" customFormat="1" x14ac:dyDescent="0.2"/>
    <row r="1358" s="8" customFormat="1" x14ac:dyDescent="0.2"/>
    <row r="1359" s="8" customFormat="1" x14ac:dyDescent="0.2"/>
    <row r="1360" s="8" customFormat="1" x14ac:dyDescent="0.2"/>
    <row r="1361" s="8" customFormat="1" x14ac:dyDescent="0.2"/>
    <row r="1362" s="8" customFormat="1" x14ac:dyDescent="0.2"/>
    <row r="1363" s="8" customFormat="1" x14ac:dyDescent="0.2"/>
    <row r="1364" s="8" customFormat="1" x14ac:dyDescent="0.2"/>
    <row r="1365" s="8" customFormat="1" x14ac:dyDescent="0.2"/>
    <row r="1366" s="8" customFormat="1" x14ac:dyDescent="0.2"/>
    <row r="1367" s="8" customFormat="1" x14ac:dyDescent="0.2"/>
    <row r="1368" s="8" customFormat="1" x14ac:dyDescent="0.2"/>
    <row r="1369" s="8" customFormat="1" x14ac:dyDescent="0.2"/>
    <row r="1370" s="8" customFormat="1" x14ac:dyDescent="0.2"/>
    <row r="1371" s="8" customFormat="1" x14ac:dyDescent="0.2"/>
    <row r="1372" s="8" customFormat="1" x14ac:dyDescent="0.2"/>
    <row r="1373" s="8" customFormat="1" x14ac:dyDescent="0.2"/>
    <row r="1374" s="8" customFormat="1" x14ac:dyDescent="0.2"/>
    <row r="1375" s="8" customFormat="1" x14ac:dyDescent="0.2"/>
    <row r="1376" s="8" customFormat="1" x14ac:dyDescent="0.2"/>
    <row r="1377" s="8" customFormat="1" x14ac:dyDescent="0.2"/>
    <row r="1378" s="8" customFormat="1" x14ac:dyDescent="0.2"/>
    <row r="1379" s="8" customFormat="1" x14ac:dyDescent="0.2"/>
    <row r="1380" s="8" customFormat="1" x14ac:dyDescent="0.2"/>
    <row r="1381" s="8" customFormat="1" x14ac:dyDescent="0.2"/>
    <row r="1382" s="8" customFormat="1" x14ac:dyDescent="0.2"/>
    <row r="1383" s="8" customFormat="1" x14ac:dyDescent="0.2"/>
    <row r="1384" s="8" customFormat="1" x14ac:dyDescent="0.2"/>
    <row r="1385" s="8" customFormat="1" x14ac:dyDescent="0.2"/>
    <row r="1386" s="8" customFormat="1" x14ac:dyDescent="0.2"/>
    <row r="1387" s="8" customFormat="1" x14ac:dyDescent="0.2"/>
    <row r="1388" s="8" customFormat="1" x14ac:dyDescent="0.2"/>
    <row r="1389" s="8" customFormat="1" x14ac:dyDescent="0.2"/>
    <row r="1390" s="8" customFormat="1" x14ac:dyDescent="0.2"/>
    <row r="1391" s="8" customFormat="1" x14ac:dyDescent="0.2"/>
    <row r="1392" s="8" customFormat="1" x14ac:dyDescent="0.2"/>
    <row r="1393" s="8" customFormat="1" x14ac:dyDescent="0.2"/>
    <row r="1394" s="8" customFormat="1" x14ac:dyDescent="0.2"/>
    <row r="1395" s="8" customFormat="1" x14ac:dyDescent="0.2"/>
    <row r="1396" s="8" customFormat="1" x14ac:dyDescent="0.2"/>
    <row r="1397" s="8" customFormat="1" x14ac:dyDescent="0.2"/>
    <row r="1398" s="8" customFormat="1" x14ac:dyDescent="0.2"/>
    <row r="1399" s="8" customFormat="1" x14ac:dyDescent="0.2"/>
    <row r="1400" s="8" customFormat="1" x14ac:dyDescent="0.2"/>
    <row r="1401" s="8" customFormat="1" x14ac:dyDescent="0.2"/>
    <row r="1402" s="8" customFormat="1" x14ac:dyDescent="0.2"/>
    <row r="1403" s="8" customFormat="1" x14ac:dyDescent="0.2"/>
    <row r="1404" s="8" customFormat="1" x14ac:dyDescent="0.2"/>
    <row r="1405" s="8" customFormat="1" x14ac:dyDescent="0.2"/>
    <row r="1406" s="8" customFormat="1" x14ac:dyDescent="0.2"/>
    <row r="1407" s="8" customFormat="1" x14ac:dyDescent="0.2"/>
    <row r="1408" s="8" customFormat="1" x14ac:dyDescent="0.2"/>
    <row r="1409" s="8" customFormat="1" x14ac:dyDescent="0.2"/>
    <row r="1410" s="8" customFormat="1" x14ac:dyDescent="0.2"/>
    <row r="1411" s="8" customFormat="1" x14ac:dyDescent="0.2"/>
    <row r="1412" s="8" customFormat="1" x14ac:dyDescent="0.2"/>
    <row r="1413" s="8" customFormat="1" x14ac:dyDescent="0.2"/>
    <row r="1414" s="8" customFormat="1" x14ac:dyDescent="0.2"/>
    <row r="1415" s="8" customFormat="1" x14ac:dyDescent="0.2"/>
    <row r="1416" s="8" customFormat="1" x14ac:dyDescent="0.2"/>
    <row r="1417" s="8" customFormat="1" x14ac:dyDescent="0.2"/>
    <row r="1418" s="8" customFormat="1" x14ac:dyDescent="0.2"/>
    <row r="1419" s="8" customFormat="1" x14ac:dyDescent="0.2"/>
    <row r="1420" s="8" customFormat="1" x14ac:dyDescent="0.2"/>
    <row r="1421" s="8" customFormat="1" x14ac:dyDescent="0.2"/>
    <row r="1422" s="8" customFormat="1" x14ac:dyDescent="0.2"/>
    <row r="1423" s="8" customFormat="1" x14ac:dyDescent="0.2"/>
    <row r="1424" s="8" customFormat="1" x14ac:dyDescent="0.2"/>
    <row r="1425" s="8" customFormat="1" x14ac:dyDescent="0.2"/>
    <row r="1426" s="8" customFormat="1" x14ac:dyDescent="0.2"/>
    <row r="1427" s="8" customFormat="1" x14ac:dyDescent="0.2"/>
    <row r="1428" s="8" customFormat="1" x14ac:dyDescent="0.2"/>
    <row r="1429" s="8" customFormat="1" x14ac:dyDescent="0.2"/>
    <row r="1430" s="8" customFormat="1" x14ac:dyDescent="0.2"/>
    <row r="1431" s="8" customFormat="1" x14ac:dyDescent="0.2"/>
    <row r="1432" s="8" customFormat="1" x14ac:dyDescent="0.2"/>
    <row r="1433" s="8" customFormat="1" x14ac:dyDescent="0.2"/>
    <row r="1434" s="8" customFormat="1" x14ac:dyDescent="0.2"/>
    <row r="1435" s="8" customFormat="1" x14ac:dyDescent="0.2"/>
    <row r="1436" s="8" customFormat="1" x14ac:dyDescent="0.2"/>
    <row r="1437" s="8" customFormat="1" x14ac:dyDescent="0.2"/>
    <row r="1438" s="8" customFormat="1" x14ac:dyDescent="0.2"/>
    <row r="1439" s="8" customFormat="1" x14ac:dyDescent="0.2"/>
    <row r="1440" s="8" customFormat="1" x14ac:dyDescent="0.2"/>
    <row r="1441" s="8" customFormat="1" x14ac:dyDescent="0.2"/>
    <row r="1442" s="8" customFormat="1" x14ac:dyDescent="0.2"/>
    <row r="1443" s="8" customFormat="1" x14ac:dyDescent="0.2"/>
    <row r="1444" s="8" customFormat="1" x14ac:dyDescent="0.2"/>
    <row r="1445" s="8" customFormat="1" x14ac:dyDescent="0.2"/>
    <row r="1446" s="8" customFormat="1" x14ac:dyDescent="0.2"/>
    <row r="1447" s="8" customFormat="1" x14ac:dyDescent="0.2"/>
    <row r="1448" s="8" customFormat="1" x14ac:dyDescent="0.2"/>
    <row r="1449" s="8" customFormat="1" x14ac:dyDescent="0.2"/>
    <row r="1450" s="8" customFormat="1" x14ac:dyDescent="0.2"/>
    <row r="1451" s="8" customFormat="1" x14ac:dyDescent="0.2"/>
    <row r="1452" s="8" customFormat="1" x14ac:dyDescent="0.2"/>
    <row r="1453" s="8" customFormat="1" x14ac:dyDescent="0.2"/>
    <row r="1454" s="8" customFormat="1" x14ac:dyDescent="0.2"/>
    <row r="1455" s="8" customFormat="1" x14ac:dyDescent="0.2"/>
    <row r="1456" s="8" customFormat="1" x14ac:dyDescent="0.2"/>
    <row r="1457" s="8" customFormat="1" x14ac:dyDescent="0.2"/>
    <row r="1458" s="8" customFormat="1" x14ac:dyDescent="0.2"/>
    <row r="1459" s="8" customFormat="1" x14ac:dyDescent="0.2"/>
    <row r="1460" s="8" customFormat="1" x14ac:dyDescent="0.2"/>
    <row r="1461" s="8" customFormat="1" x14ac:dyDescent="0.2"/>
    <row r="1462" s="8" customFormat="1" x14ac:dyDescent="0.2"/>
    <row r="1463" s="8" customFormat="1" x14ac:dyDescent="0.2"/>
    <row r="1464" s="8" customFormat="1" x14ac:dyDescent="0.2"/>
    <row r="1465" s="8" customFormat="1" x14ac:dyDescent="0.2"/>
    <row r="1466" s="8" customFormat="1" x14ac:dyDescent="0.2"/>
    <row r="1467" s="8" customFormat="1" x14ac:dyDescent="0.2"/>
    <row r="1468" s="8" customFormat="1" x14ac:dyDescent="0.2"/>
    <row r="1469" s="8" customFormat="1" x14ac:dyDescent="0.2"/>
    <row r="1470" s="8" customFormat="1" x14ac:dyDescent="0.2"/>
    <row r="1471" s="8" customFormat="1" x14ac:dyDescent="0.2"/>
    <row r="1472" s="8" customFormat="1" x14ac:dyDescent="0.2"/>
    <row r="1473" s="8" customFormat="1" x14ac:dyDescent="0.2"/>
    <row r="1474" s="8" customFormat="1" x14ac:dyDescent="0.2"/>
    <row r="1475" s="8" customFormat="1" x14ac:dyDescent="0.2"/>
    <row r="1476" s="8" customFormat="1" x14ac:dyDescent="0.2"/>
    <row r="1477" s="8" customFormat="1" x14ac:dyDescent="0.2"/>
    <row r="1478" s="8" customFormat="1" x14ac:dyDescent="0.2"/>
    <row r="1479" s="8" customFormat="1" x14ac:dyDescent="0.2"/>
    <row r="1480" s="8" customFormat="1" x14ac:dyDescent="0.2"/>
    <row r="1481" s="8" customFormat="1" x14ac:dyDescent="0.2"/>
    <row r="1482" s="8" customFormat="1" x14ac:dyDescent="0.2"/>
    <row r="1483" s="8" customFormat="1" x14ac:dyDescent="0.2"/>
    <row r="1484" s="8" customFormat="1" x14ac:dyDescent="0.2"/>
    <row r="1485" s="8" customFormat="1" x14ac:dyDescent="0.2"/>
    <row r="1486" s="8" customFormat="1" x14ac:dyDescent="0.2"/>
    <row r="1487" s="8" customFormat="1" x14ac:dyDescent="0.2"/>
    <row r="1488" s="8" customFormat="1" x14ac:dyDescent="0.2"/>
    <row r="1489" s="8" customFormat="1" x14ac:dyDescent="0.2"/>
    <row r="1490" s="8" customFormat="1" x14ac:dyDescent="0.2"/>
    <row r="1491" s="8" customFormat="1" x14ac:dyDescent="0.2"/>
    <row r="1492" s="8" customFormat="1" x14ac:dyDescent="0.2"/>
    <row r="1493" s="8" customFormat="1" x14ac:dyDescent="0.2"/>
    <row r="1494" s="8" customFormat="1" x14ac:dyDescent="0.2"/>
    <row r="1495" s="8" customFormat="1" x14ac:dyDescent="0.2"/>
    <row r="1496" s="8" customFormat="1" x14ac:dyDescent="0.2"/>
    <row r="1497" s="8" customFormat="1" x14ac:dyDescent="0.2"/>
    <row r="1498" s="8" customFormat="1" x14ac:dyDescent="0.2"/>
    <row r="1499" s="8" customFormat="1" x14ac:dyDescent="0.2"/>
    <row r="1500" s="8" customFormat="1" x14ac:dyDescent="0.2"/>
    <row r="1501" s="8" customFormat="1" x14ac:dyDescent="0.2"/>
    <row r="1502" s="8" customFormat="1" x14ac:dyDescent="0.2"/>
    <row r="1503" s="8" customFormat="1" x14ac:dyDescent="0.2"/>
    <row r="1504" s="8" customFormat="1" x14ac:dyDescent="0.2"/>
    <row r="1505" s="8" customFormat="1" x14ac:dyDescent="0.2"/>
    <row r="1506" s="8" customFormat="1" x14ac:dyDescent="0.2"/>
    <row r="1507" s="8" customFormat="1" x14ac:dyDescent="0.2"/>
    <row r="1508" s="8" customFormat="1" x14ac:dyDescent="0.2"/>
  </sheetData>
  <mergeCells count="23">
    <mergeCell ref="A30:C30"/>
    <mergeCell ref="E30:F30"/>
    <mergeCell ref="F17:F21"/>
    <mergeCell ref="F23:F25"/>
    <mergeCell ref="E26:F26"/>
    <mergeCell ref="A27:A28"/>
    <mergeCell ref="D27:D28"/>
    <mergeCell ref="F27:F28"/>
    <mergeCell ref="A29:C29"/>
    <mergeCell ref="E29:F29"/>
    <mergeCell ref="D17:D20"/>
    <mergeCell ref="A22:C22"/>
    <mergeCell ref="E22:F22"/>
    <mergeCell ref="A26:C26"/>
    <mergeCell ref="A23:A25"/>
    <mergeCell ref="D23:D25"/>
    <mergeCell ref="A16:C16"/>
    <mergeCell ref="E16:F16"/>
    <mergeCell ref="A4:D4"/>
    <mergeCell ref="A6:F6"/>
    <mergeCell ref="A10:A15"/>
    <mergeCell ref="D10:D15"/>
    <mergeCell ref="F10:F15"/>
  </mergeCells>
  <pageMargins left="0.21" right="0.17" top="0.26" bottom="0.43" header="0.17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I9" sqref="I9"/>
    </sheetView>
  </sheetViews>
  <sheetFormatPr defaultRowHeight="12.75" x14ac:dyDescent="0.2"/>
  <cols>
    <col min="1" max="1" width="42.85546875" customWidth="1"/>
    <col min="2" max="2" width="16.42578125" customWidth="1"/>
    <col min="3" max="3" width="11.7109375" customWidth="1"/>
    <col min="4" max="4" width="12.140625" customWidth="1"/>
    <col min="5" max="5" width="23.5703125" customWidth="1"/>
    <col min="6" max="6" width="11.7109375" customWidth="1"/>
    <col min="7" max="7" width="11.85546875" customWidth="1"/>
    <col min="8" max="8" width="25.5703125" customWidth="1"/>
    <col min="9" max="9" width="14.7109375" customWidth="1"/>
  </cols>
  <sheetData>
    <row r="1" spans="1:9" x14ac:dyDescent="0.2">
      <c r="A1" t="s">
        <v>360</v>
      </c>
    </row>
    <row r="2" spans="1:9" x14ac:dyDescent="0.2">
      <c r="A2" t="s">
        <v>361</v>
      </c>
    </row>
    <row r="4" spans="1:9" ht="12.75" customHeight="1" x14ac:dyDescent="0.2">
      <c r="A4" s="467" t="s">
        <v>232</v>
      </c>
      <c r="B4" s="467"/>
      <c r="C4" s="467"/>
      <c r="D4" s="467"/>
      <c r="E4" s="467"/>
      <c r="F4" s="467"/>
      <c r="G4" s="467"/>
      <c r="H4" s="17"/>
      <c r="I4" s="17"/>
    </row>
    <row r="5" spans="1:9" ht="12.75" customHeight="1" x14ac:dyDescent="0.2">
      <c r="A5" s="150"/>
      <c r="B5" s="150"/>
      <c r="C5" s="305"/>
      <c r="D5" s="150"/>
      <c r="E5" s="150"/>
      <c r="F5" s="305"/>
      <c r="G5" s="150"/>
      <c r="H5" s="17"/>
      <c r="I5" s="17"/>
    </row>
    <row r="6" spans="1:9" x14ac:dyDescent="0.2">
      <c r="G6" s="34"/>
    </row>
    <row r="7" spans="1:9" s="109" customFormat="1" ht="25.5" x14ac:dyDescent="0.2">
      <c r="A7" s="468" t="s">
        <v>136</v>
      </c>
      <c r="B7" s="470" t="s">
        <v>137</v>
      </c>
      <c r="C7" s="303" t="s">
        <v>281</v>
      </c>
      <c r="D7" s="303" t="s">
        <v>282</v>
      </c>
      <c r="E7" s="470" t="s">
        <v>135</v>
      </c>
      <c r="F7" s="303" t="s">
        <v>281</v>
      </c>
      <c r="G7" s="303" t="s">
        <v>282</v>
      </c>
    </row>
    <row r="8" spans="1:9" s="71" customFormat="1" ht="15" customHeight="1" x14ac:dyDescent="0.15">
      <c r="A8" s="469"/>
      <c r="B8" s="471"/>
      <c r="C8" s="214" t="s">
        <v>287</v>
      </c>
      <c r="D8" s="214" t="s">
        <v>288</v>
      </c>
      <c r="E8" s="471"/>
      <c r="F8" s="214" t="s">
        <v>287</v>
      </c>
      <c r="G8" s="214" t="s">
        <v>288</v>
      </c>
      <c r="H8" s="109"/>
    </row>
    <row r="9" spans="1:9" s="206" customFormat="1" ht="21" customHeight="1" x14ac:dyDescent="0.2">
      <c r="A9" s="43" t="s">
        <v>331</v>
      </c>
      <c r="B9" s="43" t="s">
        <v>332</v>
      </c>
      <c r="C9" s="43">
        <v>0</v>
      </c>
      <c r="D9" s="205">
        <v>1500000</v>
      </c>
      <c r="E9" s="43" t="s">
        <v>134</v>
      </c>
      <c r="F9" s="43">
        <v>0</v>
      </c>
      <c r="G9" s="45">
        <v>1500000</v>
      </c>
      <c r="H9" s="71"/>
    </row>
    <row r="10" spans="1:9" s="71" customFormat="1" ht="11.25" x14ac:dyDescent="0.2">
      <c r="A10" s="472" t="s">
        <v>133</v>
      </c>
      <c r="B10" s="473"/>
      <c r="C10" s="309">
        <f>SUM(C9)</f>
        <v>0</v>
      </c>
      <c r="D10" s="308">
        <f>SUM(D9)</f>
        <v>1500000</v>
      </c>
      <c r="E10" s="309"/>
      <c r="F10" s="309">
        <f>SUM(F9)</f>
        <v>0</v>
      </c>
      <c r="G10" s="308">
        <f>SUM(G9)</f>
        <v>1500000</v>
      </c>
      <c r="H10" s="206"/>
    </row>
    <row r="11" spans="1:9" s="71" customFormat="1" x14ac:dyDescent="0.2">
      <c r="A11" s="70" t="s">
        <v>333</v>
      </c>
      <c r="B11" s="313" t="s">
        <v>332</v>
      </c>
      <c r="C11" s="43">
        <v>0</v>
      </c>
      <c r="D11" s="45">
        <v>69796000</v>
      </c>
      <c r="E11" s="59" t="s">
        <v>336</v>
      </c>
      <c r="F11" s="43">
        <v>0</v>
      </c>
      <c r="G11" s="54">
        <v>69796000</v>
      </c>
    </row>
    <row r="12" spans="1:9" s="71" customFormat="1" ht="22.5" x14ac:dyDescent="0.2">
      <c r="A12" s="70" t="s">
        <v>334</v>
      </c>
      <c r="B12" s="313" t="s">
        <v>335</v>
      </c>
      <c r="C12" s="43">
        <v>0</v>
      </c>
      <c r="D12" s="45">
        <v>15500000</v>
      </c>
      <c r="E12" s="59" t="s">
        <v>337</v>
      </c>
      <c r="F12" s="43">
        <v>0</v>
      </c>
      <c r="G12" s="54">
        <v>15500000</v>
      </c>
    </row>
    <row r="13" spans="1:9" s="71" customFormat="1" x14ac:dyDescent="0.2">
      <c r="A13" s="70" t="s">
        <v>338</v>
      </c>
      <c r="B13" s="313" t="s">
        <v>340</v>
      </c>
      <c r="C13" s="43">
        <v>0</v>
      </c>
      <c r="D13" s="45">
        <v>600000</v>
      </c>
      <c r="E13" s="59" t="s">
        <v>337</v>
      </c>
      <c r="F13" s="43">
        <v>0</v>
      </c>
      <c r="G13" s="54">
        <v>600000</v>
      </c>
    </row>
    <row r="14" spans="1:9" s="71" customFormat="1" x14ac:dyDescent="0.2">
      <c r="A14" s="70" t="s">
        <v>339</v>
      </c>
      <c r="B14" s="313" t="s">
        <v>340</v>
      </c>
      <c r="C14" s="43">
        <v>0</v>
      </c>
      <c r="D14" s="45">
        <v>1988330</v>
      </c>
      <c r="E14" s="59" t="s">
        <v>337</v>
      </c>
      <c r="F14" s="43">
        <v>0</v>
      </c>
      <c r="G14" s="54">
        <v>1988330</v>
      </c>
    </row>
    <row r="15" spans="1:9" s="71" customFormat="1" ht="18" customHeight="1" x14ac:dyDescent="0.2">
      <c r="A15" s="70" t="s">
        <v>341</v>
      </c>
      <c r="B15" s="313" t="s">
        <v>332</v>
      </c>
      <c r="C15" s="43">
        <v>0</v>
      </c>
      <c r="D15" s="45">
        <v>1919900</v>
      </c>
      <c r="E15" s="59" t="s">
        <v>337</v>
      </c>
      <c r="F15" s="43">
        <v>0</v>
      </c>
      <c r="G15" s="54">
        <v>1919900</v>
      </c>
    </row>
    <row r="16" spans="1:9" s="109" customFormat="1" x14ac:dyDescent="0.2">
      <c r="A16" s="306" t="s">
        <v>132</v>
      </c>
      <c r="B16" s="314"/>
      <c r="C16" s="307">
        <f>SUM(C11:C15)</f>
        <v>0</v>
      </c>
      <c r="D16" s="308">
        <f>SUM(D11:D15)</f>
        <v>89804230</v>
      </c>
      <c r="E16" s="309"/>
      <c r="F16" s="44">
        <v>0</v>
      </c>
      <c r="G16" s="308">
        <f>SUM(G11:G15)</f>
        <v>89804230</v>
      </c>
      <c r="H16" s="206"/>
    </row>
    <row r="17" spans="1:8" x14ac:dyDescent="0.2">
      <c r="A17" s="207" t="s">
        <v>131</v>
      </c>
      <c r="B17" s="311"/>
      <c r="C17" s="312">
        <f>SUM(C16,C10)</f>
        <v>0</v>
      </c>
      <c r="D17" s="208">
        <f>SUM(D16)+D10</f>
        <v>91304230</v>
      </c>
      <c r="E17" s="204" t="s">
        <v>131</v>
      </c>
      <c r="F17" s="315">
        <f>SUM(F11:F16)</f>
        <v>0</v>
      </c>
      <c r="G17" s="208">
        <f>SUM(G16)+G10</f>
        <v>91304230</v>
      </c>
      <c r="H17" s="109"/>
    </row>
    <row r="31" spans="1:8" s="1" customFormat="1" x14ac:dyDescent="0.2">
      <c r="A31"/>
      <c r="B31"/>
      <c r="C31"/>
      <c r="D31"/>
      <c r="E31"/>
      <c r="F31"/>
      <c r="G31"/>
      <c r="H31"/>
    </row>
    <row r="32" spans="1:8" x14ac:dyDescent="0.2">
      <c r="A32" s="1"/>
      <c r="B32" s="1"/>
      <c r="C32" s="1"/>
      <c r="D32" s="1"/>
      <c r="E32" s="1"/>
      <c r="F32" s="1"/>
      <c r="G32" s="1"/>
      <c r="H32" s="1"/>
    </row>
  </sheetData>
  <mergeCells count="5">
    <mergeCell ref="A4:G4"/>
    <mergeCell ref="A7:A8"/>
    <mergeCell ref="B7:B8"/>
    <mergeCell ref="E7:E8"/>
    <mergeCell ref="A10:B10"/>
  </mergeCells>
  <pageMargins left="0.74803149606299213" right="0.15748031496062992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5" sqref="G15"/>
    </sheetView>
  </sheetViews>
  <sheetFormatPr defaultRowHeight="12.75" x14ac:dyDescent="0.2"/>
  <cols>
    <col min="3" max="3" width="10.5703125" customWidth="1"/>
    <col min="4" max="4" width="13.42578125" customWidth="1"/>
    <col min="6" max="6" width="10" customWidth="1"/>
    <col min="7" max="7" width="7.28515625" customWidth="1"/>
    <col min="8" max="8" width="8.5703125" customWidth="1"/>
    <col min="9" max="9" width="10.28515625" customWidth="1"/>
    <col min="10" max="10" width="13.42578125" customWidth="1"/>
    <col min="12" max="12" width="10.42578125" customWidth="1"/>
  </cols>
  <sheetData/>
  <phoneticPr fontId="0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12</vt:i4>
      </vt:variant>
      <vt:variant>
        <vt:lpstr>Névvel ellátott tartományok</vt:lpstr>
      </vt:variant>
      <vt:variant>
        <vt:i4>1</vt:i4>
      </vt:variant>
    </vt:vector>
  </HeadingPairs>
  <TitlesOfParts>
    <vt:vector size="13" baseType="lpstr">
      <vt:lpstr> címrend</vt:lpstr>
      <vt:lpstr>normatíva</vt:lpstr>
      <vt:lpstr>Önk.+intézményei összes bevétel</vt:lpstr>
      <vt:lpstr>kiadások összesítése</vt:lpstr>
      <vt:lpstr> MÉRLEG</vt:lpstr>
      <vt:lpstr>hivatal</vt:lpstr>
      <vt:lpstr>önk</vt:lpstr>
      <vt:lpstr>segélyek</vt:lpstr>
      <vt:lpstr>működési pe átad</vt:lpstr>
      <vt:lpstr>álláshely</vt:lpstr>
      <vt:lpstr>FELHALMOZÁSI</vt:lpstr>
      <vt:lpstr>12.sz.melléklet</vt:lpstr>
      <vt:lpstr>önk!Nyomtatási_cím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Hivatal-6</cp:lastModifiedBy>
  <cp:lastPrinted>2016-08-25T12:03:45Z</cp:lastPrinted>
  <dcterms:created xsi:type="dcterms:W3CDTF">2000-02-01T14:49:25Z</dcterms:created>
  <dcterms:modified xsi:type="dcterms:W3CDTF">2016-09-01T11:29:19Z</dcterms:modified>
</cp:coreProperties>
</file>