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TESTÜLETI ANYAGOK\Előterjesztések\03.14\"/>
    </mc:Choice>
  </mc:AlternateContent>
  <xr:revisionPtr revIDLastSave="0" documentId="8_{FDFC8D62-8BD3-4B77-98C5-C81EDEB5A865}" xr6:coauthVersionLast="41" xr6:coauthVersionMax="41" xr10:uidLastSave="{00000000-0000-0000-0000-000000000000}"/>
  <bookViews>
    <workbookView xWindow="-108" yWindow="-108" windowWidth="23256" windowHeight="12600" tabRatio="869" firstSheet="1" activeTab="13" xr2:uid="{00000000-000D-0000-FFFF-FFFF00000000}"/>
  </bookViews>
  <sheets>
    <sheet name="kiadás-bevétel" sheetId="1" r:id="rId1"/>
    <sheet name="1.kiad." sheetId="2" r:id="rId2"/>
    <sheet name="2.bev." sheetId="3" r:id="rId3"/>
    <sheet name="3.adó" sheetId="7" r:id="rId4"/>
    <sheet name="4.műk.c.tám." sheetId="11" r:id="rId5"/>
    <sheet name="5.közp.tám." sheetId="15" r:id="rId6"/>
    <sheet name="6.felhalm.bev" sheetId="16" r:id="rId7"/>
    <sheet name="7.közvetett tám." sheetId="21" r:id="rId8"/>
    <sheet name="8.beruh.feluj." sheetId="4" r:id="rId9"/>
    <sheet name="9.egy.műk.c.kiad." sheetId="13" r:id="rId10"/>
    <sheet name="10.ellát.jutt." sheetId="5" r:id="rId11"/>
    <sheet name="11.létszám" sheetId="17" r:id="rId12"/>
    <sheet name="12.ktgv.m.közg.tag." sheetId="19" r:id="rId13"/>
    <sheet name="13.megbontás" sheetId="22" r:id="rId14"/>
  </sheets>
  <definedNames>
    <definedName name="_xlnm.Print_Area" localSheetId="1">'1.kiad.'!$A$1:$G$122</definedName>
    <definedName name="_xlnm.Print_Area" localSheetId="11">'11.létszám'!$A$1:$F$28</definedName>
    <definedName name="_xlnm.Print_Area" localSheetId="12">'12.ktgv.m.közg.tag.'!$A$1:$E$216</definedName>
    <definedName name="_xlnm.Print_Area" localSheetId="0">'kiadás-bevétel'!$A$1:$G$26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7" i="2" l="1"/>
  <c r="G39" i="2"/>
  <c r="D42" i="19" s="1"/>
  <c r="H26" i="22"/>
  <c r="K26" i="22" s="1"/>
  <c r="H27" i="22"/>
  <c r="K27" i="22" s="1"/>
  <c r="H33" i="22"/>
  <c r="K33" i="22" s="1"/>
  <c r="I42" i="22"/>
  <c r="J42" i="22"/>
  <c r="H41" i="22"/>
  <c r="H42" i="22" s="1"/>
  <c r="H15" i="22"/>
  <c r="K15" i="22" s="1"/>
  <c r="H16" i="22"/>
  <c r="H36" i="22"/>
  <c r="H39" i="22" s="1"/>
  <c r="K39" i="22" s="1"/>
  <c r="H34" i="22"/>
  <c r="K34" i="22" s="1"/>
  <c r="H21" i="22"/>
  <c r="H22" i="22" s="1"/>
  <c r="I14" i="22"/>
  <c r="I12" i="22" s="1"/>
  <c r="H13" i="22"/>
  <c r="H12" i="22" s="1"/>
  <c r="H9" i="22"/>
  <c r="K9" i="22" s="1"/>
  <c r="K21" i="22"/>
  <c r="K40" i="22"/>
  <c r="K38" i="22"/>
  <c r="K37" i="22"/>
  <c r="K36" i="22"/>
  <c r="J28" i="22"/>
  <c r="J35" i="22" s="1"/>
  <c r="J43" i="22" s="1"/>
  <c r="I28" i="22"/>
  <c r="I35" i="22" s="1"/>
  <c r="I43" i="22" s="1"/>
  <c r="J22" i="22"/>
  <c r="I22" i="22"/>
  <c r="J20" i="22"/>
  <c r="I20" i="22"/>
  <c r="I16" i="22"/>
  <c r="K13" i="22"/>
  <c r="J12" i="22"/>
  <c r="D49" i="19"/>
  <c r="D38" i="19"/>
  <c r="D33" i="19"/>
  <c r="D11" i="19"/>
  <c r="D12" i="19"/>
  <c r="D13" i="19"/>
  <c r="D14" i="19"/>
  <c r="D15" i="19"/>
  <c r="D16" i="19"/>
  <c r="D17" i="19"/>
  <c r="D18" i="19"/>
  <c r="D19" i="19"/>
  <c r="D20" i="19"/>
  <c r="D21" i="19"/>
  <c r="D23" i="19"/>
  <c r="D24" i="19"/>
  <c r="D25" i="19"/>
  <c r="D27" i="19"/>
  <c r="D29" i="19"/>
  <c r="D30" i="19"/>
  <c r="D34" i="19"/>
  <c r="D36" i="19"/>
  <c r="D39" i="19"/>
  <c r="D41" i="19"/>
  <c r="D44" i="19"/>
  <c r="D45" i="19"/>
  <c r="D47" i="19"/>
  <c r="D51" i="19"/>
  <c r="D54" i="19"/>
  <c r="D59" i="19"/>
  <c r="D60" i="19"/>
  <c r="D63" i="19"/>
  <c r="D66" i="19"/>
  <c r="D67" i="19"/>
  <c r="D72" i="19"/>
  <c r="D73" i="19"/>
  <c r="D77" i="19"/>
  <c r="D78" i="19"/>
  <c r="D79" i="19"/>
  <c r="D80" i="19"/>
  <c r="D83" i="19"/>
  <c r="D85" i="19"/>
  <c r="D88" i="19"/>
  <c r="D98" i="19"/>
  <c r="D104" i="19"/>
  <c r="D109" i="19"/>
  <c r="D111" i="19"/>
  <c r="D121" i="19"/>
  <c r="D126" i="19"/>
  <c r="D128" i="19"/>
  <c r="D129" i="19"/>
  <c r="D130" i="19"/>
  <c r="D137" i="19"/>
  <c r="D139" i="19"/>
  <c r="D140" i="19"/>
  <c r="D145" i="19"/>
  <c r="D148" i="19"/>
  <c r="D149" i="19"/>
  <c r="D151" i="19"/>
  <c r="D154" i="19"/>
  <c r="D160" i="19"/>
  <c r="D162" i="19"/>
  <c r="D169" i="19"/>
  <c r="D183" i="19"/>
  <c r="D189" i="19"/>
  <c r="D192" i="19" s="1"/>
  <c r="D190" i="19"/>
  <c r="D191" i="19"/>
  <c r="D193" i="19"/>
  <c r="D194" i="19"/>
  <c r="D195" i="19"/>
  <c r="D196" i="19"/>
  <c r="D198" i="19"/>
  <c r="D199" i="19"/>
  <c r="D200" i="19"/>
  <c r="D201" i="19"/>
  <c r="D203" i="19"/>
  <c r="D204" i="19"/>
  <c r="D205" i="19"/>
  <c r="D206" i="19"/>
  <c r="D207" i="19"/>
  <c r="D209" i="19"/>
  <c r="D210" i="19"/>
  <c r="D211" i="19"/>
  <c r="D212" i="19"/>
  <c r="D214" i="19"/>
  <c r="D12" i="17"/>
  <c r="D20" i="17"/>
  <c r="D24" i="17"/>
  <c r="D27" i="17"/>
  <c r="G8" i="1"/>
  <c r="G9" i="1"/>
  <c r="R7" i="5"/>
  <c r="R19" i="5"/>
  <c r="R27" i="5"/>
  <c r="R37" i="5"/>
  <c r="R42" i="5"/>
  <c r="R45" i="5"/>
  <c r="H22" i="13"/>
  <c r="H13" i="13"/>
  <c r="H11" i="13" s="1"/>
  <c r="H31" i="13" s="1"/>
  <c r="D14" i="4"/>
  <c r="E14" i="4"/>
  <c r="F14" i="4"/>
  <c r="C14" i="4"/>
  <c r="G7" i="4"/>
  <c r="G15" i="4"/>
  <c r="G22" i="4"/>
  <c r="D32" i="19" l="1"/>
  <c r="G14" i="4"/>
  <c r="G32" i="4" s="1"/>
  <c r="D28" i="17"/>
  <c r="D116" i="19"/>
  <c r="D123" i="19" s="1"/>
  <c r="D28" i="19"/>
  <c r="R65" i="5"/>
  <c r="D43" i="19"/>
  <c r="K16" i="22"/>
  <c r="J17" i="22"/>
  <c r="J23" i="22" s="1"/>
  <c r="K41" i="22"/>
  <c r="K42" i="22" s="1"/>
  <c r="D202" i="19"/>
  <c r="D213" i="19"/>
  <c r="D141" i="19"/>
  <c r="D197" i="19"/>
  <c r="D208" i="19" s="1"/>
  <c r="D215" i="19" s="1"/>
  <c r="D22" i="19"/>
  <c r="D46" i="19"/>
  <c r="D10" i="19"/>
  <c r="D35" i="19"/>
  <c r="I17" i="22"/>
  <c r="I23" i="22"/>
  <c r="K12" i="22"/>
  <c r="K14" i="22"/>
  <c r="K22" i="22"/>
  <c r="D26" i="19"/>
  <c r="G33" i="4"/>
  <c r="G37" i="4"/>
  <c r="H8" i="16"/>
  <c r="H15" i="16" s="1"/>
  <c r="H31" i="16" s="1"/>
  <c r="H23" i="16"/>
  <c r="H29" i="16"/>
  <c r="G29" i="15"/>
  <c r="G27" i="15"/>
  <c r="G21" i="15"/>
  <c r="G8" i="15"/>
  <c r="G7" i="15"/>
  <c r="G35" i="15" s="1"/>
  <c r="H25" i="7"/>
  <c r="H23" i="7" s="1"/>
  <c r="H31" i="22" s="1"/>
  <c r="K31" i="22" s="1"/>
  <c r="H14" i="11"/>
  <c r="H11" i="11"/>
  <c r="H34" i="11"/>
  <c r="H22" i="11"/>
  <c r="H16" i="11"/>
  <c r="H11" i="7"/>
  <c r="H10" i="7" s="1"/>
  <c r="H29" i="22" s="1"/>
  <c r="H20" i="7"/>
  <c r="H15" i="7"/>
  <c r="H22" i="7" s="1"/>
  <c r="H30" i="22" s="1"/>
  <c r="K30" i="22" s="1"/>
  <c r="G30" i="3"/>
  <c r="G32" i="2"/>
  <c r="G19" i="2"/>
  <c r="G7" i="2"/>
  <c r="G106" i="2"/>
  <c r="G101" i="2"/>
  <c r="G95" i="2"/>
  <c r="G83" i="2"/>
  <c r="D86" i="19" s="1"/>
  <c r="G79" i="2"/>
  <c r="D82" i="19" s="1"/>
  <c r="G78" i="2"/>
  <c r="D81" i="19" s="1"/>
  <c r="D84" i="19" s="1"/>
  <c r="G71" i="2"/>
  <c r="D74" i="19" s="1"/>
  <c r="G68" i="2"/>
  <c r="D71" i="19" s="1"/>
  <c r="G67" i="2"/>
  <c r="D70" i="19" s="1"/>
  <c r="G66" i="2"/>
  <c r="D69" i="19" s="1"/>
  <c r="G65" i="2"/>
  <c r="D68" i="19" s="1"/>
  <c r="G62" i="2"/>
  <c r="D65" i="19" s="1"/>
  <c r="G61" i="2"/>
  <c r="D64" i="19" s="1"/>
  <c r="G59" i="2"/>
  <c r="D62" i="19" s="1"/>
  <c r="D75" i="19" s="1"/>
  <c r="G55" i="2"/>
  <c r="D58" i="19" s="1"/>
  <c r="G54" i="2"/>
  <c r="D57" i="19" s="1"/>
  <c r="G53" i="2"/>
  <c r="D56" i="19" s="1"/>
  <c r="G52" i="2"/>
  <c r="D55" i="19" s="1"/>
  <c r="G50" i="2"/>
  <c r="D53" i="19" s="1"/>
  <c r="D61" i="19" s="1"/>
  <c r="G43" i="2"/>
  <c r="G40" i="2"/>
  <c r="G29" i="2"/>
  <c r="G25" i="2"/>
  <c r="G79" i="3"/>
  <c r="G74" i="3"/>
  <c r="G69" i="3"/>
  <c r="G62" i="3"/>
  <c r="D182" i="19" s="1"/>
  <c r="G61" i="3"/>
  <c r="D181" i="19" s="1"/>
  <c r="G59" i="3"/>
  <c r="G58" i="3"/>
  <c r="D166" i="19" s="1"/>
  <c r="G57" i="3"/>
  <c r="D165" i="19" s="1"/>
  <c r="G56" i="3"/>
  <c r="G54" i="3"/>
  <c r="D179" i="19" s="1"/>
  <c r="G53" i="3"/>
  <c r="D178" i="19" s="1"/>
  <c r="G52" i="3"/>
  <c r="D177" i="19" s="1"/>
  <c r="G51" i="3"/>
  <c r="D176" i="19" s="1"/>
  <c r="G50" i="3"/>
  <c r="D175" i="19" s="1"/>
  <c r="G47" i="3"/>
  <c r="D161" i="19" s="1"/>
  <c r="G45" i="3"/>
  <c r="D159" i="19" s="1"/>
  <c r="G44" i="3"/>
  <c r="D158" i="19" s="1"/>
  <c r="G43" i="3"/>
  <c r="D157" i="19" s="1"/>
  <c r="G42" i="3"/>
  <c r="D156" i="19" s="1"/>
  <c r="G41" i="3"/>
  <c r="D155" i="19" s="1"/>
  <c r="G39" i="3"/>
  <c r="G33" i="3"/>
  <c r="D147" i="19" s="1"/>
  <c r="G32" i="3"/>
  <c r="D146" i="19" s="1"/>
  <c r="D150" i="19" s="1"/>
  <c r="G29" i="3"/>
  <c r="D143" i="19" s="1"/>
  <c r="G28" i="3"/>
  <c r="D142" i="19" s="1"/>
  <c r="G27" i="3"/>
  <c r="G22" i="3"/>
  <c r="D172" i="19" s="1"/>
  <c r="G21" i="3"/>
  <c r="D171" i="19" s="1"/>
  <c r="G20" i="3"/>
  <c r="D170" i="19" s="1"/>
  <c r="G16" i="3"/>
  <c r="D136" i="19" s="1"/>
  <c r="G15" i="3"/>
  <c r="D135" i="19" s="1"/>
  <c r="G14" i="3"/>
  <c r="D134" i="19" s="1"/>
  <c r="G13" i="3"/>
  <c r="D133" i="19" s="1"/>
  <c r="G11" i="3"/>
  <c r="D131" i="19" s="1"/>
  <c r="G7" i="3"/>
  <c r="G13" i="1"/>
  <c r="G15" i="1" s="1"/>
  <c r="C28" i="3"/>
  <c r="C27" i="17"/>
  <c r="C24" i="17"/>
  <c r="C20" i="17"/>
  <c r="C12" i="17"/>
  <c r="C28" i="17" s="1"/>
  <c r="C198" i="19"/>
  <c r="F37" i="22"/>
  <c r="F38" i="22"/>
  <c r="F36" i="22"/>
  <c r="F40" i="22"/>
  <c r="F30" i="22"/>
  <c r="F31" i="22"/>
  <c r="F32" i="22"/>
  <c r="F26" i="22"/>
  <c r="F29" i="22"/>
  <c r="D28" i="22"/>
  <c r="E28" i="22"/>
  <c r="C25" i="19"/>
  <c r="K29" i="22" l="1"/>
  <c r="K28" i="22" s="1"/>
  <c r="H28" i="22"/>
  <c r="D180" i="19"/>
  <c r="G38" i="3"/>
  <c r="D144" i="19"/>
  <c r="D52" i="19"/>
  <c r="D174" i="19"/>
  <c r="G49" i="3"/>
  <c r="H32" i="22" s="1"/>
  <c r="D153" i="19"/>
  <c r="D163" i="19" s="1"/>
  <c r="G60" i="3"/>
  <c r="G21" i="1" s="1"/>
  <c r="D164" i="19"/>
  <c r="D167" i="19" s="1"/>
  <c r="D184" i="19"/>
  <c r="D152" i="19"/>
  <c r="G12" i="3"/>
  <c r="G18" i="3" s="1"/>
  <c r="D127" i="19"/>
  <c r="D132" i="19" s="1"/>
  <c r="D138" i="19" s="1"/>
  <c r="D168" i="19"/>
  <c r="D76" i="19"/>
  <c r="G81" i="2"/>
  <c r="H18" i="22" s="1"/>
  <c r="G58" i="2"/>
  <c r="H11" i="22" s="1"/>
  <c r="G39" i="4"/>
  <c r="G72" i="2"/>
  <c r="G113" i="2"/>
  <c r="G120" i="2" s="1"/>
  <c r="G23" i="2"/>
  <c r="H8" i="22" s="1"/>
  <c r="K8" i="22" s="1"/>
  <c r="G40" i="4"/>
  <c r="G84" i="2"/>
  <c r="G24" i="3"/>
  <c r="G64" i="3"/>
  <c r="G55" i="3"/>
  <c r="G20" i="1" s="1"/>
  <c r="G23" i="1" s="1"/>
  <c r="G25" i="1" s="1"/>
  <c r="G26" i="1" s="1"/>
  <c r="G36" i="3"/>
  <c r="H36" i="11"/>
  <c r="H28" i="7"/>
  <c r="G85" i="3"/>
  <c r="G92" i="3" s="1"/>
  <c r="G49" i="2"/>
  <c r="H10" i="22" s="1"/>
  <c r="K10" i="22" s="1"/>
  <c r="F28" i="22"/>
  <c r="D83" i="2"/>
  <c r="E83" i="2"/>
  <c r="F83" i="2"/>
  <c r="D33" i="4"/>
  <c r="D82" i="2" s="1"/>
  <c r="E33" i="4"/>
  <c r="E82" i="2" s="1"/>
  <c r="F33" i="4"/>
  <c r="F82" i="2" s="1"/>
  <c r="C33" i="4"/>
  <c r="D7" i="4"/>
  <c r="E7" i="4"/>
  <c r="F7" i="4"/>
  <c r="C7" i="4"/>
  <c r="D186" i="19" l="1"/>
  <c r="D216" i="19" s="1"/>
  <c r="K32" i="22"/>
  <c r="H35" i="22"/>
  <c r="H43" i="22" s="1"/>
  <c r="K18" i="22"/>
  <c r="D185" i="19"/>
  <c r="G86" i="2"/>
  <c r="D87" i="19"/>
  <c r="D89" i="19" s="1"/>
  <c r="D187" i="19"/>
  <c r="K35" i="22"/>
  <c r="K43" i="22" s="1"/>
  <c r="H17" i="22"/>
  <c r="K11" i="22"/>
  <c r="G73" i="2"/>
  <c r="G65" i="3"/>
  <c r="G93" i="3"/>
  <c r="E11" i="13"/>
  <c r="F11" i="13"/>
  <c r="G11" i="13"/>
  <c r="D11" i="13"/>
  <c r="C121" i="19"/>
  <c r="C109" i="19"/>
  <c r="C104" i="19"/>
  <c r="C98" i="19"/>
  <c r="D50" i="2"/>
  <c r="E50" i="2"/>
  <c r="F50" i="2"/>
  <c r="D51" i="2"/>
  <c r="E51" i="2"/>
  <c r="D52" i="2"/>
  <c r="E52" i="2"/>
  <c r="F52" i="2"/>
  <c r="C52" i="2"/>
  <c r="C50" i="2"/>
  <c r="D59" i="2"/>
  <c r="E59" i="2"/>
  <c r="F59" i="2"/>
  <c r="D60" i="2"/>
  <c r="E60" i="2"/>
  <c r="F60" i="2"/>
  <c r="D61" i="2"/>
  <c r="E61" i="2"/>
  <c r="F61" i="2"/>
  <c r="D62" i="2"/>
  <c r="E62" i="2"/>
  <c r="F62" i="2"/>
  <c r="D63" i="2"/>
  <c r="E63" i="2"/>
  <c r="F63" i="2"/>
  <c r="D65" i="2"/>
  <c r="E65" i="2"/>
  <c r="F65" i="2"/>
  <c r="D66" i="2"/>
  <c r="E66" i="2"/>
  <c r="F66" i="2"/>
  <c r="D67" i="2"/>
  <c r="E67" i="2"/>
  <c r="F67" i="2"/>
  <c r="D68" i="2"/>
  <c r="E68" i="2"/>
  <c r="F68" i="2"/>
  <c r="D70" i="2"/>
  <c r="E70" i="2"/>
  <c r="F70" i="2"/>
  <c r="D71" i="2"/>
  <c r="E71" i="2"/>
  <c r="F71" i="2"/>
  <c r="C71" i="2"/>
  <c r="C70" i="2"/>
  <c r="C66" i="2"/>
  <c r="C67" i="2"/>
  <c r="C68" i="2"/>
  <c r="C65" i="2"/>
  <c r="C60" i="2"/>
  <c r="C61" i="2"/>
  <c r="C62" i="2"/>
  <c r="C63" i="2"/>
  <c r="C59" i="2"/>
  <c r="D85" i="2"/>
  <c r="E85" i="2"/>
  <c r="F85" i="2"/>
  <c r="C85" i="2"/>
  <c r="C83" i="2"/>
  <c r="C82" i="2"/>
  <c r="F74" i="2"/>
  <c r="F75" i="2"/>
  <c r="F76" i="2"/>
  <c r="F78" i="2"/>
  <c r="F79" i="2"/>
  <c r="F80" i="2"/>
  <c r="D74" i="2"/>
  <c r="E74" i="2"/>
  <c r="D75" i="2"/>
  <c r="E75" i="2"/>
  <c r="D76" i="2"/>
  <c r="E76" i="2"/>
  <c r="D77" i="2"/>
  <c r="E77" i="2"/>
  <c r="D78" i="2"/>
  <c r="E78" i="2"/>
  <c r="D79" i="2"/>
  <c r="E79" i="2"/>
  <c r="D80" i="2"/>
  <c r="E80" i="2"/>
  <c r="C78" i="2"/>
  <c r="C79" i="2"/>
  <c r="C80" i="2"/>
  <c r="C77" i="2"/>
  <c r="C76" i="2"/>
  <c r="C75" i="2"/>
  <c r="C74" i="2"/>
  <c r="D37" i="4"/>
  <c r="D84" i="2" s="1"/>
  <c r="E37" i="4"/>
  <c r="E84" i="2" s="1"/>
  <c r="F37" i="4"/>
  <c r="F84" i="2" s="1"/>
  <c r="D32" i="4"/>
  <c r="D40" i="4" s="1"/>
  <c r="E32" i="4"/>
  <c r="E40" i="4" s="1"/>
  <c r="F32" i="4"/>
  <c r="D13" i="21"/>
  <c r="D12" i="21"/>
  <c r="C11" i="19"/>
  <c r="C12" i="19"/>
  <c r="C13" i="19"/>
  <c r="C14" i="19"/>
  <c r="C15" i="19"/>
  <c r="C16" i="19"/>
  <c r="C17" i="19"/>
  <c r="C18" i="19"/>
  <c r="C19" i="19"/>
  <c r="C20" i="19"/>
  <c r="C21" i="19"/>
  <c r="C23" i="19"/>
  <c r="C32" i="4"/>
  <c r="D61" i="3"/>
  <c r="E61" i="3"/>
  <c r="F61" i="3"/>
  <c r="D62" i="3"/>
  <c r="E62" i="3"/>
  <c r="F62" i="3"/>
  <c r="D63" i="3"/>
  <c r="E63" i="3"/>
  <c r="F63" i="3"/>
  <c r="C62" i="3"/>
  <c r="C63" i="3"/>
  <c r="C61" i="3"/>
  <c r="D56" i="3"/>
  <c r="E56" i="3"/>
  <c r="F56" i="3"/>
  <c r="D57" i="3"/>
  <c r="E57" i="3"/>
  <c r="F57" i="3"/>
  <c r="D58" i="3"/>
  <c r="E58" i="3"/>
  <c r="F58" i="3"/>
  <c r="D59" i="3"/>
  <c r="E59" i="3"/>
  <c r="F59" i="3"/>
  <c r="C57" i="3"/>
  <c r="C58" i="3"/>
  <c r="C59" i="3"/>
  <c r="C56" i="3"/>
  <c r="D50" i="3"/>
  <c r="E50" i="3"/>
  <c r="F50" i="3"/>
  <c r="D51" i="3"/>
  <c r="E51" i="3"/>
  <c r="F51" i="3"/>
  <c r="D52" i="3"/>
  <c r="E52" i="3"/>
  <c r="F52" i="3"/>
  <c r="D53" i="3"/>
  <c r="E53" i="3"/>
  <c r="F53" i="3"/>
  <c r="D54" i="3"/>
  <c r="E54" i="3"/>
  <c r="F54" i="3"/>
  <c r="C51" i="3"/>
  <c r="C52" i="3"/>
  <c r="C53" i="3"/>
  <c r="C54" i="3"/>
  <c r="C50" i="3"/>
  <c r="D39" i="3"/>
  <c r="E39" i="3"/>
  <c r="F39" i="3"/>
  <c r="D40" i="3"/>
  <c r="E40" i="3"/>
  <c r="F40" i="3"/>
  <c r="D41" i="3"/>
  <c r="E41" i="3"/>
  <c r="F41" i="3"/>
  <c r="D42" i="3"/>
  <c r="E42" i="3"/>
  <c r="F42" i="3"/>
  <c r="D43" i="3"/>
  <c r="E43" i="3"/>
  <c r="F43" i="3"/>
  <c r="D44" i="3"/>
  <c r="E44" i="3"/>
  <c r="F44" i="3"/>
  <c r="D45" i="3"/>
  <c r="E45" i="3"/>
  <c r="F45" i="3"/>
  <c r="D46" i="3"/>
  <c r="E46" i="3"/>
  <c r="F46" i="3"/>
  <c r="D47" i="3"/>
  <c r="E47" i="3"/>
  <c r="F47" i="3"/>
  <c r="D48" i="3"/>
  <c r="E48" i="3"/>
  <c r="F48" i="3"/>
  <c r="D99" i="19" l="1"/>
  <c r="D188" i="19" s="1"/>
  <c r="D100" i="19"/>
  <c r="D124" i="19" s="1"/>
  <c r="G96" i="2"/>
  <c r="H19" i="22"/>
  <c r="K17" i="22"/>
  <c r="F77" i="2"/>
  <c r="C10" i="19"/>
  <c r="C40" i="3"/>
  <c r="C41" i="3"/>
  <c r="C42" i="3"/>
  <c r="C43" i="3"/>
  <c r="C44" i="3"/>
  <c r="C45" i="3"/>
  <c r="C46" i="3"/>
  <c r="C47" i="3"/>
  <c r="C48" i="3"/>
  <c r="C39" i="3"/>
  <c r="D28" i="3"/>
  <c r="E28" i="3"/>
  <c r="F28" i="3"/>
  <c r="D29" i="3"/>
  <c r="E29" i="3"/>
  <c r="F29" i="3"/>
  <c r="F30" i="3"/>
  <c r="D32" i="3"/>
  <c r="E32" i="3"/>
  <c r="F32" i="3"/>
  <c r="D33" i="3"/>
  <c r="E33" i="3"/>
  <c r="F33" i="3"/>
  <c r="D34" i="3"/>
  <c r="E34" i="3"/>
  <c r="F34" i="3"/>
  <c r="C34" i="3"/>
  <c r="C33" i="3"/>
  <c r="C32" i="3"/>
  <c r="G20" i="7"/>
  <c r="F35" i="3" s="1"/>
  <c r="G10" i="7"/>
  <c r="C29" i="3"/>
  <c r="C27" i="3"/>
  <c r="D6" i="3"/>
  <c r="E6" i="3"/>
  <c r="D7" i="3"/>
  <c r="E7" i="3"/>
  <c r="F7" i="3"/>
  <c r="D11" i="3"/>
  <c r="E11" i="3"/>
  <c r="F11" i="3"/>
  <c r="F20" i="3"/>
  <c r="F21" i="3"/>
  <c r="F22" i="3"/>
  <c r="F23" i="3"/>
  <c r="D19" i="3"/>
  <c r="E19" i="3"/>
  <c r="D20" i="3"/>
  <c r="E20" i="3"/>
  <c r="D21" i="3"/>
  <c r="E21" i="3"/>
  <c r="D22" i="3"/>
  <c r="E22" i="3"/>
  <c r="D23" i="3"/>
  <c r="E23" i="3"/>
  <c r="D13" i="3"/>
  <c r="E13" i="3"/>
  <c r="F13" i="3"/>
  <c r="D14" i="3"/>
  <c r="E14" i="3"/>
  <c r="F14" i="3"/>
  <c r="D15" i="3"/>
  <c r="E15" i="3"/>
  <c r="F15" i="3"/>
  <c r="D16" i="3"/>
  <c r="E16" i="3"/>
  <c r="F16" i="3"/>
  <c r="C23" i="3"/>
  <c r="C22" i="3"/>
  <c r="C21" i="3"/>
  <c r="C20" i="3"/>
  <c r="C11" i="3"/>
  <c r="C16" i="3"/>
  <c r="C15" i="3"/>
  <c r="C14" i="3"/>
  <c r="C13" i="3"/>
  <c r="C7" i="3"/>
  <c r="D8" i="15"/>
  <c r="D7" i="15" s="1"/>
  <c r="E8" i="15"/>
  <c r="E7" i="15" s="1"/>
  <c r="F8" i="15"/>
  <c r="F7" i="15" s="1"/>
  <c r="C8" i="15"/>
  <c r="C7" i="15" s="1"/>
  <c r="C6" i="3" s="1"/>
  <c r="D42" i="22"/>
  <c r="E42" i="22"/>
  <c r="F42" i="22"/>
  <c r="C42" i="22"/>
  <c r="Q45" i="5"/>
  <c r="F57" i="2" s="1"/>
  <c r="E64" i="2"/>
  <c r="F64" i="2"/>
  <c r="C13" i="22" s="1"/>
  <c r="C12" i="22" s="1"/>
  <c r="F79" i="3"/>
  <c r="D106" i="2"/>
  <c r="E106" i="2"/>
  <c r="F106" i="2"/>
  <c r="D101" i="2"/>
  <c r="E101" i="2"/>
  <c r="F101" i="2"/>
  <c r="D27" i="3"/>
  <c r="E27" i="3"/>
  <c r="F27" i="3"/>
  <c r="F113" i="2"/>
  <c r="K19" i="22" l="1"/>
  <c r="K20" i="22" s="1"/>
  <c r="K23" i="22" s="1"/>
  <c r="H20" i="22"/>
  <c r="H23" i="22" s="1"/>
  <c r="G97" i="2"/>
  <c r="G121" i="2"/>
  <c r="D35" i="22"/>
  <c r="D43" i="22" s="1"/>
  <c r="E23" i="1"/>
  <c r="E25" i="1" s="1"/>
  <c r="D23" i="1"/>
  <c r="D25" i="1" s="1"/>
  <c r="E13" i="1"/>
  <c r="E15" i="1" s="1"/>
  <c r="D13" i="1"/>
  <c r="D15" i="1" s="1"/>
  <c r="P45" i="5"/>
  <c r="O45" i="5"/>
  <c r="D57" i="2" s="1"/>
  <c r="P19" i="5"/>
  <c r="E53" i="2" s="1"/>
  <c r="P27" i="5"/>
  <c r="E54" i="2" s="1"/>
  <c r="P37" i="5"/>
  <c r="E55" i="2" s="1"/>
  <c r="P42" i="5"/>
  <c r="E56" i="2" s="1"/>
  <c r="O19" i="5"/>
  <c r="D53" i="2" s="1"/>
  <c r="O27" i="5"/>
  <c r="D54" i="2" s="1"/>
  <c r="O37" i="5"/>
  <c r="D55" i="2" s="1"/>
  <c r="O42" i="5"/>
  <c r="D56" i="2" s="1"/>
  <c r="F22" i="13"/>
  <c r="E22" i="13"/>
  <c r="D69" i="2" s="1"/>
  <c r="F29" i="16"/>
  <c r="F23" i="16"/>
  <c r="F15" i="16"/>
  <c r="E15" i="16"/>
  <c r="E23" i="16"/>
  <c r="E29" i="16"/>
  <c r="E21" i="15"/>
  <c r="E8" i="3" s="1"/>
  <c r="E12" i="3" s="1"/>
  <c r="E27" i="15"/>
  <c r="E9" i="3" s="1"/>
  <c r="E29" i="15"/>
  <c r="E10" i="3" s="1"/>
  <c r="D21" i="15"/>
  <c r="D8" i="3" s="1"/>
  <c r="D27" i="15"/>
  <c r="D9" i="3" s="1"/>
  <c r="D29" i="15"/>
  <c r="D10" i="3" s="1"/>
  <c r="F16" i="11"/>
  <c r="F22" i="11"/>
  <c r="F34" i="11"/>
  <c r="F11" i="11"/>
  <c r="E17" i="3" s="1"/>
  <c r="E16" i="11"/>
  <c r="E22" i="11"/>
  <c r="E34" i="11"/>
  <c r="E11" i="11"/>
  <c r="D17" i="3" s="1"/>
  <c r="F10" i="7"/>
  <c r="E30" i="3" s="1"/>
  <c r="F15" i="7"/>
  <c r="F20" i="7"/>
  <c r="E35" i="3" s="1"/>
  <c r="F23" i="7"/>
  <c r="E37" i="3" s="1"/>
  <c r="E10" i="7"/>
  <c r="D30" i="3" s="1"/>
  <c r="E15" i="7"/>
  <c r="E20" i="7"/>
  <c r="D35" i="3" s="1"/>
  <c r="E23" i="7"/>
  <c r="D37" i="3" s="1"/>
  <c r="E81" i="2"/>
  <c r="E86" i="2"/>
  <c r="D81" i="2"/>
  <c r="E113" i="2"/>
  <c r="E118" i="2"/>
  <c r="E7" i="2"/>
  <c r="E19" i="2"/>
  <c r="E25" i="2"/>
  <c r="E29" i="2"/>
  <c r="E32" i="2"/>
  <c r="E40" i="2"/>
  <c r="E43" i="2"/>
  <c r="E95" i="2"/>
  <c r="D113" i="2"/>
  <c r="D120" i="2" s="1"/>
  <c r="D118" i="2"/>
  <c r="D7" i="2"/>
  <c r="D19" i="2"/>
  <c r="D25" i="2"/>
  <c r="D29" i="2"/>
  <c r="D32" i="2"/>
  <c r="D40" i="2"/>
  <c r="D43" i="2"/>
  <c r="D86" i="2"/>
  <c r="D95" i="2"/>
  <c r="E69" i="3"/>
  <c r="E74" i="3"/>
  <c r="E79" i="3"/>
  <c r="D69" i="3"/>
  <c r="D74" i="3"/>
  <c r="D79" i="3"/>
  <c r="F49" i="3"/>
  <c r="F19" i="1" s="1"/>
  <c r="C136" i="19"/>
  <c r="C134" i="19"/>
  <c r="C133" i="19"/>
  <c r="D12" i="3"/>
  <c r="C181" i="19"/>
  <c r="F6" i="1"/>
  <c r="F32" i="2"/>
  <c r="C28" i="22"/>
  <c r="C35" i="22" s="1"/>
  <c r="C43" i="22" s="1"/>
  <c r="F35" i="22"/>
  <c r="F43" i="22" s="1"/>
  <c r="E35" i="22"/>
  <c r="E43" i="22" s="1"/>
  <c r="D14" i="21"/>
  <c r="Q7" i="5"/>
  <c r="F51" i="2" s="1"/>
  <c r="Q19" i="5"/>
  <c r="F53" i="2" s="1"/>
  <c r="Q27" i="5"/>
  <c r="F54" i="2" s="1"/>
  <c r="C57" i="19" s="1"/>
  <c r="Q37" i="5"/>
  <c r="F55" i="2" s="1"/>
  <c r="Q42" i="5"/>
  <c r="F56" i="2" s="1"/>
  <c r="G22" i="13"/>
  <c r="F69" i="2" s="1"/>
  <c r="F39" i="4"/>
  <c r="F40" i="4" s="1"/>
  <c r="G8" i="16"/>
  <c r="G15" i="16" s="1"/>
  <c r="G23" i="16"/>
  <c r="G29" i="16"/>
  <c r="F6" i="3"/>
  <c r="F21" i="15"/>
  <c r="F8" i="3" s="1"/>
  <c r="F27" i="15"/>
  <c r="F9" i="3" s="1"/>
  <c r="F29" i="15"/>
  <c r="F10" i="3" s="1"/>
  <c r="G11" i="11"/>
  <c r="F17" i="3" s="1"/>
  <c r="C137" i="19" s="1"/>
  <c r="G16" i="11"/>
  <c r="G22" i="11"/>
  <c r="G34" i="11"/>
  <c r="G23" i="7"/>
  <c r="F37" i="3" s="1"/>
  <c r="C151" i="19" s="1"/>
  <c r="G15" i="7"/>
  <c r="F86" i="2"/>
  <c r="F11" i="1" s="1"/>
  <c r="F120" i="2"/>
  <c r="F14" i="1" s="1"/>
  <c r="F19" i="2"/>
  <c r="F72" i="2"/>
  <c r="F9" i="1" s="1"/>
  <c r="F95" i="2"/>
  <c r="F12" i="1" s="1"/>
  <c r="F81" i="2"/>
  <c r="F43" i="2"/>
  <c r="F40" i="2"/>
  <c r="F29" i="2"/>
  <c r="F25" i="2"/>
  <c r="F7" i="2"/>
  <c r="F74" i="3"/>
  <c r="F69" i="3"/>
  <c r="F60" i="3"/>
  <c r="F21" i="1" s="1"/>
  <c r="F55" i="3"/>
  <c r="F20" i="1" s="1"/>
  <c r="N7" i="5"/>
  <c r="N19" i="5"/>
  <c r="C53" i="2" s="1"/>
  <c r="N27" i="5"/>
  <c r="C54" i="2" s="1"/>
  <c r="N37" i="5"/>
  <c r="C55" i="2" s="1"/>
  <c r="N42" i="5"/>
  <c r="C56" i="2" s="1"/>
  <c r="C57" i="2"/>
  <c r="D22" i="13"/>
  <c r="C69" i="2" s="1"/>
  <c r="C37" i="4"/>
  <c r="D9" i="16"/>
  <c r="D8" i="16"/>
  <c r="C19" i="3" s="1"/>
  <c r="D23" i="16"/>
  <c r="D29" i="16"/>
  <c r="C21" i="15"/>
  <c r="C8" i="3" s="1"/>
  <c r="C27" i="15"/>
  <c r="C9" i="3" s="1"/>
  <c r="C29" i="15"/>
  <c r="C10" i="3" s="1"/>
  <c r="D16" i="11"/>
  <c r="D22" i="11"/>
  <c r="D34" i="11"/>
  <c r="D11" i="11"/>
  <c r="C17" i="3" s="1"/>
  <c r="D10" i="7"/>
  <c r="D15" i="7"/>
  <c r="D20" i="7"/>
  <c r="C35" i="3" s="1"/>
  <c r="D23" i="7"/>
  <c r="C37" i="3" s="1"/>
  <c r="C69" i="3"/>
  <c r="C74" i="3"/>
  <c r="C79" i="3"/>
  <c r="C7" i="2"/>
  <c r="C19" i="2"/>
  <c r="C25" i="2"/>
  <c r="C29" i="2"/>
  <c r="C32" i="2"/>
  <c r="C40" i="2"/>
  <c r="C43" i="2"/>
  <c r="C95" i="2"/>
  <c r="C12" i="1" s="1"/>
  <c r="C101" i="2"/>
  <c r="C106" i="2"/>
  <c r="C118" i="2"/>
  <c r="C6" i="1"/>
  <c r="D22" i="22"/>
  <c r="E22" i="22"/>
  <c r="D16" i="22"/>
  <c r="F16" i="22" s="1"/>
  <c r="D14" i="22"/>
  <c r="F14" i="22" s="1"/>
  <c r="F13" i="22"/>
  <c r="C21" i="22"/>
  <c r="F21" i="22" s="1"/>
  <c r="C9" i="22"/>
  <c r="F9" i="22" s="1"/>
  <c r="D20" i="22"/>
  <c r="E12" i="22"/>
  <c r="E17" i="22"/>
  <c r="E23" i="22" s="1"/>
  <c r="E20" i="22"/>
  <c r="C24" i="19"/>
  <c r="C22" i="19" s="1"/>
  <c r="C26" i="19" s="1"/>
  <c r="C27" i="19"/>
  <c r="C29" i="19"/>
  <c r="C30" i="19"/>
  <c r="C34" i="19"/>
  <c r="C32" i="19" s="1"/>
  <c r="C36" i="19"/>
  <c r="C39" i="19"/>
  <c r="C41" i="19"/>
  <c r="C42" i="19"/>
  <c r="C44" i="19"/>
  <c r="C45" i="19"/>
  <c r="C47" i="19"/>
  <c r="C51" i="19"/>
  <c r="C53" i="19"/>
  <c r="C54" i="19"/>
  <c r="C55" i="19"/>
  <c r="C56" i="19"/>
  <c r="C58" i="19"/>
  <c r="C60" i="19"/>
  <c r="C62" i="19"/>
  <c r="C63" i="19"/>
  <c r="C64" i="19"/>
  <c r="C65" i="19"/>
  <c r="C66" i="19"/>
  <c r="C67" i="19"/>
  <c r="C68" i="19"/>
  <c r="C69" i="19"/>
  <c r="C70" i="19"/>
  <c r="C71" i="19"/>
  <c r="C72" i="19"/>
  <c r="C73" i="19"/>
  <c r="C74" i="19"/>
  <c r="E14" i="21"/>
  <c r="J7" i="5"/>
  <c r="J19" i="5"/>
  <c r="J65" i="5" s="1"/>
  <c r="J27" i="5"/>
  <c r="J37" i="5"/>
  <c r="J42" i="5"/>
  <c r="J62" i="5"/>
  <c r="J64" i="5"/>
  <c r="J45" i="5"/>
  <c r="I7" i="5"/>
  <c r="I19" i="5"/>
  <c r="I27" i="5"/>
  <c r="I37" i="5"/>
  <c r="I42" i="5"/>
  <c r="I62" i="5"/>
  <c r="I64" i="5"/>
  <c r="I45" i="5" s="1"/>
  <c r="H7" i="5"/>
  <c r="H19" i="5"/>
  <c r="H27" i="5"/>
  <c r="H37" i="5"/>
  <c r="H42" i="5"/>
  <c r="H62" i="5"/>
  <c r="H64" i="5"/>
  <c r="G7" i="5"/>
  <c r="G19" i="5"/>
  <c r="G27" i="5"/>
  <c r="G37" i="5"/>
  <c r="G42" i="5"/>
  <c r="G62" i="5"/>
  <c r="G45" i="5" s="1"/>
  <c r="G64" i="5"/>
  <c r="C170" i="19"/>
  <c r="C171" i="19"/>
  <c r="C172" i="19"/>
  <c r="C173" i="19"/>
  <c r="C175" i="19"/>
  <c r="C176" i="19"/>
  <c r="C177" i="19"/>
  <c r="C178" i="19"/>
  <c r="C179" i="19"/>
  <c r="C182" i="19"/>
  <c r="C183" i="19"/>
  <c r="C77" i="19"/>
  <c r="C78" i="19"/>
  <c r="C79" i="19"/>
  <c r="C80" i="19"/>
  <c r="C81" i="19"/>
  <c r="C82" i="19"/>
  <c r="C83" i="19"/>
  <c r="C85" i="19"/>
  <c r="C86" i="19"/>
  <c r="C87" i="19"/>
  <c r="C88" i="19"/>
  <c r="C142" i="19"/>
  <c r="C143" i="19"/>
  <c r="C144" i="19"/>
  <c r="C153" i="19"/>
  <c r="C154" i="19"/>
  <c r="C155" i="19"/>
  <c r="C156" i="19"/>
  <c r="C157" i="19"/>
  <c r="C158" i="19"/>
  <c r="C159" i="19"/>
  <c r="C160" i="19"/>
  <c r="C161" i="19"/>
  <c r="C162" i="19"/>
  <c r="C164" i="19"/>
  <c r="C165" i="19"/>
  <c r="C166" i="19"/>
  <c r="C214" i="19"/>
  <c r="C190" i="19"/>
  <c r="C191" i="19"/>
  <c r="C193" i="19"/>
  <c r="C194" i="19"/>
  <c r="C195" i="19"/>
  <c r="C196" i="19"/>
  <c r="C199" i="19"/>
  <c r="C200" i="19"/>
  <c r="C201" i="19"/>
  <c r="C203" i="19"/>
  <c r="C204" i="19"/>
  <c r="C205" i="19"/>
  <c r="C206" i="19"/>
  <c r="C207" i="19"/>
  <c r="C209" i="19"/>
  <c r="C210" i="19"/>
  <c r="C211" i="19"/>
  <c r="C212" i="19"/>
  <c r="C189" i="19"/>
  <c r="C140" i="19"/>
  <c r="C146" i="19"/>
  <c r="C147" i="19"/>
  <c r="C148" i="19"/>
  <c r="C149" i="19"/>
  <c r="C139" i="19"/>
  <c r="C127" i="19"/>
  <c r="C128" i="19"/>
  <c r="C129" i="19"/>
  <c r="C130" i="19"/>
  <c r="C131" i="19"/>
  <c r="C111" i="19"/>
  <c r="C116" i="19" s="1"/>
  <c r="C123" i="19" s="1"/>
  <c r="E22" i="7" l="1"/>
  <c r="D31" i="3"/>
  <c r="D36" i="3" s="1"/>
  <c r="F22" i="7"/>
  <c r="E31" i="3"/>
  <c r="E36" i="3" s="1"/>
  <c r="E38" i="3" s="1"/>
  <c r="C192" i="19"/>
  <c r="H45" i="5"/>
  <c r="I65" i="5"/>
  <c r="D35" i="15"/>
  <c r="E35" i="15"/>
  <c r="G31" i="13"/>
  <c r="H65" i="5"/>
  <c r="F58" i="2"/>
  <c r="C11" i="22" s="1"/>
  <c r="F11" i="22" s="1"/>
  <c r="C141" i="19"/>
  <c r="C59" i="19"/>
  <c r="N65" i="5"/>
  <c r="C51" i="2"/>
  <c r="P65" i="5"/>
  <c r="E57" i="2"/>
  <c r="C28" i="19"/>
  <c r="F8" i="1"/>
  <c r="C39" i="4"/>
  <c r="C84" i="2"/>
  <c r="C86" i="2" s="1"/>
  <c r="C11" i="1" s="1"/>
  <c r="C61" i="19"/>
  <c r="G31" i="16"/>
  <c r="F19" i="3"/>
  <c r="C113" i="2"/>
  <c r="C120" i="2" s="1"/>
  <c r="C14" i="1" s="1"/>
  <c r="C180" i="19"/>
  <c r="C46" i="19"/>
  <c r="C213" i="19"/>
  <c r="C197" i="19"/>
  <c r="C167" i="19"/>
  <c r="C163" i="19"/>
  <c r="F12" i="3"/>
  <c r="C184" i="19"/>
  <c r="C202" i="19"/>
  <c r="C208" i="19" s="1"/>
  <c r="C215" i="19" s="1"/>
  <c r="G22" i="7"/>
  <c r="G28" i="7" s="1"/>
  <c r="F31" i="3"/>
  <c r="C126" i="19"/>
  <c r="C132" i="19" s="1"/>
  <c r="C89" i="19"/>
  <c r="C19" i="22"/>
  <c r="F19" i="22" s="1"/>
  <c r="C84" i="19"/>
  <c r="D31" i="13"/>
  <c r="C64" i="2"/>
  <c r="C72" i="2" s="1"/>
  <c r="C9" i="1" s="1"/>
  <c r="D64" i="2"/>
  <c r="E31" i="13"/>
  <c r="E69" i="2"/>
  <c r="F31" i="13"/>
  <c r="C75" i="19"/>
  <c r="C43" i="19"/>
  <c r="C35" i="19"/>
  <c r="F96" i="2"/>
  <c r="D22" i="7"/>
  <c r="D28" i="7" s="1"/>
  <c r="C31" i="3"/>
  <c r="C36" i="3" s="1"/>
  <c r="F28" i="7"/>
  <c r="C30" i="3"/>
  <c r="C38" i="3" s="1"/>
  <c r="E28" i="7"/>
  <c r="E31" i="16"/>
  <c r="F31" i="16"/>
  <c r="D36" i="11"/>
  <c r="O65" i="5"/>
  <c r="Q65" i="5"/>
  <c r="F35" i="15"/>
  <c r="F36" i="11"/>
  <c r="E36" i="11"/>
  <c r="G36" i="11"/>
  <c r="C85" i="3"/>
  <c r="C92" i="3" s="1"/>
  <c r="C24" i="1" s="1"/>
  <c r="F85" i="3"/>
  <c r="D85" i="3"/>
  <c r="D92" i="3" s="1"/>
  <c r="E85" i="3"/>
  <c r="E120" i="2"/>
  <c r="E96" i="2"/>
  <c r="E92" i="3"/>
  <c r="C23" i="2"/>
  <c r="C5" i="1" s="1"/>
  <c r="D96" i="2"/>
  <c r="C18" i="22"/>
  <c r="F18" i="22" s="1"/>
  <c r="F20" i="22" s="1"/>
  <c r="E49" i="2"/>
  <c r="C49" i="2"/>
  <c r="C7" i="1" s="1"/>
  <c r="F49" i="2"/>
  <c r="C10" i="22" s="1"/>
  <c r="F10" i="22" s="1"/>
  <c r="D49" i="2"/>
  <c r="D23" i="2"/>
  <c r="E23" i="2"/>
  <c r="F23" i="2"/>
  <c r="F5" i="1" s="1"/>
  <c r="D58" i="2"/>
  <c r="E58" i="2"/>
  <c r="D72" i="2"/>
  <c r="E72" i="2"/>
  <c r="E24" i="3"/>
  <c r="E18" i="3"/>
  <c r="D60" i="3"/>
  <c r="C60" i="3"/>
  <c r="C21" i="1" s="1"/>
  <c r="C64" i="3"/>
  <c r="C22" i="1" s="1"/>
  <c r="C55" i="3"/>
  <c r="C20" i="1" s="1"/>
  <c r="E55" i="3"/>
  <c r="D64" i="3"/>
  <c r="C24" i="3"/>
  <c r="C17" i="1" s="1"/>
  <c r="D55" i="3"/>
  <c r="F64" i="3"/>
  <c r="F22" i="1" s="1"/>
  <c r="D24" i="3"/>
  <c r="E64" i="3"/>
  <c r="C49" i="3"/>
  <c r="C19" i="1" s="1"/>
  <c r="D49" i="3"/>
  <c r="E49" i="3"/>
  <c r="D18" i="3"/>
  <c r="F18" i="3"/>
  <c r="F16" i="1" s="1"/>
  <c r="E60" i="3"/>
  <c r="D38" i="3"/>
  <c r="G65" i="5"/>
  <c r="C81" i="2"/>
  <c r="C40" i="4"/>
  <c r="C35" i="15"/>
  <c r="C12" i="3"/>
  <c r="C18" i="3" s="1"/>
  <c r="C135" i="19"/>
  <c r="C22" i="22"/>
  <c r="F22" i="22" s="1"/>
  <c r="C58" i="2"/>
  <c r="C8" i="1" s="1"/>
  <c r="F10" i="1"/>
  <c r="D12" i="22"/>
  <c r="D17" i="22" s="1"/>
  <c r="D23" i="22" s="1"/>
  <c r="D15" i="16"/>
  <c r="D31" i="16" s="1"/>
  <c r="F24" i="3" l="1"/>
  <c r="F17" i="1" s="1"/>
  <c r="C169" i="19"/>
  <c r="C174" i="19" s="1"/>
  <c r="C185" i="19" s="1"/>
  <c r="C138" i="19"/>
  <c r="C20" i="22"/>
  <c r="F12" i="22"/>
  <c r="C145" i="19"/>
  <c r="C150" i="19" s="1"/>
  <c r="C152" i="19" s="1"/>
  <c r="C168" i="19" s="1"/>
  <c r="F36" i="3"/>
  <c r="F38" i="3" s="1"/>
  <c r="F18" i="1" s="1"/>
  <c r="F23" i="1" s="1"/>
  <c r="C99" i="19"/>
  <c r="E73" i="2"/>
  <c r="E121" i="2" s="1"/>
  <c r="F7" i="1"/>
  <c r="F13" i="1" s="1"/>
  <c r="C8" i="22"/>
  <c r="C17" i="22" s="1"/>
  <c r="F73" i="2"/>
  <c r="F97" i="2" s="1"/>
  <c r="C18" i="1"/>
  <c r="C93" i="3"/>
  <c r="F92" i="3"/>
  <c r="F24" i="1" s="1"/>
  <c r="D73" i="2"/>
  <c r="D97" i="2" s="1"/>
  <c r="D65" i="3"/>
  <c r="C52" i="19"/>
  <c r="D93" i="3"/>
  <c r="E93" i="3"/>
  <c r="E65" i="3"/>
  <c r="C16" i="1"/>
  <c r="C65" i="3"/>
  <c r="C96" i="2"/>
  <c r="C10" i="1"/>
  <c r="C73" i="2"/>
  <c r="C13" i="1"/>
  <c r="C15" i="1" s="1"/>
  <c r="C188" i="19" l="1"/>
  <c r="C186" i="19"/>
  <c r="C216" i="19" s="1"/>
  <c r="F15" i="1"/>
  <c r="F25" i="1"/>
  <c r="C23" i="22"/>
  <c r="F93" i="3"/>
  <c r="F65" i="3"/>
  <c r="E97" i="2"/>
  <c r="C100" i="19"/>
  <c r="C124" i="19" s="1"/>
  <c r="C76" i="19"/>
  <c r="C187" i="19" s="1"/>
  <c r="F8" i="22"/>
  <c r="F17" i="22" s="1"/>
  <c r="F23" i="22" s="1"/>
  <c r="F121" i="2"/>
  <c r="C23" i="1"/>
  <c r="C25" i="1" s="1"/>
  <c r="D121" i="2"/>
  <c r="C97" i="2"/>
  <c r="C121" i="2"/>
</calcChain>
</file>

<file path=xl/sharedStrings.xml><?xml version="1.0" encoding="utf-8"?>
<sst xmlns="http://schemas.openxmlformats.org/spreadsheetml/2006/main" count="1076" uniqueCount="640">
  <si>
    <t>ebből: önkormányzat által saját hatáskörben (nem szociális és gyermekvédelmi előírások alapján) adott más ellátás
(beiskolázási-utazási támogatás, RGYVK étkezés)</t>
  </si>
  <si>
    <t>Sorszám</t>
  </si>
  <si>
    <t>Összesen:</t>
  </si>
  <si>
    <t xml:space="preserve">Bevételi jogcím </t>
  </si>
  <si>
    <t>elérhető</t>
  </si>
  <si>
    <t>összege</t>
  </si>
  <si>
    <t>Építményadó</t>
  </si>
  <si>
    <t>Iparűzési adó</t>
  </si>
  <si>
    <r>
      <t>ebből:</t>
    </r>
    <r>
      <rPr>
        <sz val="11"/>
        <color indexed="8"/>
        <rFont val="Times New Roman"/>
        <family val="1"/>
        <charset val="238"/>
      </rPr>
      <t xml:space="preserve"> tartózkodás után fizetett idegenforgalmi adó</t>
    </r>
  </si>
  <si>
    <t>bevétel</t>
  </si>
  <si>
    <t xml:space="preserve">Közvetett támogatások,
Kedvezmény nélkül </t>
  </si>
  <si>
    <t>Közvetett támogatások,
Kedvezmény</t>
  </si>
  <si>
    <t>KÖTELEZŐ FELADAT</t>
  </si>
  <si>
    <t>ÖNKÉNT VÁLLALT FELADAT</t>
  </si>
  <si>
    <t>ÁLLAMI FELADATOK</t>
  </si>
  <si>
    <t>ÖSSZESEN</t>
  </si>
  <si>
    <t>személyi juttatások</t>
  </si>
  <si>
    <t>munkaadókat terhelő járulékok és szociális hozzájárulási adó</t>
  </si>
  <si>
    <t>dologi kiadások</t>
  </si>
  <si>
    <t>ellátottak pénzbeli juttatásai (társad. és szoc.pol. juttat.)</t>
  </si>
  <si>
    <t>egyéb működési célú kiadások</t>
  </si>
  <si>
    <t>MŰKÖDÉSI KÖLTSÉGVETÉS ÖSSZESEN</t>
  </si>
  <si>
    <t xml:space="preserve">beruházások </t>
  </si>
  <si>
    <t xml:space="preserve">felújítások </t>
  </si>
  <si>
    <t>FELHALMOZÁSI KÖLTSÉGVETÉS ÖSSZESEN</t>
  </si>
  <si>
    <t>Államháztartáson belüli megelőlegezés visszafizetés</t>
  </si>
  <si>
    <t>Finanszírozási kiadások összesen</t>
  </si>
  <si>
    <t>KIADÁSOK MINDÖSSZESEN</t>
  </si>
  <si>
    <t>önkományzatok működési támogatásai összesen</t>
  </si>
  <si>
    <t>közhatalmi bevételek</t>
  </si>
  <si>
    <t xml:space="preserve">           vagyoni típusú adók</t>
  </si>
  <si>
    <t xml:space="preserve">           termékek és szolgáltatások adói</t>
  </si>
  <si>
    <t>működési bevételek</t>
  </si>
  <si>
    <t>működési célú visszat. támog. kölcsönök visszatérülése áh-n kívülről</t>
  </si>
  <si>
    <t>immateriális javak, ingatlanok, egyéb tárgyi eszközök értékesítése</t>
  </si>
  <si>
    <t>egyéb felhalmozási célú átvett pénzeszközök</t>
  </si>
  <si>
    <t>Finanszírozási bevételek összesen</t>
  </si>
  <si>
    <t>BEVÉTELEK MINDÖSSZESEN</t>
  </si>
  <si>
    <t xml:space="preserve"> költségvetés bevételeinek és kiadásainak megbontása - kötelező, önként vállalt, állami feladatok szerint</t>
  </si>
  <si>
    <t xml:space="preserve">           egyéb közhatalmi bevételek</t>
  </si>
  <si>
    <t>·        - egyéb működési célú támogatások áh-n belülre</t>
  </si>
  <si>
    <t>·        - egyéb működési célú támogatások áh-n kívülre</t>
  </si>
  <si>
    <t>felhalmozási célú támogatások bevételei áh-n belülről</t>
  </si>
  <si>
    <t>Értékesítési és forgalm adók</t>
  </si>
  <si>
    <t>MŰKÖDÉSI CÉLÚ KÖLTSÉGVETÉSI BEVÉTELEK</t>
  </si>
  <si>
    <t>FELHALMOZÁSI CÉLÚ KÖLTSÉGVETÉSI BEVÉTELEK</t>
  </si>
  <si>
    <t>Non-profit, civil szervezetek támogatása</t>
  </si>
  <si>
    <t>Ellátottak pénzbeli juttatásai (=62+63+74+75+83+93+98+101)</t>
  </si>
  <si>
    <t>ebből: egészségkárosodási és gyermekfelügyeleti támogatás [Szoctv. 37.§ (1) bekezdés a) és b) pontja]</t>
  </si>
  <si>
    <t>ebből: települési támogatás [Szoctv. 45. §],</t>
  </si>
  <si>
    <t>ebből: köztemetés [Szoctv. 48.§]</t>
  </si>
  <si>
    <t>ebből: egyéb, az önkormányzat rendeletében megállapított juttatás</t>
  </si>
  <si>
    <t>ebből: időskorúak járadéka [Szoctv. 32/B. § (1) bekezdése]</t>
  </si>
  <si>
    <t>ebből: szépkorúak jubileumi juttatása</t>
  </si>
  <si>
    <t>ebből: Bevándorlási és Állampolgársági Hivatal által folyósított ellátások</t>
  </si>
  <si>
    <t>ebből: életjáradék termőföldért</t>
  </si>
  <si>
    <t>ebből: a Nemzet Sportolója címmel járó járadék, olimpiai járadék, idős sportolók szociális támogatása</t>
  </si>
  <si>
    <t>ebből: az elhunyt akadémikusok hozzátartozóinak folyósított özvegyi- és árvaellátás</t>
  </si>
  <si>
    <t>ebből: a Nemzet Színésze címet viselő színészek havi életjáradéka, művészeti nyugdíjsegélyek, balettművészeti életjáradék</t>
  </si>
  <si>
    <t>ebből: egyes, tartós időtartamú szabadságelvonást elszenvedettek részére járó juttatás</t>
  </si>
  <si>
    <t>ebből: egyes nyugdíjjogi hátrányok enyhítése miatti (közszolgálati idő után járó) nyugdíj-kiegészítés</t>
  </si>
  <si>
    <t>ebből: nemzeti helytállásért pótlék</t>
  </si>
  <si>
    <t>ebből:nemzeti gondozotti ellátások</t>
  </si>
  <si>
    <t>ebből: tudományos fokozattal rendelkezők nyugdíjkiegészítése</t>
  </si>
  <si>
    <t>ebből: Hadigondozottak Közalapítványát terhelő hadigondozotti ellátások</t>
  </si>
  <si>
    <t>ebből: házastársi pótlék</t>
  </si>
  <si>
    <t>Egyéb nem intézményi ellátások (&gt;=102+…+120)</t>
  </si>
  <si>
    <t>ebből: oktatásban résztvevők pénzbeli juttatásai</t>
  </si>
  <si>
    <t>ebből: állami gondozottak pénzbeli juttatásai</t>
  </si>
  <si>
    <t>Intézményi ellátottak pénzbeli juttatásai (&gt;=99+100)</t>
  </si>
  <si>
    <t>ebből: adósságcsökkentési támogatás [Szoctv. 55/A. § 1. bek. b) pont]</t>
  </si>
  <si>
    <t xml:space="preserve">ebből: lakásfenntartási támogatás [Szoctv. 38. § (1) bek. a) és b) pontok] </t>
  </si>
  <si>
    <t>ebből: lakbértámogatás</t>
  </si>
  <si>
    <t>ebből: hozzájárulás a lakossági energiaköltségekhez</t>
  </si>
  <si>
    <t>Lakhatással kapcsolatos ellátások (=94+…+97)</t>
  </si>
  <si>
    <t xml:space="preserve">ebből: polgármesterek korhatár előtti ellátása </t>
  </si>
  <si>
    <t>ebből: foglalkoztatást helyettesítő támogatás [Szoctv. 35. § (1) bek.]</t>
  </si>
  <si>
    <t>ebből: mezőgazdasági járadék</t>
  </si>
  <si>
    <t>ebből: mecseki bányászatban munkát végzők bányászati kereset-kiegészítése</t>
  </si>
  <si>
    <t>ebből: szénjárandóság pénzbeli megváltása</t>
  </si>
  <si>
    <t>ebből: átmeneti bányászjáradék</t>
  </si>
  <si>
    <t>ebből: munkáltatói befizetésből finanszírozott korengedményes nyugdíj</t>
  </si>
  <si>
    <t>ebből: korhatár előtti ellátás és a fegyveres testületek volt tagjai szolgálati járandósága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</si>
  <si>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</t>
  </si>
  <si>
    <t>Foglalkoztatással, munkanélküliséggel kapcsolatos ellátások (=84+…+92)</t>
  </si>
  <si>
    <t>ebből: egészségügyi szolgáltatási jogosultságra való jogosultság szociális rászorultság alapján [Szoctv. 54. §-a]</t>
  </si>
  <si>
    <t>ebből: cukorbetegek támogatása</t>
  </si>
  <si>
    <t>ebből: közgyógyellátás [Szoctv.50.§ (1)-(2) bekezdése]</t>
  </si>
  <si>
    <t>ebből: megváltozott munkaképességűek illetve egészségkárosodottak kereset-kiegészítése</t>
  </si>
  <si>
    <t>ebből: mozgáskorlátozottak szerzési és átalakítási támogatása</t>
  </si>
  <si>
    <t>ebből: fogyatékossági támogatás és vakok személyi járadéka</t>
  </si>
  <si>
    <t>ebből: ápolási díj</t>
  </si>
  <si>
    <t>Betegséggel kapcsolatos (nem társadalombiztosítási) ellátások (=76+…+82)</t>
  </si>
  <si>
    <t>K43</t>
  </si>
  <si>
    <t>Pénzbeli kárpótlások, kártérítések</t>
  </si>
  <si>
    <t xml:space="preserve">ebből:  az egyéb pénzbeli és természetbeni gyermekvédelmi támogatások </t>
  </si>
  <si>
    <t>ebből: GYES-en és GYED-en lévők hallgatói hitelének célzott támogatása a Gyvt. 161/T. § (1) bekezdése szerinti támogatás kivételével</t>
  </si>
  <si>
    <t>ebből: gyermektartásdíj megelőlegezése</t>
  </si>
  <si>
    <t>ebből: otthonteremtési támogatás</t>
  </si>
  <si>
    <t>ebből: életkezdési támogatás</t>
  </si>
  <si>
    <t>ebből: gyermekek születésével kapcsolatos szabadság megtérítése</t>
  </si>
  <si>
    <t>ebből: gyermeknevelési támogatás</t>
  </si>
  <si>
    <t>ebből: anyasági támogatás</t>
  </si>
  <si>
    <t>ebből: családi pótlék</t>
  </si>
  <si>
    <t>Családi támogatások (=64+…+73)</t>
  </si>
  <si>
    <t>K41</t>
  </si>
  <si>
    <t>Társadalombiztosítási ellátások</t>
  </si>
  <si>
    <t>2.</t>
  </si>
  <si>
    <t>1.</t>
  </si>
  <si>
    <t>ebből: gyermekgondozást segítő ellátás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</si>
  <si>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</si>
  <si>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</si>
  <si>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</si>
  <si>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</si>
  <si>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</si>
  <si>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</si>
  <si>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</si>
  <si>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</si>
  <si>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</si>
  <si>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</si>
  <si>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</si>
  <si>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</si>
  <si>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</si>
  <si>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</si>
  <si>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</si>
  <si>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</si>
  <si>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</si>
  <si>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</si>
  <si>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</si>
  <si>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</si>
  <si>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</si>
  <si>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Az egységes rovatrend szerint a kiemelt kiadási és bevételi jogcímek előirányzatai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</si>
  <si>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</si>
  <si>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</si>
  <si>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</si>
  <si>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</si>
  <si>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</si>
  <si>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</si>
  <si>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</si>
  <si>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</si>
  <si>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</si>
  <si>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</si>
  <si>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K501 Nemzetközi kötelezettségek</t>
  </si>
  <si>
    <t>K502 Elvonások és befizetések</t>
  </si>
  <si>
    <t>K503 Működési célú garancia és kezességvállalásból származó kifizetés ÁH belülre</t>
  </si>
  <si>
    <t>K504 Működési célú visszatérítendő támogatások, kölcsönök nyújtása ÁH belülre</t>
  </si>
  <si>
    <t>K505 Működési célú visszatérítendő támogatások, kölcönök törlesztsée ÁH belülre</t>
  </si>
  <si>
    <t>K506 Egyéb működési célú támogatások ÁH belülre</t>
  </si>
  <si>
    <t>K507 Működési célú garancia és kezességvállalásból származó kifizetés ÁH kívülre</t>
  </si>
  <si>
    <t>K508 Működési célú visszatérítendő támogatások, kölcsönök nyújtása ÁH kívülre</t>
  </si>
  <si>
    <t>K509 Árkiegészítése, ártámogatások</t>
  </si>
  <si>
    <t>K510 Kamattámogatások</t>
  </si>
  <si>
    <t>K512</t>
  </si>
  <si>
    <t>K5 Egyéb működési célú kiadások</t>
  </si>
  <si>
    <t>KIADÁSOK</t>
  </si>
  <si>
    <t>K6 Beruházások</t>
  </si>
  <si>
    <t>K7 Felújítások</t>
  </si>
  <si>
    <t>K8 Egyéb felhalmozási cálú kiadások</t>
  </si>
  <si>
    <t>K6-K8 FELHALMOZÁSI KÖLTSÉGVETÉS ELŐIRÁNYZAT CSOPORT</t>
  </si>
  <si>
    <t>K1-K5 MŰKÖDÉSI KÖLTSÉGVETÉS ELŐIRÁNYZAT CSOPORT</t>
  </si>
  <si>
    <t>KÖLTSÉGVETÉSI KIADÁSOK</t>
  </si>
  <si>
    <t>K61 Immateriális javak beszerzése, létesítése</t>
  </si>
  <si>
    <t>K62 Ingatlanok beszerzése, létesítése</t>
  </si>
  <si>
    <t>K64 Egyéb tárgyi eszközök beszerzése, létesítése</t>
  </si>
  <si>
    <t>K65 Részesedések beszerzése</t>
  </si>
  <si>
    <t>K66 Meglévő részesedések növeléséhez kapcsolódó kiadások</t>
  </si>
  <si>
    <t>K63 Informatikai eszközök beszerzése, létesítése</t>
  </si>
  <si>
    <t>K67 Beruházási célú előzetesen felszámított ÁFA</t>
  </si>
  <si>
    <t>K71 Ingatlanok felújítása</t>
  </si>
  <si>
    <t>K72 Informatikai eszközök felújítása</t>
  </si>
  <si>
    <t>K73 Egyéb tárgyi eszközök felújíátása</t>
  </si>
  <si>
    <t>K74 Felújítási célú előzetesen felszámított ÁFA</t>
  </si>
  <si>
    <t>K81 Felhalmozási célú garancia- és kezességvállalásból származó kifizetés államháztartáson belülre</t>
  </si>
  <si>
    <t>K82 Felhalmozási célú visszatérítendő támogatások, kölcsönök nyújtása államháztartáson belülre</t>
  </si>
  <si>
    <t>K87 Lakástámogatás</t>
  </si>
  <si>
    <t>K83 Felhalmozási célú visszatérítendő támogatások, kölcsönök törlesztése államháztartáson belülre</t>
  </si>
  <si>
    <t>K85 Felhalmozási célú garancia- és kezességvállalásból származó kifizetés államháztartáson kívülre</t>
  </si>
  <si>
    <t>K84 Egyéb felhalmozási célú támogatások államháztartáson belülre</t>
  </si>
  <si>
    <t>K86 Felhalmozási célú visszatérítendő támogatások, kölcsönök nyújtása államháztartáson kívülre</t>
  </si>
  <si>
    <t>K88 Egyéb felhalmozási célú támogatások államháztartáson kívülre</t>
  </si>
  <si>
    <t>K9112 Likviditási célú hitelek, kölcsönök törlesztése pénzügyi vállalkozásnak</t>
  </si>
  <si>
    <t>K9122 Forgatási célú belföldi értékpapírok beváltása K9122</t>
  </si>
  <si>
    <t>K9123 Befektetési célú belföldi értékpapírok vásárlása K9123</t>
  </si>
  <si>
    <t xml:space="preserve">K9121 Forgatási célú belföldi értékpapírok vásárlása </t>
  </si>
  <si>
    <t>K912 Belföldi értékpapírok kiadásai</t>
  </si>
  <si>
    <t>K914 Államháztartáson belüli megelőlegezések visszafizetése</t>
  </si>
  <si>
    <t>K916 Pénzeszközök betétként elhelyezése</t>
  </si>
  <si>
    <t>K917 Pénzügyi lízing kiadásai</t>
  </si>
  <si>
    <t>K918 Központi költségvetés sajátos finanszírozási kiadásai</t>
  </si>
  <si>
    <t>K91 Belföldi finanszírozás kiadásai</t>
  </si>
  <si>
    <t>K911 Hitel-, kölcsöntörlesztés államháztartáson kívülre</t>
  </si>
  <si>
    <t>K921 Forgatási célú külföldi értékpapírok vásárlása</t>
  </si>
  <si>
    <t>K922 Befektetési célú külföldi értékpapírok vásárlása</t>
  </si>
  <si>
    <t>K923 Külföldi értékpapírok beváltása</t>
  </si>
  <si>
    <t>K924 Külföldi hitelek, kölcsönök törlesztése</t>
  </si>
  <si>
    <t>K92 Külföldi finanszírozás kiadásai</t>
  </si>
  <si>
    <t>K93 Adóssághoz nem kapcsolódó származékos ügyletek kiadásai</t>
  </si>
  <si>
    <t>KIADÁSOK ÖSSZESEN K1-K9</t>
  </si>
  <si>
    <t>K9 FINANSZÍROZÁSI KIADÁSOK</t>
  </si>
  <si>
    <t>K11 Foglalkoztatottak személyi juttatásai</t>
  </si>
  <si>
    <t>K1101 Törvény szerinti illetmények, munkabérek</t>
  </si>
  <si>
    <t>K1102 Normatív jutalmak</t>
  </si>
  <si>
    <t>K1105 Végkielégítés</t>
  </si>
  <si>
    <t>K1106 Jubileumi jutalom</t>
  </si>
  <si>
    <t>K1107 Béren kívüli juttatások</t>
  </si>
  <si>
    <t>K1108 Ruházati költségtérítés</t>
  </si>
  <si>
    <t>K1109 Közlekedési költségtérítés</t>
  </si>
  <si>
    <t>K1110 Egyéb költségtérítések</t>
  </si>
  <si>
    <t>K1111 Lakhatási támogatások</t>
  </si>
  <si>
    <t>K1112 Szociális támogatások</t>
  </si>
  <si>
    <t>K1113 Foglalkoztatottak egyéb személyi juttatásai</t>
  </si>
  <si>
    <t>K12 Külső személyi juttatások</t>
  </si>
  <si>
    <t>K121 Választott tisztségviselők juttatásai</t>
  </si>
  <si>
    <t>K122 Munkavégzésre irányuló egyéb jogviszonyban
nem saját foglalkoztatottnak fizetett juttatások</t>
  </si>
  <si>
    <t>K123 Egyéb külső személyi juttatások</t>
  </si>
  <si>
    <t>K1 Személyi juttatások</t>
  </si>
  <si>
    <t>K2 Munkaadókat terhelő járulékok és szociális hozzájárulási adó</t>
  </si>
  <si>
    <t>K31 Készletbeszerzés</t>
  </si>
  <si>
    <t>K311 Szakmai anyagok beszerzése</t>
  </si>
  <si>
    <t>K312 Üzemeltetési anyagok beszerzése</t>
  </si>
  <si>
    <t>K313 Árubeszerzés</t>
  </si>
  <si>
    <t>K32 Kommunikációs szolgáltatások</t>
  </si>
  <si>
    <t>K321 Informatikai szolgáltatások igénybevétele</t>
  </si>
  <si>
    <t>K322 Egyéb kommunikációs szolgáltatások</t>
  </si>
  <si>
    <t>K33 Szolgáltatási kiadások</t>
  </si>
  <si>
    <t>K331 Közüzemi díjak</t>
  </si>
  <si>
    <t>K332 Vásárolt élelmezés</t>
  </si>
  <si>
    <t>K333 Bérleti és lízing díjak</t>
  </si>
  <si>
    <t>K334 Karbantartási, kisjavítási szolgáltatások</t>
  </si>
  <si>
    <t>K335 Közvetített szolgáltatások</t>
  </si>
  <si>
    <t>K337 Egyéb szolgáltatások</t>
  </si>
  <si>
    <t>K34 Kiküldetések, reklám- és propagandakiadások</t>
  </si>
  <si>
    <t>K342 Reklám- és propagandakiadások</t>
  </si>
  <si>
    <t>K35 Különféle befizetések és egyéb dologi kiadások</t>
  </si>
  <si>
    <t>K351 Működési célú előzetesen felszámított általános forgalmi adó</t>
  </si>
  <si>
    <t>K352 Fizetendő általános forgalmi adó</t>
  </si>
  <si>
    <t>K353 Kamatkiadások</t>
  </si>
  <si>
    <t>K354 Egyéb pénzügyi műveletek kiadásai</t>
  </si>
  <si>
    <t>K355 Egyéb dologi kiadások</t>
  </si>
  <si>
    <t>K3 Dologi kiadások</t>
  </si>
  <si>
    <t>K41 Társadalombiztosítási ellátások</t>
  </si>
  <si>
    <t>K42 Családi támogatások</t>
  </si>
  <si>
    <t>K43 Pénzbeli kárpótlások, kártérítések</t>
  </si>
  <si>
    <t>K44 Betegséggel kapcsolatos (nem társadalombiztosítási) ellátások</t>
  </si>
  <si>
    <t>K45 Foglalkoztatással, munkanélküliséggel kapcsolatos ellátások</t>
  </si>
  <si>
    <t>K46 Lakhatással kapcsolatos ellátások</t>
  </si>
  <si>
    <t>K47 Intézményi ellátottak pénzbeli juttatásai</t>
  </si>
  <si>
    <t>K4 Ellátottak pénzbeli juttatásai</t>
  </si>
  <si>
    <t>BEVÉTELEK</t>
  </si>
  <si>
    <t>B16</t>
  </si>
  <si>
    <t>Jövedelemadók</t>
  </si>
  <si>
    <t>B31</t>
  </si>
  <si>
    <t>B32</t>
  </si>
  <si>
    <t>Bérhez és foglalkoztatáshoz kapcsolódó adók</t>
  </si>
  <si>
    <t>B33</t>
  </si>
  <si>
    <t>B34</t>
  </si>
  <si>
    <t>B351</t>
  </si>
  <si>
    <t>Fogyasztási adók</t>
  </si>
  <si>
    <t>B352</t>
  </si>
  <si>
    <t>Pénzügyi monopóliumok nyereségét terhelő adók</t>
  </si>
  <si>
    <t>B353</t>
  </si>
  <si>
    <t>B354</t>
  </si>
  <si>
    <t>Egyéb áruhasználati és szolgáltatási adók</t>
  </si>
  <si>
    <t>B355</t>
  </si>
  <si>
    <t>Termékek és szolgáltatások adói</t>
  </si>
  <si>
    <t>B35</t>
  </si>
  <si>
    <t>B36</t>
  </si>
  <si>
    <t>B111 Helyi önkormányzatok működésének általános támogatása</t>
  </si>
  <si>
    <t>B113 Települési önkormányzatok szociális és gyermekjóléti feladatainak támogatása</t>
  </si>
  <si>
    <t>B114 Települési önkormányzatok kulturális feladatainak támogatása</t>
  </si>
  <si>
    <t>B115 Működési célú központosított előirányzatok</t>
  </si>
  <si>
    <t>B116 Helyi önkormányzatok kiegészítő támogatásai</t>
  </si>
  <si>
    <t>B11 Önkormányzatok működési támogatásai</t>
  </si>
  <si>
    <t>B12 Elvonások és befizetések bevételei</t>
  </si>
  <si>
    <t>B13 Működési célú garancia- és kezességvállalásból származó megtérülések államháztartáson belülről</t>
  </si>
  <si>
    <t>B14 Működési célú visszatérítendő támogatások, kölcsönök visszatérülése államháztartáson belülről</t>
  </si>
  <si>
    <t>B15 Működési célú visszatérítendő támogatások, kölcsönök igénybevétele államháztartáson belülről</t>
  </si>
  <si>
    <t>B16 Egyéb működési célú támogatások bevételei államháztartáson belülről</t>
  </si>
  <si>
    <t>B1 Működési célú támogatások államháztartáson belülről</t>
  </si>
  <si>
    <t>B21 Felhalmozási célú önkormányzati támogatások</t>
  </si>
  <si>
    <t>B22 Felhalmozási célú garancia- és kezességvállalásból származó megtérülések államháztartáson belülről</t>
  </si>
  <si>
    <t>B23 Felhalmozási célú visszatérítendő támogatások, kölcsönök visszatérülése államháztartáson belülről</t>
  </si>
  <si>
    <t>B24 Felhalmozási célú visszatérítendő támogatások, kölcsönök igénybevétele államháztartáson belülről</t>
  </si>
  <si>
    <t>B25 Egyéb felhalmozási célú támogatások bevételei államháztartáson belülről</t>
  </si>
  <si>
    <t>B2 Felhalmozási célú támogatások államháztartáson belülről</t>
  </si>
  <si>
    <t>B311 Magánszemélyek jövedelemadói</t>
  </si>
  <si>
    <t>B312 Társaságok jövedelemadói</t>
  </si>
  <si>
    <t>B31 Jövedelemadók</t>
  </si>
  <si>
    <t>B32 Szociális hozzájárulási adó és járulékok</t>
  </si>
  <si>
    <t>B33 Bérhez és foglalkoztatáshoz kapcsolódó adók</t>
  </si>
  <si>
    <t>B34 Vagyoni tipusú adók</t>
  </si>
  <si>
    <t>B351 Értékesítési és forgalmi adók</t>
  </si>
  <si>
    <t>B352 Fogyasztási adók</t>
  </si>
  <si>
    <t>B353 Pénzügyi monopóliumok nyereségét terhelő adók</t>
  </si>
  <si>
    <t>B354 Gépjárműadók</t>
  </si>
  <si>
    <t>B355 Egyéb áruhasználati és szolgáltatási adók</t>
  </si>
  <si>
    <t>B35 Termékek és szolgáltatások adói</t>
  </si>
  <si>
    <t>B36 Egyéb közhatalmi bevételek</t>
  </si>
  <si>
    <t>B3 Közhatalmi bevételek</t>
  </si>
  <si>
    <t>B401 Áru- és készletértékesítés ellenértéke</t>
  </si>
  <si>
    <t>B402 Szolgáltatások ellenértéke</t>
  </si>
  <si>
    <t>B403 Közvetített szolgáltatások értéke</t>
  </si>
  <si>
    <t>B405 Ellátási díjak</t>
  </si>
  <si>
    <t>B406 Kiszámlázott általános forgalmi adó</t>
  </si>
  <si>
    <t>B407 Általános forgalmi adó visszatérítése</t>
  </si>
  <si>
    <t>B408 Kamatbevételek</t>
  </si>
  <si>
    <t>B409 Egyéb pénzügyi műveletek bevételei</t>
  </si>
  <si>
    <t>B410 Egyéb működési bevételek</t>
  </si>
  <si>
    <t>B4 Működési bevételek</t>
  </si>
  <si>
    <t>B51 Immateriális javak értékesítése</t>
  </si>
  <si>
    <t>B52 Ingatlanok értékesítése</t>
  </si>
  <si>
    <t>B53 Egyéb tárgyi eszközök értékesítése</t>
  </si>
  <si>
    <t>B54 Részesedések értékesítése</t>
  </si>
  <si>
    <t>B55 Részesedések megszűnéséhez kapcsolódó bevételek</t>
  </si>
  <si>
    <t>B5 Felhalmozási bevételek</t>
  </si>
  <si>
    <t>B61 Működési célú garancia- és kezességvállalásból származó megtérülések államháztartáson kívülről</t>
  </si>
  <si>
    <t>B62 Működési célú visszatérítendő támogatások, kölcsönök visszatérülése államháztartáson kívülről</t>
  </si>
  <si>
    <t>B63 Egyéb működési célú átvett pénzeszközök</t>
  </si>
  <si>
    <t>B6 Működési célú átvett pénzeszközök</t>
  </si>
  <si>
    <t>B71 Felhalmozási célú garancia- és kezességvállalásból származó megtérülések államháztartáson kívülről</t>
  </si>
  <si>
    <t>B72 Felhalmozási célú visszatérítendő támogatások, kölcsönök visszatérülése államháztartáson kívülről</t>
  </si>
  <si>
    <t>B7 Felhalmozási célú átvett pénzeszközök</t>
  </si>
  <si>
    <t>B1-B7 Költségvetési bevételek</t>
  </si>
  <si>
    <t>B8111 Hosszú lejáratú hitelek, kölcsönök felvétele</t>
  </si>
  <si>
    <t>B8112 Likviditási célú hitelek, kölcsönök felvétele pénzügyi vállalkozástól</t>
  </si>
  <si>
    <t>B8113 Rövid lejáratú hitelek, kölcsönök felvétele</t>
  </si>
  <si>
    <t>B811 Hitel-, kölcsönfelvétel államháztartáson kívülről</t>
  </si>
  <si>
    <t>B8121 Forgatási célú belföldi értékpapírok beváltása, értékesítése</t>
  </si>
  <si>
    <t>B8122 Forgatási célú belföldi értékpapírok kibocsátása</t>
  </si>
  <si>
    <t>B8123 Befektetési célú belföldi értékpapírok beváltása, értékesítése</t>
  </si>
  <si>
    <t>B8124 Befektetési célú belföldi értékpapírok kibocsátása</t>
  </si>
  <si>
    <t>B812 Belföldi értékpapírok bevételei</t>
  </si>
  <si>
    <t>B8131 Előző év költségvetési maradványának igénybevétele FELHALMOZÁSRA</t>
  </si>
  <si>
    <t>B8131 Előző év költségvetési maradványának igénybevétele MŰKÖDÉSRE</t>
  </si>
  <si>
    <t>B8132 Előző év vállalkozási maradványának igénybevétele MŰKÖDÉSRE</t>
  </si>
  <si>
    <t>B8132 Előző év vállalkozási maradványának igénybevétele FELHALMOZÁSRA</t>
  </si>
  <si>
    <t>B813 Maradvány igénybevétele</t>
  </si>
  <si>
    <t>B814 Államháztartáson belüli megelőlegezések</t>
  </si>
  <si>
    <t>B815 Államháztartáson belüli megelőlegezések törlesztése</t>
  </si>
  <si>
    <t>B816 Központi, irányító szervi támogatás</t>
  </si>
  <si>
    <t>B817 Betétek megszüntetése</t>
  </si>
  <si>
    <t>B818 Központi költségvetés sajátos finanszírozási bevételei</t>
  </si>
  <si>
    <t>B81 Belföldi finanszírozás bevételei</t>
  </si>
  <si>
    <t>B821 Forgatási célú külföldi értékpapírok beváltása, értékesítése</t>
  </si>
  <si>
    <t>B822 Befektetési célú külföldi értékpapírok beváltása, értékesítése</t>
  </si>
  <si>
    <t>B823 Külföldi értékpapírok kibocsátása</t>
  </si>
  <si>
    <t>B824 Külföldi hitelek, kölcsönök felvétele</t>
  </si>
  <si>
    <t>B82 Külföldi finanszírozás bevételei</t>
  </si>
  <si>
    <t>B83 Adóssághoz nem kapcsolódó származékos ügyletek bevételei</t>
  </si>
  <si>
    <t>B8 Finanszírozási bevételek</t>
  </si>
  <si>
    <t>BEVÉTELEK ÖSSZESEN B1-B8</t>
  </si>
  <si>
    <t>Beruházások és felújítások</t>
  </si>
  <si>
    <t>K6 BERUHÁZÁSOK</t>
  </si>
  <si>
    <t>K7 FELÚJÍTÁSOK</t>
  </si>
  <si>
    <t>K6-K7 BERUHÁZÁSOK FELÚJÍTÁSOK</t>
  </si>
  <si>
    <t>Önkormányzati előirányzatok</t>
  </si>
  <si>
    <t>K42</t>
  </si>
  <si>
    <t>K44</t>
  </si>
  <si>
    <t>K45</t>
  </si>
  <si>
    <t>K46</t>
  </si>
  <si>
    <t>K47</t>
  </si>
  <si>
    <t>K48</t>
  </si>
  <si>
    <t>K4</t>
  </si>
  <si>
    <t>Vagyoni típusú adók</t>
  </si>
  <si>
    <t>Szociális  hozzájárulási adó és járulékok</t>
  </si>
  <si>
    <t xml:space="preserve"> Egyéb közhatalmi bevételek</t>
  </si>
  <si>
    <t>ebből:</t>
  </si>
  <si>
    <r>
      <t>ebből:</t>
    </r>
    <r>
      <rPr>
        <sz val="12"/>
        <color indexed="8"/>
        <rFont val="Times New Roman"/>
        <family val="1"/>
        <charset val="238"/>
      </rPr>
      <t xml:space="preserve"> helyi iparűzési adó</t>
    </r>
  </si>
  <si>
    <t xml:space="preserve">           magánszemélyek kommunális adója</t>
  </si>
  <si>
    <t xml:space="preserve">           telekadó</t>
  </si>
  <si>
    <r>
      <t>ebből:</t>
    </r>
    <r>
      <rPr>
        <sz val="11"/>
        <color indexed="8"/>
        <rFont val="Times New Roman"/>
        <family val="1"/>
        <charset val="238"/>
      </rPr>
      <t xml:space="preserve"> igazgatási szolgáltatási díjak</t>
    </r>
  </si>
  <si>
    <t>B31-36</t>
  </si>
  <si>
    <t>rovatkód</t>
  </si>
  <si>
    <t>megnevezés</t>
  </si>
  <si>
    <t>Rovatkód- Megnevezés</t>
  </si>
  <si>
    <t>K513</t>
  </si>
  <si>
    <t>Nemzetközi kötelezettségek</t>
  </si>
  <si>
    <t>Elvonások és befizetések</t>
  </si>
  <si>
    <t>Működési célú garancia és kezességvállalásból származó kifizetés ÁH belülre</t>
  </si>
  <si>
    <t>Működési célú visszatérítendő támogatások, kölcsönök nyújtása ÁH belülre</t>
  </si>
  <si>
    <t>Működési célú visszatérítendő támogatások, kölcönök törlesztsée ÁH belülre</t>
  </si>
  <si>
    <t>Egyéb működési célú támogatások ÁH belülre</t>
  </si>
  <si>
    <t>Működési célú garancia és kezességvállalásból származó kifizetés ÁH kívülre</t>
  </si>
  <si>
    <t>Működési célú visszatérítendő támogatások, kölcsönök nyújtása ÁH kívülre</t>
  </si>
  <si>
    <t>Árkiegészítése, ártámogatások</t>
  </si>
  <si>
    <t>Kamattámogatások</t>
  </si>
  <si>
    <t>Egyéb működési célú támogatások ÁH kívülre</t>
  </si>
  <si>
    <t>Tartalékok általános</t>
  </si>
  <si>
    <t>Tartalékok Cél</t>
  </si>
  <si>
    <t>Egyéb működési célú kiadások</t>
  </si>
  <si>
    <t>K5</t>
  </si>
  <si>
    <t>Működési támogatás védőnői szolgálat részére</t>
  </si>
  <si>
    <t>Működési támogatás orvosi ügyelet részére</t>
  </si>
  <si>
    <t>Működési támogatás óvoda működésre</t>
  </si>
  <si>
    <t>Balaton Riviéra támogatása</t>
  </si>
  <si>
    <t>Katolikus Egyház támogatása</t>
  </si>
  <si>
    <t>Református Egyház támogatása</t>
  </si>
  <si>
    <r>
      <t>ebből:</t>
    </r>
    <r>
      <rPr>
        <sz val="12"/>
        <color indexed="8"/>
        <rFont val="Times New Roman"/>
        <family val="1"/>
        <charset val="238"/>
      </rPr>
      <t xml:space="preserve"> könyvtári és múzeumi feladatok támogatása</t>
    </r>
  </si>
  <si>
    <t xml:space="preserve">            építmény utáni idegenforgalmi adó</t>
  </si>
  <si>
    <t>helyi önkormányzat és költségvetési szervei</t>
  </si>
  <si>
    <t xml:space="preserve">           jövedelempótló támogatások igénylése</t>
  </si>
  <si>
    <t>B2</t>
  </si>
  <si>
    <t>B112 Települési önkormányzatok szociális feladatainak egyéb támogatása</t>
  </si>
  <si>
    <t>Működési célú támogatás közös hivatal működésére</t>
  </si>
  <si>
    <t>Ft</t>
  </si>
  <si>
    <t>K73 Egyéb tárgyi eszközök felújítása</t>
  </si>
  <si>
    <t>2016.
TERVEZET EREDETI EI
I.FORDULÓ</t>
  </si>
  <si>
    <t>2015.
EREDETI EI</t>
  </si>
  <si>
    <t>2015.
MÓDOSÍTOTT EI</t>
  </si>
  <si>
    <t>2015.12.31.
TELJESÍTÉS</t>
  </si>
  <si>
    <t>B64 Működési célú visszatéritendő támogatás ÁH kvűlről</t>
  </si>
  <si>
    <t>B75 Egyéb felhalmozási célú átvett pénzeszközök ÁH kívűlről</t>
  </si>
  <si>
    <t>K341 Kiküldetések kiadásai</t>
  </si>
  <si>
    <t>Közterület felújítások (parkosítás)</t>
  </si>
  <si>
    <t>K336 Szakmai tevékenységet segítő szolgáltatások</t>
  </si>
  <si>
    <t>B404 Tulajdonosi bevételek</t>
  </si>
  <si>
    <t>B73 Egyéb felhalmozási célú átvett pénzeszközök</t>
  </si>
  <si>
    <t>Foglalkoztatottak létszáma</t>
  </si>
  <si>
    <t>aljegyző, címzetes főjegyző, körjegyző</t>
  </si>
  <si>
    <t>I. besorolási osztály összesen</t>
  </si>
  <si>
    <t>II. besorolási osztály összesen</t>
  </si>
  <si>
    <t>III.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</si>
  <si>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</si>
  <si>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</si>
  <si>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
osztályvezető, ügykezelő osztályvezető, további vezető</t>
  </si>
  <si>
    <t>főtanácsos, főmunkatárs, tanácsos, munkatárs</t>
  </si>
  <si>
    <t>A, "B" fizetési osztály összesen</t>
  </si>
  <si>
    <t>C, "D" fizetési osztály összesen</t>
  </si>
  <si>
    <t>E-"J" fizetési osztály összesen</t>
  </si>
  <si>
    <t>kutató, felsőoktatásban oktató</t>
  </si>
  <si>
    <t>KÖZALKALMAZOTTAK ÖSSZESEN</t>
  </si>
  <si>
    <t>fizikai alkalmazott</t>
  </si>
  <si>
    <t>ösztöndíjas foglalkoztatott</t>
  </si>
  <si>
    <t>közfoglalkoztatott</t>
  </si>
  <si>
    <t>EGYÉB BÉRRENDSZER ÖSSZESEN</t>
  </si>
  <si>
    <t>polgármester, főpolgármester</t>
  </si>
  <si>
    <t>helyi önkormányzati képviselő-testület tagja, megyei közgyűlés tagja</t>
  </si>
  <si>
    <t>VÁLASZTOTT TISZTSÉGVISELŐK ÖSSZESEN</t>
  </si>
  <si>
    <t>KÖLTSÉGVETÉSI ENGEDÉLYEZETT LÉTSZÁMKERETBE TARTOZÓ
FOGLALKOZTATOTTAK LÉTSZÁMA MINDÖSSZESEN</t>
  </si>
  <si>
    <t>MŰKÖDÉSI KÖLTSÉGVETÉS ELŐIRÁNYZAT CSOPORT</t>
  </si>
  <si>
    <t>FELHALMOZÁSI KÖLTSÉGVETÉS ELŐIRÁNYZAT CSOPORT</t>
  </si>
  <si>
    <t>K1-K9 KIADÁSOK MINDÖSSZESEN</t>
  </si>
  <si>
    <t>költségvetési egyenleg MŰKÖDÉSI</t>
  </si>
  <si>
    <t>költségvetési egyenleg FELHALMOZÁSI</t>
  </si>
  <si>
    <t>B1-B7 KÖLTSÉGVETÉSI BEVÉTELEK</t>
  </si>
  <si>
    <t>B1-B8 BEVÉTELEK MINDÖSSZESEN</t>
  </si>
  <si>
    <t>Önkormányzat költségvetési mérlege közgazdasági tagolásban</t>
  </si>
  <si>
    <t>K48 Egyéb intézményi ellátások</t>
  </si>
  <si>
    <t xml:space="preserve">           szociális ágazati pótlék</t>
  </si>
  <si>
    <r>
      <t>ebből:</t>
    </r>
    <r>
      <rPr>
        <sz val="12"/>
        <color indexed="8"/>
        <rFont val="Times New Roman"/>
        <family val="1"/>
        <charset val="238"/>
      </rPr>
      <t xml:space="preserve"> szociális tüzifa támogatás</t>
    </r>
  </si>
  <si>
    <r>
      <t xml:space="preserve">                         ebből:</t>
    </r>
    <r>
      <rPr>
        <i/>
        <sz val="11.5"/>
        <color indexed="8"/>
        <rFont val="Times New Roman"/>
        <family val="1"/>
        <charset val="238"/>
      </rPr>
      <t xml:space="preserve"> zöldterület gazdálkodás</t>
    </r>
  </si>
  <si>
    <t xml:space="preserve">                                      közvilágítás fenntartás</t>
  </si>
  <si>
    <t xml:space="preserve">                                      köztemető fenntartás</t>
  </si>
  <si>
    <t xml:space="preserve">                                      közutak fenntartása</t>
  </si>
  <si>
    <t xml:space="preserve">          2. egyéb önkormányzati feladatok támogatása</t>
  </si>
  <si>
    <t xml:space="preserve">          4. Üdülőhelyi feladatok támogatása</t>
  </si>
  <si>
    <t xml:space="preserve">          6. nem közművel összegyűjtott háztartási szennyvíz ártalmatlanítás</t>
  </si>
  <si>
    <t xml:space="preserve">          7. áthúzódó bérkompenzáció támogatása</t>
  </si>
  <si>
    <t xml:space="preserve">           szociális feladat egyéb támogatás</t>
  </si>
  <si>
    <t xml:space="preserve">           szociális gyermekjóléti szolgálat támogatása</t>
  </si>
  <si>
    <r>
      <t>ebből:</t>
    </r>
    <r>
      <rPr>
        <sz val="12"/>
        <color indexed="8"/>
        <rFont val="Times New Roman"/>
        <family val="1"/>
        <charset val="238"/>
      </rPr>
      <t xml:space="preserve"> falugondnoki szolgálat támogatása</t>
    </r>
  </si>
  <si>
    <r>
      <t>ebből</t>
    </r>
    <r>
      <rPr>
        <b/>
        <sz val="12"/>
        <color indexed="8"/>
        <rFont val="Times New Roman"/>
        <family val="1"/>
        <charset val="238"/>
      </rPr>
      <t>:</t>
    </r>
    <r>
      <rPr>
        <sz val="12"/>
        <color indexed="8"/>
        <rFont val="Times New Roman"/>
        <family val="1"/>
        <charset val="238"/>
      </rPr>
      <t xml:space="preserve"> 1. Település üzemeltetéshez kapcsolódó feladatellátás támogatás</t>
    </r>
  </si>
  <si>
    <t>Közhatalmi bevételek</t>
  </si>
  <si>
    <t>Felhalmozási célú támogatások államháztartáson belülről</t>
  </si>
  <si>
    <t>B51</t>
  </si>
  <si>
    <t>B52</t>
  </si>
  <si>
    <t>B53</t>
  </si>
  <si>
    <t>B54</t>
  </si>
  <si>
    <t>B55</t>
  </si>
  <si>
    <t>B5</t>
  </si>
  <si>
    <t>Immateriális javak értékesítése</t>
  </si>
  <si>
    <t xml:space="preserve"> Ingatlanok értékesítése</t>
  </si>
  <si>
    <t>Egyéb tárgyi eszközök értékesítése</t>
  </si>
  <si>
    <t>Részesedések értékesítése</t>
  </si>
  <si>
    <t>Részesedések megszűnéséhez kapcsolódó bevételek</t>
  </si>
  <si>
    <t>Felhalmozási bevételek</t>
  </si>
  <si>
    <t>B71</t>
  </si>
  <si>
    <t>B72</t>
  </si>
  <si>
    <t>B75</t>
  </si>
  <si>
    <t>B7</t>
  </si>
  <si>
    <t>KÖZHATALMI BEVÉTELEK ÖSSZESEN</t>
  </si>
  <si>
    <t>B12-B16</t>
  </si>
  <si>
    <t>B13</t>
  </si>
  <si>
    <t>B14</t>
  </si>
  <si>
    <t>B15</t>
  </si>
  <si>
    <t>B12</t>
  </si>
  <si>
    <t>B61</t>
  </si>
  <si>
    <t>B62</t>
  </si>
  <si>
    <t>B63</t>
  </si>
  <si>
    <t>B64</t>
  </si>
  <si>
    <t>B6</t>
  </si>
  <si>
    <t>Egyéb működési célú átvett pénzeszközök</t>
  </si>
  <si>
    <t>Működési célú visszatéritendő támogatás ÁH kvűlről</t>
  </si>
  <si>
    <t>Működési célú garancia- és kezességvállalásból származó
megtérülések államháztartáson kívülről</t>
  </si>
  <si>
    <t>Működési célú visszatérítendő támogatások, kölcsönök
visszatérülése államháztartáson kívülről</t>
  </si>
  <si>
    <t>Felhalmozási célú garancia- és kezességvállalásból származó
megtérülések államháztartáson kívülről</t>
  </si>
  <si>
    <t>Felhalmozási célú visszatérítendő támogatások,
kölcsönök visszatérülése államháztartáson kívülről</t>
  </si>
  <si>
    <t>Felhalmozási célú átvett pénzeszözök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</si>
  <si>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</si>
  <si>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</si>
  <si>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</si>
  <si>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</si>
  <si>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</si>
  <si>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</si>
  <si>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</si>
  <si>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</si>
  <si>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</si>
  <si>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</t>
  </si>
  <si>
    <t>Áru- és készletértékesítés ellenértéke</t>
  </si>
  <si>
    <t>Szolgáltatások ellenértéke</t>
  </si>
  <si>
    <t>Közvetített szolgáltatások értéke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</si>
  <si>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</si>
  <si>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</si>
  <si>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</si>
  <si>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</si>
  <si>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</si>
  <si>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</si>
  <si>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Működési célú támogatások (központi költségvetésből nyújtott támogatásokat kivéve), 
működési célú átvett pénzeszközök, működési bevételek</t>
  </si>
  <si>
    <t>Működési célú támogatások államháztartáson belülről
(központi költségvetésből nyújtott támogatásokat kivéve)</t>
  </si>
  <si>
    <t>Működési célú átvett pénzeszközök</t>
  </si>
  <si>
    <t>Működési bevételek</t>
  </si>
  <si>
    <t>B11 Önkormányzatok működési bevételei
        (központi költségvetésből származó)</t>
  </si>
  <si>
    <t>Önkormányzatok működési támogatásai
(központi költségvetésből nyújtott támogatások)</t>
  </si>
  <si>
    <t>Felhalmozási célú támogatások államháztartáson belülről, felhalmozási bevételek, felhalmozási célú átvett pénzeszközök</t>
  </si>
  <si>
    <t>B115 Működési célú költségvetési támogatások és kiegészítő támogatások</t>
  </si>
  <si>
    <t>B116 Elszámolásből származó bevételek</t>
  </si>
  <si>
    <t>B116 Elszámolásból származó bevételek</t>
  </si>
  <si>
    <t>Elvonások és befizetések bevételei</t>
  </si>
  <si>
    <t>Működési célú garancia- és kezességvállalásból származó megtérülések
államháztartáson belülről</t>
  </si>
  <si>
    <t>Működési célú visszatérítendő támogatások, kölcsönök
visszatérülése államháztartáson belülről</t>
  </si>
  <si>
    <t>Működési célú visszatérítendő támogatások, kölcsönök igénybevétele
államháztartáson belülről</t>
  </si>
  <si>
    <t>Egyéb működési célú támogatások bevételei államháztartáson belülről</t>
  </si>
  <si>
    <t>Elkülönített állami pénzalap</t>
  </si>
  <si>
    <t>Fejezeti kezelésű EI</t>
  </si>
  <si>
    <t>központi költségvetés</t>
  </si>
  <si>
    <t>B21</t>
  </si>
  <si>
    <t>Felhalmozási célú önkormányzati támogatások</t>
  </si>
  <si>
    <t>B22</t>
  </si>
  <si>
    <t>B23</t>
  </si>
  <si>
    <t>B24</t>
  </si>
  <si>
    <t>B25</t>
  </si>
  <si>
    <t>Felhalmozási célú garancia- és kezességvállalásból származó
megtérülések államháztartáson belülről</t>
  </si>
  <si>
    <t>Felhalmozási célú visszatérítendő támogatások, kölcsönök
visszatérülése államháztartáson belülről</t>
  </si>
  <si>
    <t>Felhalmozási célú visszatérítendő támogatások, kölcsönök
igénybevétele államháztartáson belülről</t>
  </si>
  <si>
    <t>pénzügyi vállalkozásnak</t>
  </si>
  <si>
    <t>K9113 Rövid lejáratú hitelek, kölcsönök törlesztése</t>
  </si>
  <si>
    <t>Gépjárműadó</t>
  </si>
  <si>
    <t>B112 Települési önkormányzatok egyes köznevelési feladatainak támogatása</t>
  </si>
  <si>
    <t>B113 Települési önkormányzatok szociális, gyermekjóléti és gyermekétkeztetési feladatainak támogatása</t>
  </si>
  <si>
    <t>Ellátottak pénzbeli juttatásai</t>
  </si>
  <si>
    <t>Tulajdonosi bevételek</t>
  </si>
  <si>
    <r>
      <t>ebből:</t>
    </r>
    <r>
      <rPr>
        <sz val="12"/>
        <color indexed="8"/>
        <rFont val="Times New Roman"/>
        <family val="1"/>
        <charset val="238"/>
      </rPr>
      <t xml:space="preserve"> építményadó</t>
    </r>
  </si>
  <si>
    <t xml:space="preserve">           önkorm. adatszolgáltatások minőségének javítása pályázat</t>
  </si>
  <si>
    <t>K64 Martaszfaltozás</t>
  </si>
  <si>
    <t>K64 Járdaterv</t>
  </si>
  <si>
    <t>K64 Savanyúkút</t>
  </si>
  <si>
    <t>K64 koncessziós díj terhére akna felújítás</t>
  </si>
  <si>
    <t>K64 Járda</t>
  </si>
  <si>
    <t>K61 Immateriális javak beszerzése, létesítése-rendezési terv</t>
  </si>
  <si>
    <t>B411 Egyéb működési bevételek</t>
  </si>
  <si>
    <t xml:space="preserve">           2016.évi bérkompenzáció támogatás</t>
  </si>
  <si>
    <t xml:space="preserve">           2016.évi lakossági víz és csatornaszolg. támogatás</t>
  </si>
  <si>
    <t>LOVAS KÖZSÉG ÖNKORMÁNYZAT 2018. ÉVI KÖLTSÉGVETÉSE</t>
  </si>
  <si>
    <t>Lovas Község Önkormányzat 2018. évi költségvetése</t>
  </si>
  <si>
    <t>2017.
EREDETI EI</t>
  </si>
  <si>
    <t>2017.
MÓDOSÍTOTT EI</t>
  </si>
  <si>
    <t>2017.12.31.
TELJESÍTÉS</t>
  </si>
  <si>
    <t xml:space="preserve">Az önkormányzat által 2018. évben </t>
  </si>
  <si>
    <t>2018. évi EI</t>
  </si>
  <si>
    <t>K9124 Befektetési célú belföldi értékpapírok beváltása K9124</t>
  </si>
  <si>
    <t>K913 Államháztartáson belüli megelőlegezések folyósítása</t>
  </si>
  <si>
    <t>K915 Központi, irányító szervi támogatások folyósítása</t>
  </si>
  <si>
    <t>K9111 Hosszú lejáratú hitelek, kölcsönök törlesztése</t>
  </si>
  <si>
    <t>B112 Települési önkormányzatok köznevelési feladatainak támogatása</t>
  </si>
  <si>
    <t>B113 Települési önkormányzatok szociális,gyermekjóléti és gyermekétkeztetési feladatainak támogatása</t>
  </si>
  <si>
    <t xml:space="preserve">          3. lakott külterülettel kapcsolatos feladatok támogatása</t>
  </si>
  <si>
    <t>B411</t>
  </si>
  <si>
    <t>Működési támogatás házi segítségnyújtás támogatására</t>
  </si>
  <si>
    <t xml:space="preserve"> K62 Járdaépítés</t>
  </si>
  <si>
    <t>Köves tetői út</t>
  </si>
  <si>
    <t xml:space="preserve">          8. polgármesteri illetmény támogatása</t>
  </si>
  <si>
    <t xml:space="preserve">1. melléklet a </t>
  </si>
  <si>
    <t>önkormányzati rendelethez</t>
  </si>
  <si>
    <r>
      <t xml:space="preserve">          5. kiegészítés </t>
    </r>
    <r>
      <rPr>
        <sz val="10"/>
        <color indexed="8"/>
        <rFont val="Times New Roman"/>
        <family val="1"/>
        <charset val="238"/>
      </rPr>
      <t>(a települési önkormányzatok működésének támogatásához kapcsolódóan)</t>
    </r>
  </si>
  <si>
    <t>adott közvetett támogatások, kedvezmények Ft-ban</t>
  </si>
  <si>
    <t>K512 Egyéb működési célú támogatások ÁH kívülre</t>
  </si>
  <si>
    <t>K513 Tartalékok általános</t>
  </si>
  <si>
    <t>K513 Tartalékok Cél</t>
  </si>
  <si>
    <t>2018.
EREDETI EI</t>
  </si>
  <si>
    <t>2018.
MÓDÖSÍTOTT EI</t>
  </si>
  <si>
    <t>2018.
MÓDOSÍTOTT EI</t>
  </si>
  <si>
    <t>.../2019. (III. ... )</t>
  </si>
  <si>
    <t xml:space="preserve">           talajterhelési díj</t>
  </si>
  <si>
    <t xml:space="preserve">           pótlék, bírság</t>
  </si>
  <si>
    <t>központi költségvetés (közművelődési érd.növ. Tám.)</t>
  </si>
  <si>
    <t>Egyéb felhalmozási célú támogatások bevételei (BFT pályázat)
államháztartáson belülről</t>
  </si>
  <si>
    <t>Egyéb felhalmozási célú átvett pénzeszközök (előző évi beruházáshoz hozzájárulás - vízház  mögötti terület)
ÁH kívűlről</t>
  </si>
  <si>
    <t>K63 Informatikai eszközök beszerzése, létesítése (merevlemez vásárlás)</t>
  </si>
  <si>
    <t>K64 fűnyíró, bozótvágó, ágvágó</t>
  </si>
  <si>
    <t>K64 Egyéb eszközök-irodai bútor, laminálógép</t>
  </si>
  <si>
    <t>K64 napelemes lámpák</t>
  </si>
  <si>
    <t>K64 egyéb eszközök: emelvény</t>
  </si>
  <si>
    <t>K64 egyéb eszközök: kábel, elektromos elosztódoboz</t>
  </si>
  <si>
    <t>K64 egyéb eszközök: vízház mögöttit terület szennyvíz elvezetés</t>
  </si>
  <si>
    <t xml:space="preserve"> K62 Csárda utca aszfalt javítás</t>
  </si>
  <si>
    <t xml:space="preserve"> K62 Malomvölgy u. közpark felújítás, játszótér árnyékoló</t>
  </si>
  <si>
    <t xml:space="preserve"> K62 Benke u. folyóka építés</t>
  </si>
  <si>
    <t xml:space="preserve"> K62 Mikszáth u. mart aszfaltozás</t>
  </si>
  <si>
    <t>K64 DVD lejátszó</t>
  </si>
  <si>
    <t>K64 akkus csavarhúzó</t>
  </si>
  <si>
    <t>K64 magasnyomású mosó</t>
  </si>
  <si>
    <t>DRV zRT</t>
  </si>
  <si>
    <t>Működési támogatás BURSA</t>
  </si>
  <si>
    <t>FŐ</t>
  </si>
  <si>
    <t>eredeti ei.</t>
  </si>
  <si>
    <t>mód.ei.</t>
  </si>
  <si>
    <t>2018. évi mód. EI</t>
  </si>
  <si>
    <t xml:space="preserve">előző évi maradvány igénybevétele </t>
  </si>
  <si>
    <t>céltartalék</t>
  </si>
  <si>
    <t>elvonások</t>
  </si>
  <si>
    <t>megelőlegezés</t>
  </si>
  <si>
    <t>működési célú bevételek áh-n belülről</t>
  </si>
  <si>
    <t>kiegészítő támogatások</t>
  </si>
  <si>
    <t>EREDETI EI.</t>
  </si>
  <si>
    <t>MÓDOSÍTOTT EI</t>
  </si>
  <si>
    <t xml:space="preserve">2. melléklet a </t>
  </si>
  <si>
    <t>1/2018 (II. 05.)</t>
  </si>
  <si>
    <t>"LOVAS KÖZSÉG ÖNKORMÁNYZAT 2018. ÉVI KÖLTSÉGVETÉSE</t>
  </si>
  <si>
    <t>"</t>
  </si>
  <si>
    <t xml:space="preserve">3. melléklet a </t>
  </si>
  <si>
    <t xml:space="preserve">4. melléklet a </t>
  </si>
  <si>
    <t xml:space="preserve">5. melléklet a </t>
  </si>
  <si>
    <t xml:space="preserve">6. melléklet a </t>
  </si>
  <si>
    <t xml:space="preserve">7. melléklet a </t>
  </si>
  <si>
    <t xml:space="preserve">8. melléklet a </t>
  </si>
  <si>
    <t xml:space="preserve">9. melléklet a </t>
  </si>
  <si>
    <t xml:space="preserve">10. melléklet a </t>
  </si>
  <si>
    <t xml:space="preserve">11. melléklet a </t>
  </si>
  <si>
    <t xml:space="preserve">12. melléklet a </t>
  </si>
  <si>
    <t xml:space="preserve">13. melléklet 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</si>
</sst>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\ ##0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Calibri"/>
      <family val="2"/>
      <charset val="238"/>
    </font>
    <font>
      <sz val="14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1"/>
      <name val="Times New Roman"/>
      <family val="1"/>
      <charset val="238"/>
    </font>
    <font>
      <b/>
      <sz val="11.5"/>
      <color indexed="8"/>
      <name val="Times New Roman"/>
      <family val="1"/>
      <charset val="238"/>
    </font>
    <font>
      <b/>
      <i/>
      <sz val="11.5"/>
      <color indexed="8"/>
      <name val="Times New Roman"/>
      <family val="1"/>
      <charset val="238"/>
    </font>
    <font>
      <i/>
      <sz val="11.5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  <font>
      <sz val="10"/>
      <name val="Arial CE"/>
    </font>
    <font>
      <sz val="10"/>
      <name val="Arial"/>
      <family val="2"/>
      <charset val="238"/>
    </font>
    <font>
      <sz val="10"/>
      <color indexed="8"/>
      <name val="MS Sans Serif"/>
      <family val="2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charset val="238"/>
    </font>
    <font>
      <b/>
      <sz val="11"/>
      <name val="Times New Roman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2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8">
    <xf numFmtId="0" fontId="0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26" fillId="0" borderId="0"/>
    <xf numFmtId="0" fontId="21" fillId="0" borderId="0"/>
    <xf numFmtId="0" fontId="18" fillId="0" borderId="0"/>
    <xf numFmtId="9" fontId="21" fillId="0" borderId="0" applyFont="0" applyFill="0" applyBorder="0" applyAlignment="0" applyProtection="0"/>
  </cellStyleXfs>
  <cellXfs count="230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3" fillId="0" borderId="0" xfId="0" applyFont="1"/>
    <xf numFmtId="3" fontId="3" fillId="0" borderId="0" xfId="0" applyNumberFormat="1" applyFont="1"/>
    <xf numFmtId="0" fontId="3" fillId="0" borderId="1" xfId="0" applyFont="1" applyBorder="1"/>
    <xf numFmtId="3" fontId="3" fillId="0" borderId="1" xfId="0" applyNumberFormat="1" applyFont="1" applyBorder="1"/>
    <xf numFmtId="0" fontId="4" fillId="2" borderId="1" xfId="0" applyFont="1" applyFill="1" applyBorder="1"/>
    <xf numFmtId="3" fontId="4" fillId="2" borderId="1" xfId="0" applyNumberFormat="1" applyFont="1" applyFill="1" applyBorder="1"/>
    <xf numFmtId="3" fontId="1" fillId="0" borderId="1" xfId="0" applyNumberFormat="1" applyFont="1" applyBorder="1"/>
    <xf numFmtId="0" fontId="3" fillId="0" borderId="1" xfId="0" applyFont="1" applyBorder="1" applyAlignment="1">
      <alignment wrapText="1"/>
    </xf>
    <xf numFmtId="0" fontId="5" fillId="0" borderId="1" xfId="12" applyFont="1" applyBorder="1" applyAlignment="1" applyProtection="1"/>
    <xf numFmtId="3" fontId="5" fillId="0" borderId="1" xfId="0" applyNumberFormat="1" applyFont="1" applyBorder="1"/>
    <xf numFmtId="0" fontId="4" fillId="0" borderId="0" xfId="0" applyFont="1"/>
    <xf numFmtId="0" fontId="4" fillId="3" borderId="1" xfId="0" applyFont="1" applyFill="1" applyBorder="1"/>
    <xf numFmtId="3" fontId="4" fillId="3" borderId="1" xfId="0" applyNumberFormat="1" applyFont="1" applyFill="1" applyBorder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0" fontId="4" fillId="0" borderId="1" xfId="0" applyFont="1" applyBorder="1"/>
    <xf numFmtId="3" fontId="4" fillId="0" borderId="1" xfId="0" applyNumberFormat="1" applyFont="1" applyBorder="1"/>
    <xf numFmtId="0" fontId="7" fillId="4" borderId="1" xfId="0" applyFont="1" applyFill="1" applyBorder="1"/>
    <xf numFmtId="3" fontId="8" fillId="4" borderId="1" xfId="0" applyNumberFormat="1" applyFont="1" applyFill="1" applyBorder="1"/>
    <xf numFmtId="0" fontId="2" fillId="0" borderId="0" xfId="0" applyFont="1"/>
    <xf numFmtId="0" fontId="4" fillId="5" borderId="1" xfId="0" applyFont="1" applyFill="1" applyBorder="1"/>
    <xf numFmtId="3" fontId="4" fillId="5" borderId="1" xfId="0" applyNumberFormat="1" applyFont="1" applyFill="1" applyBorder="1"/>
    <xf numFmtId="0" fontId="2" fillId="0" borderId="1" xfId="0" applyFont="1" applyBorder="1"/>
    <xf numFmtId="0" fontId="4" fillId="0" borderId="1" xfId="0" applyFont="1" applyBorder="1" applyAlignment="1">
      <alignment wrapText="1"/>
    </xf>
    <xf numFmtId="3" fontId="2" fillId="0" borderId="1" xfId="0" applyNumberFormat="1" applyFont="1" applyBorder="1"/>
    <xf numFmtId="0" fontId="10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5" fillId="0" borderId="1" xfId="0" applyFont="1" applyBorder="1"/>
    <xf numFmtId="0" fontId="10" fillId="0" borderId="1" xfId="0" applyFont="1" applyBorder="1"/>
    <xf numFmtId="0" fontId="2" fillId="0" borderId="0" xfId="0" applyFont="1" applyAlignment="1">
      <alignment horizontal="center"/>
    </xf>
    <xf numFmtId="0" fontId="13" fillId="0" borderId="0" xfId="0" applyFont="1"/>
    <xf numFmtId="0" fontId="8" fillId="7" borderId="1" xfId="0" applyFont="1" applyFill="1" applyBorder="1"/>
    <xf numFmtId="3" fontId="8" fillId="7" borderId="1" xfId="0" applyNumberFormat="1" applyFont="1" applyFill="1" applyBorder="1"/>
    <xf numFmtId="0" fontId="4" fillId="0" borderId="0" xfId="0" applyFont="1" applyAlignment="1">
      <alignment horizontal="right"/>
    </xf>
    <xf numFmtId="0" fontId="4" fillId="8" borderId="1" xfId="0" applyFont="1" applyFill="1" applyBorder="1"/>
    <xf numFmtId="3" fontId="4" fillId="8" borderId="1" xfId="0" applyNumberFormat="1" applyFont="1" applyFill="1" applyBorder="1"/>
    <xf numFmtId="3" fontId="0" fillId="0" borderId="0" xfId="0" applyNumberFormat="1"/>
    <xf numFmtId="0" fontId="14" fillId="0" borderId="1" xfId="0" applyFont="1" applyBorder="1"/>
    <xf numFmtId="3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12" fillId="2" borderId="1" xfId="0" applyNumberFormat="1" applyFont="1" applyFill="1" applyBorder="1" applyAlignment="1">
      <alignment horizontal="center" wrapText="1"/>
    </xf>
    <xf numFmtId="0" fontId="8" fillId="10" borderId="1" xfId="0" applyFont="1" applyFill="1" applyBorder="1"/>
    <xf numFmtId="3" fontId="2" fillId="10" borderId="1" xfId="0" applyNumberFormat="1" applyFont="1" applyFill="1" applyBorder="1"/>
    <xf numFmtId="3" fontId="12" fillId="11" borderId="1" xfId="0" applyNumberFormat="1" applyFont="1" applyFill="1" applyBorder="1" applyAlignment="1">
      <alignment horizontal="center" vertical="center" wrapText="1"/>
    </xf>
    <xf numFmtId="3" fontId="12" fillId="12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3" fontId="12" fillId="7" borderId="1" xfId="0" applyNumberFormat="1" applyFont="1" applyFill="1" applyBorder="1" applyAlignment="1">
      <alignment horizontal="center" vertical="center" wrapText="1"/>
    </xf>
    <xf numFmtId="3" fontId="12" fillId="13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16" fillId="0" borderId="1" xfId="0" applyFont="1" applyBorder="1"/>
    <xf numFmtId="3" fontId="17" fillId="0" borderId="1" xfId="0" applyNumberFormat="1" applyFont="1" applyBorder="1"/>
    <xf numFmtId="0" fontId="17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7" borderId="2" xfId="0" applyFont="1" applyFill="1" applyBorder="1" applyAlignment="1">
      <alignment vertical="center"/>
    </xf>
    <xf numFmtId="0" fontId="8" fillId="6" borderId="1" xfId="0" applyFont="1" applyFill="1" applyBorder="1"/>
    <xf numFmtId="3" fontId="8" fillId="6" borderId="1" xfId="0" applyNumberFormat="1" applyFont="1" applyFill="1" applyBorder="1"/>
    <xf numFmtId="0" fontId="8" fillId="11" borderId="1" xfId="0" applyFont="1" applyFill="1" applyBorder="1"/>
    <xf numFmtId="3" fontId="8" fillId="11" borderId="1" xfId="0" applyNumberFormat="1" applyFont="1" applyFill="1" applyBorder="1"/>
    <xf numFmtId="0" fontId="12" fillId="11" borderId="1" xfId="0" applyFont="1" applyFill="1" applyBorder="1" applyAlignment="1">
      <alignment horizontal="center" vertical="center"/>
    </xf>
    <xf numFmtId="0" fontId="9" fillId="11" borderId="1" xfId="0" applyFont="1" applyFill="1" applyBorder="1"/>
    <xf numFmtId="3" fontId="9" fillId="11" borderId="1" xfId="0" applyNumberFormat="1" applyFont="1" applyFill="1" applyBorder="1"/>
    <xf numFmtId="0" fontId="4" fillId="0" borderId="2" xfId="16" applyFont="1" applyBorder="1" applyAlignment="1">
      <alignment vertical="center"/>
    </xf>
    <xf numFmtId="0" fontId="12" fillId="0" borderId="2" xfId="16" applyFont="1" applyBorder="1" applyAlignment="1">
      <alignment vertical="center" wrapText="1"/>
    </xf>
    <xf numFmtId="0" fontId="12" fillId="0" borderId="3" xfId="16" applyFont="1" applyBorder="1" applyAlignment="1">
      <alignment vertical="center" wrapText="1"/>
    </xf>
    <xf numFmtId="0" fontId="12" fillId="0" borderId="4" xfId="16" applyFont="1" applyBorder="1" applyAlignment="1">
      <alignment vertical="center" wrapText="1"/>
    </xf>
    <xf numFmtId="0" fontId="12" fillId="0" borderId="2" xfId="16" applyFont="1" applyBorder="1" applyAlignment="1">
      <alignment vertical="center"/>
    </xf>
    <xf numFmtId="0" fontId="3" fillId="0" borderId="2" xfId="16" applyFont="1" applyBorder="1" applyAlignment="1">
      <alignment vertical="center"/>
    </xf>
    <xf numFmtId="0" fontId="5" fillId="0" borderId="2" xfId="16" applyFont="1" applyBorder="1" applyAlignment="1">
      <alignment vertical="center" wrapText="1"/>
    </xf>
    <xf numFmtId="0" fontId="5" fillId="0" borderId="3" xfId="16" applyFont="1" applyBorder="1" applyAlignment="1">
      <alignment vertical="center" wrapText="1"/>
    </xf>
    <xf numFmtId="0" fontId="5" fillId="0" borderId="4" xfId="16" applyFont="1" applyBorder="1" applyAlignment="1">
      <alignment vertical="center" wrapText="1"/>
    </xf>
    <xf numFmtId="0" fontId="4" fillId="4" borderId="2" xfId="16" applyFont="1" applyFill="1" applyBorder="1" applyAlignment="1">
      <alignment vertical="center"/>
    </xf>
    <xf numFmtId="0" fontId="12" fillId="4" borderId="2" xfId="16" applyFont="1" applyFill="1" applyBorder="1" applyAlignment="1">
      <alignment vertical="center" wrapText="1"/>
    </xf>
    <xf numFmtId="0" fontId="12" fillId="4" borderId="3" xfId="16" applyFont="1" applyFill="1" applyBorder="1" applyAlignment="1">
      <alignment vertical="center" wrapText="1"/>
    </xf>
    <xf numFmtId="0" fontId="12" fillId="4" borderId="4" xfId="16" applyFont="1" applyFill="1" applyBorder="1" applyAlignment="1">
      <alignment vertical="center" wrapText="1"/>
    </xf>
    <xf numFmtId="3" fontId="4" fillId="4" borderId="1" xfId="0" applyNumberFormat="1" applyFont="1" applyFill="1" applyBorder="1"/>
    <xf numFmtId="3" fontId="4" fillId="11" borderId="1" xfId="0" applyNumberFormat="1" applyFont="1" applyFill="1" applyBorder="1"/>
    <xf numFmtId="0" fontId="2" fillId="11" borderId="1" xfId="0" applyFont="1" applyFill="1" applyBorder="1"/>
    <xf numFmtId="0" fontId="4" fillId="11" borderId="1" xfId="0" applyFont="1" applyFill="1" applyBorder="1" applyAlignment="1">
      <alignment horizontal="left"/>
    </xf>
    <xf numFmtId="3" fontId="2" fillId="11" borderId="1" xfId="0" applyNumberFormat="1" applyFont="1" applyFill="1" applyBorder="1"/>
    <xf numFmtId="0" fontId="12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3" fontId="3" fillId="0" borderId="7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0" fontId="5" fillId="0" borderId="9" xfId="0" applyFont="1" applyBorder="1" applyAlignment="1">
      <alignment horizontal="center"/>
    </xf>
    <xf numFmtId="0" fontId="5" fillId="0" borderId="4" xfId="0" applyFont="1" applyBorder="1"/>
    <xf numFmtId="3" fontId="5" fillId="0" borderId="10" xfId="0" applyNumberFormat="1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2" fillId="0" borderId="12" xfId="34" applyFont="1" applyBorder="1" applyAlignment="1">
      <alignment horizontal="justify"/>
    </xf>
    <xf numFmtId="0" fontId="12" fillId="0" borderId="9" xfId="34" applyFont="1" applyBorder="1" applyAlignment="1">
      <alignment horizontal="justify"/>
    </xf>
    <xf numFmtId="0" fontId="5" fillId="0" borderId="13" xfId="34" applyFont="1" applyBorder="1" applyAlignment="1">
      <alignment horizontal="justify"/>
    </xf>
    <xf numFmtId="0" fontId="12" fillId="0" borderId="9" xfId="34" applyFont="1" applyBorder="1" applyAlignment="1">
      <alignment horizontal="justify" wrapText="1"/>
    </xf>
    <xf numFmtId="0" fontId="12" fillId="4" borderId="9" xfId="34" applyFont="1" applyFill="1" applyBorder="1"/>
    <xf numFmtId="0" fontId="12" fillId="0" borderId="9" xfId="34" applyFont="1" applyBorder="1" applyAlignment="1">
      <alignment wrapText="1"/>
    </xf>
    <xf numFmtId="0" fontId="12" fillId="4" borderId="14" xfId="34" applyFont="1" applyFill="1" applyBorder="1" applyAlignment="1">
      <alignment wrapText="1"/>
    </xf>
    <xf numFmtId="3" fontId="12" fillId="4" borderId="15" xfId="34" applyNumberFormat="1" applyFont="1" applyFill="1" applyBorder="1" applyAlignment="1">
      <alignment wrapText="1"/>
    </xf>
    <xf numFmtId="0" fontId="5" fillId="0" borderId="0" xfId="34" applyFont="1"/>
    <xf numFmtId="0" fontId="5" fillId="0" borderId="9" xfId="34" applyFont="1" applyBorder="1" applyAlignment="1">
      <alignment horizontal="justify"/>
    </xf>
    <xf numFmtId="0" fontId="12" fillId="4" borderId="9" xfId="34" applyFont="1" applyFill="1" applyBorder="1" applyAlignment="1">
      <alignment wrapText="1"/>
    </xf>
    <xf numFmtId="3" fontId="24" fillId="0" borderId="1" xfId="34" applyNumberFormat="1" applyFont="1" applyBorder="1"/>
    <xf numFmtId="3" fontId="23" fillId="0" borderId="10" xfId="34" applyNumberFormat="1" applyFont="1" applyBorder="1"/>
    <xf numFmtId="3" fontId="23" fillId="0" borderId="1" xfId="34" applyNumberFormat="1" applyFont="1" applyBorder="1"/>
    <xf numFmtId="3" fontId="23" fillId="0" borderId="1" xfId="34" applyNumberFormat="1" applyFont="1" applyBorder="1" applyAlignment="1">
      <alignment wrapText="1"/>
    </xf>
    <xf numFmtId="3" fontId="23" fillId="4" borderId="1" xfId="34" applyNumberFormat="1" applyFont="1" applyFill="1" applyBorder="1"/>
    <xf numFmtId="3" fontId="23" fillId="4" borderId="10" xfId="34" applyNumberFormat="1" applyFont="1" applyFill="1" applyBorder="1"/>
    <xf numFmtId="3" fontId="23" fillId="0" borderId="15" xfId="34" applyNumberFormat="1" applyFont="1" applyBorder="1"/>
    <xf numFmtId="0" fontId="24" fillId="0" borderId="0" xfId="34" applyFont="1"/>
    <xf numFmtId="3" fontId="24" fillId="0" borderId="10" xfId="34" applyNumberFormat="1" applyFont="1" applyBorder="1"/>
    <xf numFmtId="0" fontId="12" fillId="2" borderId="16" xfId="34" applyFont="1" applyFill="1" applyBorder="1" applyAlignment="1">
      <alignment horizontal="center" vertical="center" wrapText="1"/>
    </xf>
    <xf numFmtId="0" fontId="12" fillId="2" borderId="17" xfId="34" applyFont="1" applyFill="1" applyBorder="1" applyAlignment="1">
      <alignment horizontal="center" vertical="center" wrapText="1"/>
    </xf>
    <xf numFmtId="0" fontId="25" fillId="2" borderId="18" xfId="34" applyFont="1" applyFill="1" applyBorder="1"/>
    <xf numFmtId="3" fontId="25" fillId="2" borderId="16" xfId="34" applyNumberFormat="1" applyFont="1" applyFill="1" applyBorder="1"/>
    <xf numFmtId="0" fontId="12" fillId="2" borderId="18" xfId="34" applyFont="1" applyFill="1" applyBorder="1" applyAlignment="1">
      <alignment horizontal="center" vertical="center"/>
    </xf>
    <xf numFmtId="0" fontId="25" fillId="2" borderId="19" xfId="34" applyFont="1" applyFill="1" applyBorder="1"/>
    <xf numFmtId="3" fontId="25" fillId="2" borderId="20" xfId="34" applyNumberFormat="1" applyFont="1" applyFill="1" applyBorder="1"/>
    <xf numFmtId="3" fontId="23" fillId="0" borderId="21" xfId="34" applyNumberFormat="1" applyFont="1" applyBorder="1"/>
    <xf numFmtId="0" fontId="1" fillId="0" borderId="1" xfId="0" applyFont="1" applyBorder="1"/>
    <xf numFmtId="3" fontId="23" fillId="0" borderId="22" xfId="34" applyNumberFormat="1" applyFont="1" applyBorder="1"/>
    <xf numFmtId="3" fontId="23" fillId="0" borderId="8" xfId="34" applyNumberFormat="1" applyFont="1" applyBorder="1"/>
    <xf numFmtId="3" fontId="25" fillId="2" borderId="17" xfId="34" applyNumberFormat="1" applyFont="1" applyFill="1" applyBorder="1"/>
    <xf numFmtId="0" fontId="12" fillId="2" borderId="2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/>
    </xf>
    <xf numFmtId="0" fontId="12" fillId="2" borderId="18" xfId="0" applyFont="1" applyFill="1" applyBorder="1"/>
    <xf numFmtId="3" fontId="12" fillId="2" borderId="16" xfId="0" applyNumberFormat="1" applyFont="1" applyFill="1" applyBorder="1" applyAlignment="1">
      <alignment horizontal="right"/>
    </xf>
    <xf numFmtId="165" fontId="12" fillId="2" borderId="17" xfId="0" applyNumberFormat="1" applyFont="1" applyFill="1" applyBorder="1" applyAlignment="1">
      <alignment horizontal="right"/>
    </xf>
    <xf numFmtId="0" fontId="12" fillId="0" borderId="11" xfId="0" applyFont="1" applyBorder="1" applyAlignment="1">
      <alignment horizontal="right"/>
    </xf>
    <xf numFmtId="0" fontId="2" fillId="11" borderId="1" xfId="0" applyFont="1" applyFill="1" applyBorder="1" applyAlignment="1">
      <alignment horizontal="center" vertical="center"/>
    </xf>
    <xf numFmtId="0" fontId="4" fillId="11" borderId="1" xfId="0" applyFont="1" applyFill="1" applyBorder="1"/>
    <xf numFmtId="0" fontId="4" fillId="11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9" fillId="2" borderId="1" xfId="0" applyFont="1" applyFill="1" applyBorder="1"/>
    <xf numFmtId="3" fontId="9" fillId="2" borderId="1" xfId="0" applyNumberFormat="1" applyFont="1" applyFill="1" applyBorder="1"/>
    <xf numFmtId="0" fontId="9" fillId="6" borderId="1" xfId="0" applyFont="1" applyFill="1" applyBorder="1"/>
    <xf numFmtId="3" fontId="9" fillId="6" borderId="1" xfId="0" applyNumberFormat="1" applyFont="1" applyFill="1" applyBorder="1"/>
    <xf numFmtId="0" fontId="4" fillId="11" borderId="1" xfId="0" applyFont="1" applyFill="1" applyBorder="1" applyAlignment="1">
      <alignment wrapText="1"/>
    </xf>
    <xf numFmtId="0" fontId="27" fillId="0" borderId="1" xfId="0" applyFont="1" applyBorder="1" applyAlignment="1">
      <alignment horizontal="center" vertical="center"/>
    </xf>
    <xf numFmtId="0" fontId="12" fillId="11" borderId="1" xfId="0" applyFont="1" applyFill="1" applyBorder="1"/>
    <xf numFmtId="0" fontId="12" fillId="0" borderId="1" xfId="0" applyFont="1" applyBorder="1" applyAlignment="1">
      <alignment horizontal="right"/>
    </xf>
    <xf numFmtId="3" fontId="12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wrapText="1"/>
    </xf>
    <xf numFmtId="0" fontId="3" fillId="11" borderId="1" xfId="0" applyFont="1" applyFill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2" fillId="0" borderId="0" xfId="34" applyFont="1" applyAlignment="1">
      <alignment horizontal="right"/>
    </xf>
    <xf numFmtId="3" fontId="3" fillId="14" borderId="1" xfId="0" applyNumberFormat="1" applyFont="1" applyFill="1" applyBorder="1"/>
    <xf numFmtId="0" fontId="4" fillId="12" borderId="2" xfId="0" applyFont="1" applyFill="1" applyBorder="1" applyAlignment="1">
      <alignment horizontal="center" vertical="center"/>
    </xf>
    <xf numFmtId="0" fontId="3" fillId="0" borderId="2" xfId="0" applyFont="1" applyBorder="1"/>
    <xf numFmtId="0" fontId="3" fillId="8" borderId="2" xfId="0" applyFont="1" applyFill="1" applyBorder="1"/>
    <xf numFmtId="0" fontId="8" fillId="2" borderId="2" xfId="0" applyFont="1" applyFill="1" applyBorder="1"/>
    <xf numFmtId="0" fontId="3" fillId="6" borderId="2" xfId="0" applyFont="1" applyFill="1" applyBorder="1"/>
    <xf numFmtId="0" fontId="8" fillId="11" borderId="2" xfId="0" applyFont="1" applyFill="1" applyBorder="1"/>
    <xf numFmtId="3" fontId="3" fillId="8" borderId="1" xfId="0" applyNumberFormat="1" applyFont="1" applyFill="1" applyBorder="1"/>
    <xf numFmtId="3" fontId="8" fillId="2" borderId="1" xfId="0" applyNumberFormat="1" applyFont="1" applyFill="1" applyBorder="1"/>
    <xf numFmtId="3" fontId="3" fillId="6" borderId="1" xfId="0" applyNumberFormat="1" applyFont="1" applyFill="1" applyBorder="1"/>
    <xf numFmtId="0" fontId="3" fillId="0" borderId="0" xfId="0" applyFont="1" applyAlignment="1">
      <alignment horizontal="right"/>
    </xf>
    <xf numFmtId="0" fontId="3" fillId="14" borderId="1" xfId="0" applyFont="1" applyFill="1" applyBorder="1"/>
    <xf numFmtId="0" fontId="4" fillId="14" borderId="1" xfId="0" applyFont="1" applyFill="1" applyBorder="1"/>
    <xf numFmtId="3" fontId="15" fillId="14" borderId="1" xfId="0" applyNumberFormat="1" applyFont="1" applyFill="1" applyBorder="1"/>
    <xf numFmtId="3" fontId="5" fillId="0" borderId="1" xfId="0" applyNumberFormat="1" applyFont="1" applyBorder="1" applyAlignment="1">
      <alignment horizontal="right" vertical="center" wrapText="1"/>
    </xf>
    <xf numFmtId="3" fontId="4" fillId="14" borderId="1" xfId="0" applyNumberFormat="1" applyFont="1" applyFill="1" applyBorder="1"/>
    <xf numFmtId="0" fontId="30" fillId="14" borderId="1" xfId="0" applyFont="1" applyFill="1" applyBorder="1" applyAlignment="1">
      <alignment horizontal="right"/>
    </xf>
    <xf numFmtId="0" fontId="30" fillId="0" borderId="1" xfId="0" applyFont="1" applyBorder="1" applyAlignment="1">
      <alignment horizontal="right"/>
    </xf>
    <xf numFmtId="0" fontId="30" fillId="0" borderId="1" xfId="0" applyFont="1" applyBorder="1" applyAlignment="1">
      <alignment horizontal="right" wrapText="1"/>
    </xf>
    <xf numFmtId="0" fontId="31" fillId="0" borderId="1" xfId="0" applyFont="1" applyBorder="1" applyAlignment="1">
      <alignment horizontal="right" wrapText="1"/>
    </xf>
    <xf numFmtId="0" fontId="31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5" fillId="0" borderId="0" xfId="0" applyFont="1"/>
    <xf numFmtId="0" fontId="29" fillId="0" borderId="0" xfId="0" applyFont="1"/>
    <xf numFmtId="0" fontId="4" fillId="0" borderId="0" xfId="0" applyFont="1" applyAlignment="1" applyProtection="1">
      <alignment horizontal="center"/>
      <protection locked="0"/>
    </xf>
    <xf numFmtId="3" fontId="3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3" fontId="4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8" borderId="1" xfId="0" applyFont="1" applyFill="1" applyBorder="1" applyAlignment="1" applyProtection="1">
      <alignment horizontal="center" vertical="center"/>
      <protection locked="0"/>
    </xf>
    <xf numFmtId="3" fontId="12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14" borderId="1" xfId="0" applyFont="1" applyFill="1" applyBorder="1" applyProtection="1">
      <protection locked="0"/>
    </xf>
    <xf numFmtId="3" fontId="3" fillId="14" borderId="1" xfId="0" applyNumberFormat="1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3" fontId="3" fillId="0" borderId="1" xfId="0" applyNumberFormat="1" applyFont="1" applyBorder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4" fillId="2" borderId="1" xfId="0" applyFont="1" applyFill="1" applyBorder="1" applyProtection="1">
      <protection locked="0"/>
    </xf>
    <xf numFmtId="3" fontId="4" fillId="9" borderId="1" xfId="0" applyNumberFormat="1" applyFont="1" applyFill="1" applyBorder="1" applyProtection="1">
      <protection locked="0"/>
    </xf>
    <xf numFmtId="0" fontId="5" fillId="0" borderId="1" xfId="12" applyFont="1" applyBorder="1" applyAlignment="1">
      <protection locked="0"/>
    </xf>
    <xf numFmtId="3" fontId="5" fillId="0" borderId="1" xfId="0" applyNumberFormat="1" applyFont="1" applyBorder="1" applyProtection="1">
      <protection locked="0"/>
    </xf>
    <xf numFmtId="0" fontId="5" fillId="0" borderId="0" xfId="0" applyFont="1" applyProtection="1">
      <protection locked="0"/>
    </xf>
    <xf numFmtId="0" fontId="4" fillId="3" borderId="1" xfId="0" applyFont="1" applyFill="1" applyBorder="1" applyProtection="1">
      <protection locked="0"/>
    </xf>
    <xf numFmtId="3" fontId="4" fillId="3" borderId="1" xfId="0" applyNumberFormat="1" applyFont="1" applyFill="1" applyBorder="1" applyProtection="1">
      <protection locked="0"/>
    </xf>
    <xf numFmtId="0" fontId="7" fillId="4" borderId="1" xfId="0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0" fontId="4" fillId="0" borderId="1" xfId="0" applyFont="1" applyBorder="1" applyProtection="1">
      <protection locked="0"/>
    </xf>
    <xf numFmtId="3" fontId="4" fillId="0" borderId="1" xfId="0" applyNumberFormat="1" applyFont="1" applyBorder="1" applyProtection="1">
      <protection locked="0"/>
    </xf>
    <xf numFmtId="0" fontId="9" fillId="8" borderId="1" xfId="0" applyFont="1" applyFill="1" applyBorder="1" applyProtection="1">
      <protection locked="0"/>
    </xf>
    <xf numFmtId="3" fontId="9" fillId="8" borderId="1" xfId="0" applyNumberFormat="1" applyFont="1" applyFill="1" applyBorder="1" applyProtection="1">
      <protection locked="0"/>
    </xf>
    <xf numFmtId="3" fontId="3" fillId="15" borderId="1" xfId="0" applyNumberFormat="1" applyFont="1" applyFill="1" applyBorder="1" applyProtection="1">
      <protection locked="0"/>
    </xf>
    <xf numFmtId="3" fontId="9" fillId="14" borderId="1" xfId="0" applyNumberFormat="1" applyFont="1" applyFill="1" applyBorder="1"/>
    <xf numFmtId="0" fontId="12" fillId="0" borderId="13" xfId="34" applyFont="1" applyBorder="1" applyAlignment="1">
      <alignment horizontal="justify"/>
    </xf>
    <xf numFmtId="0" fontId="12" fillId="0" borderId="1" xfId="34" applyFont="1" applyBorder="1" applyAlignment="1">
      <alignment horizontal="justify"/>
    </xf>
    <xf numFmtId="3" fontId="23" fillId="0" borderId="33" xfId="34" applyNumberFormat="1" applyFont="1" applyBorder="1"/>
    <xf numFmtId="0" fontId="33" fillId="0" borderId="0" xfId="0" applyFont="1" applyAlignment="1">
      <alignment horizontal="center"/>
    </xf>
    <xf numFmtId="0" fontId="4" fillId="0" borderId="0" xfId="0" applyFont="1" applyProtection="1">
      <protection locked="0"/>
    </xf>
    <xf numFmtId="3" fontId="3" fillId="0" borderId="15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2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8">
    <cellStyle name="Ezres 2 10" xfId="1" xr:uid="{00000000-0005-0000-0000-000000000000}"/>
    <cellStyle name="Ezres 2 11" xfId="2" xr:uid="{00000000-0005-0000-0000-000001000000}"/>
    <cellStyle name="Ezres 2 12" xfId="3" xr:uid="{00000000-0005-0000-0000-000002000000}"/>
    <cellStyle name="Ezres 2 2" xfId="4" xr:uid="{00000000-0005-0000-0000-000003000000}"/>
    <cellStyle name="Ezres 2 3" xfId="5" xr:uid="{00000000-0005-0000-0000-000004000000}"/>
    <cellStyle name="Ezres 2 4" xfId="6" xr:uid="{00000000-0005-0000-0000-000005000000}"/>
    <cellStyle name="Ezres 2 5" xfId="7" xr:uid="{00000000-0005-0000-0000-000006000000}"/>
    <cellStyle name="Ezres 2 6" xfId="8" xr:uid="{00000000-0005-0000-0000-000007000000}"/>
    <cellStyle name="Ezres 2 7" xfId="9" xr:uid="{00000000-0005-0000-0000-000008000000}"/>
    <cellStyle name="Ezres 2 8" xfId="10" xr:uid="{00000000-0005-0000-0000-000009000000}"/>
    <cellStyle name="Ezres 2 9" xfId="11" xr:uid="{00000000-0005-0000-0000-00000A000000}"/>
    <cellStyle name="Hivatkozás" xfId="12" builtinId="8"/>
    <cellStyle name="Normál" xfId="0" builtinId="0"/>
    <cellStyle name="Normál 11" xfId="13" xr:uid="{00000000-0005-0000-0000-00000D000000}"/>
    <cellStyle name="Normál 13" xfId="14" xr:uid="{00000000-0005-0000-0000-00000E000000}"/>
    <cellStyle name="Normál 14" xfId="15" xr:uid="{00000000-0005-0000-0000-00000F000000}"/>
    <cellStyle name="Normál 2" xfId="16" xr:uid="{00000000-0005-0000-0000-000010000000}"/>
    <cellStyle name="Normál 2 10" xfId="17" xr:uid="{00000000-0005-0000-0000-000011000000}"/>
    <cellStyle name="Normál 2 11" xfId="18" xr:uid="{00000000-0005-0000-0000-000012000000}"/>
    <cellStyle name="Normál 2 12" xfId="19" xr:uid="{00000000-0005-0000-0000-000013000000}"/>
    <cellStyle name="Normál 2 2" xfId="20" xr:uid="{00000000-0005-0000-0000-000014000000}"/>
    <cellStyle name="Normál 2 3" xfId="21" xr:uid="{00000000-0005-0000-0000-000015000000}"/>
    <cellStyle name="Normál 2 4" xfId="22" xr:uid="{00000000-0005-0000-0000-000016000000}"/>
    <cellStyle name="Normál 2 5" xfId="23" xr:uid="{00000000-0005-0000-0000-000017000000}"/>
    <cellStyle name="Normál 2 6" xfId="24" xr:uid="{00000000-0005-0000-0000-000018000000}"/>
    <cellStyle name="Normál 2 7" xfId="25" xr:uid="{00000000-0005-0000-0000-000019000000}"/>
    <cellStyle name="Normál 2 8" xfId="26" xr:uid="{00000000-0005-0000-0000-00001A000000}"/>
    <cellStyle name="Normál 2 9" xfId="27" xr:uid="{00000000-0005-0000-0000-00001B000000}"/>
    <cellStyle name="Normál 3" xfId="28" xr:uid="{00000000-0005-0000-0000-00001C000000}"/>
    <cellStyle name="Normál 3 2" xfId="29" xr:uid="{00000000-0005-0000-0000-00001D000000}"/>
    <cellStyle name="Normál 3_7 számú melléklet" xfId="30" xr:uid="{00000000-0005-0000-0000-00001E000000}"/>
    <cellStyle name="Normál 4" xfId="31" xr:uid="{00000000-0005-0000-0000-00001F000000}"/>
    <cellStyle name="Normál 4 2" xfId="32" xr:uid="{00000000-0005-0000-0000-000020000000}"/>
    <cellStyle name="Normál 5" xfId="33" xr:uid="{00000000-0005-0000-0000-000021000000}"/>
    <cellStyle name="Normál 6" xfId="34" xr:uid="{00000000-0005-0000-0000-000022000000}"/>
    <cellStyle name="Normál 8" xfId="35" xr:uid="{00000000-0005-0000-0000-000023000000}"/>
    <cellStyle name="Normal_KTRSZJ" xfId="36" xr:uid="{00000000-0005-0000-0000-000024000000}"/>
    <cellStyle name="Százalék 6" xfId="37" xr:uid="{00000000-0005-0000-0000-00002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pten.hu/loadpage.php?dest=OISZ&amp;twhich=214774&amp;srcid=ol4366" TargetMode="External"/><Relationship Id="rId2" Type="http://schemas.openxmlformats.org/officeDocument/2006/relationships/hyperlink" Target="http://www.opten.hu/loadpage.php" TargetMode="External"/><Relationship Id="rId1" Type="http://schemas.openxmlformats.org/officeDocument/2006/relationships/hyperlink" Target="http://www.opten.hu/loadpage.php" TargetMode="External"/><Relationship Id="rId4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pten.hu/loadpage.php?dest=OISZ&amp;twhich=214774&amp;srcid=ol4366" TargetMode="External"/><Relationship Id="rId2" Type="http://schemas.openxmlformats.org/officeDocument/2006/relationships/hyperlink" Target="http://www.opten.hu/loadpage.php" TargetMode="External"/><Relationship Id="rId1" Type="http://schemas.openxmlformats.org/officeDocument/2006/relationships/hyperlink" Target="http://www.opten.hu/loadpage.php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7"/>
  <sheetViews>
    <sheetView view="pageBreakPreview" zoomScale="60" workbookViewId="0">
      <selection activeCell="F19" sqref="F19"/>
    </sheetView>
  </sheetViews>
  <sheetFormatPr defaultColWidth="9.109375" defaultRowHeight="15.6" x14ac:dyDescent="0.3"/>
  <cols>
    <col min="1" max="1" width="9.109375" style="3"/>
    <col min="2" max="2" width="81.5546875" style="3" bestFit="1" customWidth="1"/>
    <col min="3" max="3" width="20.6640625" style="4" customWidth="1"/>
    <col min="4" max="7" width="20.6640625" style="3" customWidth="1"/>
    <col min="8" max="8" width="11.88671875" style="3" bestFit="1" customWidth="1"/>
    <col min="9" max="16384" width="9.109375" style="3"/>
  </cols>
  <sheetData>
    <row r="1" spans="2:8" x14ac:dyDescent="0.3">
      <c r="B1" s="16" t="s">
        <v>563</v>
      </c>
    </row>
    <row r="2" spans="2:8" x14ac:dyDescent="0.3">
      <c r="B2" s="13" t="s">
        <v>131</v>
      </c>
      <c r="C2" s="17"/>
      <c r="F2" s="40"/>
      <c r="G2" s="40" t="s">
        <v>404</v>
      </c>
    </row>
    <row r="3" spans="2:8" x14ac:dyDescent="0.3">
      <c r="B3" s="13"/>
      <c r="C3" s="17"/>
    </row>
    <row r="4" spans="2:8" ht="49.5" customHeight="1" x14ac:dyDescent="0.3">
      <c r="B4" s="157" t="s">
        <v>374</v>
      </c>
      <c r="C4" s="52" t="s">
        <v>564</v>
      </c>
      <c r="D4" s="52" t="s">
        <v>565</v>
      </c>
      <c r="E4" s="52" t="s">
        <v>566</v>
      </c>
      <c r="F4" s="52" t="s">
        <v>588</v>
      </c>
      <c r="G4" s="52" t="s">
        <v>589</v>
      </c>
    </row>
    <row r="5" spans="2:8" x14ac:dyDescent="0.3">
      <c r="B5" s="158" t="s">
        <v>110</v>
      </c>
      <c r="C5" s="6">
        <f>'1.kiad.'!C23</f>
        <v>7802000</v>
      </c>
      <c r="D5" s="6"/>
      <c r="E5" s="6"/>
      <c r="F5" s="6">
        <f>'1.kiad.'!F23</f>
        <v>10560840</v>
      </c>
      <c r="G5" s="6">
        <v>11026127</v>
      </c>
    </row>
    <row r="6" spans="2:8" x14ac:dyDescent="0.3">
      <c r="B6" s="158" t="s">
        <v>111</v>
      </c>
      <c r="C6" s="6">
        <f>'1.kiad.'!C24</f>
        <v>1384000</v>
      </c>
      <c r="D6" s="6"/>
      <c r="E6" s="6"/>
      <c r="F6" s="6">
        <f>'1.kiad.'!F24</f>
        <v>2341532</v>
      </c>
      <c r="G6" s="6">
        <v>1917204</v>
      </c>
    </row>
    <row r="7" spans="2:8" x14ac:dyDescent="0.3">
      <c r="B7" s="158" t="s">
        <v>112</v>
      </c>
      <c r="C7" s="6">
        <f>'1.kiad.'!C49</f>
        <v>17035000</v>
      </c>
      <c r="D7" s="6"/>
      <c r="E7" s="6"/>
      <c r="F7" s="6">
        <f>'1.kiad.'!F49</f>
        <v>17134410</v>
      </c>
      <c r="G7" s="6">
        <v>21181579</v>
      </c>
    </row>
    <row r="8" spans="2:8" x14ac:dyDescent="0.3">
      <c r="B8" s="158" t="s">
        <v>113</v>
      </c>
      <c r="C8" s="6">
        <f>'1.kiad.'!C58</f>
        <v>2807000</v>
      </c>
      <c r="D8" s="6"/>
      <c r="E8" s="6"/>
      <c r="F8" s="6">
        <f>'1.kiad.'!F58</f>
        <v>3594000</v>
      </c>
      <c r="G8" s="6">
        <f>2833240-200000</f>
        <v>2633240</v>
      </c>
    </row>
    <row r="9" spans="2:8" x14ac:dyDescent="0.3">
      <c r="B9" s="158" t="s">
        <v>114</v>
      </c>
      <c r="C9" s="6">
        <f>'1.kiad.'!C72</f>
        <v>11308799</v>
      </c>
      <c r="D9" s="6"/>
      <c r="E9" s="6"/>
      <c r="F9" s="6">
        <f>'1.kiad.'!F72</f>
        <v>5831666</v>
      </c>
      <c r="G9" s="6">
        <f>45206484+200000</f>
        <v>45406484</v>
      </c>
    </row>
    <row r="10" spans="2:8" x14ac:dyDescent="0.3">
      <c r="B10" s="158" t="s">
        <v>115</v>
      </c>
      <c r="C10" s="6">
        <f>'1.kiad.'!C81</f>
        <v>36342000</v>
      </c>
      <c r="D10" s="6"/>
      <c r="E10" s="6"/>
      <c r="F10" s="6">
        <f>'1.kiad.'!F81</f>
        <v>23175152</v>
      </c>
      <c r="G10" s="6">
        <v>3299594</v>
      </c>
      <c r="H10" s="4"/>
    </row>
    <row r="11" spans="2:8" x14ac:dyDescent="0.3">
      <c r="B11" s="158" t="s">
        <v>116</v>
      </c>
      <c r="C11" s="6">
        <f>'1.kiad.'!C86</f>
        <v>635000</v>
      </c>
      <c r="D11" s="6"/>
      <c r="E11" s="6"/>
      <c r="F11" s="6">
        <f>'1.kiad.'!F86</f>
        <v>1000000</v>
      </c>
      <c r="G11" s="6">
        <v>5962289</v>
      </c>
    </row>
    <row r="12" spans="2:8" x14ac:dyDescent="0.3">
      <c r="B12" s="158" t="s">
        <v>117</v>
      </c>
      <c r="C12" s="6">
        <f>'1.kiad.'!C95</f>
        <v>0</v>
      </c>
      <c r="D12" s="6"/>
      <c r="E12" s="6"/>
      <c r="F12" s="6">
        <f>'1.kiad.'!F95</f>
        <v>0</v>
      </c>
      <c r="G12" s="6">
        <v>0</v>
      </c>
    </row>
    <row r="13" spans="2:8" x14ac:dyDescent="0.3">
      <c r="B13" s="159" t="s">
        <v>118</v>
      </c>
      <c r="C13" s="163">
        <f>SUM(C5:C12)</f>
        <v>77313799</v>
      </c>
      <c r="D13" s="163">
        <f>SUM(D5:D12)</f>
        <v>0</v>
      </c>
      <c r="E13" s="163">
        <f>SUM(E5:E12)</f>
        <v>0</v>
      </c>
      <c r="F13" s="163">
        <f>SUM(F5:F12)</f>
        <v>63637600</v>
      </c>
      <c r="G13" s="163">
        <f>SUM(G5:G12)</f>
        <v>91426517</v>
      </c>
    </row>
    <row r="14" spans="2:8" x14ac:dyDescent="0.3">
      <c r="B14" s="158" t="s">
        <v>119</v>
      </c>
      <c r="C14" s="6">
        <f>'1.kiad.'!C120</f>
        <v>908322</v>
      </c>
      <c r="D14" s="6"/>
      <c r="E14" s="6"/>
      <c r="F14" s="6">
        <f>'1.kiad.'!F120</f>
        <v>1017608</v>
      </c>
      <c r="G14" s="6">
        <v>2086059</v>
      </c>
    </row>
    <row r="15" spans="2:8" ht="17.399999999999999" x14ac:dyDescent="0.3">
      <c r="B15" s="160" t="s">
        <v>120</v>
      </c>
      <c r="C15" s="164">
        <f>C13+C14</f>
        <v>78222121</v>
      </c>
      <c r="D15" s="164">
        <f>D13+D14</f>
        <v>0</v>
      </c>
      <c r="E15" s="164">
        <f>E13+E14</f>
        <v>0</v>
      </c>
      <c r="F15" s="164">
        <f>F13+F14</f>
        <v>64655208</v>
      </c>
      <c r="G15" s="164">
        <f>G13+G14</f>
        <v>93512576</v>
      </c>
    </row>
    <row r="16" spans="2:8" x14ac:dyDescent="0.3">
      <c r="B16" s="158" t="s">
        <v>121</v>
      </c>
      <c r="C16" s="6">
        <f>'2.bev.'!C18</f>
        <v>23826208</v>
      </c>
      <c r="D16" s="6"/>
      <c r="E16" s="6"/>
      <c r="F16" s="6">
        <f>'2.bev.'!F18</f>
        <v>25455208</v>
      </c>
      <c r="G16" s="6">
        <v>35044870</v>
      </c>
    </row>
    <row r="17" spans="2:7" x14ac:dyDescent="0.3">
      <c r="B17" s="158" t="s">
        <v>122</v>
      </c>
      <c r="C17" s="6">
        <f>'2.bev.'!C24</f>
        <v>0</v>
      </c>
      <c r="D17" s="6"/>
      <c r="E17" s="6"/>
      <c r="F17" s="6">
        <f>'2.bev.'!F24</f>
        <v>0</v>
      </c>
      <c r="G17" s="6">
        <v>2348000</v>
      </c>
    </row>
    <row r="18" spans="2:7" x14ac:dyDescent="0.3">
      <c r="B18" s="158" t="s">
        <v>123</v>
      </c>
      <c r="C18" s="6">
        <f>'2.bev.'!C38</f>
        <v>24010000</v>
      </c>
      <c r="D18" s="6"/>
      <c r="E18" s="6"/>
      <c r="F18" s="6">
        <f>'2.bev.'!F38</f>
        <v>23000000</v>
      </c>
      <c r="G18" s="6">
        <v>32486889</v>
      </c>
    </row>
    <row r="19" spans="2:7" x14ac:dyDescent="0.3">
      <c r="B19" s="158" t="s">
        <v>124</v>
      </c>
      <c r="C19" s="6">
        <f>'2.bev.'!C49</f>
        <v>200000</v>
      </c>
      <c r="D19" s="6"/>
      <c r="E19" s="6"/>
      <c r="F19" s="6">
        <f>'2.bev.'!F49</f>
        <v>0</v>
      </c>
      <c r="G19" s="6">
        <v>345776</v>
      </c>
    </row>
    <row r="20" spans="2:7" x14ac:dyDescent="0.3">
      <c r="B20" s="158" t="s">
        <v>125</v>
      </c>
      <c r="C20" s="6">
        <f>'2.bev.'!C55</f>
        <v>0</v>
      </c>
      <c r="D20" s="6"/>
      <c r="E20" s="6"/>
      <c r="F20" s="6">
        <f>'2.bev.'!F55</f>
        <v>0</v>
      </c>
      <c r="G20" s="6">
        <f>'2.bev.'!G55</f>
        <v>0</v>
      </c>
    </row>
    <row r="21" spans="2:7" x14ac:dyDescent="0.3">
      <c r="B21" s="158" t="s">
        <v>126</v>
      </c>
      <c r="C21" s="6">
        <f>'2.bev.'!C60</f>
        <v>0</v>
      </c>
      <c r="D21" s="6"/>
      <c r="E21" s="6"/>
      <c r="F21" s="6">
        <f>'2.bev.'!F60</f>
        <v>0</v>
      </c>
      <c r="G21" s="6">
        <f>'2.bev.'!G60</f>
        <v>0</v>
      </c>
    </row>
    <row r="22" spans="2:7" x14ac:dyDescent="0.3">
      <c r="B22" s="158" t="s">
        <v>127</v>
      </c>
      <c r="C22" s="6">
        <f>'2.bev.'!C64</f>
        <v>0</v>
      </c>
      <c r="D22" s="6"/>
      <c r="E22" s="6"/>
      <c r="F22" s="6">
        <f>'2.bev.'!F64</f>
        <v>0</v>
      </c>
      <c r="G22" s="6">
        <v>674084</v>
      </c>
    </row>
    <row r="23" spans="2:7" x14ac:dyDescent="0.3">
      <c r="B23" s="161" t="s">
        <v>128</v>
      </c>
      <c r="C23" s="165">
        <f>SUM(C16:C22)</f>
        <v>48036208</v>
      </c>
      <c r="D23" s="165">
        <f>SUM(D16:D22)</f>
        <v>0</v>
      </c>
      <c r="E23" s="165">
        <f>SUM(E16:E22)</f>
        <v>0</v>
      </c>
      <c r="F23" s="165">
        <f>SUM(F16:F22)</f>
        <v>48455208</v>
      </c>
      <c r="G23" s="165">
        <f>SUM(G16:G22)</f>
        <v>70899619</v>
      </c>
    </row>
    <row r="24" spans="2:7" x14ac:dyDescent="0.3">
      <c r="B24" s="158" t="s">
        <v>129</v>
      </c>
      <c r="C24" s="6">
        <f>+'2.bev.'!C92</f>
        <v>30185913</v>
      </c>
      <c r="D24" s="6"/>
      <c r="E24" s="6"/>
      <c r="F24" s="6">
        <f>+'2.bev.'!F92</f>
        <v>16000000</v>
      </c>
      <c r="G24" s="6">
        <v>22612957</v>
      </c>
    </row>
    <row r="25" spans="2:7" ht="17.399999999999999" x14ac:dyDescent="0.3">
      <c r="B25" s="162" t="s">
        <v>130</v>
      </c>
      <c r="C25" s="65">
        <f>C23+C24</f>
        <v>78222121</v>
      </c>
      <c r="D25" s="65">
        <f>D23+D24</f>
        <v>0</v>
      </c>
      <c r="E25" s="65">
        <f>E23+E24</f>
        <v>0</v>
      </c>
      <c r="F25" s="65">
        <f>F23+F24</f>
        <v>64455208</v>
      </c>
      <c r="G25" s="65">
        <f>SUM(G23:G24)</f>
        <v>93512576</v>
      </c>
    </row>
    <row r="26" spans="2:7" x14ac:dyDescent="0.3">
      <c r="G26" s="4">
        <f>G15-G25</f>
        <v>0</v>
      </c>
    </row>
    <row r="27" spans="2:7" x14ac:dyDescent="0.3">
      <c r="E27" s="4"/>
      <c r="F27" s="4"/>
      <c r="G27" s="4"/>
    </row>
  </sheetData>
  <phoneticPr fontId="6" type="noConversion"/>
  <pageMargins left="0.31496062992125984" right="0.31496062992125984" top="0.74803149606299213" bottom="0.74803149606299213" header="0.31496062992125984" footer="0.31496062992125984"/>
  <pageSetup paperSize="9" scale="7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B1:J31"/>
  <sheetViews>
    <sheetView view="pageBreakPreview" zoomScale="75" zoomScaleSheetLayoutView="75" workbookViewId="0">
      <selection activeCell="E1" sqref="E1:G3"/>
    </sheetView>
  </sheetViews>
  <sheetFormatPr defaultRowHeight="15.6" x14ac:dyDescent="0.3"/>
  <cols>
    <col min="2" max="2" width="13" style="3" customWidth="1"/>
    <col min="3" max="3" width="76.5546875" bestFit="1" customWidth="1"/>
    <col min="4" max="7" width="20.6640625" customWidth="1"/>
    <col min="8" max="8" width="17.88671875" customWidth="1"/>
    <col min="9" max="9" width="18.109375" bestFit="1" customWidth="1"/>
    <col min="10" max="10" width="9.109375" style="43"/>
  </cols>
  <sheetData>
    <row r="1" spans="2:8" x14ac:dyDescent="0.3">
      <c r="C1" s="16"/>
      <c r="E1" s="184" t="s">
        <v>635</v>
      </c>
      <c r="F1" s="185" t="s">
        <v>591</v>
      </c>
      <c r="G1" s="186" t="s">
        <v>582</v>
      </c>
    </row>
    <row r="2" spans="2:8" x14ac:dyDescent="0.3">
      <c r="C2" s="16" t="s">
        <v>562</v>
      </c>
      <c r="D2" s="4"/>
      <c r="E2" s="182"/>
      <c r="F2" s="182"/>
      <c r="G2" s="182"/>
    </row>
    <row r="3" spans="2:8" x14ac:dyDescent="0.3">
      <c r="C3" s="16" t="s">
        <v>389</v>
      </c>
      <c r="D3" s="4"/>
      <c r="E3" s="184" t="s">
        <v>635</v>
      </c>
      <c r="F3" s="185" t="s">
        <v>626</v>
      </c>
      <c r="G3" s="186" t="s">
        <v>582</v>
      </c>
    </row>
    <row r="4" spans="2:8" x14ac:dyDescent="0.3">
      <c r="C4" s="16" t="s">
        <v>355</v>
      </c>
      <c r="D4" s="17"/>
      <c r="G4" s="40" t="s">
        <v>404</v>
      </c>
    </row>
    <row r="5" spans="2:8" ht="72" customHeight="1" x14ac:dyDescent="0.3">
      <c r="B5" s="53" t="s">
        <v>372</v>
      </c>
      <c r="C5" s="56" t="s">
        <v>373</v>
      </c>
      <c r="D5" s="54" t="s">
        <v>564</v>
      </c>
      <c r="E5" s="54" t="s">
        <v>565</v>
      </c>
      <c r="F5" s="54" t="s">
        <v>566</v>
      </c>
      <c r="G5" s="54" t="s">
        <v>588</v>
      </c>
      <c r="H5" s="54" t="s">
        <v>590</v>
      </c>
    </row>
    <row r="6" spans="2:8" x14ac:dyDescent="0.3">
      <c r="B6" s="5" t="s">
        <v>132</v>
      </c>
      <c r="C6" s="5" t="s">
        <v>376</v>
      </c>
      <c r="D6" s="6">
        <v>0</v>
      </c>
      <c r="E6" s="6"/>
      <c r="F6" s="6"/>
      <c r="G6" s="6">
        <v>0</v>
      </c>
      <c r="H6" s="6">
        <v>0</v>
      </c>
    </row>
    <row r="7" spans="2:8" x14ac:dyDescent="0.3">
      <c r="B7" s="5" t="s">
        <v>133</v>
      </c>
      <c r="C7" s="5" t="s">
        <v>377</v>
      </c>
      <c r="D7" s="6">
        <v>0</v>
      </c>
      <c r="E7" s="6"/>
      <c r="F7" s="6"/>
      <c r="G7" s="6">
        <v>0</v>
      </c>
      <c r="H7" s="6">
        <v>273597</v>
      </c>
    </row>
    <row r="8" spans="2:8" x14ac:dyDescent="0.3">
      <c r="B8" s="5" t="s">
        <v>134</v>
      </c>
      <c r="C8" s="5" t="s">
        <v>378</v>
      </c>
      <c r="D8" s="6">
        <v>0</v>
      </c>
      <c r="E8" s="6"/>
      <c r="F8" s="6"/>
      <c r="G8" s="6">
        <v>0</v>
      </c>
      <c r="H8" s="6">
        <v>0</v>
      </c>
    </row>
    <row r="9" spans="2:8" x14ac:dyDescent="0.3">
      <c r="B9" s="5" t="s">
        <v>135</v>
      </c>
      <c r="C9" s="5" t="s">
        <v>379</v>
      </c>
      <c r="D9" s="6">
        <v>0</v>
      </c>
      <c r="E9" s="6"/>
      <c r="F9" s="6"/>
      <c r="G9" s="6">
        <v>0</v>
      </c>
      <c r="H9" s="6">
        <v>0</v>
      </c>
    </row>
    <row r="10" spans="2:8" x14ac:dyDescent="0.3">
      <c r="B10" s="5" t="s">
        <v>136</v>
      </c>
      <c r="C10" s="5" t="s">
        <v>380</v>
      </c>
      <c r="D10" s="6">
        <v>0</v>
      </c>
      <c r="E10" s="6"/>
      <c r="F10" s="6"/>
      <c r="G10" s="6">
        <v>0</v>
      </c>
      <c r="H10" s="6">
        <v>0</v>
      </c>
    </row>
    <row r="11" spans="2:8" x14ac:dyDescent="0.3">
      <c r="B11" s="167" t="s">
        <v>137</v>
      </c>
      <c r="C11" s="167" t="s">
        <v>381</v>
      </c>
      <c r="D11" s="171">
        <f>D12+D13+D14+D15+D17</f>
        <v>4366666</v>
      </c>
      <c r="E11" s="171">
        <f t="shared" ref="E11:G11" si="0">E12+E13+E14+E15+E17</f>
        <v>0</v>
      </c>
      <c r="F11" s="171">
        <f t="shared" si="0"/>
        <v>0</v>
      </c>
      <c r="G11" s="171">
        <f t="shared" si="0"/>
        <v>4966666</v>
      </c>
      <c r="H11" s="171">
        <f t="shared" ref="H11" si="1">H12+H13+H14+H15+H17</f>
        <v>4697738</v>
      </c>
    </row>
    <row r="12" spans="2:8" ht="16.2" x14ac:dyDescent="0.35">
      <c r="B12" s="35" t="s">
        <v>366</v>
      </c>
      <c r="C12" s="175" t="s">
        <v>577</v>
      </c>
      <c r="D12" s="6">
        <v>700000</v>
      </c>
      <c r="E12" s="6"/>
      <c r="F12" s="6"/>
      <c r="G12" s="6">
        <v>700000</v>
      </c>
      <c r="H12" s="6">
        <v>597738</v>
      </c>
    </row>
    <row r="13" spans="2:8" ht="16.2" x14ac:dyDescent="0.35">
      <c r="B13" s="35"/>
      <c r="C13" s="175" t="s">
        <v>403</v>
      </c>
      <c r="D13" s="6">
        <v>1000000</v>
      </c>
      <c r="E13" s="6"/>
      <c r="F13" s="6"/>
      <c r="G13" s="6">
        <v>2100000</v>
      </c>
      <c r="H13" s="6">
        <f>1600000+500000</f>
        <v>2100000</v>
      </c>
    </row>
    <row r="14" spans="2:8" x14ac:dyDescent="0.3">
      <c r="B14" s="5"/>
      <c r="C14" s="176" t="s">
        <v>393</v>
      </c>
      <c r="D14" s="6">
        <v>1300000</v>
      </c>
      <c r="E14" s="6"/>
      <c r="F14" s="6"/>
      <c r="G14" s="6">
        <v>1300000</v>
      </c>
      <c r="H14" s="6">
        <v>1200000</v>
      </c>
    </row>
    <row r="15" spans="2:8" x14ac:dyDescent="0.3">
      <c r="B15" s="5"/>
      <c r="C15" s="176" t="s">
        <v>391</v>
      </c>
      <c r="D15" s="6">
        <v>866666</v>
      </c>
      <c r="E15" s="6"/>
      <c r="F15" s="6"/>
      <c r="G15" s="6">
        <v>866666</v>
      </c>
      <c r="H15" s="6">
        <v>800000</v>
      </c>
    </row>
    <row r="16" spans="2:8" x14ac:dyDescent="0.3">
      <c r="B16" s="5"/>
      <c r="C16" s="176" t="s">
        <v>612</v>
      </c>
      <c r="D16" s="6"/>
      <c r="E16" s="6"/>
      <c r="F16" s="6"/>
      <c r="G16" s="6"/>
      <c r="H16" s="6">
        <v>200000</v>
      </c>
    </row>
    <row r="17" spans="2:8" x14ac:dyDescent="0.3">
      <c r="B17" s="5"/>
      <c r="C17" s="176" t="s">
        <v>392</v>
      </c>
      <c r="D17" s="6">
        <v>500000</v>
      </c>
      <c r="E17" s="6"/>
      <c r="F17" s="6"/>
      <c r="G17" s="6">
        <v>0</v>
      </c>
      <c r="H17" s="6">
        <v>0</v>
      </c>
    </row>
    <row r="18" spans="2:8" x14ac:dyDescent="0.3">
      <c r="B18" s="5" t="s">
        <v>138</v>
      </c>
      <c r="C18" s="5" t="s">
        <v>382</v>
      </c>
      <c r="D18" s="6">
        <v>0</v>
      </c>
      <c r="E18" s="6"/>
      <c r="F18" s="6"/>
      <c r="G18" s="6">
        <v>0</v>
      </c>
      <c r="H18" s="6">
        <v>0</v>
      </c>
    </row>
    <row r="19" spans="2:8" x14ac:dyDescent="0.3">
      <c r="B19" s="5" t="s">
        <v>139</v>
      </c>
      <c r="C19" s="5" t="s">
        <v>383</v>
      </c>
      <c r="D19" s="6">
        <v>0</v>
      </c>
      <c r="E19" s="6"/>
      <c r="F19" s="6"/>
      <c r="G19" s="6">
        <v>0</v>
      </c>
      <c r="H19" s="6">
        <v>0</v>
      </c>
    </row>
    <row r="20" spans="2:8" x14ac:dyDescent="0.3">
      <c r="B20" s="5" t="s">
        <v>140</v>
      </c>
      <c r="C20" s="5" t="s">
        <v>384</v>
      </c>
      <c r="D20" s="6">
        <v>0</v>
      </c>
      <c r="E20" s="6"/>
      <c r="F20" s="6"/>
      <c r="G20" s="6">
        <v>0</v>
      </c>
      <c r="H20" s="6">
        <v>0</v>
      </c>
    </row>
    <row r="21" spans="2:8" x14ac:dyDescent="0.3">
      <c r="B21" s="5" t="s">
        <v>141</v>
      </c>
      <c r="C21" s="5" t="s">
        <v>385</v>
      </c>
      <c r="D21" s="6">
        <v>0</v>
      </c>
      <c r="E21" s="6"/>
      <c r="F21" s="6"/>
      <c r="G21" s="6">
        <v>0</v>
      </c>
      <c r="H21" s="6">
        <v>0</v>
      </c>
    </row>
    <row r="22" spans="2:8" x14ac:dyDescent="0.3">
      <c r="B22" s="167" t="s">
        <v>152</v>
      </c>
      <c r="C22" s="167" t="s">
        <v>386</v>
      </c>
      <c r="D22" s="171">
        <f>D23+D24+D25+D26+D27</f>
        <v>885000</v>
      </c>
      <c r="E22" s="171">
        <f>E23+E24+E25+E26+E27</f>
        <v>0</v>
      </c>
      <c r="F22" s="171">
        <f>F23+F24+F25+F26+F27</f>
        <v>0</v>
      </c>
      <c r="G22" s="171">
        <f>G23+G24+G25+G26+G27</f>
        <v>865000</v>
      </c>
      <c r="H22" s="171">
        <f>SUM(H23:H28)</f>
        <v>6473100</v>
      </c>
    </row>
    <row r="23" spans="2:8" ht="16.2" x14ac:dyDescent="0.35">
      <c r="B23" s="35" t="s">
        <v>366</v>
      </c>
      <c r="C23" s="173" t="s">
        <v>394</v>
      </c>
      <c r="D23" s="6">
        <v>300000</v>
      </c>
      <c r="E23" s="6"/>
      <c r="F23" s="6"/>
      <c r="G23" s="6">
        <v>350000</v>
      </c>
      <c r="H23" s="6">
        <v>300000</v>
      </c>
    </row>
    <row r="24" spans="2:8" x14ac:dyDescent="0.3">
      <c r="B24" s="5"/>
      <c r="C24" s="173" t="s">
        <v>46</v>
      </c>
      <c r="D24" s="6">
        <v>315000</v>
      </c>
      <c r="E24" s="6"/>
      <c r="F24" s="6"/>
      <c r="G24" s="6">
        <v>315000</v>
      </c>
      <c r="H24" s="6">
        <v>225000</v>
      </c>
    </row>
    <row r="25" spans="2:8" x14ac:dyDescent="0.3">
      <c r="B25" s="5"/>
      <c r="C25" s="173" t="s">
        <v>396</v>
      </c>
      <c r="D25" s="6">
        <v>100000</v>
      </c>
      <c r="E25" s="6"/>
      <c r="F25" s="6"/>
      <c r="G25" s="6">
        <v>100000</v>
      </c>
      <c r="H25" s="6">
        <v>100000</v>
      </c>
    </row>
    <row r="26" spans="2:8" x14ac:dyDescent="0.3">
      <c r="B26" s="5"/>
      <c r="C26" s="173" t="s">
        <v>395</v>
      </c>
      <c r="D26" s="6">
        <v>100000</v>
      </c>
      <c r="E26" s="6"/>
      <c r="F26" s="6"/>
      <c r="G26" s="6">
        <v>100000</v>
      </c>
      <c r="H26" s="6">
        <v>100000</v>
      </c>
    </row>
    <row r="27" spans="2:8" x14ac:dyDescent="0.3">
      <c r="B27" s="5"/>
      <c r="C27" s="174" t="s">
        <v>544</v>
      </c>
      <c r="D27" s="6">
        <v>70000</v>
      </c>
      <c r="E27" s="6"/>
      <c r="F27" s="6"/>
      <c r="G27" s="6">
        <v>0</v>
      </c>
      <c r="H27" s="6">
        <v>0</v>
      </c>
    </row>
    <row r="28" spans="2:8" x14ac:dyDescent="0.3">
      <c r="B28" s="5"/>
      <c r="C28" s="174" t="s">
        <v>611</v>
      </c>
      <c r="D28" s="6"/>
      <c r="E28" s="6"/>
      <c r="F28" s="6"/>
      <c r="G28" s="6"/>
      <c r="H28" s="6">
        <v>5748100</v>
      </c>
    </row>
    <row r="29" spans="2:8" x14ac:dyDescent="0.3">
      <c r="B29" s="167" t="s">
        <v>375</v>
      </c>
      <c r="C29" s="167" t="s">
        <v>387</v>
      </c>
      <c r="D29" s="156">
        <v>0</v>
      </c>
      <c r="E29" s="156"/>
      <c r="F29" s="156"/>
      <c r="G29" s="171">
        <v>0</v>
      </c>
      <c r="H29" s="171">
        <v>33762049</v>
      </c>
    </row>
    <row r="30" spans="2:8" x14ac:dyDescent="0.3">
      <c r="B30" s="5" t="s">
        <v>375</v>
      </c>
      <c r="C30" s="5" t="s">
        <v>388</v>
      </c>
      <c r="D30" s="19">
        <v>6057133</v>
      </c>
      <c r="E30" s="19"/>
      <c r="F30" s="19"/>
      <c r="G30" s="19">
        <v>0</v>
      </c>
      <c r="H30" s="19">
        <v>0</v>
      </c>
    </row>
    <row r="31" spans="2:8" x14ac:dyDescent="0.3">
      <c r="B31" s="5" t="s">
        <v>390</v>
      </c>
      <c r="C31" s="7" t="s">
        <v>389</v>
      </c>
      <c r="D31" s="8">
        <f>D6+D7+D8+D9+D10+D11+D18+D19+D20+D21+D22+D29+D30</f>
        <v>11308799</v>
      </c>
      <c r="E31" s="8">
        <f>E6+E7+E8+E9+E10+E11+E18+E19+E20+E21+E22+E29+E30</f>
        <v>0</v>
      </c>
      <c r="F31" s="8">
        <f>F6+F7+F8+F9+F10+F11+F18+F19+F20+F21+F22+F29+F30</f>
        <v>0</v>
      </c>
      <c r="G31" s="8">
        <f>G6+G7+G8+G9+G10+G11+G18+G19+G20+G21+G22+G29+G30</f>
        <v>5831666</v>
      </c>
      <c r="H31" s="8">
        <f>H6+H7+H8+H9+H10+H11+H22+H29</f>
        <v>45206484</v>
      </c>
    </row>
  </sheetData>
  <phoneticPr fontId="6" type="noConversion"/>
  <pageMargins left="0.35433070866141736" right="0.74803149606299213" top="0.39370078740157483" bottom="0.39370078740157483" header="0.51181102362204722" footer="0.51181102362204722"/>
  <pageSetup paperSize="9" scale="6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B1:R65"/>
  <sheetViews>
    <sheetView view="pageBreakPreview" zoomScale="60" workbookViewId="0">
      <selection activeCell="O1" sqref="O1:Q3"/>
    </sheetView>
  </sheetViews>
  <sheetFormatPr defaultColWidth="9.109375" defaultRowHeight="15.6" x14ac:dyDescent="0.3"/>
  <cols>
    <col min="1" max="1" width="9.109375" style="3"/>
    <col min="2" max="2" width="8.88671875" style="3" customWidth="1"/>
    <col min="3" max="3" width="63" style="3" customWidth="1"/>
    <col min="4" max="13" width="9.109375" style="3" hidden="1" customWidth="1"/>
    <col min="14" max="17" width="20.6640625" style="3" customWidth="1"/>
    <col min="18" max="18" width="19.88671875" style="3" customWidth="1"/>
    <col min="19" max="16384" width="9.109375" style="3"/>
  </cols>
  <sheetData>
    <row r="1" spans="2:18" x14ac:dyDescent="0.3">
      <c r="C1" s="16"/>
      <c r="O1" s="184" t="s">
        <v>636</v>
      </c>
      <c r="P1" s="185" t="s">
        <v>591</v>
      </c>
      <c r="Q1" s="186" t="s">
        <v>582</v>
      </c>
    </row>
    <row r="2" spans="2:18" x14ac:dyDescent="0.3">
      <c r="C2" s="16" t="s">
        <v>562</v>
      </c>
      <c r="O2" s="182"/>
      <c r="P2" s="182"/>
      <c r="Q2" s="182"/>
    </row>
    <row r="3" spans="2:18" x14ac:dyDescent="0.3">
      <c r="C3" s="16" t="s">
        <v>549</v>
      </c>
      <c r="O3" s="184" t="s">
        <v>636</v>
      </c>
      <c r="P3" s="185" t="s">
        <v>626</v>
      </c>
      <c r="Q3" s="186" t="s">
        <v>582</v>
      </c>
    </row>
    <row r="4" spans="2:18" x14ac:dyDescent="0.3">
      <c r="C4" s="16" t="s">
        <v>355</v>
      </c>
      <c r="Q4" s="40" t="s">
        <v>404</v>
      </c>
    </row>
    <row r="5" spans="2:18" ht="68.25" customHeight="1" x14ac:dyDescent="0.3">
      <c r="B5" s="56" t="s">
        <v>372</v>
      </c>
      <c r="C5" s="61" t="s">
        <v>373</v>
      </c>
      <c r="D5" s="60"/>
      <c r="E5" s="60"/>
      <c r="F5" s="60"/>
      <c r="G5" s="54" t="s">
        <v>407</v>
      </c>
      <c r="H5" s="54" t="s">
        <v>408</v>
      </c>
      <c r="I5" s="54" t="s">
        <v>409</v>
      </c>
      <c r="J5" s="55" t="s">
        <v>406</v>
      </c>
      <c r="K5" s="60"/>
      <c r="L5" s="60"/>
      <c r="M5" s="60"/>
      <c r="N5" s="54" t="s">
        <v>564</v>
      </c>
      <c r="O5" s="54" t="s">
        <v>565</v>
      </c>
      <c r="P5" s="54" t="s">
        <v>566</v>
      </c>
      <c r="Q5" s="54" t="s">
        <v>588</v>
      </c>
      <c r="R5" s="54" t="s">
        <v>590</v>
      </c>
    </row>
    <row r="6" spans="2:18" ht="15.75" customHeight="1" x14ac:dyDescent="0.3">
      <c r="B6" s="69" t="s">
        <v>105</v>
      </c>
      <c r="C6" s="70" t="s">
        <v>106</v>
      </c>
      <c r="D6" s="71"/>
      <c r="E6" s="71"/>
      <c r="F6" s="72"/>
      <c r="G6" s="18">
        <v>0</v>
      </c>
      <c r="H6" s="18">
        <v>0</v>
      </c>
      <c r="I6" s="18">
        <v>0</v>
      </c>
      <c r="J6" s="18">
        <v>0</v>
      </c>
      <c r="K6" s="71"/>
      <c r="L6" s="71"/>
      <c r="M6" s="72"/>
      <c r="N6" s="18">
        <v>0</v>
      </c>
      <c r="O6" s="18">
        <v>0</v>
      </c>
      <c r="P6" s="18">
        <v>0</v>
      </c>
      <c r="Q6" s="18">
        <v>0</v>
      </c>
      <c r="R6" s="18">
        <v>0</v>
      </c>
    </row>
    <row r="7" spans="2:18" ht="26.25" customHeight="1" x14ac:dyDescent="0.3">
      <c r="B7" s="73" t="s">
        <v>356</v>
      </c>
      <c r="C7" s="70" t="s">
        <v>104</v>
      </c>
      <c r="D7" s="71"/>
      <c r="E7" s="71"/>
      <c r="F7" s="72"/>
      <c r="G7" s="19">
        <f>SUM(G8:G17)</f>
        <v>100000</v>
      </c>
      <c r="H7" s="19">
        <f>SUM(H8:H17)</f>
        <v>274000</v>
      </c>
      <c r="I7" s="19">
        <f>SUM(I8:I17)</f>
        <v>174000</v>
      </c>
      <c r="J7" s="19">
        <f>SUM(J8:J17)</f>
        <v>0</v>
      </c>
      <c r="K7" s="71"/>
      <c r="L7" s="71"/>
      <c r="M7" s="72"/>
      <c r="N7" s="19">
        <f>SUM(N8:N17)</f>
        <v>0</v>
      </c>
      <c r="O7" s="19">
        <v>0</v>
      </c>
      <c r="P7" s="19">
        <v>0</v>
      </c>
      <c r="Q7" s="19">
        <f>SUM(Q8:Q17)</f>
        <v>0</v>
      </c>
      <c r="R7" s="19">
        <f>SUM(R8:R17)</f>
        <v>96000</v>
      </c>
    </row>
    <row r="8" spans="2:18" x14ac:dyDescent="0.3">
      <c r="B8" s="74" t="s">
        <v>356</v>
      </c>
      <c r="C8" s="75" t="s">
        <v>103</v>
      </c>
      <c r="D8" s="76"/>
      <c r="E8" s="76"/>
      <c r="F8" s="77"/>
      <c r="G8" s="6">
        <v>0</v>
      </c>
      <c r="H8" s="6">
        <v>0</v>
      </c>
      <c r="I8" s="6">
        <v>0</v>
      </c>
      <c r="J8" s="6">
        <v>0</v>
      </c>
      <c r="K8" s="76"/>
      <c r="L8" s="76"/>
      <c r="M8" s="77"/>
      <c r="N8" s="6">
        <v>0</v>
      </c>
      <c r="O8" s="6">
        <v>0</v>
      </c>
      <c r="P8" s="6">
        <v>0</v>
      </c>
      <c r="Q8" s="6">
        <v>0</v>
      </c>
      <c r="R8" s="6">
        <v>0</v>
      </c>
    </row>
    <row r="9" spans="2:18" x14ac:dyDescent="0.3">
      <c r="B9" s="74" t="s">
        <v>356</v>
      </c>
      <c r="C9" s="75" t="s">
        <v>102</v>
      </c>
      <c r="D9" s="76"/>
      <c r="E9" s="76"/>
      <c r="F9" s="77"/>
      <c r="G9" s="6">
        <v>0</v>
      </c>
      <c r="H9" s="6">
        <v>0</v>
      </c>
      <c r="I9" s="6">
        <v>0</v>
      </c>
      <c r="J9" s="6">
        <v>0</v>
      </c>
      <c r="K9" s="76"/>
      <c r="L9" s="76"/>
      <c r="M9" s="77"/>
      <c r="N9" s="6">
        <v>0</v>
      </c>
      <c r="O9" s="6">
        <v>0</v>
      </c>
      <c r="P9" s="6">
        <v>0</v>
      </c>
      <c r="Q9" s="6">
        <v>0</v>
      </c>
      <c r="R9" s="6">
        <v>0</v>
      </c>
    </row>
    <row r="10" spans="2:18" ht="15.75" customHeight="1" x14ac:dyDescent="0.3">
      <c r="B10" s="74" t="s">
        <v>356</v>
      </c>
      <c r="C10" s="75" t="s">
        <v>109</v>
      </c>
      <c r="D10" s="76"/>
      <c r="E10" s="76"/>
      <c r="F10" s="77"/>
      <c r="G10" s="6">
        <v>0</v>
      </c>
      <c r="H10" s="6">
        <v>0</v>
      </c>
      <c r="I10" s="6">
        <v>0</v>
      </c>
      <c r="J10" s="6">
        <v>0</v>
      </c>
      <c r="K10" s="76"/>
      <c r="L10" s="76"/>
      <c r="M10" s="77"/>
      <c r="N10" s="6">
        <v>0</v>
      </c>
      <c r="O10" s="6">
        <v>0</v>
      </c>
      <c r="P10" s="6">
        <v>0</v>
      </c>
      <c r="Q10" s="6">
        <v>0</v>
      </c>
      <c r="R10" s="6">
        <v>0</v>
      </c>
    </row>
    <row r="11" spans="2:18" x14ac:dyDescent="0.3">
      <c r="B11" s="74" t="s">
        <v>356</v>
      </c>
      <c r="C11" s="75" t="s">
        <v>101</v>
      </c>
      <c r="D11" s="76"/>
      <c r="E11" s="76"/>
      <c r="F11" s="77"/>
      <c r="G11" s="6">
        <v>0</v>
      </c>
      <c r="H11" s="6">
        <v>0</v>
      </c>
      <c r="I11" s="6">
        <v>0</v>
      </c>
      <c r="J11" s="6">
        <v>0</v>
      </c>
      <c r="K11" s="76"/>
      <c r="L11" s="76"/>
      <c r="M11" s="77"/>
      <c r="N11" s="6">
        <v>0</v>
      </c>
      <c r="O11" s="6">
        <v>0</v>
      </c>
      <c r="P11" s="6">
        <v>0</v>
      </c>
      <c r="Q11" s="6">
        <v>0</v>
      </c>
      <c r="R11" s="6">
        <v>0</v>
      </c>
    </row>
    <row r="12" spans="2:18" x14ac:dyDescent="0.3">
      <c r="B12" s="74" t="s">
        <v>356</v>
      </c>
      <c r="C12" s="75" t="s">
        <v>100</v>
      </c>
      <c r="D12" s="76"/>
      <c r="E12" s="76"/>
      <c r="F12" s="77"/>
      <c r="G12" s="6">
        <v>0</v>
      </c>
      <c r="H12" s="6">
        <v>0</v>
      </c>
      <c r="I12" s="6">
        <v>0</v>
      </c>
      <c r="J12" s="6">
        <v>0</v>
      </c>
      <c r="K12" s="76"/>
      <c r="L12" s="76"/>
      <c r="M12" s="77"/>
      <c r="N12" s="6">
        <v>0</v>
      </c>
      <c r="O12" s="6">
        <v>0</v>
      </c>
      <c r="P12" s="6">
        <v>0</v>
      </c>
      <c r="Q12" s="6">
        <v>0</v>
      </c>
      <c r="R12" s="6">
        <v>0</v>
      </c>
    </row>
    <row r="13" spans="2:18" ht="15.75" customHeight="1" x14ac:dyDescent="0.3">
      <c r="B13" s="74" t="s">
        <v>356</v>
      </c>
      <c r="C13" s="75" t="s">
        <v>99</v>
      </c>
      <c r="D13" s="76"/>
      <c r="E13" s="76"/>
      <c r="F13" s="77"/>
      <c r="G13" s="6">
        <v>0</v>
      </c>
      <c r="H13" s="6">
        <v>0</v>
      </c>
      <c r="I13" s="6">
        <v>0</v>
      </c>
      <c r="J13" s="6">
        <v>0</v>
      </c>
      <c r="K13" s="76"/>
      <c r="L13" s="76"/>
      <c r="M13" s="77"/>
      <c r="N13" s="6">
        <v>0</v>
      </c>
      <c r="O13" s="6">
        <v>0</v>
      </c>
      <c r="P13" s="6">
        <v>0</v>
      </c>
      <c r="Q13" s="6">
        <v>0</v>
      </c>
      <c r="R13" s="6">
        <v>0</v>
      </c>
    </row>
    <row r="14" spans="2:18" ht="15.75" customHeight="1" x14ac:dyDescent="0.3">
      <c r="B14" s="74" t="s">
        <v>356</v>
      </c>
      <c r="C14" s="75" t="s">
        <v>98</v>
      </c>
      <c r="D14" s="76"/>
      <c r="E14" s="76"/>
      <c r="F14" s="77"/>
      <c r="G14" s="6">
        <v>0</v>
      </c>
      <c r="H14" s="6">
        <v>0</v>
      </c>
      <c r="I14" s="6">
        <v>0</v>
      </c>
      <c r="J14" s="6">
        <v>0</v>
      </c>
      <c r="K14" s="76"/>
      <c r="L14" s="76"/>
      <c r="M14" s="77"/>
      <c r="N14" s="6">
        <v>0</v>
      </c>
      <c r="O14" s="6">
        <v>0</v>
      </c>
      <c r="P14" s="6">
        <v>0</v>
      </c>
      <c r="Q14" s="6">
        <v>0</v>
      </c>
      <c r="R14" s="6">
        <v>0</v>
      </c>
    </row>
    <row r="15" spans="2:18" ht="15.75" customHeight="1" x14ac:dyDescent="0.3">
      <c r="B15" s="74" t="s">
        <v>356</v>
      </c>
      <c r="C15" s="75" t="s">
        <v>97</v>
      </c>
      <c r="D15" s="76"/>
      <c r="E15" s="76"/>
      <c r="F15" s="77"/>
      <c r="G15" s="6">
        <v>0</v>
      </c>
      <c r="H15" s="6">
        <v>0</v>
      </c>
      <c r="I15" s="6">
        <v>0</v>
      </c>
      <c r="J15" s="6">
        <v>0</v>
      </c>
      <c r="K15" s="76"/>
      <c r="L15" s="76"/>
      <c r="M15" s="77"/>
      <c r="N15" s="6">
        <v>0</v>
      </c>
      <c r="O15" s="6">
        <v>0</v>
      </c>
      <c r="P15" s="6">
        <v>0</v>
      </c>
      <c r="Q15" s="6">
        <v>0</v>
      </c>
      <c r="R15" s="6">
        <v>0</v>
      </c>
    </row>
    <row r="16" spans="2:18" ht="46.8" x14ac:dyDescent="0.3">
      <c r="B16" s="74" t="s">
        <v>356</v>
      </c>
      <c r="C16" s="75" t="s">
        <v>96</v>
      </c>
      <c r="D16" s="76"/>
      <c r="E16" s="76"/>
      <c r="F16" s="77"/>
      <c r="G16" s="6">
        <v>0</v>
      </c>
      <c r="H16" s="6">
        <v>0</v>
      </c>
      <c r="I16" s="6">
        <v>0</v>
      </c>
      <c r="J16" s="6">
        <v>0</v>
      </c>
      <c r="K16" s="76"/>
      <c r="L16" s="76"/>
      <c r="M16" s="77"/>
      <c r="N16" s="6">
        <v>0</v>
      </c>
      <c r="O16" s="6">
        <v>0</v>
      </c>
      <c r="P16" s="6">
        <v>0</v>
      </c>
      <c r="Q16" s="6">
        <v>0</v>
      </c>
      <c r="R16" s="6">
        <v>0</v>
      </c>
    </row>
    <row r="17" spans="2:18" ht="31.2" x14ac:dyDescent="0.3">
      <c r="B17" s="74" t="s">
        <v>356</v>
      </c>
      <c r="C17" s="75" t="s">
        <v>95</v>
      </c>
      <c r="D17" s="76"/>
      <c r="E17" s="76"/>
      <c r="F17" s="77"/>
      <c r="G17" s="6">
        <v>100000</v>
      </c>
      <c r="H17" s="6">
        <v>274000</v>
      </c>
      <c r="I17" s="6">
        <v>174000</v>
      </c>
      <c r="J17" s="6">
        <v>0</v>
      </c>
      <c r="K17" s="76"/>
      <c r="L17" s="76"/>
      <c r="M17" s="77"/>
      <c r="N17" s="6">
        <v>0</v>
      </c>
      <c r="O17" s="6">
        <v>0</v>
      </c>
      <c r="P17" s="6">
        <v>0</v>
      </c>
      <c r="Q17" s="6">
        <v>0</v>
      </c>
      <c r="R17" s="6">
        <v>96000</v>
      </c>
    </row>
    <row r="18" spans="2:18" ht="15.75" customHeight="1" x14ac:dyDescent="0.3">
      <c r="B18" s="69" t="s">
        <v>93</v>
      </c>
      <c r="C18" s="70" t="s">
        <v>94</v>
      </c>
      <c r="D18" s="71"/>
      <c r="E18" s="71"/>
      <c r="F18" s="72"/>
      <c r="G18" s="19">
        <v>0</v>
      </c>
      <c r="H18" s="19">
        <v>0</v>
      </c>
      <c r="I18" s="19">
        <v>0</v>
      </c>
      <c r="J18" s="19">
        <v>0</v>
      </c>
      <c r="K18" s="71"/>
      <c r="L18" s="71"/>
      <c r="M18" s="72"/>
      <c r="N18" s="19">
        <v>0</v>
      </c>
      <c r="O18" s="19">
        <v>0</v>
      </c>
      <c r="P18" s="19">
        <v>0</v>
      </c>
      <c r="Q18" s="19">
        <v>0</v>
      </c>
      <c r="R18" s="19">
        <v>0</v>
      </c>
    </row>
    <row r="19" spans="2:18" ht="31.2" x14ac:dyDescent="0.3">
      <c r="B19" s="73" t="s">
        <v>357</v>
      </c>
      <c r="C19" s="70" t="s">
        <v>92</v>
      </c>
      <c r="D19" s="71"/>
      <c r="E19" s="71"/>
      <c r="F19" s="72"/>
      <c r="G19" s="19">
        <f>SUM(G20:G26)</f>
        <v>100000</v>
      </c>
      <c r="H19" s="19">
        <f>SUM(H20:H26)</f>
        <v>100000</v>
      </c>
      <c r="I19" s="19">
        <f>SUM(I20:I26)</f>
        <v>18954</v>
      </c>
      <c r="J19" s="19">
        <f>SUM(J20:J26)</f>
        <v>0</v>
      </c>
      <c r="K19" s="71"/>
      <c r="L19" s="71"/>
      <c r="M19" s="72"/>
      <c r="N19" s="19">
        <f>SUM(N20:N26)</f>
        <v>0</v>
      </c>
      <c r="O19" s="19">
        <f>SUM(O20:O26)</f>
        <v>0</v>
      </c>
      <c r="P19" s="19">
        <f>SUM(P20:P26)</f>
        <v>0</v>
      </c>
      <c r="Q19" s="19">
        <f>SUM(Q20:Q26)</f>
        <v>0</v>
      </c>
      <c r="R19" s="19">
        <f>SUM(R20:R26)</f>
        <v>0</v>
      </c>
    </row>
    <row r="20" spans="2:18" ht="15.75" customHeight="1" x14ac:dyDescent="0.3">
      <c r="B20" s="74" t="s">
        <v>357</v>
      </c>
      <c r="C20" s="75" t="s">
        <v>91</v>
      </c>
      <c r="D20" s="76"/>
      <c r="E20" s="76"/>
      <c r="F20" s="77"/>
      <c r="G20" s="6">
        <v>0</v>
      </c>
      <c r="H20" s="6">
        <v>0</v>
      </c>
      <c r="I20" s="6">
        <v>0</v>
      </c>
      <c r="J20" s="6">
        <v>0</v>
      </c>
      <c r="K20" s="76"/>
      <c r="L20" s="76"/>
      <c r="M20" s="77"/>
      <c r="N20" s="6">
        <v>0</v>
      </c>
      <c r="O20" s="6">
        <v>0</v>
      </c>
      <c r="P20" s="6">
        <v>0</v>
      </c>
      <c r="Q20" s="6">
        <v>0</v>
      </c>
      <c r="R20" s="6">
        <v>0</v>
      </c>
    </row>
    <row r="21" spans="2:18" ht="15.75" customHeight="1" x14ac:dyDescent="0.3">
      <c r="B21" s="74" t="s">
        <v>357</v>
      </c>
      <c r="C21" s="75" t="s">
        <v>90</v>
      </c>
      <c r="D21" s="76"/>
      <c r="E21" s="76"/>
      <c r="F21" s="77"/>
      <c r="G21" s="6">
        <v>0</v>
      </c>
      <c r="H21" s="6">
        <v>0</v>
      </c>
      <c r="I21" s="6">
        <v>0</v>
      </c>
      <c r="J21" s="6">
        <v>0</v>
      </c>
      <c r="K21" s="76"/>
      <c r="L21" s="76"/>
      <c r="M21" s="77"/>
      <c r="N21" s="6">
        <v>0</v>
      </c>
      <c r="O21" s="6">
        <v>0</v>
      </c>
      <c r="P21" s="6">
        <v>0</v>
      </c>
      <c r="Q21" s="6">
        <v>0</v>
      </c>
      <c r="R21" s="6">
        <v>0</v>
      </c>
    </row>
    <row r="22" spans="2:18" ht="31.5" customHeight="1" x14ac:dyDescent="0.3">
      <c r="B22" s="74" t="s">
        <v>357</v>
      </c>
      <c r="C22" s="75" t="s">
        <v>89</v>
      </c>
      <c r="D22" s="76"/>
      <c r="E22" s="76"/>
      <c r="F22" s="77"/>
      <c r="G22" s="6">
        <v>0</v>
      </c>
      <c r="H22" s="6">
        <v>0</v>
      </c>
      <c r="I22" s="6">
        <v>0</v>
      </c>
      <c r="J22" s="6">
        <v>0</v>
      </c>
      <c r="K22" s="76"/>
      <c r="L22" s="76"/>
      <c r="M22" s="77"/>
      <c r="N22" s="6">
        <v>0</v>
      </c>
      <c r="O22" s="6">
        <v>0</v>
      </c>
      <c r="P22" s="6">
        <v>0</v>
      </c>
      <c r="Q22" s="6">
        <v>0</v>
      </c>
      <c r="R22" s="6">
        <v>0</v>
      </c>
    </row>
    <row r="23" spans="2:18" ht="31.2" x14ac:dyDescent="0.3">
      <c r="B23" s="74" t="s">
        <v>357</v>
      </c>
      <c r="C23" s="75" t="s">
        <v>88</v>
      </c>
      <c r="D23" s="76"/>
      <c r="E23" s="76"/>
      <c r="F23" s="77"/>
      <c r="G23" s="6">
        <v>0</v>
      </c>
      <c r="H23" s="6">
        <v>0</v>
      </c>
      <c r="I23" s="6">
        <v>0</v>
      </c>
      <c r="J23" s="6">
        <v>0</v>
      </c>
      <c r="K23" s="76"/>
      <c r="L23" s="76"/>
      <c r="M23" s="77"/>
      <c r="N23" s="6">
        <v>0</v>
      </c>
      <c r="O23" s="6">
        <v>0</v>
      </c>
      <c r="P23" s="6">
        <v>0</v>
      </c>
      <c r="Q23" s="6">
        <v>0</v>
      </c>
      <c r="R23" s="6">
        <v>0</v>
      </c>
    </row>
    <row r="24" spans="2:18" ht="31.5" customHeight="1" x14ac:dyDescent="0.3">
      <c r="B24" s="74" t="s">
        <v>357</v>
      </c>
      <c r="C24" s="75" t="s">
        <v>87</v>
      </c>
      <c r="D24" s="76"/>
      <c r="E24" s="76"/>
      <c r="F24" s="77"/>
      <c r="G24" s="6">
        <v>100000</v>
      </c>
      <c r="H24" s="6">
        <v>100000</v>
      </c>
      <c r="I24" s="6">
        <v>18954</v>
      </c>
      <c r="J24" s="6">
        <v>0</v>
      </c>
      <c r="K24" s="76"/>
      <c r="L24" s="76"/>
      <c r="M24" s="77"/>
      <c r="N24" s="6">
        <v>0</v>
      </c>
      <c r="O24" s="6">
        <v>0</v>
      </c>
      <c r="P24" s="6">
        <v>0</v>
      </c>
      <c r="Q24" s="6">
        <v>0</v>
      </c>
      <c r="R24" s="6">
        <v>0</v>
      </c>
    </row>
    <row r="25" spans="2:18" ht="15.75" customHeight="1" x14ac:dyDescent="0.3">
      <c r="B25" s="74" t="s">
        <v>357</v>
      </c>
      <c r="C25" s="75" t="s">
        <v>86</v>
      </c>
      <c r="D25" s="76"/>
      <c r="E25" s="76"/>
      <c r="F25" s="77"/>
      <c r="G25" s="6">
        <v>0</v>
      </c>
      <c r="H25" s="6">
        <v>0</v>
      </c>
      <c r="I25" s="6">
        <v>0</v>
      </c>
      <c r="J25" s="6">
        <v>0</v>
      </c>
      <c r="K25" s="76"/>
      <c r="L25" s="76"/>
      <c r="M25" s="77"/>
      <c r="N25" s="6">
        <v>0</v>
      </c>
      <c r="O25" s="6">
        <v>0</v>
      </c>
      <c r="P25" s="6">
        <v>0</v>
      </c>
      <c r="Q25" s="6">
        <v>0</v>
      </c>
      <c r="R25" s="6">
        <v>0</v>
      </c>
    </row>
    <row r="26" spans="2:18" ht="31.2" x14ac:dyDescent="0.3">
      <c r="B26" s="74" t="s">
        <v>357</v>
      </c>
      <c r="C26" s="75" t="s">
        <v>85</v>
      </c>
      <c r="D26" s="76"/>
      <c r="E26" s="76"/>
      <c r="F26" s="77"/>
      <c r="G26" s="6">
        <v>0</v>
      </c>
      <c r="H26" s="6">
        <v>0</v>
      </c>
      <c r="I26" s="6">
        <v>0</v>
      </c>
      <c r="J26" s="6">
        <v>0</v>
      </c>
      <c r="K26" s="76"/>
      <c r="L26" s="76"/>
      <c r="M26" s="77"/>
      <c r="N26" s="6">
        <v>0</v>
      </c>
      <c r="O26" s="6">
        <v>0</v>
      </c>
      <c r="P26" s="6">
        <v>0</v>
      </c>
      <c r="Q26" s="6">
        <v>0</v>
      </c>
      <c r="R26" s="6">
        <v>0</v>
      </c>
    </row>
    <row r="27" spans="2:18" ht="31.2" x14ac:dyDescent="0.3">
      <c r="B27" s="73" t="s">
        <v>358</v>
      </c>
      <c r="C27" s="70" t="s">
        <v>84</v>
      </c>
      <c r="D27" s="71"/>
      <c r="E27" s="71"/>
      <c r="F27" s="72"/>
      <c r="G27" s="19">
        <f>SUM(G28:G36)</f>
        <v>102000</v>
      </c>
      <c r="H27" s="19">
        <f>SUM(H28:H36)</f>
        <v>183000</v>
      </c>
      <c r="I27" s="19">
        <f>SUM(I28:I36)</f>
        <v>101080</v>
      </c>
      <c r="J27" s="19">
        <f>SUM(J28:J36)</f>
        <v>0</v>
      </c>
      <c r="K27" s="71"/>
      <c r="L27" s="71"/>
      <c r="M27" s="72"/>
      <c r="N27" s="19">
        <f>SUM(N28:N36)</f>
        <v>0</v>
      </c>
      <c r="O27" s="19">
        <f>SUM(O28:O36)</f>
        <v>0</v>
      </c>
      <c r="P27" s="19">
        <f>SUM(P28:P36)</f>
        <v>0</v>
      </c>
      <c r="Q27" s="19">
        <f>SUM(Q28:Q36)</f>
        <v>0</v>
      </c>
      <c r="R27" s="19">
        <f>SUM(R28:R36)</f>
        <v>0</v>
      </c>
    </row>
    <row r="28" spans="2:18" ht="62.4" x14ac:dyDescent="0.3">
      <c r="B28" s="74" t="s">
        <v>358</v>
      </c>
      <c r="C28" s="75" t="s">
        <v>83</v>
      </c>
      <c r="D28" s="76"/>
      <c r="E28" s="76"/>
      <c r="F28" s="77"/>
      <c r="G28" s="6">
        <v>0</v>
      </c>
      <c r="H28" s="6">
        <v>0</v>
      </c>
      <c r="I28" s="6">
        <v>0</v>
      </c>
      <c r="J28" s="6">
        <v>0</v>
      </c>
      <c r="K28" s="76"/>
      <c r="L28" s="76"/>
      <c r="M28" s="77"/>
      <c r="N28" s="6">
        <v>0</v>
      </c>
      <c r="O28" s="6">
        <v>0</v>
      </c>
      <c r="P28" s="6">
        <v>0</v>
      </c>
      <c r="Q28" s="6">
        <v>0</v>
      </c>
      <c r="R28" s="6">
        <v>0</v>
      </c>
    </row>
    <row r="29" spans="2:18" ht="31.5" customHeight="1" x14ac:dyDescent="0.3">
      <c r="B29" s="74" t="s">
        <v>358</v>
      </c>
      <c r="C29" s="75" t="s">
        <v>82</v>
      </c>
      <c r="D29" s="76"/>
      <c r="E29" s="76"/>
      <c r="F29" s="77"/>
      <c r="G29" s="6">
        <v>0</v>
      </c>
      <c r="H29" s="6">
        <v>0</v>
      </c>
      <c r="I29" s="6">
        <v>0</v>
      </c>
      <c r="J29" s="6">
        <v>0</v>
      </c>
      <c r="K29" s="76"/>
      <c r="L29" s="76"/>
      <c r="M29" s="77"/>
      <c r="N29" s="6">
        <v>0</v>
      </c>
      <c r="O29" s="6">
        <v>0</v>
      </c>
      <c r="P29" s="6">
        <v>0</v>
      </c>
      <c r="Q29" s="6">
        <v>0</v>
      </c>
      <c r="R29" s="6">
        <v>0</v>
      </c>
    </row>
    <row r="30" spans="2:18" ht="47.25" customHeight="1" x14ac:dyDescent="0.3">
      <c r="B30" s="74" t="s">
        <v>358</v>
      </c>
      <c r="C30" s="75" t="s">
        <v>81</v>
      </c>
      <c r="D30" s="76"/>
      <c r="E30" s="76"/>
      <c r="F30" s="77"/>
      <c r="G30" s="6">
        <v>0</v>
      </c>
      <c r="H30" s="6">
        <v>0</v>
      </c>
      <c r="I30" s="6">
        <v>0</v>
      </c>
      <c r="J30" s="6">
        <v>0</v>
      </c>
      <c r="K30" s="76"/>
      <c r="L30" s="76"/>
      <c r="M30" s="77"/>
      <c r="N30" s="6">
        <v>0</v>
      </c>
      <c r="O30" s="6">
        <v>0</v>
      </c>
      <c r="P30" s="6">
        <v>0</v>
      </c>
      <c r="Q30" s="6">
        <v>0</v>
      </c>
      <c r="R30" s="6">
        <v>0</v>
      </c>
    </row>
    <row r="31" spans="2:18" ht="15.75" customHeight="1" x14ac:dyDescent="0.3">
      <c r="B31" s="74" t="s">
        <v>358</v>
      </c>
      <c r="C31" s="75" t="s">
        <v>80</v>
      </c>
      <c r="D31" s="76"/>
      <c r="E31" s="76"/>
      <c r="F31" s="77"/>
      <c r="G31" s="6">
        <v>0</v>
      </c>
      <c r="H31" s="6">
        <v>0</v>
      </c>
      <c r="I31" s="6">
        <v>0</v>
      </c>
      <c r="J31" s="6">
        <v>0</v>
      </c>
      <c r="K31" s="76"/>
      <c r="L31" s="76"/>
      <c r="M31" s="77"/>
      <c r="N31" s="6">
        <v>0</v>
      </c>
      <c r="O31" s="6">
        <v>0</v>
      </c>
      <c r="P31" s="6">
        <v>0</v>
      </c>
      <c r="Q31" s="6">
        <v>0</v>
      </c>
      <c r="R31" s="6">
        <v>0</v>
      </c>
    </row>
    <row r="32" spans="2:18" ht="15.75" customHeight="1" x14ac:dyDescent="0.3">
      <c r="B32" s="74" t="s">
        <v>358</v>
      </c>
      <c r="C32" s="75" t="s">
        <v>79</v>
      </c>
      <c r="D32" s="76"/>
      <c r="E32" s="76"/>
      <c r="F32" s="77"/>
      <c r="G32" s="6">
        <v>0</v>
      </c>
      <c r="H32" s="6">
        <v>0</v>
      </c>
      <c r="I32" s="6">
        <v>0</v>
      </c>
      <c r="J32" s="6">
        <v>0</v>
      </c>
      <c r="K32" s="76"/>
      <c r="L32" s="76"/>
      <c r="M32" s="77"/>
      <c r="N32" s="6">
        <v>0</v>
      </c>
      <c r="O32" s="6">
        <v>0</v>
      </c>
      <c r="P32" s="6">
        <v>0</v>
      </c>
      <c r="Q32" s="6">
        <v>0</v>
      </c>
      <c r="R32" s="6">
        <v>0</v>
      </c>
    </row>
    <row r="33" spans="2:18" ht="31.2" x14ac:dyDescent="0.3">
      <c r="B33" s="74" t="s">
        <v>358</v>
      </c>
      <c r="C33" s="75" t="s">
        <v>78</v>
      </c>
      <c r="D33" s="76"/>
      <c r="E33" s="76"/>
      <c r="F33" s="77"/>
      <c r="G33" s="6">
        <v>0</v>
      </c>
      <c r="H33" s="6">
        <v>0</v>
      </c>
      <c r="I33" s="6">
        <v>0</v>
      </c>
      <c r="J33" s="6">
        <v>0</v>
      </c>
      <c r="K33" s="76"/>
      <c r="L33" s="76"/>
      <c r="M33" s="77"/>
      <c r="N33" s="6">
        <v>0</v>
      </c>
      <c r="O33" s="6">
        <v>0</v>
      </c>
      <c r="P33" s="6">
        <v>0</v>
      </c>
      <c r="Q33" s="6">
        <v>0</v>
      </c>
      <c r="R33" s="6">
        <v>0</v>
      </c>
    </row>
    <row r="34" spans="2:18" ht="15.75" customHeight="1" x14ac:dyDescent="0.3">
      <c r="B34" s="74" t="s">
        <v>358</v>
      </c>
      <c r="C34" s="75" t="s">
        <v>77</v>
      </c>
      <c r="D34" s="76"/>
      <c r="E34" s="76"/>
      <c r="F34" s="77"/>
      <c r="G34" s="6">
        <v>0</v>
      </c>
      <c r="H34" s="6">
        <v>0</v>
      </c>
      <c r="I34" s="6">
        <v>0</v>
      </c>
      <c r="J34" s="6">
        <v>0</v>
      </c>
      <c r="K34" s="76"/>
      <c r="L34" s="76"/>
      <c r="M34" s="77"/>
      <c r="N34" s="6">
        <v>0</v>
      </c>
      <c r="O34" s="6">
        <v>0</v>
      </c>
      <c r="P34" s="6">
        <v>0</v>
      </c>
      <c r="Q34" s="6">
        <v>0</v>
      </c>
      <c r="R34" s="6">
        <v>0</v>
      </c>
    </row>
    <row r="35" spans="2:18" ht="15.75" customHeight="1" x14ac:dyDescent="0.3">
      <c r="B35" s="74" t="s">
        <v>358</v>
      </c>
      <c r="C35" s="75" t="s">
        <v>76</v>
      </c>
      <c r="D35" s="76"/>
      <c r="E35" s="76"/>
      <c r="F35" s="77"/>
      <c r="G35" s="6">
        <v>102000</v>
      </c>
      <c r="H35" s="6">
        <v>183000</v>
      </c>
      <c r="I35" s="6">
        <v>101080</v>
      </c>
      <c r="J35" s="6">
        <v>0</v>
      </c>
      <c r="K35" s="76"/>
      <c r="L35" s="76"/>
      <c r="M35" s="77"/>
      <c r="N35" s="6">
        <v>0</v>
      </c>
      <c r="O35" s="6">
        <v>0</v>
      </c>
      <c r="P35" s="6">
        <v>0</v>
      </c>
      <c r="Q35" s="6">
        <v>0</v>
      </c>
      <c r="R35" s="6">
        <v>0</v>
      </c>
    </row>
    <row r="36" spans="2:18" ht="15.75" customHeight="1" x14ac:dyDescent="0.3">
      <c r="B36" s="74" t="s">
        <v>358</v>
      </c>
      <c r="C36" s="75" t="s">
        <v>75</v>
      </c>
      <c r="D36" s="76"/>
      <c r="E36" s="76"/>
      <c r="F36" s="77"/>
      <c r="G36" s="6">
        <v>0</v>
      </c>
      <c r="H36" s="6">
        <v>0</v>
      </c>
      <c r="I36" s="6">
        <v>0</v>
      </c>
      <c r="J36" s="6">
        <v>0</v>
      </c>
      <c r="K36" s="76"/>
      <c r="L36" s="76"/>
      <c r="M36" s="77"/>
      <c r="N36" s="6">
        <v>0</v>
      </c>
      <c r="O36" s="6">
        <v>0</v>
      </c>
      <c r="P36" s="6">
        <v>0</v>
      </c>
      <c r="Q36" s="6">
        <v>0</v>
      </c>
      <c r="R36" s="6">
        <v>0</v>
      </c>
    </row>
    <row r="37" spans="2:18" ht="15.75" customHeight="1" x14ac:dyDescent="0.3">
      <c r="B37" s="73" t="s">
        <v>359</v>
      </c>
      <c r="C37" s="70" t="s">
        <v>74</v>
      </c>
      <c r="D37" s="71"/>
      <c r="E37" s="71"/>
      <c r="F37" s="72"/>
      <c r="G37" s="19">
        <f>SUM(G38:G41)</f>
        <v>10000</v>
      </c>
      <c r="H37" s="19">
        <f>SUM(H38:H41)</f>
        <v>17000</v>
      </c>
      <c r="I37" s="19">
        <f>SUM(I38:I41)</f>
        <v>8200</v>
      </c>
      <c r="J37" s="19">
        <f>SUM(J38:J41)</f>
        <v>0</v>
      </c>
      <c r="K37" s="71"/>
      <c r="L37" s="71"/>
      <c r="M37" s="72"/>
      <c r="N37" s="19">
        <f>SUM(N38:N41)</f>
        <v>0</v>
      </c>
      <c r="O37" s="19">
        <f>SUM(O38:O41)</f>
        <v>0</v>
      </c>
      <c r="P37" s="19">
        <f>SUM(P38:P41)</f>
        <v>0</v>
      </c>
      <c r="Q37" s="19">
        <f>SUM(Q38:Q41)</f>
        <v>0</v>
      </c>
      <c r="R37" s="19">
        <f>SUM(R38:R41)</f>
        <v>0</v>
      </c>
    </row>
    <row r="38" spans="2:18" ht="15.75" customHeight="1" x14ac:dyDescent="0.3">
      <c r="B38" s="74" t="s">
        <v>359</v>
      </c>
      <c r="C38" s="75" t="s">
        <v>73</v>
      </c>
      <c r="D38" s="76"/>
      <c r="E38" s="76"/>
      <c r="F38" s="77"/>
      <c r="G38" s="6">
        <v>0</v>
      </c>
      <c r="H38" s="6">
        <v>0</v>
      </c>
      <c r="I38" s="6">
        <v>0</v>
      </c>
      <c r="J38" s="6">
        <v>0</v>
      </c>
      <c r="K38" s="76"/>
      <c r="L38" s="76"/>
      <c r="M38" s="77"/>
      <c r="N38" s="6">
        <v>0</v>
      </c>
      <c r="O38" s="6">
        <v>0</v>
      </c>
      <c r="P38" s="6">
        <v>0</v>
      </c>
      <c r="Q38" s="6">
        <v>0</v>
      </c>
      <c r="R38" s="6">
        <v>0</v>
      </c>
    </row>
    <row r="39" spans="2:18" ht="15.75" customHeight="1" x14ac:dyDescent="0.3">
      <c r="B39" s="74" t="s">
        <v>359</v>
      </c>
      <c r="C39" s="75" t="s">
        <v>72</v>
      </c>
      <c r="D39" s="76"/>
      <c r="E39" s="76"/>
      <c r="F39" s="77"/>
      <c r="G39" s="6">
        <v>0</v>
      </c>
      <c r="H39" s="6">
        <v>0</v>
      </c>
      <c r="I39" s="6">
        <v>0</v>
      </c>
      <c r="J39" s="6">
        <v>0</v>
      </c>
      <c r="K39" s="76"/>
      <c r="L39" s="76"/>
      <c r="M39" s="77"/>
      <c r="N39" s="6">
        <v>0</v>
      </c>
      <c r="O39" s="6">
        <v>0</v>
      </c>
      <c r="P39" s="6">
        <v>0</v>
      </c>
      <c r="Q39" s="6">
        <v>0</v>
      </c>
      <c r="R39" s="6">
        <v>0</v>
      </c>
    </row>
    <row r="40" spans="2:18" ht="31.5" customHeight="1" x14ac:dyDescent="0.3">
      <c r="B40" s="74" t="s">
        <v>359</v>
      </c>
      <c r="C40" s="75" t="s">
        <v>71</v>
      </c>
      <c r="D40" s="76"/>
      <c r="E40" s="76"/>
      <c r="F40" s="77"/>
      <c r="G40" s="6">
        <v>10000</v>
      </c>
      <c r="H40" s="6">
        <v>17000</v>
      </c>
      <c r="I40" s="6">
        <v>8200</v>
      </c>
      <c r="J40" s="6">
        <v>0</v>
      </c>
      <c r="K40" s="76"/>
      <c r="L40" s="76"/>
      <c r="M40" s="77"/>
      <c r="N40" s="6">
        <v>0</v>
      </c>
      <c r="O40" s="6">
        <v>0</v>
      </c>
      <c r="P40" s="6">
        <v>0</v>
      </c>
      <c r="Q40" s="6">
        <v>0</v>
      </c>
      <c r="R40" s="6">
        <v>0</v>
      </c>
    </row>
    <row r="41" spans="2:18" ht="31.2" x14ac:dyDescent="0.3">
      <c r="B41" s="74" t="s">
        <v>359</v>
      </c>
      <c r="C41" s="75" t="s">
        <v>70</v>
      </c>
      <c r="D41" s="76"/>
      <c r="E41" s="76"/>
      <c r="F41" s="77"/>
      <c r="G41" s="6">
        <v>0</v>
      </c>
      <c r="H41" s="6">
        <v>0</v>
      </c>
      <c r="I41" s="6">
        <v>0</v>
      </c>
      <c r="J41" s="6">
        <v>0</v>
      </c>
      <c r="K41" s="76"/>
      <c r="L41" s="76"/>
      <c r="M41" s="77"/>
      <c r="N41" s="6">
        <v>0</v>
      </c>
      <c r="O41" s="6">
        <v>0</v>
      </c>
      <c r="P41" s="6">
        <v>0</v>
      </c>
      <c r="Q41" s="6">
        <v>0</v>
      </c>
      <c r="R41" s="6">
        <v>0</v>
      </c>
    </row>
    <row r="42" spans="2:18" ht="15.75" customHeight="1" x14ac:dyDescent="0.3">
      <c r="B42" s="69" t="s">
        <v>360</v>
      </c>
      <c r="C42" s="70" t="s">
        <v>69</v>
      </c>
      <c r="D42" s="71"/>
      <c r="E42" s="71"/>
      <c r="F42" s="72"/>
      <c r="G42" s="19">
        <f>SUM(G43:G44)</f>
        <v>150000</v>
      </c>
      <c r="H42" s="19">
        <f>SUM(H43:H44)</f>
        <v>150000</v>
      </c>
      <c r="I42" s="19">
        <f>SUM(I43:I44)</f>
        <v>125000</v>
      </c>
      <c r="J42" s="19">
        <f>SUM(J43:J44)</f>
        <v>50000</v>
      </c>
      <c r="K42" s="71"/>
      <c r="L42" s="71"/>
      <c r="M42" s="72"/>
      <c r="N42" s="19">
        <f>SUM(N43:N44)</f>
        <v>75000</v>
      </c>
      <c r="O42" s="19">
        <f>SUM(O43:O44)</f>
        <v>0</v>
      </c>
      <c r="P42" s="19">
        <f>SUM(P43:P44)</f>
        <v>0</v>
      </c>
      <c r="Q42" s="19">
        <f>SUM(Q43:Q44)</f>
        <v>200000</v>
      </c>
      <c r="R42" s="19">
        <f>SUM(R43:R44)</f>
        <v>0</v>
      </c>
    </row>
    <row r="43" spans="2:18" ht="15.75" customHeight="1" x14ac:dyDescent="0.3">
      <c r="B43" s="74" t="s">
        <v>360</v>
      </c>
      <c r="C43" s="75" t="s">
        <v>68</v>
      </c>
      <c r="D43" s="76"/>
      <c r="E43" s="76"/>
      <c r="F43" s="77"/>
      <c r="G43" s="6">
        <v>0</v>
      </c>
      <c r="H43" s="6">
        <v>0</v>
      </c>
      <c r="I43" s="6">
        <v>0</v>
      </c>
      <c r="J43" s="6">
        <v>0</v>
      </c>
      <c r="K43" s="76"/>
      <c r="L43" s="76"/>
      <c r="M43" s="77"/>
      <c r="N43" s="6">
        <v>0</v>
      </c>
      <c r="O43" s="6">
        <v>0</v>
      </c>
      <c r="P43" s="6">
        <v>0</v>
      </c>
      <c r="Q43" s="6">
        <v>0</v>
      </c>
      <c r="R43" s="6">
        <v>0</v>
      </c>
    </row>
    <row r="44" spans="2:18" ht="15.75" customHeight="1" x14ac:dyDescent="0.3">
      <c r="B44" s="74" t="s">
        <v>360</v>
      </c>
      <c r="C44" s="75" t="s">
        <v>67</v>
      </c>
      <c r="D44" s="76"/>
      <c r="E44" s="76"/>
      <c r="F44" s="77"/>
      <c r="G44" s="6">
        <v>150000</v>
      </c>
      <c r="H44" s="6">
        <v>150000</v>
      </c>
      <c r="I44" s="6">
        <v>125000</v>
      </c>
      <c r="J44" s="6">
        <v>50000</v>
      </c>
      <c r="K44" s="76"/>
      <c r="L44" s="76"/>
      <c r="M44" s="77"/>
      <c r="N44" s="6">
        <v>75000</v>
      </c>
      <c r="O44" s="6"/>
      <c r="P44" s="6"/>
      <c r="Q44" s="6">
        <v>200000</v>
      </c>
      <c r="R44" s="6">
        <v>0</v>
      </c>
    </row>
    <row r="45" spans="2:18" ht="31.5" customHeight="1" x14ac:dyDescent="0.3">
      <c r="B45" s="73" t="s">
        <v>361</v>
      </c>
      <c r="C45" s="70" t="s">
        <v>66</v>
      </c>
      <c r="D45" s="71"/>
      <c r="E45" s="71"/>
      <c r="F45" s="72"/>
      <c r="G45" s="19">
        <f>SUM(G46:G64)</f>
        <v>1750000</v>
      </c>
      <c r="H45" s="19">
        <f>SUM(H46:H64)</f>
        <v>1780000</v>
      </c>
      <c r="I45" s="19">
        <f>SUM(I46:I64)</f>
        <v>1067610</v>
      </c>
      <c r="J45" s="19">
        <f>SUM(J46:J64)</f>
        <v>2220000</v>
      </c>
      <c r="K45" s="71"/>
      <c r="L45" s="71"/>
      <c r="M45" s="72"/>
      <c r="N45" s="19">
        <v>2732000</v>
      </c>
      <c r="O45" s="19">
        <f>SUM(O46:O64)</f>
        <v>0</v>
      </c>
      <c r="P45" s="19">
        <f>SUM(P46:P64)</f>
        <v>0</v>
      </c>
      <c r="Q45" s="19">
        <f>SUM(Q46:Q64)</f>
        <v>3394000</v>
      </c>
      <c r="R45" s="19">
        <f>SUM(R46:R64)</f>
        <v>2537240</v>
      </c>
    </row>
    <row r="46" spans="2:18" ht="47.25" customHeight="1" x14ac:dyDescent="0.3">
      <c r="B46" s="74" t="s">
        <v>361</v>
      </c>
      <c r="C46" s="75" t="s">
        <v>65</v>
      </c>
      <c r="D46" s="76"/>
      <c r="E46" s="76"/>
      <c r="F46" s="77"/>
      <c r="G46" s="6">
        <v>0</v>
      </c>
      <c r="H46" s="6">
        <v>0</v>
      </c>
      <c r="I46" s="6">
        <v>0</v>
      </c>
      <c r="J46" s="6">
        <v>0</v>
      </c>
      <c r="K46" s="76"/>
      <c r="L46" s="76"/>
      <c r="M46" s="77"/>
      <c r="N46" s="6">
        <v>0</v>
      </c>
      <c r="O46" s="6">
        <v>0</v>
      </c>
      <c r="P46" s="6">
        <v>0</v>
      </c>
      <c r="Q46" s="6">
        <v>0</v>
      </c>
      <c r="R46" s="6">
        <v>0</v>
      </c>
    </row>
    <row r="47" spans="2:18" ht="31.2" x14ac:dyDescent="0.3">
      <c r="B47" s="74" t="s">
        <v>361</v>
      </c>
      <c r="C47" s="75" t="s">
        <v>64</v>
      </c>
      <c r="D47" s="76"/>
      <c r="E47" s="76"/>
      <c r="F47" s="77"/>
      <c r="G47" s="6">
        <v>0</v>
      </c>
      <c r="H47" s="6">
        <v>0</v>
      </c>
      <c r="I47" s="6">
        <v>0</v>
      </c>
      <c r="J47" s="6">
        <v>0</v>
      </c>
      <c r="K47" s="76"/>
      <c r="L47" s="76"/>
      <c r="M47" s="77"/>
      <c r="N47" s="6">
        <v>0</v>
      </c>
      <c r="O47" s="6">
        <v>0</v>
      </c>
      <c r="P47" s="6">
        <v>0</v>
      </c>
      <c r="Q47" s="6">
        <v>0</v>
      </c>
      <c r="R47" s="6">
        <v>0</v>
      </c>
    </row>
    <row r="48" spans="2:18" ht="15.75" customHeight="1" x14ac:dyDescent="0.3">
      <c r="B48" s="74" t="s">
        <v>361</v>
      </c>
      <c r="C48" s="75" t="s">
        <v>63</v>
      </c>
      <c r="D48" s="76"/>
      <c r="E48" s="76"/>
      <c r="F48" s="77"/>
      <c r="G48" s="6">
        <v>0</v>
      </c>
      <c r="H48" s="6">
        <v>0</v>
      </c>
      <c r="I48" s="6">
        <v>0</v>
      </c>
      <c r="J48" s="6">
        <v>0</v>
      </c>
      <c r="K48" s="76"/>
      <c r="L48" s="76"/>
      <c r="M48" s="77"/>
      <c r="N48" s="6">
        <v>0</v>
      </c>
      <c r="O48" s="6">
        <v>0</v>
      </c>
      <c r="P48" s="6">
        <v>0</v>
      </c>
      <c r="Q48" s="6">
        <v>0</v>
      </c>
      <c r="R48" s="6">
        <v>0</v>
      </c>
    </row>
    <row r="49" spans="2:18" ht="47.25" customHeight="1" x14ac:dyDescent="0.3">
      <c r="B49" s="74" t="s">
        <v>361</v>
      </c>
      <c r="C49" s="75" t="s">
        <v>62</v>
      </c>
      <c r="D49" s="76"/>
      <c r="E49" s="76"/>
      <c r="F49" s="77"/>
      <c r="G49" s="6">
        <v>0</v>
      </c>
      <c r="H49" s="6">
        <v>0</v>
      </c>
      <c r="I49" s="6">
        <v>0</v>
      </c>
      <c r="J49" s="6">
        <v>0</v>
      </c>
      <c r="K49" s="76"/>
      <c r="L49" s="76"/>
      <c r="M49" s="77"/>
      <c r="N49" s="6">
        <v>0</v>
      </c>
      <c r="O49" s="6">
        <v>0</v>
      </c>
      <c r="P49" s="6">
        <v>0</v>
      </c>
      <c r="Q49" s="6">
        <v>0</v>
      </c>
      <c r="R49" s="6">
        <v>0</v>
      </c>
    </row>
    <row r="50" spans="2:18" ht="15.75" customHeight="1" x14ac:dyDescent="0.3">
      <c r="B50" s="74" t="s">
        <v>361</v>
      </c>
      <c r="C50" s="75" t="s">
        <v>61</v>
      </c>
      <c r="D50" s="76"/>
      <c r="E50" s="76"/>
      <c r="F50" s="77"/>
      <c r="G50" s="6">
        <v>0</v>
      </c>
      <c r="H50" s="6">
        <v>0</v>
      </c>
      <c r="I50" s="6">
        <v>0</v>
      </c>
      <c r="J50" s="6">
        <v>0</v>
      </c>
      <c r="K50" s="76"/>
      <c r="L50" s="76"/>
      <c r="M50" s="77"/>
      <c r="N50" s="6">
        <v>0</v>
      </c>
      <c r="O50" s="6">
        <v>0</v>
      </c>
      <c r="P50" s="6">
        <v>0</v>
      </c>
      <c r="Q50" s="6">
        <v>0</v>
      </c>
      <c r="R50" s="6">
        <v>0</v>
      </c>
    </row>
    <row r="51" spans="2:18" ht="31.2" x14ac:dyDescent="0.3">
      <c r="B51" s="74" t="s">
        <v>361</v>
      </c>
      <c r="C51" s="75" t="s">
        <v>60</v>
      </c>
      <c r="D51" s="76"/>
      <c r="E51" s="76"/>
      <c r="F51" s="77"/>
      <c r="G51" s="6">
        <v>0</v>
      </c>
      <c r="H51" s="6">
        <v>0</v>
      </c>
      <c r="I51" s="6">
        <v>0</v>
      </c>
      <c r="J51" s="6">
        <v>0</v>
      </c>
      <c r="K51" s="76"/>
      <c r="L51" s="76"/>
      <c r="M51" s="77"/>
      <c r="N51" s="6">
        <v>0</v>
      </c>
      <c r="O51" s="6">
        <v>0</v>
      </c>
      <c r="P51" s="6">
        <v>0</v>
      </c>
      <c r="Q51" s="6">
        <v>0</v>
      </c>
      <c r="R51" s="6">
        <v>0</v>
      </c>
    </row>
    <row r="52" spans="2:18" ht="31.2" x14ac:dyDescent="0.3">
      <c r="B52" s="74" t="s">
        <v>361</v>
      </c>
      <c r="C52" s="75" t="s">
        <v>59</v>
      </c>
      <c r="D52" s="76"/>
      <c r="E52" s="76"/>
      <c r="F52" s="77"/>
      <c r="G52" s="6">
        <v>0</v>
      </c>
      <c r="H52" s="6">
        <v>0</v>
      </c>
      <c r="I52" s="6">
        <v>0</v>
      </c>
      <c r="J52" s="6">
        <v>0</v>
      </c>
      <c r="K52" s="76"/>
      <c r="L52" s="76"/>
      <c r="M52" s="77"/>
      <c r="N52" s="6">
        <v>0</v>
      </c>
      <c r="O52" s="6">
        <v>0</v>
      </c>
      <c r="P52" s="6">
        <v>0</v>
      </c>
      <c r="Q52" s="6">
        <v>0</v>
      </c>
      <c r="R52" s="6">
        <v>0</v>
      </c>
    </row>
    <row r="53" spans="2:18" ht="31.2" x14ac:dyDescent="0.3">
      <c r="B53" s="74" t="s">
        <v>361</v>
      </c>
      <c r="C53" s="75" t="s">
        <v>58</v>
      </c>
      <c r="D53" s="76"/>
      <c r="E53" s="76"/>
      <c r="F53" s="77"/>
      <c r="G53" s="6">
        <v>0</v>
      </c>
      <c r="H53" s="6">
        <v>0</v>
      </c>
      <c r="I53" s="6">
        <v>0</v>
      </c>
      <c r="J53" s="6">
        <v>0</v>
      </c>
      <c r="K53" s="76"/>
      <c r="L53" s="76"/>
      <c r="M53" s="77"/>
      <c r="N53" s="6">
        <v>0</v>
      </c>
      <c r="O53" s="6">
        <v>0</v>
      </c>
      <c r="P53" s="6">
        <v>0</v>
      </c>
      <c r="Q53" s="6">
        <v>0</v>
      </c>
      <c r="R53" s="6">
        <v>0</v>
      </c>
    </row>
    <row r="54" spans="2:18" ht="31.2" x14ac:dyDescent="0.3">
      <c r="B54" s="74" t="s">
        <v>361</v>
      </c>
      <c r="C54" s="75" t="s">
        <v>57</v>
      </c>
      <c r="D54" s="76"/>
      <c r="E54" s="76"/>
      <c r="F54" s="77"/>
      <c r="G54" s="6">
        <v>0</v>
      </c>
      <c r="H54" s="6">
        <v>0</v>
      </c>
      <c r="I54" s="6">
        <v>0</v>
      </c>
      <c r="J54" s="6">
        <v>0</v>
      </c>
      <c r="K54" s="76"/>
      <c r="L54" s="76"/>
      <c r="M54" s="77"/>
      <c r="N54" s="6">
        <v>0</v>
      </c>
      <c r="O54" s="6">
        <v>0</v>
      </c>
      <c r="P54" s="6">
        <v>0</v>
      </c>
      <c r="Q54" s="6">
        <v>0</v>
      </c>
      <c r="R54" s="6">
        <v>0</v>
      </c>
    </row>
    <row r="55" spans="2:18" ht="34.5" customHeight="1" x14ac:dyDescent="0.3">
      <c r="B55" s="74" t="s">
        <v>361</v>
      </c>
      <c r="C55" s="75" t="s">
        <v>56</v>
      </c>
      <c r="D55" s="76"/>
      <c r="E55" s="76"/>
      <c r="F55" s="77"/>
      <c r="G55" s="6">
        <v>0</v>
      </c>
      <c r="H55" s="6">
        <v>0</v>
      </c>
      <c r="I55" s="6">
        <v>0</v>
      </c>
      <c r="J55" s="6">
        <v>0</v>
      </c>
      <c r="K55" s="76"/>
      <c r="L55" s="76"/>
      <c r="M55" s="77"/>
      <c r="N55" s="6">
        <v>0</v>
      </c>
      <c r="O55" s="6">
        <v>0</v>
      </c>
      <c r="P55" s="6">
        <v>0</v>
      </c>
      <c r="Q55" s="6">
        <v>0</v>
      </c>
      <c r="R55" s="6">
        <v>0</v>
      </c>
    </row>
    <row r="56" spans="2:18" ht="15.75" customHeight="1" x14ac:dyDescent="0.3">
      <c r="B56" s="74" t="s">
        <v>361</v>
      </c>
      <c r="C56" s="75" t="s">
        <v>55</v>
      </c>
      <c r="D56" s="76"/>
      <c r="E56" s="76"/>
      <c r="F56" s="77"/>
      <c r="G56" s="6">
        <v>0</v>
      </c>
      <c r="H56" s="6">
        <v>0</v>
      </c>
      <c r="I56" s="6">
        <v>0</v>
      </c>
      <c r="J56" s="6">
        <v>0</v>
      </c>
      <c r="K56" s="76"/>
      <c r="L56" s="76"/>
      <c r="M56" s="77"/>
      <c r="N56" s="6">
        <v>0</v>
      </c>
      <c r="O56" s="6">
        <v>0</v>
      </c>
      <c r="P56" s="6">
        <v>0</v>
      </c>
      <c r="Q56" s="6">
        <v>0</v>
      </c>
      <c r="R56" s="6">
        <v>0</v>
      </c>
    </row>
    <row r="57" spans="2:18" ht="31.2" x14ac:dyDescent="0.3">
      <c r="B57" s="74" t="s">
        <v>361</v>
      </c>
      <c r="C57" s="75" t="s">
        <v>54</v>
      </c>
      <c r="D57" s="76"/>
      <c r="E57" s="76"/>
      <c r="F57" s="77"/>
      <c r="G57" s="6">
        <v>0</v>
      </c>
      <c r="H57" s="6">
        <v>0</v>
      </c>
      <c r="I57" s="6">
        <v>0</v>
      </c>
      <c r="J57" s="6">
        <v>0</v>
      </c>
      <c r="K57" s="76"/>
      <c r="L57" s="76"/>
      <c r="M57" s="77"/>
      <c r="N57" s="6">
        <v>0</v>
      </c>
      <c r="O57" s="6">
        <v>0</v>
      </c>
      <c r="P57" s="6">
        <v>0</v>
      </c>
      <c r="Q57" s="6">
        <v>0</v>
      </c>
      <c r="R57" s="6">
        <v>0</v>
      </c>
    </row>
    <row r="58" spans="2:18" ht="15.75" customHeight="1" x14ac:dyDescent="0.3">
      <c r="B58" s="74" t="s">
        <v>361</v>
      </c>
      <c r="C58" s="75" t="s">
        <v>53</v>
      </c>
      <c r="D58" s="76"/>
      <c r="E58" s="76"/>
      <c r="F58" s="77"/>
      <c r="G58" s="6">
        <v>0</v>
      </c>
      <c r="H58" s="6">
        <v>0</v>
      </c>
      <c r="I58" s="6">
        <v>0</v>
      </c>
      <c r="J58" s="6">
        <v>0</v>
      </c>
      <c r="K58" s="76"/>
      <c r="L58" s="76"/>
      <c r="M58" s="77"/>
      <c r="N58" s="6">
        <v>0</v>
      </c>
      <c r="O58" s="6">
        <v>0</v>
      </c>
      <c r="P58" s="6">
        <v>0</v>
      </c>
      <c r="Q58" s="6">
        <v>0</v>
      </c>
      <c r="R58" s="6">
        <v>0</v>
      </c>
    </row>
    <row r="59" spans="2:18" ht="15.75" customHeight="1" x14ac:dyDescent="0.3">
      <c r="B59" s="74" t="s">
        <v>361</v>
      </c>
      <c r="C59" s="75" t="s">
        <v>52</v>
      </c>
      <c r="D59" s="76"/>
      <c r="E59" s="76"/>
      <c r="F59" s="77"/>
      <c r="G59" s="6">
        <v>0</v>
      </c>
      <c r="H59" s="6">
        <v>0</v>
      </c>
      <c r="I59" s="6">
        <v>0</v>
      </c>
      <c r="J59" s="6">
        <v>0</v>
      </c>
      <c r="K59" s="76"/>
      <c r="L59" s="76"/>
      <c r="M59" s="77"/>
      <c r="N59" s="6">
        <v>0</v>
      </c>
      <c r="O59" s="6">
        <v>0</v>
      </c>
      <c r="P59" s="6">
        <v>0</v>
      </c>
      <c r="Q59" s="6">
        <v>0</v>
      </c>
      <c r="R59" s="6">
        <v>0</v>
      </c>
    </row>
    <row r="60" spans="2:18" ht="15.75" customHeight="1" x14ac:dyDescent="0.3">
      <c r="B60" s="74" t="s">
        <v>361</v>
      </c>
      <c r="C60" s="75" t="s">
        <v>51</v>
      </c>
      <c r="D60" s="76"/>
      <c r="E60" s="76"/>
      <c r="F60" s="77"/>
      <c r="G60" s="6">
        <v>0</v>
      </c>
      <c r="H60" s="6">
        <v>0</v>
      </c>
      <c r="I60" s="6">
        <v>0</v>
      </c>
      <c r="J60" s="6">
        <v>0</v>
      </c>
      <c r="K60" s="76"/>
      <c r="L60" s="76"/>
      <c r="M60" s="77"/>
      <c r="N60" s="6">
        <v>0</v>
      </c>
      <c r="O60" s="6">
        <v>0</v>
      </c>
      <c r="P60" s="6">
        <v>0</v>
      </c>
      <c r="Q60" s="6">
        <v>0</v>
      </c>
      <c r="R60" s="6">
        <v>0</v>
      </c>
    </row>
    <row r="61" spans="2:18" ht="15.75" customHeight="1" x14ac:dyDescent="0.3">
      <c r="B61" s="74" t="s">
        <v>361</v>
      </c>
      <c r="C61" s="75" t="s">
        <v>50</v>
      </c>
      <c r="D61" s="76"/>
      <c r="E61" s="76"/>
      <c r="F61" s="77"/>
      <c r="G61" s="6">
        <v>0</v>
      </c>
      <c r="H61" s="6">
        <v>0</v>
      </c>
      <c r="I61" s="6">
        <v>0</v>
      </c>
      <c r="J61" s="6">
        <v>0</v>
      </c>
      <c r="K61" s="76"/>
      <c r="L61" s="76"/>
      <c r="M61" s="77"/>
      <c r="N61" s="6">
        <v>0</v>
      </c>
      <c r="O61" s="6">
        <v>0</v>
      </c>
      <c r="P61" s="6">
        <v>0</v>
      </c>
      <c r="Q61" s="6">
        <v>0</v>
      </c>
      <c r="R61" s="6">
        <v>0</v>
      </c>
    </row>
    <row r="62" spans="2:18" ht="15.75" customHeight="1" x14ac:dyDescent="0.3">
      <c r="B62" s="74" t="s">
        <v>361</v>
      </c>
      <c r="C62" s="75" t="s">
        <v>49</v>
      </c>
      <c r="D62" s="76"/>
      <c r="E62" s="76"/>
      <c r="F62" s="77"/>
      <c r="G62" s="6">
        <f>200000+100000+552000+100000+348000</f>
        <v>1300000</v>
      </c>
      <c r="H62" s="6">
        <f>140000+100000+642000+100000+348000</f>
        <v>1330000</v>
      </c>
      <c r="I62" s="6">
        <f>30000+641600+20000+237894</f>
        <v>929494</v>
      </c>
      <c r="J62" s="6">
        <f>100000+410000+100000+1200000</f>
        <v>1810000</v>
      </c>
      <c r="K62" s="76"/>
      <c r="L62" s="76"/>
      <c r="M62" s="77"/>
      <c r="N62" s="6">
        <v>1810000</v>
      </c>
      <c r="O62" s="6"/>
      <c r="P62" s="6"/>
      <c r="Q62" s="6">
        <v>3394000</v>
      </c>
      <c r="R62" s="6">
        <v>2537240</v>
      </c>
    </row>
    <row r="63" spans="2:18" ht="31.2" x14ac:dyDescent="0.3">
      <c r="B63" s="74" t="s">
        <v>361</v>
      </c>
      <c r="C63" s="75" t="s">
        <v>48</v>
      </c>
      <c r="D63" s="76"/>
      <c r="E63" s="76"/>
      <c r="F63" s="77"/>
      <c r="G63" s="6">
        <v>0</v>
      </c>
      <c r="H63" s="6">
        <v>0</v>
      </c>
      <c r="I63" s="6">
        <v>0</v>
      </c>
      <c r="J63" s="6">
        <v>0</v>
      </c>
      <c r="K63" s="76"/>
      <c r="L63" s="76"/>
      <c r="M63" s="77"/>
      <c r="N63" s="6">
        <v>0</v>
      </c>
      <c r="O63" s="6">
        <v>0</v>
      </c>
      <c r="P63" s="6">
        <v>0</v>
      </c>
      <c r="Q63" s="6">
        <v>0</v>
      </c>
      <c r="R63" s="6">
        <v>0</v>
      </c>
    </row>
    <row r="64" spans="2:18" ht="54.75" customHeight="1" x14ac:dyDescent="0.3">
      <c r="B64" s="74" t="s">
        <v>361</v>
      </c>
      <c r="C64" s="75" t="s">
        <v>0</v>
      </c>
      <c r="D64" s="76"/>
      <c r="E64" s="76"/>
      <c r="F64" s="77"/>
      <c r="G64" s="6">
        <f>350000+100000</f>
        <v>450000</v>
      </c>
      <c r="H64" s="6">
        <f>350000+100000</f>
        <v>450000</v>
      </c>
      <c r="I64" s="6">
        <f>80984+57132</f>
        <v>138116</v>
      </c>
      <c r="J64" s="6">
        <f>350000+60000</f>
        <v>410000</v>
      </c>
      <c r="K64" s="76"/>
      <c r="L64" s="76"/>
      <c r="M64" s="77"/>
      <c r="N64" s="6">
        <v>410000</v>
      </c>
      <c r="O64" s="6"/>
      <c r="P64" s="6"/>
      <c r="Q64" s="6"/>
      <c r="R64" s="6"/>
    </row>
    <row r="65" spans="2:18" x14ac:dyDescent="0.3">
      <c r="B65" s="78" t="s">
        <v>362</v>
      </c>
      <c r="C65" s="79" t="s">
        <v>47</v>
      </c>
      <c r="D65" s="80"/>
      <c r="E65" s="80"/>
      <c r="F65" s="81"/>
      <c r="G65" s="82">
        <f>G6+G7+G18+G19+G27+G37+G42+G45</f>
        <v>2212000</v>
      </c>
      <c r="H65" s="82">
        <f>H6+H7+H18+H19+H27+H37+H42+H45</f>
        <v>2504000</v>
      </c>
      <c r="I65" s="82">
        <f>I6+I7+I18+I19+I27+I37+I42+I45</f>
        <v>1494844</v>
      </c>
      <c r="J65" s="82">
        <f>J6+J7+J18+J19+J27+J37+J42+J45</f>
        <v>2270000</v>
      </c>
      <c r="K65" s="80"/>
      <c r="L65" s="80"/>
      <c r="M65" s="81"/>
      <c r="N65" s="42">
        <f>N6+N7+N18+N19+N27+N37+N42+N45</f>
        <v>2807000</v>
      </c>
      <c r="O65" s="42">
        <f>O6+O7+O18+O19+O27+O37+O42+O45</f>
        <v>0</v>
      </c>
      <c r="P65" s="42">
        <f>P6+P7+P18+P19+P27+P37+P42+P45</f>
        <v>0</v>
      </c>
      <c r="Q65" s="42">
        <f>Q6+Q7+Q18+Q19+Q27+Q37+Q42+Q45</f>
        <v>3594000</v>
      </c>
      <c r="R65" s="42">
        <f>R6+R7+R18+R19+R27+R37+R42+R45</f>
        <v>2633240</v>
      </c>
    </row>
  </sheetData>
  <phoneticPr fontId="6" type="noConversion"/>
  <pageMargins left="0" right="0" top="0.98425196850393704" bottom="0.98425196850393704" header="0.51181102362204722" footer="0.51181102362204722"/>
  <pageSetup paperSize="9" scale="78" orientation="landscape" r:id="rId1"/>
  <headerFooter alignWithMargins="0"/>
  <rowBreaks count="2" manualBreakCount="2">
    <brk id="26" max="16383" man="1"/>
    <brk id="4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E28"/>
  <sheetViews>
    <sheetView view="pageBreakPreview" zoomScale="60" workbookViewId="0">
      <selection activeCell="B4" sqref="B4:D6"/>
    </sheetView>
  </sheetViews>
  <sheetFormatPr defaultRowHeight="14.4" x14ac:dyDescent="0.3"/>
  <cols>
    <col min="2" max="2" width="68.33203125" customWidth="1"/>
    <col min="3" max="3" width="16.5546875" bestFit="1" customWidth="1"/>
    <col min="4" max="4" width="13" customWidth="1"/>
  </cols>
  <sheetData>
    <row r="1" spans="2:5" ht="15.6" x14ac:dyDescent="0.3">
      <c r="B1" s="16"/>
      <c r="C1" s="3"/>
    </row>
    <row r="2" spans="2:5" ht="15.6" x14ac:dyDescent="0.3">
      <c r="B2" s="16" t="s">
        <v>562</v>
      </c>
      <c r="C2" s="4"/>
    </row>
    <row r="3" spans="2:5" ht="15.6" x14ac:dyDescent="0.3">
      <c r="B3" s="16" t="s">
        <v>417</v>
      </c>
      <c r="C3" s="4"/>
    </row>
    <row r="4" spans="2:5" ht="15.6" x14ac:dyDescent="0.3">
      <c r="B4" s="184" t="s">
        <v>637</v>
      </c>
      <c r="C4" s="185" t="s">
        <v>591</v>
      </c>
      <c r="D4" s="186" t="s">
        <v>582</v>
      </c>
    </row>
    <row r="5" spans="2:5" ht="15.6" x14ac:dyDescent="0.3">
      <c r="B5" s="182"/>
      <c r="C5" s="182"/>
      <c r="D5" s="182"/>
    </row>
    <row r="6" spans="2:5" ht="15.6" x14ac:dyDescent="0.3">
      <c r="B6" s="184" t="s">
        <v>637</v>
      </c>
      <c r="C6" s="185" t="s">
        <v>626</v>
      </c>
      <c r="D6" s="186" t="s">
        <v>582</v>
      </c>
    </row>
    <row r="7" spans="2:5" ht="15.6" x14ac:dyDescent="0.3">
      <c r="B7" s="16" t="s">
        <v>355</v>
      </c>
      <c r="C7" s="45" t="s">
        <v>614</v>
      </c>
      <c r="D7" s="45" t="s">
        <v>615</v>
      </c>
      <c r="E7" t="s">
        <v>613</v>
      </c>
    </row>
    <row r="8" spans="2:5" ht="15.6" x14ac:dyDescent="0.3">
      <c r="B8" s="5" t="s">
        <v>418</v>
      </c>
      <c r="C8" s="46">
        <v>0</v>
      </c>
      <c r="D8" s="46">
        <v>0</v>
      </c>
    </row>
    <row r="9" spans="2:5" ht="15.6" x14ac:dyDescent="0.3">
      <c r="B9" s="5" t="s">
        <v>419</v>
      </c>
      <c r="C9" s="46">
        <v>0</v>
      </c>
      <c r="D9" s="46">
        <v>0</v>
      </c>
    </row>
    <row r="10" spans="2:5" ht="15.6" x14ac:dyDescent="0.3">
      <c r="B10" s="5" t="s">
        <v>420</v>
      </c>
      <c r="C10" s="46">
        <v>0</v>
      </c>
      <c r="D10" s="46">
        <v>0</v>
      </c>
    </row>
    <row r="11" spans="2:5" ht="15.6" x14ac:dyDescent="0.3">
      <c r="B11" s="5" t="s">
        <v>421</v>
      </c>
      <c r="C11" s="46">
        <v>0</v>
      </c>
      <c r="D11" s="46">
        <v>0</v>
      </c>
    </row>
    <row r="12" spans="2:5" ht="15.6" x14ac:dyDescent="0.3">
      <c r="B12" s="18" t="s">
        <v>422</v>
      </c>
      <c r="C12" s="47">
        <f>SUM(C8:C11)</f>
        <v>0</v>
      </c>
      <c r="D12" s="47">
        <f>SUM(D8:D11)</f>
        <v>0</v>
      </c>
    </row>
    <row r="13" spans="2:5" ht="15.6" x14ac:dyDescent="0.3">
      <c r="B13" s="5" t="s">
        <v>423</v>
      </c>
      <c r="C13" s="46">
        <v>0</v>
      </c>
      <c r="D13" s="46">
        <v>0</v>
      </c>
    </row>
    <row r="14" spans="2:5" ht="33" customHeight="1" x14ac:dyDescent="0.3">
      <c r="B14" s="10" t="s">
        <v>424</v>
      </c>
      <c r="C14" s="46">
        <v>0</v>
      </c>
      <c r="D14" s="46">
        <v>0</v>
      </c>
    </row>
    <row r="15" spans="2:5" ht="15.6" x14ac:dyDescent="0.3">
      <c r="B15" s="5" t="s">
        <v>425</v>
      </c>
      <c r="C15" s="46">
        <v>0</v>
      </c>
      <c r="D15" s="46">
        <v>0</v>
      </c>
    </row>
    <row r="16" spans="2:5" ht="15.6" x14ac:dyDescent="0.3">
      <c r="B16" s="5" t="s">
        <v>426</v>
      </c>
      <c r="C16" s="46">
        <v>0</v>
      </c>
      <c r="D16" s="46">
        <v>0</v>
      </c>
    </row>
    <row r="17" spans="2:4" ht="15.6" x14ac:dyDescent="0.3">
      <c r="B17" s="5" t="s">
        <v>427</v>
      </c>
      <c r="C17" s="46">
        <v>1</v>
      </c>
      <c r="D17" s="46">
        <v>1</v>
      </c>
    </row>
    <row r="18" spans="2:4" ht="15.6" x14ac:dyDescent="0.3">
      <c r="B18" s="5" t="s">
        <v>428</v>
      </c>
      <c r="C18" s="46">
        <v>0</v>
      </c>
      <c r="D18" s="46">
        <v>0</v>
      </c>
    </row>
    <row r="19" spans="2:4" ht="15.6" x14ac:dyDescent="0.3">
      <c r="B19" s="5" t="s">
        <v>429</v>
      </c>
      <c r="C19" s="46">
        <v>0</v>
      </c>
      <c r="D19" s="46">
        <v>0</v>
      </c>
    </row>
    <row r="20" spans="2:4" ht="15.6" x14ac:dyDescent="0.3">
      <c r="B20" s="18" t="s">
        <v>430</v>
      </c>
      <c r="C20" s="47">
        <f>SUM(C13:C19)</f>
        <v>1</v>
      </c>
      <c r="D20" s="47">
        <f>SUM(D13:D19)</f>
        <v>1</v>
      </c>
    </row>
    <row r="21" spans="2:4" ht="15.6" x14ac:dyDescent="0.3">
      <c r="B21" s="5" t="s">
        <v>431</v>
      </c>
      <c r="C21" s="46">
        <v>1</v>
      </c>
      <c r="D21" s="46">
        <v>1</v>
      </c>
    </row>
    <row r="22" spans="2:4" ht="15.6" x14ac:dyDescent="0.3">
      <c r="B22" s="5" t="s">
        <v>432</v>
      </c>
      <c r="C22" s="46">
        <v>0</v>
      </c>
      <c r="D22" s="46">
        <v>0</v>
      </c>
    </row>
    <row r="23" spans="2:4" ht="15.6" x14ac:dyDescent="0.3">
      <c r="B23" s="5" t="s">
        <v>433</v>
      </c>
      <c r="C23" s="46">
        <v>3</v>
      </c>
      <c r="D23" s="46">
        <v>3</v>
      </c>
    </row>
    <row r="24" spans="2:4" ht="15.6" x14ac:dyDescent="0.3">
      <c r="B24" s="18" t="s">
        <v>434</v>
      </c>
      <c r="C24" s="47">
        <f>SUM(C21:C23)</f>
        <v>4</v>
      </c>
      <c r="D24" s="47">
        <f>SUM(D21:D23)</f>
        <v>4</v>
      </c>
    </row>
    <row r="25" spans="2:4" ht="15.6" x14ac:dyDescent="0.3">
      <c r="B25" s="5" t="s">
        <v>435</v>
      </c>
      <c r="C25" s="46">
        <v>1</v>
      </c>
      <c r="D25" s="46">
        <v>1</v>
      </c>
    </row>
    <row r="26" spans="2:4" ht="15.6" x14ac:dyDescent="0.3">
      <c r="B26" s="5" t="s">
        <v>436</v>
      </c>
      <c r="C26" s="46">
        <v>0</v>
      </c>
      <c r="D26" s="46">
        <v>0</v>
      </c>
    </row>
    <row r="27" spans="2:4" ht="15.6" x14ac:dyDescent="0.3">
      <c r="B27" s="18" t="s">
        <v>437</v>
      </c>
      <c r="C27" s="47">
        <f>SUM(C25:C26)</f>
        <v>1</v>
      </c>
      <c r="D27" s="47">
        <f>SUM(D25:D26)</f>
        <v>1</v>
      </c>
    </row>
    <row r="28" spans="2:4" ht="51" customHeight="1" x14ac:dyDescent="0.3">
      <c r="B28" s="26" t="s">
        <v>438</v>
      </c>
      <c r="C28" s="47">
        <f>C12+C20+C24+C27</f>
        <v>6</v>
      </c>
      <c r="D28" s="47">
        <f>D12+D20+D24+D27</f>
        <v>6</v>
      </c>
    </row>
  </sheetData>
  <phoneticPr fontId="6" type="noConversion"/>
  <pageMargins left="0.55118110236220474" right="0.55118110236220474" top="0.98425196850393704" bottom="0.98425196850393704" header="0.51181102362204722" footer="0.51181102362204722"/>
  <pageSetup paperSize="9" scale="9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F216"/>
  <sheetViews>
    <sheetView view="pageBreakPreview" zoomScale="60" workbookViewId="0">
      <selection activeCell="B5" sqref="B5:D7"/>
    </sheetView>
  </sheetViews>
  <sheetFormatPr defaultRowHeight="14.4" x14ac:dyDescent="0.3"/>
  <cols>
    <col min="2" max="2" width="93.33203125" bestFit="1" customWidth="1"/>
    <col min="3" max="3" width="20.6640625" customWidth="1"/>
    <col min="4" max="4" width="16.6640625" customWidth="1"/>
  </cols>
  <sheetData>
    <row r="1" spans="2:6" ht="15.6" x14ac:dyDescent="0.3">
      <c r="B1" s="16"/>
    </row>
    <row r="2" spans="2:6" ht="15.6" x14ac:dyDescent="0.3">
      <c r="B2" s="16" t="s">
        <v>562</v>
      </c>
    </row>
    <row r="3" spans="2:6" ht="15.6" x14ac:dyDescent="0.3">
      <c r="B3" s="16" t="s">
        <v>446</v>
      </c>
      <c r="C3" s="228"/>
      <c r="D3" s="228"/>
      <c r="E3" s="228"/>
      <c r="F3" s="228"/>
    </row>
    <row r="4" spans="2:6" ht="15.6" x14ac:dyDescent="0.3">
      <c r="B4" s="16"/>
      <c r="C4" s="97"/>
      <c r="D4" s="97"/>
      <c r="E4" s="97"/>
      <c r="F4" s="97"/>
    </row>
    <row r="5" spans="2:6" ht="15.6" x14ac:dyDescent="0.3">
      <c r="B5" s="184" t="s">
        <v>638</v>
      </c>
      <c r="C5" s="185" t="s">
        <v>591</v>
      </c>
      <c r="D5" s="186" t="s">
        <v>582</v>
      </c>
      <c r="E5" s="97"/>
      <c r="F5" s="97"/>
    </row>
    <row r="6" spans="2:6" ht="15.6" x14ac:dyDescent="0.3">
      <c r="B6" s="182"/>
      <c r="C6" s="182"/>
      <c r="D6" s="182"/>
      <c r="E6" s="97"/>
      <c r="F6" s="97"/>
    </row>
    <row r="7" spans="2:6" ht="15.6" x14ac:dyDescent="0.3">
      <c r="B7" s="184" t="s">
        <v>638</v>
      </c>
      <c r="C7" s="185" t="s">
        <v>626</v>
      </c>
      <c r="D7" s="186" t="s">
        <v>582</v>
      </c>
      <c r="E7" s="97"/>
      <c r="F7" s="97"/>
    </row>
    <row r="8" spans="2:6" x14ac:dyDescent="0.3">
      <c r="C8" s="96" t="s">
        <v>404</v>
      </c>
    </row>
    <row r="9" spans="2:6" ht="31.2" x14ac:dyDescent="0.3">
      <c r="B9" s="140" t="s">
        <v>374</v>
      </c>
      <c r="C9" s="48" t="s">
        <v>568</v>
      </c>
      <c r="D9" s="48" t="s">
        <v>616</v>
      </c>
    </row>
    <row r="10" spans="2:6" ht="15.6" x14ac:dyDescent="0.3">
      <c r="B10" s="18" t="s">
        <v>199</v>
      </c>
      <c r="C10" s="19">
        <f>SUM(C11:C21)</f>
        <v>5261180</v>
      </c>
      <c r="D10" s="19">
        <f>SUM(D11:D21)</f>
        <v>7638383</v>
      </c>
    </row>
    <row r="11" spans="2:6" ht="15.6" x14ac:dyDescent="0.3">
      <c r="B11" s="5" t="s">
        <v>200</v>
      </c>
      <c r="C11" s="6">
        <f>'1.kiad.'!F8</f>
        <v>4911180</v>
      </c>
      <c r="D11" s="6">
        <f>'1.kiad.'!G8</f>
        <v>7037184</v>
      </c>
    </row>
    <row r="12" spans="2:6" ht="15.6" x14ac:dyDescent="0.3">
      <c r="B12" s="5" t="s">
        <v>201</v>
      </c>
      <c r="C12" s="6">
        <f>'1.kiad.'!F9</f>
        <v>0</v>
      </c>
      <c r="D12" s="6">
        <f>'1.kiad.'!G9</f>
        <v>0</v>
      </c>
    </row>
    <row r="13" spans="2:6" ht="15.6" x14ac:dyDescent="0.3">
      <c r="B13" s="5" t="s">
        <v>202</v>
      </c>
      <c r="C13" s="6">
        <f>'1.kiad.'!F10</f>
        <v>0</v>
      </c>
      <c r="D13" s="6">
        <f>'1.kiad.'!G10</f>
        <v>120301</v>
      </c>
    </row>
    <row r="14" spans="2:6" ht="15.6" x14ac:dyDescent="0.3">
      <c r="B14" s="5" t="s">
        <v>203</v>
      </c>
      <c r="C14" s="6">
        <f>'1.kiad.'!F11</f>
        <v>0</v>
      </c>
      <c r="D14" s="6">
        <f>'1.kiad.'!G11</f>
        <v>0</v>
      </c>
    </row>
    <row r="15" spans="2:6" ht="15.6" x14ac:dyDescent="0.3">
      <c r="B15" s="5" t="s">
        <v>204</v>
      </c>
      <c r="C15" s="6">
        <f>'1.kiad.'!F12</f>
        <v>350000</v>
      </c>
      <c r="D15" s="6">
        <f>'1.kiad.'!G12</f>
        <v>281560</v>
      </c>
    </row>
    <row r="16" spans="2:6" ht="15.6" x14ac:dyDescent="0.3">
      <c r="B16" s="5" t="s">
        <v>205</v>
      </c>
      <c r="C16" s="6">
        <f>'1.kiad.'!F13</f>
        <v>0</v>
      </c>
      <c r="D16" s="6">
        <f>'1.kiad.'!G13</f>
        <v>0</v>
      </c>
    </row>
    <row r="17" spans="2:4" ht="15.6" x14ac:dyDescent="0.3">
      <c r="B17" s="5" t="s">
        <v>206</v>
      </c>
      <c r="C17" s="6">
        <f>'1.kiad.'!F14</f>
        <v>0</v>
      </c>
      <c r="D17" s="6">
        <f>'1.kiad.'!G14</f>
        <v>1860</v>
      </c>
    </row>
    <row r="18" spans="2:4" ht="15.6" x14ac:dyDescent="0.3">
      <c r="B18" s="5" t="s">
        <v>207</v>
      </c>
      <c r="C18" s="6">
        <f>'1.kiad.'!F15</f>
        <v>0</v>
      </c>
      <c r="D18" s="6">
        <f>'1.kiad.'!G15</f>
        <v>0</v>
      </c>
    </row>
    <row r="19" spans="2:4" ht="15.6" x14ac:dyDescent="0.3">
      <c r="B19" s="5" t="s">
        <v>208</v>
      </c>
      <c r="C19" s="6">
        <f>'1.kiad.'!F16</f>
        <v>0</v>
      </c>
      <c r="D19" s="6">
        <f>'1.kiad.'!G16</f>
        <v>0</v>
      </c>
    </row>
    <row r="20" spans="2:4" ht="15.6" x14ac:dyDescent="0.3">
      <c r="B20" s="5" t="s">
        <v>209</v>
      </c>
      <c r="C20" s="6">
        <f>'1.kiad.'!F17</f>
        <v>0</v>
      </c>
      <c r="D20" s="6">
        <f>'1.kiad.'!G17</f>
        <v>0</v>
      </c>
    </row>
    <row r="21" spans="2:4" ht="15.6" x14ac:dyDescent="0.3">
      <c r="B21" s="5" t="s">
        <v>210</v>
      </c>
      <c r="C21" s="6">
        <f>'1.kiad.'!F18</f>
        <v>0</v>
      </c>
      <c r="D21" s="6">
        <f>'1.kiad.'!G18</f>
        <v>197478</v>
      </c>
    </row>
    <row r="22" spans="2:4" ht="15.6" x14ac:dyDescent="0.3">
      <c r="B22" s="18" t="s">
        <v>211</v>
      </c>
      <c r="C22" s="19">
        <f>SUM(C23:C25)</f>
        <v>5299660</v>
      </c>
      <c r="D22" s="19">
        <f>SUM(D23:D25)</f>
        <v>3391509</v>
      </c>
    </row>
    <row r="23" spans="2:4" ht="15.6" x14ac:dyDescent="0.3">
      <c r="B23" s="5" t="s">
        <v>212</v>
      </c>
      <c r="C23" s="6">
        <f>'1.kiad.'!F20</f>
        <v>1779660</v>
      </c>
      <c r="D23" s="6">
        <f>'1.kiad.'!G20</f>
        <v>0</v>
      </c>
    </row>
    <row r="24" spans="2:4" ht="35.25" customHeight="1" x14ac:dyDescent="0.3">
      <c r="B24" s="10" t="s">
        <v>213</v>
      </c>
      <c r="C24" s="6">
        <f>'1.kiad.'!F21</f>
        <v>1020000</v>
      </c>
      <c r="D24" s="6">
        <f>'1.kiad.'!G21</f>
        <v>1346299</v>
      </c>
    </row>
    <row r="25" spans="2:4" ht="15.6" x14ac:dyDescent="0.3">
      <c r="B25" s="5" t="s">
        <v>214</v>
      </c>
      <c r="C25" s="6">
        <f>+'1.kiad.'!F22</f>
        <v>2500000</v>
      </c>
      <c r="D25" s="6">
        <f>+'1.kiad.'!G22</f>
        <v>2045210</v>
      </c>
    </row>
    <row r="26" spans="2:4" ht="15.6" x14ac:dyDescent="0.3">
      <c r="B26" s="7" t="s">
        <v>215</v>
      </c>
      <c r="C26" s="8">
        <f>C10+C22</f>
        <v>10560840</v>
      </c>
      <c r="D26" s="8">
        <f>D10+D22</f>
        <v>11029892</v>
      </c>
    </row>
    <row r="27" spans="2:4" ht="15.6" x14ac:dyDescent="0.3">
      <c r="B27" s="7" t="s">
        <v>216</v>
      </c>
      <c r="C27" s="8">
        <f>'1.kiad.'!F24</f>
        <v>2341532</v>
      </c>
      <c r="D27" s="8">
        <f>'1.kiad.'!G24</f>
        <v>1917204</v>
      </c>
    </row>
    <row r="28" spans="2:4" ht="15.6" x14ac:dyDescent="0.3">
      <c r="B28" s="18" t="s">
        <v>217</v>
      </c>
      <c r="C28" s="19">
        <f>SUM(C29:C31)</f>
        <v>2131000</v>
      </c>
      <c r="D28" s="19">
        <f>SUM(D29:D31)</f>
        <v>3727498</v>
      </c>
    </row>
    <row r="29" spans="2:4" ht="15.6" x14ac:dyDescent="0.3">
      <c r="B29" s="5" t="s">
        <v>218</v>
      </c>
      <c r="C29" s="6">
        <f>'1.kiad.'!F26</f>
        <v>0</v>
      </c>
      <c r="D29" s="6">
        <f>'1.kiad.'!G26</f>
        <v>46779</v>
      </c>
    </row>
    <row r="30" spans="2:4" ht="15.6" x14ac:dyDescent="0.3">
      <c r="B30" s="5" t="s">
        <v>219</v>
      </c>
      <c r="C30" s="6">
        <f>'1.kiad.'!F27</f>
        <v>2131000</v>
      </c>
      <c r="D30" s="6">
        <f>'1.kiad.'!G27</f>
        <v>3680719</v>
      </c>
    </row>
    <row r="31" spans="2:4" ht="15.6" x14ac:dyDescent="0.3">
      <c r="B31" s="5" t="s">
        <v>220</v>
      </c>
      <c r="C31" s="6">
        <v>0</v>
      </c>
      <c r="D31" s="6">
        <v>0</v>
      </c>
    </row>
    <row r="32" spans="2:4" ht="15.6" x14ac:dyDescent="0.3">
      <c r="B32" s="18" t="s">
        <v>221</v>
      </c>
      <c r="C32" s="19">
        <f>SUM(C33:C34)</f>
        <v>270000</v>
      </c>
      <c r="D32" s="19">
        <f>SUM(D33:D34)</f>
        <v>817046</v>
      </c>
    </row>
    <row r="33" spans="2:4" ht="15.6" x14ac:dyDescent="0.3">
      <c r="B33" s="5" t="s">
        <v>222</v>
      </c>
      <c r="C33" s="6">
        <v>0</v>
      </c>
      <c r="D33" s="6">
        <f>'1.kiad.'!G30</f>
        <v>136201</v>
      </c>
    </row>
    <row r="34" spans="2:4" ht="15.6" x14ac:dyDescent="0.3">
      <c r="B34" s="5" t="s">
        <v>223</v>
      </c>
      <c r="C34" s="6">
        <f>'1.kiad.'!F31</f>
        <v>270000</v>
      </c>
      <c r="D34" s="6">
        <f>'1.kiad.'!G31</f>
        <v>680845</v>
      </c>
    </row>
    <row r="35" spans="2:4" ht="15.6" x14ac:dyDescent="0.3">
      <c r="B35" s="18" t="s">
        <v>224</v>
      </c>
      <c r="C35" s="19">
        <f>SUM(C36:C42)</f>
        <v>10106000</v>
      </c>
      <c r="D35" s="19">
        <f>SUM(D36:D42)</f>
        <v>12479150</v>
      </c>
    </row>
    <row r="36" spans="2:4" ht="15.6" x14ac:dyDescent="0.3">
      <c r="B36" s="5" t="s">
        <v>225</v>
      </c>
      <c r="C36" s="6">
        <f>'1.kiad.'!F33</f>
        <v>2400000</v>
      </c>
      <c r="D36" s="6">
        <f>'1.kiad.'!G33</f>
        <v>2518431</v>
      </c>
    </row>
    <row r="37" spans="2:4" ht="15.6" x14ac:dyDescent="0.3">
      <c r="B37" s="5" t="s">
        <v>226</v>
      </c>
      <c r="C37" s="6">
        <v>0</v>
      </c>
      <c r="D37" s="6">
        <v>0</v>
      </c>
    </row>
    <row r="38" spans="2:4" ht="15.6" x14ac:dyDescent="0.3">
      <c r="B38" s="5" t="s">
        <v>227</v>
      </c>
      <c r="C38" s="6">
        <v>0</v>
      </c>
      <c r="D38" s="6">
        <f>'1.kiad.'!G35</f>
        <v>42000</v>
      </c>
    </row>
    <row r="39" spans="2:4" ht="15.6" x14ac:dyDescent="0.3">
      <c r="B39" s="5" t="s">
        <v>228</v>
      </c>
      <c r="C39" s="6">
        <f>'1.kiad.'!F36</f>
        <v>3751000</v>
      </c>
      <c r="D39" s="6">
        <f>'1.kiad.'!G36</f>
        <v>2050709</v>
      </c>
    </row>
    <row r="40" spans="2:4" ht="15.6" x14ac:dyDescent="0.3">
      <c r="B40" s="5" t="s">
        <v>229</v>
      </c>
      <c r="C40" s="6">
        <v>0</v>
      </c>
      <c r="D40" s="6">
        <v>0</v>
      </c>
    </row>
    <row r="41" spans="2:4" ht="15.6" x14ac:dyDescent="0.3">
      <c r="B41" s="5" t="s">
        <v>414</v>
      </c>
      <c r="C41" s="6">
        <f>'1.kiad.'!F38</f>
        <v>740000</v>
      </c>
      <c r="D41" s="6">
        <f>'1.kiad.'!G38</f>
        <v>1430232</v>
      </c>
    </row>
    <row r="42" spans="2:4" ht="15.6" x14ac:dyDescent="0.3">
      <c r="B42" s="11" t="s">
        <v>230</v>
      </c>
      <c r="C42" s="12">
        <f>'1.kiad.'!F39</f>
        <v>3215000</v>
      </c>
      <c r="D42" s="12">
        <f>'1.kiad.'!G39</f>
        <v>6437778</v>
      </c>
    </row>
    <row r="43" spans="2:4" ht="15.6" x14ac:dyDescent="0.3">
      <c r="B43" s="18" t="s">
        <v>231</v>
      </c>
      <c r="C43" s="19">
        <f>SUM(C44:C45)</f>
        <v>276000</v>
      </c>
      <c r="D43" s="19">
        <f>SUM(D44:D45)</f>
        <v>341600</v>
      </c>
    </row>
    <row r="44" spans="2:4" ht="15.6" x14ac:dyDescent="0.3">
      <c r="B44" s="5" t="s">
        <v>412</v>
      </c>
      <c r="C44" s="6">
        <f>'1.kiad.'!F41</f>
        <v>0</v>
      </c>
      <c r="D44" s="6">
        <f>'1.kiad.'!G41</f>
        <v>0</v>
      </c>
    </row>
    <row r="45" spans="2:4" ht="15.6" x14ac:dyDescent="0.3">
      <c r="B45" s="5" t="s">
        <v>232</v>
      </c>
      <c r="C45" s="6">
        <f>'1.kiad.'!F42</f>
        <v>276000</v>
      </c>
      <c r="D45" s="6">
        <f>'1.kiad.'!G42</f>
        <v>341600</v>
      </c>
    </row>
    <row r="46" spans="2:4" ht="15.6" x14ac:dyDescent="0.3">
      <c r="B46" s="18" t="s">
        <v>233</v>
      </c>
      <c r="C46" s="19">
        <f>SUM(C47:C51)</f>
        <v>4351410</v>
      </c>
      <c r="D46" s="19">
        <f>SUM(D47:D51)</f>
        <v>3377101</v>
      </c>
    </row>
    <row r="47" spans="2:4" ht="15.6" x14ac:dyDescent="0.3">
      <c r="B47" s="11" t="s">
        <v>234</v>
      </c>
      <c r="C47" s="12">
        <f>'1.kiad.'!F44</f>
        <v>3451410</v>
      </c>
      <c r="D47" s="12">
        <f>'1.kiad.'!G44</f>
        <v>3246668</v>
      </c>
    </row>
    <row r="48" spans="2:4" ht="15.6" x14ac:dyDescent="0.3">
      <c r="B48" s="5" t="s">
        <v>235</v>
      </c>
      <c r="C48" s="6">
        <v>0</v>
      </c>
      <c r="D48" s="6">
        <v>0</v>
      </c>
    </row>
    <row r="49" spans="2:4" ht="15.6" x14ac:dyDescent="0.3">
      <c r="B49" s="5" t="s">
        <v>236</v>
      </c>
      <c r="C49" s="6">
        <v>0</v>
      </c>
      <c r="D49" s="6">
        <f>'1.kiad.'!G46</f>
        <v>5969</v>
      </c>
    </row>
    <row r="50" spans="2:4" ht="15.6" x14ac:dyDescent="0.3">
      <c r="B50" s="5" t="s">
        <v>237</v>
      </c>
      <c r="C50" s="6">
        <v>0</v>
      </c>
      <c r="D50" s="6">
        <v>0</v>
      </c>
    </row>
    <row r="51" spans="2:4" ht="15.6" x14ac:dyDescent="0.3">
      <c r="B51" s="5" t="s">
        <v>238</v>
      </c>
      <c r="C51" s="6">
        <f>'1.kiad.'!F48</f>
        <v>900000</v>
      </c>
      <c r="D51" s="6">
        <f>'1.kiad.'!G48</f>
        <v>124464</v>
      </c>
    </row>
    <row r="52" spans="2:4" ht="15.6" x14ac:dyDescent="0.3">
      <c r="B52" s="7" t="s">
        <v>239</v>
      </c>
      <c r="C52" s="8">
        <f>C28+C32+C35+C43+C46</f>
        <v>17134410</v>
      </c>
      <c r="D52" s="8">
        <f>D28+D32+D35+D43+D46</f>
        <v>20742395</v>
      </c>
    </row>
    <row r="53" spans="2:4" ht="15.6" x14ac:dyDescent="0.3">
      <c r="B53" s="5" t="s">
        <v>240</v>
      </c>
      <c r="C53" s="6">
        <f>'1.kiad.'!F50</f>
        <v>0</v>
      </c>
      <c r="D53" s="6">
        <f>'1.kiad.'!G50</f>
        <v>0</v>
      </c>
    </row>
    <row r="54" spans="2:4" ht="15.6" x14ac:dyDescent="0.3">
      <c r="B54" s="5" t="s">
        <v>241</v>
      </c>
      <c r="C54" s="6">
        <f>'1.kiad.'!F51</f>
        <v>0</v>
      </c>
      <c r="D54" s="6">
        <f>'1.kiad.'!G51</f>
        <v>96000</v>
      </c>
    </row>
    <row r="55" spans="2:4" ht="15.6" x14ac:dyDescent="0.3">
      <c r="B55" s="11" t="s">
        <v>242</v>
      </c>
      <c r="C55" s="6">
        <f>'1.kiad.'!F52</f>
        <v>0</v>
      </c>
      <c r="D55" s="6">
        <f>'1.kiad.'!G52</f>
        <v>0</v>
      </c>
    </row>
    <row r="56" spans="2:4" ht="15.6" x14ac:dyDescent="0.3">
      <c r="B56" s="5" t="s">
        <v>243</v>
      </c>
      <c r="C56" s="6">
        <f>'1.kiad.'!F53</f>
        <v>0</v>
      </c>
      <c r="D56" s="6">
        <f>'1.kiad.'!G53</f>
        <v>0</v>
      </c>
    </row>
    <row r="57" spans="2:4" ht="15.6" x14ac:dyDescent="0.3">
      <c r="B57" s="5" t="s">
        <v>244</v>
      </c>
      <c r="C57" s="6">
        <f>'1.kiad.'!F54</f>
        <v>0</v>
      </c>
      <c r="D57" s="6">
        <f>'1.kiad.'!G54</f>
        <v>0</v>
      </c>
    </row>
    <row r="58" spans="2:4" ht="15.6" x14ac:dyDescent="0.3">
      <c r="B58" s="5" t="s">
        <v>245</v>
      </c>
      <c r="C58" s="6">
        <f>'1.kiad.'!F55</f>
        <v>0</v>
      </c>
      <c r="D58" s="6">
        <f>'1.kiad.'!G55</f>
        <v>0</v>
      </c>
    </row>
    <row r="59" spans="2:4" ht="15.6" x14ac:dyDescent="0.3">
      <c r="B59" s="5" t="s">
        <v>246</v>
      </c>
      <c r="C59" s="6">
        <f>'1.kiad.'!F56</f>
        <v>200000</v>
      </c>
      <c r="D59" s="6">
        <f>'1.kiad.'!G56</f>
        <v>0</v>
      </c>
    </row>
    <row r="60" spans="2:4" ht="15.6" x14ac:dyDescent="0.3">
      <c r="B60" s="5" t="s">
        <v>447</v>
      </c>
      <c r="C60" s="6">
        <f>'1.kiad.'!F57</f>
        <v>3394000</v>
      </c>
      <c r="D60" s="6">
        <f>'1.kiad.'!G57</f>
        <v>2537240</v>
      </c>
    </row>
    <row r="61" spans="2:4" ht="15.6" x14ac:dyDescent="0.3">
      <c r="B61" s="7" t="s">
        <v>247</v>
      </c>
      <c r="C61" s="8">
        <f>SUM(C53:C60)</f>
        <v>3594000</v>
      </c>
      <c r="D61" s="8">
        <f>SUM(D53:D60)</f>
        <v>2633240</v>
      </c>
    </row>
    <row r="62" spans="2:4" ht="15.6" x14ac:dyDescent="0.3">
      <c r="B62" s="5" t="s">
        <v>142</v>
      </c>
      <c r="C62" s="6">
        <f>'1.kiad.'!F59</f>
        <v>0</v>
      </c>
      <c r="D62" s="6">
        <f>'1.kiad.'!G59</f>
        <v>0</v>
      </c>
    </row>
    <row r="63" spans="2:4" ht="15.6" x14ac:dyDescent="0.3">
      <c r="B63" s="5" t="s">
        <v>143</v>
      </c>
      <c r="C63" s="6">
        <f>'1.kiad.'!F60</f>
        <v>0</v>
      </c>
      <c r="D63" s="6">
        <f>'1.kiad.'!G60</f>
        <v>273597</v>
      </c>
    </row>
    <row r="64" spans="2:4" ht="15.6" x14ac:dyDescent="0.3">
      <c r="B64" s="5" t="s">
        <v>144</v>
      </c>
      <c r="C64" s="6">
        <f>'1.kiad.'!F61</f>
        <v>0</v>
      </c>
      <c r="D64" s="6">
        <f>'1.kiad.'!G61</f>
        <v>0</v>
      </c>
    </row>
    <row r="65" spans="2:4" ht="15.6" x14ac:dyDescent="0.3">
      <c r="B65" s="5" t="s">
        <v>145</v>
      </c>
      <c r="C65" s="6">
        <f>'1.kiad.'!F62</f>
        <v>0</v>
      </c>
      <c r="D65" s="6">
        <f>'1.kiad.'!G62</f>
        <v>0</v>
      </c>
    </row>
    <row r="66" spans="2:4" ht="15.6" x14ac:dyDescent="0.3">
      <c r="B66" s="5" t="s">
        <v>146</v>
      </c>
      <c r="C66" s="6">
        <f>'1.kiad.'!F63</f>
        <v>0</v>
      </c>
      <c r="D66" s="6">
        <f>'1.kiad.'!G63</f>
        <v>0</v>
      </c>
    </row>
    <row r="67" spans="2:4" ht="15.6" x14ac:dyDescent="0.3">
      <c r="B67" s="5" t="s">
        <v>147</v>
      </c>
      <c r="C67" s="6">
        <f>'1.kiad.'!F64</f>
        <v>4966666</v>
      </c>
      <c r="D67" s="6">
        <f>'1.kiad.'!G64</f>
        <v>4897738</v>
      </c>
    </row>
    <row r="68" spans="2:4" ht="15.6" x14ac:dyDescent="0.3">
      <c r="B68" s="5" t="s">
        <v>148</v>
      </c>
      <c r="C68" s="6">
        <f>'1.kiad.'!F65</f>
        <v>0</v>
      </c>
      <c r="D68" s="6">
        <f>'1.kiad.'!G65</f>
        <v>0</v>
      </c>
    </row>
    <row r="69" spans="2:4" ht="15.6" x14ac:dyDescent="0.3">
      <c r="B69" s="5" t="s">
        <v>149</v>
      </c>
      <c r="C69" s="6">
        <f>'1.kiad.'!F66</f>
        <v>0</v>
      </c>
      <c r="D69" s="6">
        <f>'1.kiad.'!G66</f>
        <v>0</v>
      </c>
    </row>
    <row r="70" spans="2:4" ht="15.6" x14ac:dyDescent="0.3">
      <c r="B70" s="5" t="s">
        <v>150</v>
      </c>
      <c r="C70" s="6">
        <f>'1.kiad.'!F67</f>
        <v>0</v>
      </c>
      <c r="D70" s="6">
        <f>'1.kiad.'!G67</f>
        <v>0</v>
      </c>
    </row>
    <row r="71" spans="2:4" ht="15.6" x14ac:dyDescent="0.3">
      <c r="B71" s="5" t="s">
        <v>151</v>
      </c>
      <c r="C71" s="6">
        <f>'1.kiad.'!F68</f>
        <v>0</v>
      </c>
      <c r="D71" s="6">
        <f>'1.kiad.'!G68</f>
        <v>0</v>
      </c>
    </row>
    <row r="72" spans="2:4" ht="15.6" x14ac:dyDescent="0.3">
      <c r="B72" s="5" t="s">
        <v>585</v>
      </c>
      <c r="C72" s="6">
        <f>'1.kiad.'!F69</f>
        <v>865000</v>
      </c>
      <c r="D72" s="6">
        <f>'1.kiad.'!G69</f>
        <v>6473100</v>
      </c>
    </row>
    <row r="73" spans="2:4" ht="15.6" x14ac:dyDescent="0.3">
      <c r="B73" s="5" t="s">
        <v>586</v>
      </c>
      <c r="C73" s="6">
        <f>'1.kiad.'!F70</f>
        <v>0</v>
      </c>
      <c r="D73" s="6">
        <f>'1.kiad.'!G70</f>
        <v>34197468</v>
      </c>
    </row>
    <row r="74" spans="2:4" ht="15.6" x14ac:dyDescent="0.3">
      <c r="B74" s="5" t="s">
        <v>587</v>
      </c>
      <c r="C74" s="6">
        <f>'1.kiad.'!F71</f>
        <v>0</v>
      </c>
      <c r="D74" s="6">
        <f>'1.kiad.'!G71</f>
        <v>0</v>
      </c>
    </row>
    <row r="75" spans="2:4" ht="15.6" x14ac:dyDescent="0.3">
      <c r="B75" s="7" t="s">
        <v>153</v>
      </c>
      <c r="C75" s="8">
        <f>SUM(C62:C74)</f>
        <v>5831666</v>
      </c>
      <c r="D75" s="8">
        <f>SUM(D62:D74)</f>
        <v>45841903</v>
      </c>
    </row>
    <row r="76" spans="2:4" ht="15.6" x14ac:dyDescent="0.3">
      <c r="B76" s="14" t="s">
        <v>159</v>
      </c>
      <c r="C76" s="15">
        <f>C26+C27+C52+C61+C75</f>
        <v>39462448</v>
      </c>
      <c r="D76" s="15">
        <f>D26+D27+D52+D61+D75</f>
        <v>82164634</v>
      </c>
    </row>
    <row r="77" spans="2:4" ht="15.6" x14ac:dyDescent="0.3">
      <c r="B77" s="5" t="s">
        <v>161</v>
      </c>
      <c r="C77" s="6">
        <f>'1.kiad.'!F74</f>
        <v>3149606</v>
      </c>
      <c r="D77" s="6">
        <f>'1.kiad.'!G74</f>
        <v>0</v>
      </c>
    </row>
    <row r="78" spans="2:4" ht="15.6" x14ac:dyDescent="0.3">
      <c r="B78" s="5" t="s">
        <v>162</v>
      </c>
      <c r="C78" s="6">
        <f>'1.kiad.'!F75</f>
        <v>13051301</v>
      </c>
      <c r="D78" s="6">
        <f>'1.kiad.'!G75</f>
        <v>0</v>
      </c>
    </row>
    <row r="79" spans="2:4" ht="15.6" x14ac:dyDescent="0.3">
      <c r="B79" s="5" t="s">
        <v>166</v>
      </c>
      <c r="C79" s="6">
        <f>'1.kiad.'!F76</f>
        <v>0</v>
      </c>
      <c r="D79" s="6">
        <f>'1.kiad.'!G76</f>
        <v>17000</v>
      </c>
    </row>
    <row r="80" spans="2:4" ht="15.6" x14ac:dyDescent="0.3">
      <c r="B80" s="5" t="s">
        <v>163</v>
      </c>
      <c r="C80" s="6">
        <f>'1.kiad.'!F77</f>
        <v>2047244</v>
      </c>
      <c r="D80" s="6">
        <f>'1.kiad.'!G77</f>
        <v>2720505</v>
      </c>
    </row>
    <row r="81" spans="2:4" ht="15.6" x14ac:dyDescent="0.3">
      <c r="B81" s="5" t="s">
        <v>164</v>
      </c>
      <c r="C81" s="6">
        <f>'1.kiad.'!F78</f>
        <v>0</v>
      </c>
      <c r="D81" s="6">
        <f>'1.kiad.'!G78</f>
        <v>0</v>
      </c>
    </row>
    <row r="82" spans="2:4" ht="15.6" x14ac:dyDescent="0.3">
      <c r="B82" s="5" t="s">
        <v>165</v>
      </c>
      <c r="C82" s="6">
        <f>'1.kiad.'!F79</f>
        <v>0</v>
      </c>
      <c r="D82" s="6">
        <f>'1.kiad.'!G79</f>
        <v>0</v>
      </c>
    </row>
    <row r="83" spans="2:4" ht="15.6" x14ac:dyDescent="0.3">
      <c r="B83" s="5" t="s">
        <v>167</v>
      </c>
      <c r="C83" s="6">
        <f>'1.kiad.'!F80</f>
        <v>4927001</v>
      </c>
      <c r="D83" s="6">
        <f>'1.kiad.'!G80</f>
        <v>562089</v>
      </c>
    </row>
    <row r="84" spans="2:4" ht="15.6" x14ac:dyDescent="0.3">
      <c r="B84" s="7" t="s">
        <v>155</v>
      </c>
      <c r="C84" s="8">
        <f>SUM(C77:C83)</f>
        <v>23175152</v>
      </c>
      <c r="D84" s="8">
        <f>SUM(D77:D83)</f>
        <v>3299594</v>
      </c>
    </row>
    <row r="85" spans="2:4" ht="15.6" x14ac:dyDescent="0.3">
      <c r="B85" s="5" t="s">
        <v>168</v>
      </c>
      <c r="C85" s="6">
        <f>'1.kiad.'!F82</f>
        <v>787402</v>
      </c>
      <c r="D85" s="6">
        <f>'1.kiad.'!G82</f>
        <v>4694716</v>
      </c>
    </row>
    <row r="86" spans="2:4" ht="15.6" x14ac:dyDescent="0.3">
      <c r="B86" s="5" t="s">
        <v>169</v>
      </c>
      <c r="C86" s="6">
        <f>'1.kiad.'!F83</f>
        <v>0</v>
      </c>
      <c r="D86" s="6">
        <f>'1.kiad.'!G83</f>
        <v>0</v>
      </c>
    </row>
    <row r="87" spans="2:4" ht="15.6" x14ac:dyDescent="0.3">
      <c r="B87" s="5" t="s">
        <v>170</v>
      </c>
      <c r="C87" s="6">
        <f>'1.kiad.'!F84</f>
        <v>0</v>
      </c>
      <c r="D87" s="6">
        <f>'1.kiad.'!G84</f>
        <v>0</v>
      </c>
    </row>
    <row r="88" spans="2:4" ht="15.6" x14ac:dyDescent="0.3">
      <c r="B88" s="5" t="s">
        <v>171</v>
      </c>
      <c r="C88" s="6">
        <f>'1.kiad.'!F85</f>
        <v>212598</v>
      </c>
      <c r="D88" s="6">
        <f>'1.kiad.'!G85</f>
        <v>1267573</v>
      </c>
    </row>
    <row r="89" spans="2:4" ht="15.6" x14ac:dyDescent="0.3">
      <c r="B89" s="7" t="s">
        <v>156</v>
      </c>
      <c r="C89" s="8">
        <f>SUM(C85:C88)</f>
        <v>1000000</v>
      </c>
      <c r="D89" s="8">
        <f>SUM(D85:D88)</f>
        <v>5962289</v>
      </c>
    </row>
    <row r="90" spans="2:4" ht="15.6" x14ac:dyDescent="0.3">
      <c r="B90" s="5" t="s">
        <v>172</v>
      </c>
      <c r="C90" s="6">
        <v>0</v>
      </c>
      <c r="D90" s="6">
        <v>0</v>
      </c>
    </row>
    <row r="91" spans="2:4" ht="15.6" x14ac:dyDescent="0.3">
      <c r="B91" s="5" t="s">
        <v>173</v>
      </c>
      <c r="C91" s="6">
        <v>0</v>
      </c>
      <c r="D91" s="6">
        <v>0</v>
      </c>
    </row>
    <row r="92" spans="2:4" ht="15.6" x14ac:dyDescent="0.3">
      <c r="B92" s="5" t="s">
        <v>175</v>
      </c>
      <c r="C92" s="6">
        <v>0</v>
      </c>
      <c r="D92" s="6">
        <v>0</v>
      </c>
    </row>
    <row r="93" spans="2:4" ht="15.6" x14ac:dyDescent="0.3">
      <c r="B93" s="5" t="s">
        <v>177</v>
      </c>
      <c r="C93" s="6">
        <v>0</v>
      </c>
      <c r="D93" s="6">
        <v>0</v>
      </c>
    </row>
    <row r="94" spans="2:4" ht="15.6" x14ac:dyDescent="0.3">
      <c r="B94" s="5" t="s">
        <v>176</v>
      </c>
      <c r="C94" s="6">
        <v>0</v>
      </c>
      <c r="D94" s="6">
        <v>0</v>
      </c>
    </row>
    <row r="95" spans="2:4" ht="15.6" x14ac:dyDescent="0.3">
      <c r="B95" s="5" t="s">
        <v>178</v>
      </c>
      <c r="C95" s="6">
        <v>0</v>
      </c>
      <c r="D95" s="6">
        <v>0</v>
      </c>
    </row>
    <row r="96" spans="2:4" ht="15.6" x14ac:dyDescent="0.3">
      <c r="B96" s="5" t="s">
        <v>174</v>
      </c>
      <c r="C96" s="6">
        <v>0</v>
      </c>
      <c r="D96" s="6">
        <v>0</v>
      </c>
    </row>
    <row r="97" spans="2:4" ht="15.6" x14ac:dyDescent="0.3">
      <c r="B97" s="5" t="s">
        <v>179</v>
      </c>
      <c r="C97" s="6">
        <v>0</v>
      </c>
      <c r="D97" s="6">
        <v>0</v>
      </c>
    </row>
    <row r="98" spans="2:4" ht="15.6" x14ac:dyDescent="0.3">
      <c r="B98" s="7" t="s">
        <v>157</v>
      </c>
      <c r="C98" s="8">
        <f>SUM(C90:C97)</f>
        <v>0</v>
      </c>
      <c r="D98" s="8">
        <f>SUM(D90:D97)</f>
        <v>0</v>
      </c>
    </row>
    <row r="99" spans="2:4" ht="15.6" x14ac:dyDescent="0.3">
      <c r="B99" s="14" t="s">
        <v>158</v>
      </c>
      <c r="C99" s="15">
        <f>C84+C89+C98</f>
        <v>24175152</v>
      </c>
      <c r="D99" s="15">
        <f>D84+D89+D98</f>
        <v>9261883</v>
      </c>
    </row>
    <row r="100" spans="2:4" ht="18" x14ac:dyDescent="0.35">
      <c r="B100" s="20" t="s">
        <v>160</v>
      </c>
      <c r="C100" s="21">
        <f>C26+C27+C52+C61+C75+C84+C89+C98</f>
        <v>63637600</v>
      </c>
      <c r="D100" s="21">
        <f>D26+D27+D52+D61+D75+D84+D89+D98</f>
        <v>91426517</v>
      </c>
    </row>
    <row r="101" spans="2:4" ht="15.6" x14ac:dyDescent="0.3">
      <c r="B101" s="5" t="s">
        <v>572</v>
      </c>
      <c r="C101" s="6">
        <v>0</v>
      </c>
      <c r="D101" s="6">
        <v>0</v>
      </c>
    </row>
    <row r="102" spans="2:4" ht="15.6" x14ac:dyDescent="0.3">
      <c r="B102" s="5" t="s">
        <v>180</v>
      </c>
      <c r="C102" s="6">
        <v>0</v>
      </c>
      <c r="D102" s="6">
        <v>0</v>
      </c>
    </row>
    <row r="103" spans="2:4" ht="15.6" x14ac:dyDescent="0.3">
      <c r="B103" s="5" t="s">
        <v>545</v>
      </c>
      <c r="C103" s="6">
        <v>0</v>
      </c>
      <c r="D103" s="6">
        <v>0</v>
      </c>
    </row>
    <row r="104" spans="2:4" ht="15.6" x14ac:dyDescent="0.3">
      <c r="B104" s="5" t="s">
        <v>190</v>
      </c>
      <c r="C104" s="6">
        <f>SUM(C101:C103)</f>
        <v>0</v>
      </c>
      <c r="D104" s="6">
        <f>SUM(D101:D103)</f>
        <v>0</v>
      </c>
    </row>
    <row r="105" spans="2:4" ht="15.6" x14ac:dyDescent="0.3">
      <c r="B105" s="5" t="s">
        <v>183</v>
      </c>
      <c r="C105" s="6">
        <v>0</v>
      </c>
      <c r="D105" s="6">
        <v>0</v>
      </c>
    </row>
    <row r="106" spans="2:4" ht="15.6" x14ac:dyDescent="0.3">
      <c r="B106" s="5" t="s">
        <v>181</v>
      </c>
      <c r="C106" s="6">
        <v>0</v>
      </c>
      <c r="D106" s="6">
        <v>0</v>
      </c>
    </row>
    <row r="107" spans="2:4" ht="15.6" x14ac:dyDescent="0.3">
      <c r="B107" s="5" t="s">
        <v>182</v>
      </c>
      <c r="C107" s="6">
        <v>0</v>
      </c>
      <c r="D107" s="6">
        <v>0</v>
      </c>
    </row>
    <row r="108" spans="2:4" ht="15.6" x14ac:dyDescent="0.3">
      <c r="B108" s="5" t="s">
        <v>569</v>
      </c>
      <c r="C108" s="6">
        <v>0</v>
      </c>
      <c r="D108" s="6">
        <v>0</v>
      </c>
    </row>
    <row r="109" spans="2:4" ht="15.6" x14ac:dyDescent="0.3">
      <c r="B109" s="5" t="s">
        <v>184</v>
      </c>
      <c r="C109" s="6">
        <f>SUM(C105:C108)</f>
        <v>0</v>
      </c>
      <c r="D109" s="6">
        <f>SUM(D105:D108)</f>
        <v>0</v>
      </c>
    </row>
    <row r="110" spans="2:4" ht="15.6" x14ac:dyDescent="0.3">
      <c r="B110" s="5" t="s">
        <v>570</v>
      </c>
      <c r="C110" s="6">
        <v>0</v>
      </c>
      <c r="D110" s="6">
        <v>0</v>
      </c>
    </row>
    <row r="111" spans="2:4" ht="15.6" x14ac:dyDescent="0.3">
      <c r="B111" s="5" t="s">
        <v>185</v>
      </c>
      <c r="C111" s="6">
        <f>'1.kiad.'!F108</f>
        <v>1017608</v>
      </c>
      <c r="D111" s="6">
        <f>'1.kiad.'!G108</f>
        <v>2086059</v>
      </c>
    </row>
    <row r="112" spans="2:4" ht="15.6" x14ac:dyDescent="0.3">
      <c r="B112" s="5" t="s">
        <v>571</v>
      </c>
      <c r="C112" s="6">
        <v>0</v>
      </c>
      <c r="D112" s="6">
        <v>0</v>
      </c>
    </row>
    <row r="113" spans="2:4" ht="15.6" x14ac:dyDescent="0.3">
      <c r="B113" s="5" t="s">
        <v>186</v>
      </c>
      <c r="C113" s="6">
        <v>0</v>
      </c>
      <c r="D113" s="6">
        <v>0</v>
      </c>
    </row>
    <row r="114" spans="2:4" ht="15.6" x14ac:dyDescent="0.3">
      <c r="B114" s="5" t="s">
        <v>187</v>
      </c>
      <c r="C114" s="6">
        <v>0</v>
      </c>
      <c r="D114" s="6">
        <v>0</v>
      </c>
    </row>
    <row r="115" spans="2:4" ht="15.6" x14ac:dyDescent="0.3">
      <c r="B115" s="5" t="s">
        <v>188</v>
      </c>
      <c r="C115" s="6">
        <v>0</v>
      </c>
      <c r="D115" s="6">
        <v>0</v>
      </c>
    </row>
    <row r="116" spans="2:4" ht="15.6" x14ac:dyDescent="0.3">
      <c r="B116" s="18" t="s">
        <v>189</v>
      </c>
      <c r="C116" s="19">
        <f>C104+C109+C110+C111+C112+C113+C114+C115</f>
        <v>1017608</v>
      </c>
      <c r="D116" s="19">
        <f>D104+D109+D110+D111+D112+D113+D114+D115</f>
        <v>2086059</v>
      </c>
    </row>
    <row r="117" spans="2:4" ht="15.6" x14ac:dyDescent="0.3">
      <c r="B117" s="5" t="s">
        <v>191</v>
      </c>
      <c r="C117" s="6">
        <v>0</v>
      </c>
      <c r="D117" s="6">
        <v>0</v>
      </c>
    </row>
    <row r="118" spans="2:4" ht="15.6" x14ac:dyDescent="0.3">
      <c r="B118" s="5" t="s">
        <v>192</v>
      </c>
      <c r="C118" s="6">
        <v>0</v>
      </c>
      <c r="D118" s="6">
        <v>0</v>
      </c>
    </row>
    <row r="119" spans="2:4" ht="15.6" x14ac:dyDescent="0.3">
      <c r="B119" s="5" t="s">
        <v>193</v>
      </c>
      <c r="C119" s="6">
        <v>0</v>
      </c>
      <c r="D119" s="6">
        <v>0</v>
      </c>
    </row>
    <row r="120" spans="2:4" ht="15.6" x14ac:dyDescent="0.3">
      <c r="B120" s="5" t="s">
        <v>194</v>
      </c>
      <c r="C120" s="6">
        <v>0</v>
      </c>
      <c r="D120" s="6">
        <v>0</v>
      </c>
    </row>
    <row r="121" spans="2:4" ht="15.6" x14ac:dyDescent="0.3">
      <c r="B121" s="18" t="s">
        <v>195</v>
      </c>
      <c r="C121" s="19">
        <f>SUM(C117:C120)</f>
        <v>0</v>
      </c>
      <c r="D121" s="19">
        <f>SUM(D117:D120)</f>
        <v>0</v>
      </c>
    </row>
    <row r="122" spans="2:4" ht="15.6" x14ac:dyDescent="0.3">
      <c r="B122" s="18" t="s">
        <v>196</v>
      </c>
      <c r="C122" s="19">
        <v>0</v>
      </c>
      <c r="D122" s="19">
        <v>0</v>
      </c>
    </row>
    <row r="123" spans="2:4" ht="15.6" x14ac:dyDescent="0.3">
      <c r="B123" s="14" t="s">
        <v>198</v>
      </c>
      <c r="C123" s="15">
        <f>C116+C121+C122</f>
        <v>1017608</v>
      </c>
      <c r="D123" s="15">
        <f>D116+D121+D122</f>
        <v>2086059</v>
      </c>
    </row>
    <row r="124" spans="2:4" ht="20.399999999999999" x14ac:dyDescent="0.35">
      <c r="B124" s="141" t="s">
        <v>441</v>
      </c>
      <c r="C124" s="142">
        <f>C100+C123</f>
        <v>64655208</v>
      </c>
      <c r="D124" s="142">
        <f>D100+D123</f>
        <v>93512576</v>
      </c>
    </row>
    <row r="126" spans="2:4" ht="15.6" x14ac:dyDescent="0.3">
      <c r="B126" s="5" t="s">
        <v>267</v>
      </c>
      <c r="C126" s="6">
        <f>'2.bev.'!F6</f>
        <v>17161208</v>
      </c>
      <c r="D126" s="6">
        <f>'2.bev.'!G6</f>
        <v>17180118</v>
      </c>
    </row>
    <row r="127" spans="2:4" ht="15.6" x14ac:dyDescent="0.3">
      <c r="B127" s="5" t="s">
        <v>402</v>
      </c>
      <c r="C127" s="6">
        <f>'2.bev.'!F7</f>
        <v>0</v>
      </c>
      <c r="D127" s="6">
        <f>'2.bev.'!G7</f>
        <v>0</v>
      </c>
    </row>
    <row r="128" spans="2:4" ht="15.6" x14ac:dyDescent="0.3">
      <c r="B128" s="5" t="s">
        <v>268</v>
      </c>
      <c r="C128" s="6">
        <f>'2.bev.'!F8</f>
        <v>6494000</v>
      </c>
      <c r="D128" s="6">
        <f>'2.bev.'!G8</f>
        <v>6597427</v>
      </c>
    </row>
    <row r="129" spans="2:4" ht="15.6" x14ac:dyDescent="0.3">
      <c r="B129" s="5" t="s">
        <v>269</v>
      </c>
      <c r="C129" s="6">
        <f>'2.bev.'!F9</f>
        <v>1800000</v>
      </c>
      <c r="D129" s="6">
        <f>'2.bev.'!G9</f>
        <v>1800000</v>
      </c>
    </row>
    <row r="130" spans="2:4" ht="15.6" x14ac:dyDescent="0.3">
      <c r="B130" s="5" t="s">
        <v>270</v>
      </c>
      <c r="C130" s="6">
        <f>'2.bev.'!F10</f>
        <v>0</v>
      </c>
      <c r="D130" s="6">
        <f>'2.bev.'!G10</f>
        <v>6822360</v>
      </c>
    </row>
    <row r="131" spans="2:4" ht="15.6" x14ac:dyDescent="0.3">
      <c r="B131" s="5" t="s">
        <v>271</v>
      </c>
      <c r="C131" s="6">
        <f>'2.bev.'!F11</f>
        <v>0</v>
      </c>
      <c r="D131" s="6">
        <f>'2.bev.'!G11</f>
        <v>0</v>
      </c>
    </row>
    <row r="132" spans="2:4" ht="15.6" x14ac:dyDescent="0.3">
      <c r="B132" s="18" t="s">
        <v>272</v>
      </c>
      <c r="C132" s="19">
        <f>SUM(C126:C131)</f>
        <v>25455208</v>
      </c>
      <c r="D132" s="19">
        <f>SUM(D126:D131)</f>
        <v>32399905</v>
      </c>
    </row>
    <row r="133" spans="2:4" ht="15.6" x14ac:dyDescent="0.3">
      <c r="B133" s="5" t="s">
        <v>273</v>
      </c>
      <c r="C133" s="6">
        <f>'2.bev.'!F13</f>
        <v>0</v>
      </c>
      <c r="D133" s="6">
        <f>'2.bev.'!G13</f>
        <v>0</v>
      </c>
    </row>
    <row r="134" spans="2:4" ht="15.6" x14ac:dyDescent="0.3">
      <c r="B134" s="5" t="s">
        <v>274</v>
      </c>
      <c r="C134" s="6">
        <f>'2.bev.'!F14</f>
        <v>0</v>
      </c>
      <c r="D134" s="6">
        <f>'2.bev.'!G14</f>
        <v>0</v>
      </c>
    </row>
    <row r="135" spans="2:4" ht="15.6" x14ac:dyDescent="0.3">
      <c r="B135" s="5" t="s">
        <v>275</v>
      </c>
      <c r="C135" s="6">
        <f>'2.bev.'!F15</f>
        <v>0</v>
      </c>
      <c r="D135" s="6">
        <f>'2.bev.'!G15</f>
        <v>0</v>
      </c>
    </row>
    <row r="136" spans="2:4" ht="15.6" x14ac:dyDescent="0.3">
      <c r="B136" s="5" t="s">
        <v>276</v>
      </c>
      <c r="C136" s="6">
        <f>'2.bev.'!F16</f>
        <v>0</v>
      </c>
      <c r="D136" s="6">
        <f>'2.bev.'!G16</f>
        <v>0</v>
      </c>
    </row>
    <row r="137" spans="2:4" ht="15.6" x14ac:dyDescent="0.3">
      <c r="B137" s="5" t="s">
        <v>277</v>
      </c>
      <c r="C137" s="6">
        <f>'2.bev.'!F17</f>
        <v>0</v>
      </c>
      <c r="D137" s="6">
        <f>'2.bev.'!G17</f>
        <v>2644965</v>
      </c>
    </row>
    <row r="138" spans="2:4" ht="15.6" x14ac:dyDescent="0.3">
      <c r="B138" s="23" t="s">
        <v>278</v>
      </c>
      <c r="C138" s="24">
        <f>SUM(C132:C137)</f>
        <v>25455208</v>
      </c>
      <c r="D138" s="24">
        <f>SUM(D132:D137)</f>
        <v>35044870</v>
      </c>
    </row>
    <row r="139" spans="2:4" ht="15.6" x14ac:dyDescent="0.3">
      <c r="B139" s="5" t="s">
        <v>285</v>
      </c>
      <c r="C139" s="6">
        <f>'2.bev.'!F25</f>
        <v>0</v>
      </c>
      <c r="D139" s="6">
        <f>'2.bev.'!G25</f>
        <v>0</v>
      </c>
    </row>
    <row r="140" spans="2:4" ht="15.6" x14ac:dyDescent="0.3">
      <c r="B140" s="5" t="s">
        <v>286</v>
      </c>
      <c r="C140" s="6">
        <f>'2.bev.'!F26</f>
        <v>0</v>
      </c>
      <c r="D140" s="6">
        <f>'2.bev.'!G26</f>
        <v>0</v>
      </c>
    </row>
    <row r="141" spans="2:4" ht="15.6" x14ac:dyDescent="0.3">
      <c r="B141" s="18" t="s">
        <v>287</v>
      </c>
      <c r="C141" s="19">
        <f>SUM(C139:C140)</f>
        <v>0</v>
      </c>
      <c r="D141" s="19">
        <f>SUM(D139:D140)</f>
        <v>0</v>
      </c>
    </row>
    <row r="142" spans="2:4" ht="15.6" x14ac:dyDescent="0.3">
      <c r="B142" s="5" t="s">
        <v>288</v>
      </c>
      <c r="C142" s="6">
        <f>'2.bev.'!F28</f>
        <v>0</v>
      </c>
      <c r="D142" s="6">
        <f>'2.bev.'!G28</f>
        <v>0</v>
      </c>
    </row>
    <row r="143" spans="2:4" ht="15.6" x14ac:dyDescent="0.3">
      <c r="B143" s="5" t="s">
        <v>289</v>
      </c>
      <c r="C143" s="6">
        <f>'2.bev.'!F29</f>
        <v>0</v>
      </c>
      <c r="D143" s="6">
        <f>'2.bev.'!G29</f>
        <v>0</v>
      </c>
    </row>
    <row r="144" spans="2:4" ht="15.6" x14ac:dyDescent="0.3">
      <c r="B144" s="5" t="s">
        <v>290</v>
      </c>
      <c r="C144" s="6">
        <f>'2.bev.'!F30</f>
        <v>17000000</v>
      </c>
      <c r="D144" s="6">
        <f>'2.bev.'!G30</f>
        <v>17710835</v>
      </c>
    </row>
    <row r="145" spans="2:4" ht="15.6" x14ac:dyDescent="0.3">
      <c r="B145" s="5" t="s">
        <v>291</v>
      </c>
      <c r="C145" s="6">
        <f>'2.bev.'!F31</f>
        <v>4000000</v>
      </c>
      <c r="D145" s="6">
        <f>'2.bev.'!G31</f>
        <v>10212307</v>
      </c>
    </row>
    <row r="146" spans="2:4" ht="15.6" x14ac:dyDescent="0.3">
      <c r="B146" s="5" t="s">
        <v>292</v>
      </c>
      <c r="C146" s="6">
        <f>'2.bev.'!F32</f>
        <v>0</v>
      </c>
      <c r="D146" s="6">
        <f>'2.bev.'!G32</f>
        <v>0</v>
      </c>
    </row>
    <row r="147" spans="2:4" ht="15.6" x14ac:dyDescent="0.3">
      <c r="B147" s="5" t="s">
        <v>293</v>
      </c>
      <c r="C147" s="6">
        <f>'2.bev.'!F33</f>
        <v>0</v>
      </c>
      <c r="D147" s="6">
        <f>'2.bev.'!G33</f>
        <v>0</v>
      </c>
    </row>
    <row r="148" spans="2:4" ht="15.6" x14ac:dyDescent="0.3">
      <c r="B148" s="5" t="s">
        <v>294</v>
      </c>
      <c r="C148" s="6">
        <f>'2.bev.'!F34</f>
        <v>1000000</v>
      </c>
      <c r="D148" s="6">
        <f>'2.bev.'!G34</f>
        <v>2079938</v>
      </c>
    </row>
    <row r="149" spans="2:4" ht="15.6" x14ac:dyDescent="0.3">
      <c r="B149" s="5" t="s">
        <v>295</v>
      </c>
      <c r="C149" s="6">
        <f>'2.bev.'!F35</f>
        <v>1000000</v>
      </c>
      <c r="D149" s="6">
        <f>'2.bev.'!G35</f>
        <v>1571028</v>
      </c>
    </row>
    <row r="150" spans="2:4" ht="15.6" x14ac:dyDescent="0.3">
      <c r="B150" s="18" t="s">
        <v>296</v>
      </c>
      <c r="C150" s="19">
        <f>SUM(C145:C149)</f>
        <v>6000000</v>
      </c>
      <c r="D150" s="19">
        <f>SUM(D145:D149)</f>
        <v>13863273</v>
      </c>
    </row>
    <row r="151" spans="2:4" ht="15.6" x14ac:dyDescent="0.3">
      <c r="B151" s="5" t="s">
        <v>297</v>
      </c>
      <c r="C151" s="6">
        <f>'2.bev.'!F37</f>
        <v>0</v>
      </c>
      <c r="D151" s="6">
        <f>'2.bev.'!G37</f>
        <v>912781</v>
      </c>
    </row>
    <row r="152" spans="2:4" ht="15.6" x14ac:dyDescent="0.3">
      <c r="B152" s="23" t="s">
        <v>298</v>
      </c>
      <c r="C152" s="24">
        <f>C141+C142+C143+C144+C150+C151</f>
        <v>23000000</v>
      </c>
      <c r="D152" s="24">
        <f>D141+D142+D143+D144+D150+D151</f>
        <v>32486889</v>
      </c>
    </row>
    <row r="153" spans="2:4" ht="15.6" x14ac:dyDescent="0.3">
      <c r="B153" s="5" t="s">
        <v>299</v>
      </c>
      <c r="C153" s="6">
        <f>'2.bev.'!F39</f>
        <v>0</v>
      </c>
      <c r="D153" s="6">
        <f>'2.bev.'!G39</f>
        <v>0</v>
      </c>
    </row>
    <row r="154" spans="2:4" ht="15.6" x14ac:dyDescent="0.3">
      <c r="B154" s="5" t="s">
        <v>300</v>
      </c>
      <c r="C154" s="6">
        <f>'2.bev.'!F40</f>
        <v>0</v>
      </c>
      <c r="D154" s="6">
        <f>'2.bev.'!G40</f>
        <v>297820</v>
      </c>
    </row>
    <row r="155" spans="2:4" ht="15.6" x14ac:dyDescent="0.3">
      <c r="B155" s="5" t="s">
        <v>301</v>
      </c>
      <c r="C155" s="6">
        <f>'2.bev.'!F41</f>
        <v>0</v>
      </c>
      <c r="D155" s="6">
        <f>'2.bev.'!G41</f>
        <v>0</v>
      </c>
    </row>
    <row r="156" spans="2:4" ht="15.6" x14ac:dyDescent="0.3">
      <c r="B156" s="5" t="s">
        <v>415</v>
      </c>
      <c r="C156" s="6">
        <f>'2.bev.'!F42</f>
        <v>0</v>
      </c>
      <c r="D156" s="6">
        <f>'2.bev.'!G42</f>
        <v>0</v>
      </c>
    </row>
    <row r="157" spans="2:4" ht="15.6" x14ac:dyDescent="0.3">
      <c r="B157" s="5" t="s">
        <v>302</v>
      </c>
      <c r="C157" s="6">
        <f>'2.bev.'!F43</f>
        <v>0</v>
      </c>
      <c r="D157" s="6">
        <f>'2.bev.'!G43</f>
        <v>0</v>
      </c>
    </row>
    <row r="158" spans="2:4" ht="15.6" x14ac:dyDescent="0.3">
      <c r="B158" s="5" t="s">
        <v>303</v>
      </c>
      <c r="C158" s="6">
        <f>'2.bev.'!F44</f>
        <v>0</v>
      </c>
      <c r="D158" s="6">
        <f>'2.bev.'!G44</f>
        <v>0</v>
      </c>
    </row>
    <row r="159" spans="2:4" ht="15.6" x14ac:dyDescent="0.3">
      <c r="B159" s="5" t="s">
        <v>304</v>
      </c>
      <c r="C159" s="6">
        <f>'2.bev.'!F45</f>
        <v>0</v>
      </c>
      <c r="D159" s="6">
        <f>'2.bev.'!G45</f>
        <v>0</v>
      </c>
    </row>
    <row r="160" spans="2:4" ht="15.6" x14ac:dyDescent="0.3">
      <c r="B160" s="5" t="s">
        <v>305</v>
      </c>
      <c r="C160" s="6">
        <f>'2.bev.'!F46</f>
        <v>0</v>
      </c>
      <c r="D160" s="6">
        <f>'2.bev.'!G46</f>
        <v>34</v>
      </c>
    </row>
    <row r="161" spans="2:4" ht="15.6" x14ac:dyDescent="0.3">
      <c r="B161" s="5" t="s">
        <v>306</v>
      </c>
      <c r="C161" s="6">
        <f>'2.bev.'!F47</f>
        <v>0</v>
      </c>
      <c r="D161" s="6">
        <f>'2.bev.'!G47</f>
        <v>0</v>
      </c>
    </row>
    <row r="162" spans="2:4" ht="15.6" x14ac:dyDescent="0.3">
      <c r="B162" s="5" t="s">
        <v>307</v>
      </c>
      <c r="C162" s="6">
        <f>'2.bev.'!F48</f>
        <v>0</v>
      </c>
      <c r="D162" s="6">
        <f>'2.bev.'!G48</f>
        <v>47922</v>
      </c>
    </row>
    <row r="163" spans="2:4" ht="15.6" x14ac:dyDescent="0.3">
      <c r="B163" s="23" t="s">
        <v>308</v>
      </c>
      <c r="C163" s="24">
        <f>SUM(C153:C162)</f>
        <v>0</v>
      </c>
      <c r="D163" s="24">
        <f>SUM(D153:D162)</f>
        <v>345776</v>
      </c>
    </row>
    <row r="164" spans="2:4" ht="15.6" x14ac:dyDescent="0.3">
      <c r="B164" s="5" t="s">
        <v>315</v>
      </c>
      <c r="C164" s="6">
        <f>'2.bev.'!F56</f>
        <v>0</v>
      </c>
      <c r="D164" s="6">
        <f>'2.bev.'!G56</f>
        <v>0</v>
      </c>
    </row>
    <row r="165" spans="2:4" ht="15.6" x14ac:dyDescent="0.3">
      <c r="B165" s="5" t="s">
        <v>316</v>
      </c>
      <c r="C165" s="6">
        <f>'2.bev.'!F57</f>
        <v>0</v>
      </c>
      <c r="D165" s="6">
        <f>'2.bev.'!G57</f>
        <v>0</v>
      </c>
    </row>
    <row r="166" spans="2:4" ht="15.6" x14ac:dyDescent="0.3">
      <c r="B166" s="5" t="s">
        <v>317</v>
      </c>
      <c r="C166" s="6">
        <f>'2.bev.'!F58</f>
        <v>0</v>
      </c>
      <c r="D166" s="6">
        <f>'2.bev.'!G58</f>
        <v>0</v>
      </c>
    </row>
    <row r="167" spans="2:4" ht="15.6" x14ac:dyDescent="0.3">
      <c r="B167" s="23" t="s">
        <v>318</v>
      </c>
      <c r="C167" s="24">
        <f>SUM(C164:C166)</f>
        <v>0</v>
      </c>
      <c r="D167" s="24">
        <f>SUM(D164:D166)</f>
        <v>0</v>
      </c>
    </row>
    <row r="168" spans="2:4" ht="15.6" x14ac:dyDescent="0.3">
      <c r="B168" s="138" t="s">
        <v>439</v>
      </c>
      <c r="C168" s="83">
        <f>C138+C152+C163+C167</f>
        <v>48455208</v>
      </c>
      <c r="D168" s="83">
        <f>D138+D152+D163+D167</f>
        <v>67877535</v>
      </c>
    </row>
    <row r="169" spans="2:4" ht="15.6" x14ac:dyDescent="0.3">
      <c r="B169" s="5" t="s">
        <v>279</v>
      </c>
      <c r="C169" s="6">
        <f>'2.bev.'!F19</f>
        <v>0</v>
      </c>
      <c r="D169" s="6">
        <f>'2.bev.'!G19</f>
        <v>2348000</v>
      </c>
    </row>
    <row r="170" spans="2:4" ht="15.6" x14ac:dyDescent="0.3">
      <c r="B170" s="5" t="s">
        <v>280</v>
      </c>
      <c r="C170" s="6">
        <f>'2.bev.'!F20</f>
        <v>0</v>
      </c>
      <c r="D170" s="6">
        <f>'2.bev.'!G20</f>
        <v>0</v>
      </c>
    </row>
    <row r="171" spans="2:4" ht="15.6" x14ac:dyDescent="0.3">
      <c r="B171" s="5" t="s">
        <v>281</v>
      </c>
      <c r="C171" s="6">
        <f>'2.bev.'!F21</f>
        <v>0</v>
      </c>
      <c r="D171" s="6">
        <f>'2.bev.'!G21</f>
        <v>0</v>
      </c>
    </row>
    <row r="172" spans="2:4" ht="15.6" x14ac:dyDescent="0.3">
      <c r="B172" s="5" t="s">
        <v>282</v>
      </c>
      <c r="C172" s="6">
        <f>'2.bev.'!F22</f>
        <v>0</v>
      </c>
      <c r="D172" s="6">
        <f>'2.bev.'!G22</f>
        <v>0</v>
      </c>
    </row>
    <row r="173" spans="2:4" ht="15.6" x14ac:dyDescent="0.3">
      <c r="B173" s="5" t="s">
        <v>283</v>
      </c>
      <c r="C173" s="6">
        <f>'2.bev.'!F23</f>
        <v>0</v>
      </c>
      <c r="D173" s="6">
        <v>0</v>
      </c>
    </row>
    <row r="174" spans="2:4" ht="15.6" x14ac:dyDescent="0.3">
      <c r="B174" s="23" t="s">
        <v>284</v>
      </c>
      <c r="C174" s="24">
        <f>SUM(C169:C173)</f>
        <v>0</v>
      </c>
      <c r="D174" s="24">
        <f>SUM(D169:D173)</f>
        <v>2348000</v>
      </c>
    </row>
    <row r="175" spans="2:4" ht="15.6" x14ac:dyDescent="0.3">
      <c r="B175" s="5" t="s">
        <v>309</v>
      </c>
      <c r="C175" s="6">
        <f>'2.bev.'!F50</f>
        <v>0</v>
      </c>
      <c r="D175" s="6">
        <f>'2.bev.'!G50</f>
        <v>0</v>
      </c>
    </row>
    <row r="176" spans="2:4" ht="15.6" x14ac:dyDescent="0.3">
      <c r="B176" s="5" t="s">
        <v>310</v>
      </c>
      <c r="C176" s="6">
        <f>'2.bev.'!F51</f>
        <v>0</v>
      </c>
      <c r="D176" s="6">
        <f>'2.bev.'!G51</f>
        <v>0</v>
      </c>
    </row>
    <row r="177" spans="2:4" ht="15.6" x14ac:dyDescent="0.3">
      <c r="B177" s="5" t="s">
        <v>311</v>
      </c>
      <c r="C177" s="6">
        <f>'2.bev.'!F52</f>
        <v>0</v>
      </c>
      <c r="D177" s="6">
        <f>'2.bev.'!G52</f>
        <v>0</v>
      </c>
    </row>
    <row r="178" spans="2:4" ht="15.6" x14ac:dyDescent="0.3">
      <c r="B178" s="5" t="s">
        <v>312</v>
      </c>
      <c r="C178" s="6">
        <f>'2.bev.'!F53</f>
        <v>0</v>
      </c>
      <c r="D178" s="6">
        <f>'2.bev.'!G53</f>
        <v>0</v>
      </c>
    </row>
    <row r="179" spans="2:4" ht="15.6" x14ac:dyDescent="0.3">
      <c r="B179" s="5" t="s">
        <v>313</v>
      </c>
      <c r="C179" s="6">
        <f>'2.bev.'!F54</f>
        <v>0</v>
      </c>
      <c r="D179" s="6">
        <f>'2.bev.'!G54</f>
        <v>0</v>
      </c>
    </row>
    <row r="180" spans="2:4" ht="15.6" x14ac:dyDescent="0.3">
      <c r="B180" s="23" t="s">
        <v>314</v>
      </c>
      <c r="C180" s="24">
        <f>SUM(C175:C179)</f>
        <v>0</v>
      </c>
      <c r="D180" s="24">
        <f>SUM(D175:D179)</f>
        <v>0</v>
      </c>
    </row>
    <row r="181" spans="2:4" ht="15.6" x14ac:dyDescent="0.3">
      <c r="B181" s="5" t="s">
        <v>319</v>
      </c>
      <c r="C181" s="6">
        <f>'2.bev.'!F61</f>
        <v>0</v>
      </c>
      <c r="D181" s="6">
        <f>'2.bev.'!G61</f>
        <v>0</v>
      </c>
    </row>
    <row r="182" spans="2:4" ht="15.6" x14ac:dyDescent="0.3">
      <c r="B182" s="5" t="s">
        <v>320</v>
      </c>
      <c r="C182" s="6">
        <f>'2.bev.'!F62</f>
        <v>0</v>
      </c>
      <c r="D182" s="6">
        <f>'2.bev.'!G62</f>
        <v>0</v>
      </c>
    </row>
    <row r="183" spans="2:4" ht="15.6" x14ac:dyDescent="0.3">
      <c r="B183" s="5" t="s">
        <v>416</v>
      </c>
      <c r="C183" s="6">
        <f>'2.bev.'!F63</f>
        <v>0</v>
      </c>
      <c r="D183" s="6">
        <f>'2.bev.'!G63</f>
        <v>674084</v>
      </c>
    </row>
    <row r="184" spans="2:4" ht="15.6" x14ac:dyDescent="0.3">
      <c r="B184" s="23" t="s">
        <v>321</v>
      </c>
      <c r="C184" s="24">
        <f>SUM(C181:C183)</f>
        <v>0</v>
      </c>
      <c r="D184" s="24">
        <f>SUM(D181:D183)</f>
        <v>674084</v>
      </c>
    </row>
    <row r="185" spans="2:4" ht="15.6" x14ac:dyDescent="0.3">
      <c r="B185" s="138" t="s">
        <v>440</v>
      </c>
      <c r="C185" s="86">
        <f>C174+C180+C184</f>
        <v>0</v>
      </c>
      <c r="D185" s="86">
        <f>D174+D180+D184</f>
        <v>3022084</v>
      </c>
    </row>
    <row r="186" spans="2:4" ht="17.399999999999999" x14ac:dyDescent="0.3">
      <c r="B186" s="62" t="s">
        <v>444</v>
      </c>
      <c r="C186" s="63">
        <f>C168+C185</f>
        <v>48455208</v>
      </c>
      <c r="D186" s="63">
        <f>D168+D185</f>
        <v>70899619</v>
      </c>
    </row>
    <row r="187" spans="2:4" ht="17.399999999999999" x14ac:dyDescent="0.3">
      <c r="B187" s="49" t="s">
        <v>442</v>
      </c>
      <c r="C187" s="50">
        <f>C168-C76</f>
        <v>8992760</v>
      </c>
      <c r="D187" s="50">
        <f>D168-D76</f>
        <v>-14287099</v>
      </c>
    </row>
    <row r="188" spans="2:4" ht="17.399999999999999" x14ac:dyDescent="0.3">
      <c r="B188" s="49" t="s">
        <v>443</v>
      </c>
      <c r="C188" s="50">
        <f>C185-C99</f>
        <v>-24175152</v>
      </c>
      <c r="D188" s="50">
        <f>D185-D99</f>
        <v>-6239799</v>
      </c>
    </row>
    <row r="189" spans="2:4" ht="15.6" x14ac:dyDescent="0.3">
      <c r="B189" s="5" t="s">
        <v>323</v>
      </c>
      <c r="C189" s="6">
        <f>'2.bev.'!F66</f>
        <v>0</v>
      </c>
      <c r="D189" s="6">
        <f>'2.bev.'!G66</f>
        <v>0</v>
      </c>
    </row>
    <row r="190" spans="2:4" ht="15.6" x14ac:dyDescent="0.3">
      <c r="B190" s="5" t="s">
        <v>324</v>
      </c>
      <c r="C190" s="6">
        <f>'2.bev.'!F67</f>
        <v>0</v>
      </c>
      <c r="D190" s="6">
        <f>'2.bev.'!G67</f>
        <v>0</v>
      </c>
    </row>
    <row r="191" spans="2:4" ht="15.6" x14ac:dyDescent="0.3">
      <c r="B191" s="5" t="s">
        <v>325</v>
      </c>
      <c r="C191" s="6">
        <f>'2.bev.'!F68</f>
        <v>0</v>
      </c>
      <c r="D191" s="6">
        <f>'2.bev.'!G68</f>
        <v>0</v>
      </c>
    </row>
    <row r="192" spans="2:4" ht="15.6" x14ac:dyDescent="0.3">
      <c r="B192" s="5" t="s">
        <v>326</v>
      </c>
      <c r="C192" s="6">
        <f>SUM(C189:C191)</f>
        <v>0</v>
      </c>
      <c r="D192" s="6">
        <f>SUM(D189:D191)</f>
        <v>0</v>
      </c>
    </row>
    <row r="193" spans="2:4" ht="15.6" x14ac:dyDescent="0.3">
      <c r="B193" s="5" t="s">
        <v>327</v>
      </c>
      <c r="C193" s="6">
        <f>'2.bev.'!F70</f>
        <v>0</v>
      </c>
      <c r="D193" s="6">
        <f>'2.bev.'!G70</f>
        <v>0</v>
      </c>
    </row>
    <row r="194" spans="2:4" ht="15.6" x14ac:dyDescent="0.3">
      <c r="B194" s="5" t="s">
        <v>328</v>
      </c>
      <c r="C194" s="6">
        <f>'2.bev.'!F71</f>
        <v>0</v>
      </c>
      <c r="D194" s="6">
        <f>'2.bev.'!G71</f>
        <v>0</v>
      </c>
    </row>
    <row r="195" spans="2:4" ht="15.6" x14ac:dyDescent="0.3">
      <c r="B195" s="5" t="s">
        <v>329</v>
      </c>
      <c r="C195" s="6">
        <f>'2.bev.'!F72</f>
        <v>0</v>
      </c>
      <c r="D195" s="6">
        <f>'2.bev.'!G72</f>
        <v>0</v>
      </c>
    </row>
    <row r="196" spans="2:4" ht="15.6" x14ac:dyDescent="0.3">
      <c r="B196" s="5" t="s">
        <v>330</v>
      </c>
      <c r="C196" s="6">
        <f>'2.bev.'!F73</f>
        <v>0</v>
      </c>
      <c r="D196" s="6">
        <f>'2.bev.'!G73</f>
        <v>0</v>
      </c>
    </row>
    <row r="197" spans="2:4" ht="15.6" x14ac:dyDescent="0.3">
      <c r="B197" s="5" t="s">
        <v>331</v>
      </c>
      <c r="C197" s="6">
        <f>SUM(C193:C196)</f>
        <v>0</v>
      </c>
      <c r="D197" s="6">
        <f>SUM(D193:D196)</f>
        <v>0</v>
      </c>
    </row>
    <row r="198" spans="2:4" ht="15.6" x14ac:dyDescent="0.3">
      <c r="B198" s="5" t="s">
        <v>333</v>
      </c>
      <c r="C198" s="6">
        <f>'2.bev.'!F75</f>
        <v>8000000</v>
      </c>
      <c r="D198" s="6">
        <f>'2.bev.'!G75</f>
        <v>20628571</v>
      </c>
    </row>
    <row r="199" spans="2:4" ht="15.6" x14ac:dyDescent="0.3">
      <c r="B199" s="5" t="s">
        <v>332</v>
      </c>
      <c r="C199" s="6">
        <f>'2.bev.'!F76</f>
        <v>8000000</v>
      </c>
      <c r="D199" s="6">
        <f>'2.bev.'!G76</f>
        <v>0</v>
      </c>
    </row>
    <row r="200" spans="2:4" ht="15.6" x14ac:dyDescent="0.3">
      <c r="B200" s="5" t="s">
        <v>334</v>
      </c>
      <c r="C200" s="6">
        <f>'2.bev.'!F77</f>
        <v>0</v>
      </c>
      <c r="D200" s="6">
        <f>'2.bev.'!G77</f>
        <v>0</v>
      </c>
    </row>
    <row r="201" spans="2:4" ht="15.6" x14ac:dyDescent="0.3">
      <c r="B201" s="5" t="s">
        <v>335</v>
      </c>
      <c r="C201" s="6">
        <f>'2.bev.'!F78</f>
        <v>0</v>
      </c>
      <c r="D201" s="6">
        <f>'2.bev.'!G78</f>
        <v>0</v>
      </c>
    </row>
    <row r="202" spans="2:4" ht="15.6" x14ac:dyDescent="0.3">
      <c r="B202" s="5" t="s">
        <v>336</v>
      </c>
      <c r="C202" s="6">
        <f>SUM(C198:C201)</f>
        <v>16000000</v>
      </c>
      <c r="D202" s="6">
        <f>SUM(D198:D201)</f>
        <v>20628571</v>
      </c>
    </row>
    <row r="203" spans="2:4" ht="15.6" x14ac:dyDescent="0.3">
      <c r="B203" s="5" t="s">
        <v>337</v>
      </c>
      <c r="C203" s="6">
        <f>'2.bev.'!F80</f>
        <v>0</v>
      </c>
      <c r="D203" s="6">
        <f>'2.bev.'!G80</f>
        <v>1984386</v>
      </c>
    </row>
    <row r="204" spans="2:4" ht="15.6" x14ac:dyDescent="0.3">
      <c r="B204" s="5" t="s">
        <v>338</v>
      </c>
      <c r="C204" s="6">
        <f>'2.bev.'!F81</f>
        <v>0</v>
      </c>
      <c r="D204" s="6">
        <f>'2.bev.'!G81</f>
        <v>0</v>
      </c>
    </row>
    <row r="205" spans="2:4" ht="15.6" x14ac:dyDescent="0.3">
      <c r="B205" s="5" t="s">
        <v>339</v>
      </c>
      <c r="C205" s="6">
        <f>'2.bev.'!F82</f>
        <v>0</v>
      </c>
      <c r="D205" s="6">
        <f>'2.bev.'!G82</f>
        <v>0</v>
      </c>
    </row>
    <row r="206" spans="2:4" ht="15.6" x14ac:dyDescent="0.3">
      <c r="B206" s="5" t="s">
        <v>340</v>
      </c>
      <c r="C206" s="6">
        <f>'2.bev.'!F83</f>
        <v>0</v>
      </c>
      <c r="D206" s="6">
        <f>'2.bev.'!G83</f>
        <v>0</v>
      </c>
    </row>
    <row r="207" spans="2:4" ht="15.6" x14ac:dyDescent="0.3">
      <c r="B207" s="5" t="s">
        <v>341</v>
      </c>
      <c r="C207" s="6">
        <f>'2.bev.'!F84</f>
        <v>0</v>
      </c>
      <c r="D207" s="6">
        <f>'2.bev.'!G84</f>
        <v>0</v>
      </c>
    </row>
    <row r="208" spans="2:4" ht="15.6" x14ac:dyDescent="0.3">
      <c r="B208" s="5" t="s">
        <v>342</v>
      </c>
      <c r="C208" s="6">
        <f>+C192+C197+C202+C203+C204+C205+C206+C207</f>
        <v>16000000</v>
      </c>
      <c r="D208" s="6">
        <f>+D192+D197+D202+D203+D204+D205+D206+D207</f>
        <v>22612957</v>
      </c>
    </row>
    <row r="209" spans="2:4" ht="15.6" x14ac:dyDescent="0.3">
      <c r="B209" s="5" t="s">
        <v>343</v>
      </c>
      <c r="C209" s="6">
        <f>'2.bev.'!F86</f>
        <v>0</v>
      </c>
      <c r="D209" s="6">
        <f>'2.bev.'!G86</f>
        <v>0</v>
      </c>
    </row>
    <row r="210" spans="2:4" ht="15.6" x14ac:dyDescent="0.3">
      <c r="B210" s="5" t="s">
        <v>344</v>
      </c>
      <c r="C210" s="6">
        <f>'2.bev.'!F87</f>
        <v>0</v>
      </c>
      <c r="D210" s="6">
        <f>'2.bev.'!G87</f>
        <v>0</v>
      </c>
    </row>
    <row r="211" spans="2:4" ht="15.6" x14ac:dyDescent="0.3">
      <c r="B211" s="5" t="s">
        <v>345</v>
      </c>
      <c r="C211" s="6">
        <f>'2.bev.'!F88</f>
        <v>0</v>
      </c>
      <c r="D211" s="6">
        <f>'2.bev.'!G88</f>
        <v>0</v>
      </c>
    </row>
    <row r="212" spans="2:4" ht="15.6" x14ac:dyDescent="0.3">
      <c r="B212" s="5" t="s">
        <v>346</v>
      </c>
      <c r="C212" s="6">
        <f>'2.bev.'!F89</f>
        <v>0</v>
      </c>
      <c r="D212" s="6">
        <f>'2.bev.'!G89</f>
        <v>0</v>
      </c>
    </row>
    <row r="213" spans="2:4" ht="15.6" x14ac:dyDescent="0.3">
      <c r="B213" s="5" t="s">
        <v>347</v>
      </c>
      <c r="C213" s="6">
        <f>SUM(C209:C212)</f>
        <v>0</v>
      </c>
      <c r="D213" s="6">
        <f>SUM(D209:D212)</f>
        <v>0</v>
      </c>
    </row>
    <row r="214" spans="2:4" ht="15.6" x14ac:dyDescent="0.3">
      <c r="B214" s="5" t="s">
        <v>348</v>
      </c>
      <c r="C214" s="6">
        <f>'2.bev.'!F91</f>
        <v>0</v>
      </c>
      <c r="D214" s="6">
        <f>'2.bev.'!G91</f>
        <v>0</v>
      </c>
    </row>
    <row r="215" spans="2:4" ht="15.6" x14ac:dyDescent="0.3">
      <c r="B215" s="23" t="s">
        <v>349</v>
      </c>
      <c r="C215" s="24">
        <f>C208+C213+C214</f>
        <v>16000000</v>
      </c>
      <c r="D215" s="24">
        <f>D208+D213+D214</f>
        <v>22612957</v>
      </c>
    </row>
    <row r="216" spans="2:4" ht="20.399999999999999" x14ac:dyDescent="0.35">
      <c r="B216" s="143" t="s">
        <v>445</v>
      </c>
      <c r="C216" s="144">
        <f>C186+C215</f>
        <v>64455208</v>
      </c>
      <c r="D216" s="209">
        <f>D186+D215</f>
        <v>93512576</v>
      </c>
    </row>
  </sheetData>
  <mergeCells count="1">
    <mergeCell ref="C3:F3"/>
  </mergeCells>
  <phoneticPr fontId="6" type="noConversion"/>
  <hyperlinks>
    <hyperlink ref="B42" r:id="rId1" location="sup194" display="http://www.opten.hu/loadpage.php - sup194" xr:uid="{00000000-0004-0000-0C00-000000000000}"/>
    <hyperlink ref="B47" r:id="rId2" location="sup195" display="http://www.opten.hu/loadpage.php - sup195" xr:uid="{00000000-0004-0000-0C00-000001000000}"/>
    <hyperlink ref="B55" r:id="rId3" location="sup203" display="http://www.opten.hu/loadpage.php?dest=OISZ&amp;twhich=214774&amp;srcid=ol4366 - sup203" xr:uid="{00000000-0004-0000-0C00-000002000000}"/>
  </hyperlinks>
  <pageMargins left="0.74803149606299213" right="0.74803149606299213" top="0.98425196850393704" bottom="0.98425196850393704" header="0.51181102362204722" footer="0.51181102362204722"/>
  <pageSetup paperSize="9" scale="54" orientation="portrait" r:id="rId4"/>
  <headerFooter alignWithMargins="0"/>
  <rowBreaks count="2" manualBreakCount="2">
    <brk id="76" max="16383" man="1"/>
    <brk id="15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K46"/>
  <sheetViews>
    <sheetView tabSelected="1" view="pageBreakPreview" topLeftCell="C2" zoomScaleSheetLayoutView="100" workbookViewId="0">
      <selection activeCell="F2" sqref="F2"/>
    </sheetView>
  </sheetViews>
  <sheetFormatPr defaultRowHeight="14.4" x14ac:dyDescent="0.3"/>
  <cols>
    <col min="1" max="1" width="6.109375" customWidth="1"/>
    <col min="2" max="2" width="57.88671875" customWidth="1"/>
    <col min="3" max="3" width="18.88671875" customWidth="1"/>
    <col min="4" max="4" width="16.5546875" customWidth="1"/>
    <col min="5" max="5" width="17.5546875" customWidth="1"/>
    <col min="6" max="6" width="18.6640625" customWidth="1"/>
    <col min="7" max="7" width="7.6640625" customWidth="1"/>
    <col min="8" max="8" width="18.5546875" customWidth="1"/>
    <col min="9" max="9" width="20.5546875" customWidth="1"/>
    <col min="10" max="10" width="19.109375" customWidth="1"/>
    <col min="11" max="11" width="21.33203125" customWidth="1"/>
  </cols>
  <sheetData>
    <row r="1" spans="2:11" ht="15.6" x14ac:dyDescent="0.3">
      <c r="B1" s="16" t="s">
        <v>562</v>
      </c>
      <c r="D1" s="166"/>
      <c r="E1" s="97"/>
      <c r="F1" s="177"/>
    </row>
    <row r="2" spans="2:11" ht="15.6" x14ac:dyDescent="0.3">
      <c r="B2" s="16"/>
      <c r="D2" s="166"/>
      <c r="E2" s="97"/>
      <c r="F2" s="177"/>
      <c r="H2" s="184" t="s">
        <v>639</v>
      </c>
      <c r="I2" s="185" t="s">
        <v>591</v>
      </c>
      <c r="J2" s="186" t="s">
        <v>582</v>
      </c>
    </row>
    <row r="3" spans="2:11" ht="15.6" x14ac:dyDescent="0.3">
      <c r="B3" s="16"/>
      <c r="D3" s="166"/>
      <c r="E3" s="97"/>
      <c r="F3" s="177"/>
      <c r="H3" s="182"/>
      <c r="I3" s="182"/>
      <c r="J3" s="182"/>
    </row>
    <row r="4" spans="2:11" ht="15.6" x14ac:dyDescent="0.3">
      <c r="B4" s="16"/>
      <c r="D4" s="166"/>
      <c r="E4" s="97"/>
      <c r="F4" s="177"/>
      <c r="H4" s="184" t="s">
        <v>639</v>
      </c>
      <c r="I4" s="185" t="s">
        <v>626</v>
      </c>
      <c r="J4" s="186" t="s">
        <v>582</v>
      </c>
    </row>
    <row r="5" spans="2:11" ht="15.6" x14ac:dyDescent="0.3">
      <c r="B5" s="229" t="s">
        <v>38</v>
      </c>
      <c r="C5" s="229"/>
      <c r="D5" s="229"/>
      <c r="E5" s="229"/>
      <c r="F5" s="229"/>
      <c r="G5" s="3"/>
    </row>
    <row r="6" spans="2:11" ht="16.2" thickBot="1" x14ac:dyDescent="0.35">
      <c r="B6" s="16"/>
      <c r="C6" s="16" t="s">
        <v>623</v>
      </c>
      <c r="D6" s="16" t="s">
        <v>623</v>
      </c>
      <c r="E6" s="16" t="s">
        <v>623</v>
      </c>
      <c r="F6" s="16" t="s">
        <v>623</v>
      </c>
      <c r="G6" s="3"/>
      <c r="H6" s="213" t="s">
        <v>624</v>
      </c>
      <c r="I6" s="213" t="s">
        <v>624</v>
      </c>
      <c r="J6" s="213" t="s">
        <v>624</v>
      </c>
      <c r="K6" s="213" t="s">
        <v>624</v>
      </c>
    </row>
    <row r="7" spans="2:11" ht="47.4" thickBot="1" x14ac:dyDescent="0.35">
      <c r="B7" s="122" t="s">
        <v>373</v>
      </c>
      <c r="C7" s="118" t="s">
        <v>12</v>
      </c>
      <c r="D7" s="118" t="s">
        <v>13</v>
      </c>
      <c r="E7" s="118" t="s">
        <v>14</v>
      </c>
      <c r="F7" s="119" t="s">
        <v>15</v>
      </c>
      <c r="H7" s="118" t="s">
        <v>12</v>
      </c>
      <c r="I7" s="118" t="s">
        <v>13</v>
      </c>
      <c r="J7" s="118" t="s">
        <v>14</v>
      </c>
      <c r="K7" s="119" t="s">
        <v>15</v>
      </c>
    </row>
    <row r="8" spans="2:11" ht="15.6" x14ac:dyDescent="0.3">
      <c r="B8" s="98" t="s">
        <v>16</v>
      </c>
      <c r="C8" s="125">
        <f>'1.kiad.'!F23</f>
        <v>10560840</v>
      </c>
      <c r="D8" s="125">
        <v>0</v>
      </c>
      <c r="E8" s="125">
        <v>0</v>
      </c>
      <c r="F8" s="127">
        <f t="shared" ref="F8:F16" si="0">C8+D8+E8</f>
        <v>10560840</v>
      </c>
      <c r="H8" s="125">
        <f>'1.kiad.'!G23</f>
        <v>11029892</v>
      </c>
      <c r="I8" s="125">
        <v>0</v>
      </c>
      <c r="J8" s="125">
        <v>0</v>
      </c>
      <c r="K8" s="127">
        <f t="shared" ref="K8:K12" si="1">H8+I8+J8</f>
        <v>11029892</v>
      </c>
    </row>
    <row r="9" spans="2:11" ht="31.2" x14ac:dyDescent="0.3">
      <c r="B9" s="99" t="s">
        <v>17</v>
      </c>
      <c r="C9" s="111">
        <f>'1.kiad.'!F24</f>
        <v>2341532</v>
      </c>
      <c r="D9" s="125">
        <v>0</v>
      </c>
      <c r="E9" s="125">
        <v>0</v>
      </c>
      <c r="F9" s="127">
        <f t="shared" si="0"/>
        <v>2341532</v>
      </c>
      <c r="H9" s="111">
        <f>'1.kiad.'!G24</f>
        <v>1917204</v>
      </c>
      <c r="I9" s="125">
        <v>0</v>
      </c>
      <c r="J9" s="125">
        <v>0</v>
      </c>
      <c r="K9" s="127">
        <f t="shared" si="1"/>
        <v>1917204</v>
      </c>
    </row>
    <row r="10" spans="2:11" ht="15.6" x14ac:dyDescent="0.3">
      <c r="B10" s="99" t="s">
        <v>18</v>
      </c>
      <c r="C10" s="111">
        <f>'1.kiad.'!F49</f>
        <v>17134410</v>
      </c>
      <c r="D10" s="125">
        <v>0</v>
      </c>
      <c r="E10" s="125">
        <v>0</v>
      </c>
      <c r="F10" s="127">
        <f t="shared" si="0"/>
        <v>17134410</v>
      </c>
      <c r="H10" s="111">
        <f>'1.kiad.'!G49</f>
        <v>20742395</v>
      </c>
      <c r="I10" s="125">
        <v>0</v>
      </c>
      <c r="J10" s="125">
        <v>0</v>
      </c>
      <c r="K10" s="127">
        <f t="shared" si="1"/>
        <v>20742395</v>
      </c>
    </row>
    <row r="11" spans="2:11" ht="15.6" x14ac:dyDescent="0.3">
      <c r="B11" s="99" t="s">
        <v>19</v>
      </c>
      <c r="C11" s="111">
        <f>'1.kiad.'!F58</f>
        <v>3594000</v>
      </c>
      <c r="D11" s="125">
        <v>0</v>
      </c>
      <c r="E11" s="125">
        <v>0</v>
      </c>
      <c r="F11" s="127">
        <f t="shared" si="0"/>
        <v>3594000</v>
      </c>
      <c r="H11" s="111">
        <f>'1.kiad.'!G58</f>
        <v>2633240</v>
      </c>
      <c r="I11" s="125">
        <v>0</v>
      </c>
      <c r="J11" s="125">
        <v>0</v>
      </c>
      <c r="K11" s="127">
        <f t="shared" si="1"/>
        <v>2633240</v>
      </c>
    </row>
    <row r="12" spans="2:11" ht="15.6" x14ac:dyDescent="0.3">
      <c r="B12" s="99" t="s">
        <v>20</v>
      </c>
      <c r="C12" s="111">
        <f>C13+C14</f>
        <v>4966666</v>
      </c>
      <c r="D12" s="111">
        <f>D13+D14</f>
        <v>865000</v>
      </c>
      <c r="E12" s="111">
        <f>E13+E14</f>
        <v>0</v>
      </c>
      <c r="F12" s="127">
        <f t="shared" si="0"/>
        <v>5831666</v>
      </c>
      <c r="H12" s="111">
        <f>H13+H14</f>
        <v>4897738</v>
      </c>
      <c r="I12" s="111">
        <f>I13+I14</f>
        <v>6473100</v>
      </c>
      <c r="J12" s="111">
        <f>J13+J14</f>
        <v>0</v>
      </c>
      <c r="K12" s="127">
        <f t="shared" si="1"/>
        <v>11370838</v>
      </c>
    </row>
    <row r="13" spans="2:11" ht="15.6" x14ac:dyDescent="0.3">
      <c r="B13" s="100" t="s">
        <v>40</v>
      </c>
      <c r="C13" s="109">
        <f>+'1.kiad.'!F64</f>
        <v>4966666</v>
      </c>
      <c r="D13" s="109">
        <v>0</v>
      </c>
      <c r="E13" s="109">
        <v>0</v>
      </c>
      <c r="F13" s="110">
        <f>C13+D13+E13</f>
        <v>4966666</v>
      </c>
      <c r="H13" s="109">
        <f>+'1.kiad.'!G64</f>
        <v>4897738</v>
      </c>
      <c r="I13" s="109">
        <v>0</v>
      </c>
      <c r="J13" s="109">
        <v>0</v>
      </c>
      <c r="K13" s="110">
        <f>H13+I13+J13</f>
        <v>4897738</v>
      </c>
    </row>
    <row r="14" spans="2:11" ht="15.6" x14ac:dyDescent="0.3">
      <c r="B14" s="100" t="s">
        <v>41</v>
      </c>
      <c r="C14" s="109">
        <v>0</v>
      </c>
      <c r="D14" s="109">
        <f>'1.kiad.'!F69</f>
        <v>865000</v>
      </c>
      <c r="E14" s="109">
        <v>0</v>
      </c>
      <c r="F14" s="110">
        <f t="shared" si="0"/>
        <v>865000</v>
      </c>
      <c r="H14" s="109">
        <v>0</v>
      </c>
      <c r="I14" s="109">
        <f>'1.kiad.'!G69</f>
        <v>6473100</v>
      </c>
      <c r="J14" s="109">
        <v>0</v>
      </c>
      <c r="K14" s="110">
        <f t="shared" ref="K14:K16" si="2">H14+I14+J14</f>
        <v>6473100</v>
      </c>
    </row>
    <row r="15" spans="2:11" ht="15.6" x14ac:dyDescent="0.3">
      <c r="B15" s="210" t="s">
        <v>619</v>
      </c>
      <c r="C15" s="109"/>
      <c r="D15" s="109"/>
      <c r="E15" s="109"/>
      <c r="F15" s="110"/>
      <c r="H15" s="109">
        <f>'1.kiad.'!G60</f>
        <v>273597</v>
      </c>
      <c r="I15" s="109"/>
      <c r="J15" s="109"/>
      <c r="K15" s="110">
        <f t="shared" si="2"/>
        <v>273597</v>
      </c>
    </row>
    <row r="16" spans="2:11" ht="15.6" x14ac:dyDescent="0.3">
      <c r="B16" s="101" t="s">
        <v>618</v>
      </c>
      <c r="C16" s="112">
        <v>0</v>
      </c>
      <c r="D16" s="112">
        <f>'1.kiad.'!F71</f>
        <v>0</v>
      </c>
      <c r="E16" s="112">
        <v>0</v>
      </c>
      <c r="F16" s="110">
        <f t="shared" si="0"/>
        <v>0</v>
      </c>
      <c r="H16" s="112">
        <f>'1.kiad.'!G70</f>
        <v>34197468</v>
      </c>
      <c r="I16" s="112">
        <f>'1.kiad.'!K71</f>
        <v>0</v>
      </c>
      <c r="J16" s="112">
        <v>0</v>
      </c>
      <c r="K16" s="110">
        <f t="shared" si="2"/>
        <v>34197468</v>
      </c>
    </row>
    <row r="17" spans="2:11" ht="15.6" x14ac:dyDescent="0.3">
      <c r="B17" s="102" t="s">
        <v>21</v>
      </c>
      <c r="C17" s="113">
        <f>C8+C9+C10+C11+C12+C16</f>
        <v>38597448</v>
      </c>
      <c r="D17" s="113">
        <f>D8+D9+D10+D11+D12+D16</f>
        <v>865000</v>
      </c>
      <c r="E17" s="113">
        <f>E8+E9+E10+E11+E12+E16</f>
        <v>0</v>
      </c>
      <c r="F17" s="114">
        <f>F8+F9+F10+F11+F12+F16</f>
        <v>39462448</v>
      </c>
      <c r="H17" s="113">
        <f>H8+H9+H10+H11+H12+H16+H15</f>
        <v>75691534</v>
      </c>
      <c r="I17" s="113">
        <f t="shared" ref="I17:K17" si="3">I8+I9+I10+I11+I12+I16+I15</f>
        <v>6473100</v>
      </c>
      <c r="J17" s="113">
        <f t="shared" si="3"/>
        <v>0</v>
      </c>
      <c r="K17" s="113">
        <f t="shared" si="3"/>
        <v>82164634</v>
      </c>
    </row>
    <row r="18" spans="2:11" ht="15.6" x14ac:dyDescent="0.3">
      <c r="B18" s="99" t="s">
        <v>22</v>
      </c>
      <c r="C18" s="111">
        <f>'1.kiad.'!F81</f>
        <v>23175152</v>
      </c>
      <c r="D18" s="111">
        <v>0</v>
      </c>
      <c r="E18" s="111">
        <v>0</v>
      </c>
      <c r="F18" s="110">
        <f>C18+D18+E18</f>
        <v>23175152</v>
      </c>
      <c r="H18" s="111">
        <f>'1.kiad.'!G81</f>
        <v>3299594</v>
      </c>
      <c r="I18" s="111">
        <v>0</v>
      </c>
      <c r="J18" s="111">
        <v>0</v>
      </c>
      <c r="K18" s="110">
        <f>H18+I18+J18</f>
        <v>3299594</v>
      </c>
    </row>
    <row r="19" spans="2:11" ht="15.6" x14ac:dyDescent="0.3">
      <c r="B19" s="99" t="s">
        <v>23</v>
      </c>
      <c r="C19" s="111">
        <f>'1.kiad.'!F86</f>
        <v>1000000</v>
      </c>
      <c r="D19" s="111">
        <v>0</v>
      </c>
      <c r="E19" s="111">
        <v>0</v>
      </c>
      <c r="F19" s="110">
        <f>C19+D19+E19</f>
        <v>1000000</v>
      </c>
      <c r="H19" s="111">
        <f>'1.kiad.'!G86</f>
        <v>5962289</v>
      </c>
      <c r="I19" s="111">
        <v>0</v>
      </c>
      <c r="J19" s="111">
        <v>0</v>
      </c>
      <c r="K19" s="110">
        <f>H19+I19+J19</f>
        <v>5962289</v>
      </c>
    </row>
    <row r="20" spans="2:11" ht="15.6" x14ac:dyDescent="0.3">
      <c r="B20" s="102" t="s">
        <v>24</v>
      </c>
      <c r="C20" s="113">
        <f>C18+C19</f>
        <v>24175152</v>
      </c>
      <c r="D20" s="113">
        <f>D18+D19</f>
        <v>0</v>
      </c>
      <c r="E20" s="113">
        <f>E18+E19</f>
        <v>0</v>
      </c>
      <c r="F20" s="114">
        <f>F18+F19</f>
        <v>24175152</v>
      </c>
      <c r="H20" s="113">
        <f>H18+H19</f>
        <v>9261883</v>
      </c>
      <c r="I20" s="113">
        <f>I18+I19</f>
        <v>0</v>
      </c>
      <c r="J20" s="113">
        <f>J18+J19</f>
        <v>0</v>
      </c>
      <c r="K20" s="114">
        <f>K18+K19</f>
        <v>9261883</v>
      </c>
    </row>
    <row r="21" spans="2:11" ht="15.6" x14ac:dyDescent="0.3">
      <c r="B21" s="103" t="s">
        <v>25</v>
      </c>
      <c r="C21" s="115">
        <f>'1.kiad.'!F108</f>
        <v>1017608</v>
      </c>
      <c r="D21" s="115">
        <v>0</v>
      </c>
      <c r="E21" s="115">
        <v>0</v>
      </c>
      <c r="F21" s="110">
        <f>C21+D21+E21</f>
        <v>1017608</v>
      </c>
      <c r="H21" s="115">
        <f>'1.kiad.'!G108</f>
        <v>2086059</v>
      </c>
      <c r="I21" s="115">
        <v>0</v>
      </c>
      <c r="J21" s="115">
        <v>0</v>
      </c>
      <c r="K21" s="110">
        <f>H21+I21+J21</f>
        <v>2086059</v>
      </c>
    </row>
    <row r="22" spans="2:11" ht="16.2" thickBot="1" x14ac:dyDescent="0.35">
      <c r="B22" s="104" t="s">
        <v>26</v>
      </c>
      <c r="C22" s="105">
        <f>C21</f>
        <v>1017608</v>
      </c>
      <c r="D22" s="105">
        <f>D21</f>
        <v>0</v>
      </c>
      <c r="E22" s="105">
        <f>E21</f>
        <v>0</v>
      </c>
      <c r="F22" s="105">
        <f>C22+D22+E22</f>
        <v>1017608</v>
      </c>
      <c r="H22" s="105">
        <f>H21</f>
        <v>2086059</v>
      </c>
      <c r="I22" s="105">
        <f>I21</f>
        <v>0</v>
      </c>
      <c r="J22" s="105">
        <f>J21</f>
        <v>0</v>
      </c>
      <c r="K22" s="105">
        <f>H22+I22+J22</f>
        <v>2086059</v>
      </c>
    </row>
    <row r="23" spans="2:11" ht="16.8" thickBot="1" x14ac:dyDescent="0.4">
      <c r="B23" s="120" t="s">
        <v>27</v>
      </c>
      <c r="C23" s="121">
        <f>C17+C20+C22</f>
        <v>63790208</v>
      </c>
      <c r="D23" s="121">
        <f>D17+D20+D22</f>
        <v>865000</v>
      </c>
      <c r="E23" s="121">
        <f>E17+E20+E22</f>
        <v>0</v>
      </c>
      <c r="F23" s="129">
        <f>F17+F20+F22</f>
        <v>64655208</v>
      </c>
      <c r="H23" s="121">
        <f>H17+H20+H22</f>
        <v>87039476</v>
      </c>
      <c r="I23" s="121">
        <f>I17+I20+I22</f>
        <v>6473100</v>
      </c>
      <c r="J23" s="121">
        <f>J17+J20+J22</f>
        <v>0</v>
      </c>
      <c r="K23" s="129">
        <f>K17+K20+K22</f>
        <v>93512576</v>
      </c>
    </row>
    <row r="24" spans="2:11" ht="16.2" thickBot="1" x14ac:dyDescent="0.35">
      <c r="B24" s="106"/>
      <c r="C24" s="116"/>
      <c r="D24" s="116"/>
      <c r="E24" s="116"/>
      <c r="F24" s="155" t="s">
        <v>404</v>
      </c>
      <c r="H24" s="116"/>
      <c r="I24" s="116"/>
      <c r="J24" s="116"/>
      <c r="K24" s="155" t="s">
        <v>404</v>
      </c>
    </row>
    <row r="25" spans="2:11" ht="50.25" customHeight="1" thickBot="1" x14ac:dyDescent="0.35">
      <c r="B25" s="122" t="s">
        <v>373</v>
      </c>
      <c r="C25" s="118" t="s">
        <v>12</v>
      </c>
      <c r="D25" s="118" t="s">
        <v>13</v>
      </c>
      <c r="E25" s="118" t="s">
        <v>14</v>
      </c>
      <c r="F25" s="119" t="s">
        <v>15</v>
      </c>
      <c r="H25" s="118" t="s">
        <v>12</v>
      </c>
      <c r="I25" s="118" t="s">
        <v>13</v>
      </c>
      <c r="J25" s="118" t="s">
        <v>14</v>
      </c>
      <c r="K25" s="119" t="s">
        <v>15</v>
      </c>
    </row>
    <row r="26" spans="2:11" ht="16.2" thickBot="1" x14ac:dyDescent="0.35">
      <c r="B26" s="99" t="s">
        <v>28</v>
      </c>
      <c r="C26" s="111">
        <v>25455208</v>
      </c>
      <c r="D26" s="111">
        <v>0</v>
      </c>
      <c r="E26" s="111">
        <v>0</v>
      </c>
      <c r="F26" s="128">
        <f>SUM(C26:E26)</f>
        <v>25455208</v>
      </c>
      <c r="H26" s="111">
        <f>'2.bev.'!G6+'2.bev.'!G8+'2.bev.'!G9</f>
        <v>25577545</v>
      </c>
      <c r="I26" s="111">
        <v>0</v>
      </c>
      <c r="J26" s="111">
        <v>0</v>
      </c>
      <c r="K26" s="128">
        <f>SUM(H26:J26)</f>
        <v>25577545</v>
      </c>
    </row>
    <row r="27" spans="2:11" ht="15.6" x14ac:dyDescent="0.3">
      <c r="B27" s="99" t="s">
        <v>622</v>
      </c>
      <c r="C27" s="111"/>
      <c r="D27" s="111"/>
      <c r="E27" s="111"/>
      <c r="F27" s="212"/>
      <c r="H27" s="111">
        <f>'2.bev.'!G10</f>
        <v>6822360</v>
      </c>
      <c r="I27" s="111"/>
      <c r="J27" s="111"/>
      <c r="K27" s="128">
        <f>SUM(H27:J27)</f>
        <v>6822360</v>
      </c>
    </row>
    <row r="28" spans="2:11" ht="15.6" x14ac:dyDescent="0.3">
      <c r="B28" s="99" t="s">
        <v>29</v>
      </c>
      <c r="C28" s="111">
        <f>SUM(C29:C31)</f>
        <v>23000000</v>
      </c>
      <c r="D28" s="111">
        <f t="shared" ref="D28:F28" si="4">SUM(D29:D31)</f>
        <v>0</v>
      </c>
      <c r="E28" s="111">
        <f t="shared" si="4"/>
        <v>0</v>
      </c>
      <c r="F28" s="111">
        <f t="shared" si="4"/>
        <v>23000000</v>
      </c>
      <c r="H28" s="111">
        <f>SUM(H29:H31)</f>
        <v>32486889</v>
      </c>
      <c r="I28" s="111">
        <f t="shared" ref="I28:K28" si="5">SUM(I29:I31)</f>
        <v>0</v>
      </c>
      <c r="J28" s="111">
        <f t="shared" si="5"/>
        <v>0</v>
      </c>
      <c r="K28" s="111">
        <f t="shared" si="5"/>
        <v>32486889</v>
      </c>
    </row>
    <row r="29" spans="2:11" ht="15.6" x14ac:dyDescent="0.3">
      <c r="B29" s="107" t="s">
        <v>30</v>
      </c>
      <c r="C29" s="109">
        <v>17000000</v>
      </c>
      <c r="D29" s="109"/>
      <c r="E29" s="109">
        <v>0</v>
      </c>
      <c r="F29" s="117">
        <f>SUM(C29:E29)</f>
        <v>17000000</v>
      </c>
      <c r="H29" s="109">
        <f>'3.adó'!H10</f>
        <v>17710835</v>
      </c>
      <c r="I29" s="109"/>
      <c r="J29" s="109">
        <v>0</v>
      </c>
      <c r="K29" s="117">
        <f>SUM(H29:J29)</f>
        <v>17710835</v>
      </c>
    </row>
    <row r="30" spans="2:11" ht="15.6" x14ac:dyDescent="0.3">
      <c r="B30" s="107" t="s">
        <v>31</v>
      </c>
      <c r="C30" s="109">
        <v>6000000</v>
      </c>
      <c r="D30" s="109"/>
      <c r="E30" s="109">
        <v>0</v>
      </c>
      <c r="F30" s="117">
        <f t="shared" ref="F30:F32" si="6">SUM(C30:E30)</f>
        <v>6000000</v>
      </c>
      <c r="H30" s="109">
        <f>'3.adó'!H22</f>
        <v>13863273</v>
      </c>
      <c r="I30" s="109"/>
      <c r="J30" s="109">
        <v>0</v>
      </c>
      <c r="K30" s="117">
        <f t="shared" ref="K30:K34" si="7">SUM(H30:J30)</f>
        <v>13863273</v>
      </c>
    </row>
    <row r="31" spans="2:11" ht="15.6" x14ac:dyDescent="0.3">
      <c r="B31" s="107" t="s">
        <v>39</v>
      </c>
      <c r="C31" s="109">
        <v>0</v>
      </c>
      <c r="D31" s="109">
        <v>0</v>
      </c>
      <c r="E31" s="109">
        <v>0</v>
      </c>
      <c r="F31" s="117">
        <f t="shared" si="6"/>
        <v>0</v>
      </c>
      <c r="H31" s="109">
        <f>'3.adó'!H23</f>
        <v>912781</v>
      </c>
      <c r="I31" s="109">
        <v>0</v>
      </c>
      <c r="J31" s="109">
        <v>0</v>
      </c>
      <c r="K31" s="117">
        <f t="shared" si="7"/>
        <v>912781</v>
      </c>
    </row>
    <row r="32" spans="2:11" s="179" customFormat="1" ht="15.6" x14ac:dyDescent="0.3">
      <c r="B32" s="99" t="s">
        <v>32</v>
      </c>
      <c r="C32" s="111">
        <v>0</v>
      </c>
      <c r="D32" s="111">
        <v>0</v>
      </c>
      <c r="E32" s="111">
        <v>0</v>
      </c>
      <c r="F32" s="110">
        <f t="shared" si="6"/>
        <v>0</v>
      </c>
      <c r="H32" s="111">
        <f>'2.bev.'!G49</f>
        <v>345776</v>
      </c>
      <c r="I32" s="111">
        <v>0</v>
      </c>
      <c r="J32" s="111">
        <v>0</v>
      </c>
      <c r="K32" s="110">
        <f t="shared" si="7"/>
        <v>345776</v>
      </c>
    </row>
    <row r="33" spans="2:11" s="179" customFormat="1" ht="15.6" x14ac:dyDescent="0.3">
      <c r="B33" s="99" t="s">
        <v>621</v>
      </c>
      <c r="C33" s="111"/>
      <c r="D33" s="111"/>
      <c r="E33" s="111"/>
      <c r="F33" s="110"/>
      <c r="H33" s="111">
        <f>'2.bev.'!G17</f>
        <v>2644965</v>
      </c>
      <c r="I33" s="111"/>
      <c r="J33" s="111"/>
      <c r="K33" s="110">
        <f t="shared" si="7"/>
        <v>2644965</v>
      </c>
    </row>
    <row r="34" spans="2:11" s="179" customFormat="1" ht="31.2" x14ac:dyDescent="0.3">
      <c r="B34" s="99" t="s">
        <v>33</v>
      </c>
      <c r="C34" s="111">
        <v>0</v>
      </c>
      <c r="D34" s="111">
        <v>0</v>
      </c>
      <c r="E34" s="111">
        <v>0</v>
      </c>
      <c r="F34" s="110">
        <v>0</v>
      </c>
      <c r="H34" s="111">
        <f>'2.bev.'!G63</f>
        <v>674084</v>
      </c>
      <c r="I34" s="111">
        <v>0</v>
      </c>
      <c r="J34" s="111">
        <v>0</v>
      </c>
      <c r="K34" s="110">
        <f t="shared" si="7"/>
        <v>674084</v>
      </c>
    </row>
    <row r="35" spans="2:11" ht="15.6" x14ac:dyDescent="0.3">
      <c r="B35" s="108" t="s">
        <v>44</v>
      </c>
      <c r="C35" s="113">
        <f>C26+C28+C32</f>
        <v>48455208</v>
      </c>
      <c r="D35" s="113">
        <f>D26+D28+D32</f>
        <v>0</v>
      </c>
      <c r="E35" s="113">
        <f>SUM(E26:E28:E32)</f>
        <v>0</v>
      </c>
      <c r="F35" s="113">
        <f>F26+F28+F32</f>
        <v>48455208</v>
      </c>
      <c r="H35" s="113">
        <f>H34+H32+H28+H26+H33+H27</f>
        <v>68551619</v>
      </c>
      <c r="I35" s="113">
        <f t="shared" ref="I35:K35" si="8">I34+I32+I28+I26+I33+I27</f>
        <v>0</v>
      </c>
      <c r="J35" s="113">
        <f t="shared" si="8"/>
        <v>0</v>
      </c>
      <c r="K35" s="113">
        <f t="shared" si="8"/>
        <v>68551619</v>
      </c>
    </row>
    <row r="36" spans="2:11" s="179" customFormat="1" ht="15.6" x14ac:dyDescent="0.3">
      <c r="B36" s="99" t="s">
        <v>42</v>
      </c>
      <c r="C36" s="111"/>
      <c r="D36" s="111">
        <v>0</v>
      </c>
      <c r="E36" s="111">
        <v>0</v>
      </c>
      <c r="F36" s="110">
        <f>SUM(C36:E36)</f>
        <v>0</v>
      </c>
      <c r="H36" s="111">
        <f>'2.bev.'!G19</f>
        <v>2348000</v>
      </c>
      <c r="I36" s="111">
        <v>0</v>
      </c>
      <c r="J36" s="111">
        <v>0</v>
      </c>
      <c r="K36" s="110">
        <f>SUM(H36:J36)</f>
        <v>2348000</v>
      </c>
    </row>
    <row r="37" spans="2:11" s="179" customFormat="1" ht="31.2" x14ac:dyDescent="0.3">
      <c r="B37" s="99" t="s">
        <v>34</v>
      </c>
      <c r="C37" s="111"/>
      <c r="D37" s="111">
        <v>0</v>
      </c>
      <c r="E37" s="111">
        <v>0</v>
      </c>
      <c r="F37" s="110">
        <f t="shared" ref="F37:F38" si="9">SUM(C37:E37)</f>
        <v>0</v>
      </c>
      <c r="H37" s="111"/>
      <c r="I37" s="111">
        <v>0</v>
      </c>
      <c r="J37" s="111">
        <v>0</v>
      </c>
      <c r="K37" s="110">
        <f t="shared" ref="K37:K39" si="10">SUM(H37:J37)</f>
        <v>0</v>
      </c>
    </row>
    <row r="38" spans="2:11" s="179" customFormat="1" ht="15.6" x14ac:dyDescent="0.3">
      <c r="B38" s="99" t="s">
        <v>35</v>
      </c>
      <c r="C38" s="111"/>
      <c r="D38" s="111">
        <v>0</v>
      </c>
      <c r="E38" s="111">
        <v>0</v>
      </c>
      <c r="F38" s="110">
        <f t="shared" si="9"/>
        <v>0</v>
      </c>
      <c r="H38" s="111"/>
      <c r="I38" s="111">
        <v>0</v>
      </c>
      <c r="J38" s="111">
        <v>0</v>
      </c>
      <c r="K38" s="110">
        <f t="shared" si="10"/>
        <v>0</v>
      </c>
    </row>
    <row r="39" spans="2:11" ht="31.2" x14ac:dyDescent="0.3">
      <c r="B39" s="108" t="s">
        <v>45</v>
      </c>
      <c r="C39" s="113"/>
      <c r="D39" s="113"/>
      <c r="E39" s="113">
        <v>0</v>
      </c>
      <c r="F39" s="114"/>
      <c r="H39" s="113">
        <f>H36+H37+H38</f>
        <v>2348000</v>
      </c>
      <c r="I39" s="113"/>
      <c r="J39" s="113">
        <v>0</v>
      </c>
      <c r="K39" s="113">
        <f t="shared" si="10"/>
        <v>2348000</v>
      </c>
    </row>
    <row r="40" spans="2:11" ht="15.6" x14ac:dyDescent="0.3">
      <c r="B40" s="99" t="s">
        <v>617</v>
      </c>
      <c r="C40" s="115">
        <v>16000000</v>
      </c>
      <c r="D40" s="111">
        <v>0</v>
      </c>
      <c r="E40" s="115">
        <v>0</v>
      </c>
      <c r="F40" s="115">
        <f>SUM(C40:E40)</f>
        <v>16000000</v>
      </c>
      <c r="H40" s="115">
        <v>20628571</v>
      </c>
      <c r="I40" s="111">
        <v>0</v>
      </c>
      <c r="J40" s="115">
        <v>0</v>
      </c>
      <c r="K40" s="115">
        <f>SUM(H40:J40)</f>
        <v>20628571</v>
      </c>
    </row>
    <row r="41" spans="2:11" ht="15.6" x14ac:dyDescent="0.3">
      <c r="B41" s="211" t="s">
        <v>620</v>
      </c>
      <c r="C41" s="111"/>
      <c r="D41" s="111"/>
      <c r="E41" s="111"/>
      <c r="F41" s="111"/>
      <c r="H41" s="115">
        <f>'2.bev.'!G80</f>
        <v>1984386</v>
      </c>
      <c r="I41" s="111"/>
      <c r="J41" s="115"/>
      <c r="K41" s="115">
        <f>SUM(H41:J41)</f>
        <v>1984386</v>
      </c>
    </row>
    <row r="42" spans="2:11" ht="15.6" x14ac:dyDescent="0.3">
      <c r="B42" s="108" t="s">
        <v>36</v>
      </c>
      <c r="C42" s="113">
        <f>SUM(C40)</f>
        <v>16000000</v>
      </c>
      <c r="D42" s="113">
        <f t="shared" ref="D42:F42" si="11">SUM(D40)</f>
        <v>0</v>
      </c>
      <c r="E42" s="113">
        <f t="shared" si="11"/>
        <v>0</v>
      </c>
      <c r="F42" s="114">
        <f t="shared" si="11"/>
        <v>16000000</v>
      </c>
      <c r="H42" s="114">
        <f t="shared" ref="H42:J42" si="12">H41+H40</f>
        <v>22612957</v>
      </c>
      <c r="I42" s="114">
        <f t="shared" si="12"/>
        <v>0</v>
      </c>
      <c r="J42" s="114">
        <f t="shared" si="12"/>
        <v>0</v>
      </c>
      <c r="K42" s="114">
        <f>K41+K40</f>
        <v>22612957</v>
      </c>
    </row>
    <row r="43" spans="2:11" ht="16.8" thickBot="1" x14ac:dyDescent="0.4">
      <c r="B43" s="123" t="s">
        <v>37</v>
      </c>
      <c r="C43" s="124">
        <f>SUM(C35:C40)</f>
        <v>64455208</v>
      </c>
      <c r="D43" s="124">
        <f>SUM(D35:D40)</f>
        <v>0</v>
      </c>
      <c r="E43" s="124">
        <f>SUM(E35:E40)</f>
        <v>0</v>
      </c>
      <c r="F43" s="124">
        <f>F35+F42</f>
        <v>64455208</v>
      </c>
      <c r="H43" s="124">
        <f>H35+H39+H42</f>
        <v>93512576</v>
      </c>
      <c r="I43" s="124">
        <f t="shared" ref="I43:K43" si="13">I35+I39+I42</f>
        <v>0</v>
      </c>
      <c r="J43" s="124">
        <f t="shared" si="13"/>
        <v>0</v>
      </c>
      <c r="K43" s="124">
        <f t="shared" si="13"/>
        <v>93512576</v>
      </c>
    </row>
    <row r="46" spans="2:11" x14ac:dyDescent="0.3">
      <c r="D46" s="43"/>
    </row>
  </sheetData>
  <mergeCells count="1">
    <mergeCell ref="B5:F5"/>
  </mergeCells>
  <phoneticPr fontId="6" type="noConversion"/>
  <pageMargins left="0.74803149606299213" right="0.74803149606299213" top="0.59055118110236227" bottom="0.59055118110236227" header="0.51181102362204722" footer="0.51181102362204722"/>
  <pageSetup paperSize="9" scale="5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B1:G122"/>
  <sheetViews>
    <sheetView view="pageBreakPreview" topLeftCell="B1" zoomScale="60" workbookViewId="0">
      <selection activeCell="D1" sqref="D1:F3"/>
    </sheetView>
  </sheetViews>
  <sheetFormatPr defaultColWidth="9.109375" defaultRowHeight="15.6" x14ac:dyDescent="0.3"/>
  <cols>
    <col min="1" max="1" width="9.109375" style="182"/>
    <col min="2" max="2" width="88.6640625" style="182" bestFit="1" customWidth="1"/>
    <col min="3" max="3" width="20.6640625" style="181" customWidth="1"/>
    <col min="4" max="7" width="20.6640625" style="182" customWidth="1"/>
    <col min="8" max="16384" width="9.109375" style="182"/>
  </cols>
  <sheetData>
    <row r="1" spans="2:7" x14ac:dyDescent="0.3">
      <c r="B1" s="180"/>
      <c r="D1" s="184" t="s">
        <v>581</v>
      </c>
      <c r="E1" s="185" t="s">
        <v>591</v>
      </c>
      <c r="F1" s="186" t="s">
        <v>582</v>
      </c>
    </row>
    <row r="2" spans="2:7" x14ac:dyDescent="0.3">
      <c r="B2" s="180" t="s">
        <v>627</v>
      </c>
    </row>
    <row r="3" spans="2:7" x14ac:dyDescent="0.3">
      <c r="B3" s="180" t="s">
        <v>154</v>
      </c>
      <c r="C3" s="183"/>
      <c r="D3" s="184" t="s">
        <v>581</v>
      </c>
      <c r="E3" s="185" t="s">
        <v>626</v>
      </c>
      <c r="F3" s="186" t="s">
        <v>582</v>
      </c>
      <c r="G3" s="186"/>
    </row>
    <row r="4" spans="2:7" x14ac:dyDescent="0.3">
      <c r="B4" s="180" t="s">
        <v>355</v>
      </c>
      <c r="C4" s="183"/>
      <c r="D4" s="184"/>
      <c r="E4" s="185"/>
      <c r="F4" s="186"/>
      <c r="G4" s="186"/>
    </row>
    <row r="5" spans="2:7" x14ac:dyDescent="0.3">
      <c r="B5" s="180"/>
      <c r="C5" s="183"/>
      <c r="G5" s="187" t="s">
        <v>404</v>
      </c>
    </row>
    <row r="6" spans="2:7" ht="72" customHeight="1" x14ac:dyDescent="0.3">
      <c r="B6" s="188" t="s">
        <v>374</v>
      </c>
      <c r="C6" s="189" t="s">
        <v>564</v>
      </c>
      <c r="D6" s="189" t="s">
        <v>565</v>
      </c>
      <c r="E6" s="189" t="s">
        <v>566</v>
      </c>
      <c r="F6" s="189" t="s">
        <v>588</v>
      </c>
      <c r="G6" s="189" t="s">
        <v>590</v>
      </c>
    </row>
    <row r="7" spans="2:7" x14ac:dyDescent="0.3">
      <c r="B7" s="190" t="s">
        <v>199</v>
      </c>
      <c r="C7" s="191">
        <f>SUM(C8:C18)</f>
        <v>6349000</v>
      </c>
      <c r="D7" s="191">
        <f>SUM(D8:D18)</f>
        <v>0</v>
      </c>
      <c r="E7" s="191">
        <f>SUM(E8:E18)</f>
        <v>0</v>
      </c>
      <c r="F7" s="191">
        <f>SUM(F8:F18)</f>
        <v>5261180</v>
      </c>
      <c r="G7" s="191">
        <f>SUM(G8:G18)</f>
        <v>7638383</v>
      </c>
    </row>
    <row r="8" spans="2:7" x14ac:dyDescent="0.3">
      <c r="B8" s="192" t="s">
        <v>200</v>
      </c>
      <c r="C8" s="193">
        <v>5534000</v>
      </c>
      <c r="D8" s="193"/>
      <c r="E8" s="193"/>
      <c r="F8" s="193">
        <v>4911180</v>
      </c>
      <c r="G8" s="193">
        <v>7037184</v>
      </c>
    </row>
    <row r="9" spans="2:7" x14ac:dyDescent="0.3">
      <c r="B9" s="192" t="s">
        <v>201</v>
      </c>
      <c r="C9" s="193">
        <v>200000</v>
      </c>
      <c r="D9" s="193"/>
      <c r="E9" s="193"/>
      <c r="F9" s="193">
        <v>0</v>
      </c>
      <c r="G9" s="193">
        <v>0</v>
      </c>
    </row>
    <row r="10" spans="2:7" x14ac:dyDescent="0.3">
      <c r="B10" s="192" t="s">
        <v>202</v>
      </c>
      <c r="C10" s="193">
        <v>0</v>
      </c>
      <c r="D10" s="193"/>
      <c r="E10" s="193"/>
      <c r="F10" s="193">
        <v>0</v>
      </c>
      <c r="G10" s="193">
        <v>120301</v>
      </c>
    </row>
    <row r="11" spans="2:7" x14ac:dyDescent="0.3">
      <c r="B11" s="192" t="s">
        <v>203</v>
      </c>
      <c r="C11" s="193">
        <v>0</v>
      </c>
      <c r="D11" s="193"/>
      <c r="E11" s="193"/>
      <c r="F11" s="193">
        <v>0</v>
      </c>
      <c r="G11" s="193">
        <v>0</v>
      </c>
    </row>
    <row r="12" spans="2:7" x14ac:dyDescent="0.3">
      <c r="B12" s="192" t="s">
        <v>204</v>
      </c>
      <c r="C12" s="193">
        <v>600000</v>
      </c>
      <c r="D12" s="193"/>
      <c r="E12" s="193"/>
      <c r="F12" s="193">
        <v>350000</v>
      </c>
      <c r="G12" s="193">
        <v>281560</v>
      </c>
    </row>
    <row r="13" spans="2:7" x14ac:dyDescent="0.3">
      <c r="B13" s="192" t="s">
        <v>205</v>
      </c>
      <c r="C13" s="193">
        <v>0</v>
      </c>
      <c r="D13" s="193"/>
      <c r="E13" s="193"/>
      <c r="F13" s="193">
        <v>0</v>
      </c>
      <c r="G13" s="193">
        <v>0</v>
      </c>
    </row>
    <row r="14" spans="2:7" x14ac:dyDescent="0.3">
      <c r="B14" s="192" t="s">
        <v>206</v>
      </c>
      <c r="C14" s="193">
        <v>15000</v>
      </c>
      <c r="D14" s="193"/>
      <c r="E14" s="193"/>
      <c r="F14" s="193">
        <v>0</v>
      </c>
      <c r="G14" s="193">
        <v>1860</v>
      </c>
    </row>
    <row r="15" spans="2:7" x14ac:dyDescent="0.3">
      <c r="B15" s="192" t="s">
        <v>207</v>
      </c>
      <c r="C15" s="193">
        <v>0</v>
      </c>
      <c r="D15" s="193"/>
      <c r="E15" s="193"/>
      <c r="F15" s="193">
        <v>0</v>
      </c>
      <c r="G15" s="193">
        <v>0</v>
      </c>
    </row>
    <row r="16" spans="2:7" x14ac:dyDescent="0.3">
      <c r="B16" s="192" t="s">
        <v>208</v>
      </c>
      <c r="C16" s="193">
        <v>0</v>
      </c>
      <c r="D16" s="193"/>
      <c r="E16" s="193"/>
      <c r="F16" s="193">
        <v>0</v>
      </c>
      <c r="G16" s="193">
        <v>0</v>
      </c>
    </row>
    <row r="17" spans="2:7" x14ac:dyDescent="0.3">
      <c r="B17" s="192" t="s">
        <v>209</v>
      </c>
      <c r="C17" s="193">
        <v>0</v>
      </c>
      <c r="D17" s="193"/>
      <c r="E17" s="193"/>
      <c r="F17" s="193">
        <v>0</v>
      </c>
      <c r="G17" s="193">
        <v>0</v>
      </c>
    </row>
    <row r="18" spans="2:7" x14ac:dyDescent="0.3">
      <c r="B18" s="192" t="s">
        <v>210</v>
      </c>
      <c r="C18" s="193">
        <v>0</v>
      </c>
      <c r="D18" s="193"/>
      <c r="E18" s="193"/>
      <c r="F18" s="193">
        <v>0</v>
      </c>
      <c r="G18" s="193">
        <v>197478</v>
      </c>
    </row>
    <row r="19" spans="2:7" x14ac:dyDescent="0.3">
      <c r="B19" s="190" t="s">
        <v>211</v>
      </c>
      <c r="C19" s="191">
        <f>SUM(C20:C22)</f>
        <v>1453000</v>
      </c>
      <c r="D19" s="191">
        <f>SUM(D20:D22)</f>
        <v>0</v>
      </c>
      <c r="E19" s="191">
        <f>SUM(E20:E22)</f>
        <v>0</v>
      </c>
      <c r="F19" s="191">
        <f>SUM(F20:F22)</f>
        <v>5299660</v>
      </c>
      <c r="G19" s="191">
        <f>SUM(G20:G22)</f>
        <v>3391509</v>
      </c>
    </row>
    <row r="20" spans="2:7" x14ac:dyDescent="0.3">
      <c r="B20" s="192" t="s">
        <v>212</v>
      </c>
      <c r="C20" s="193">
        <v>253000</v>
      </c>
      <c r="D20" s="193"/>
      <c r="E20" s="193"/>
      <c r="F20" s="193">
        <v>1779660</v>
      </c>
      <c r="G20" s="193">
        <v>0</v>
      </c>
    </row>
    <row r="21" spans="2:7" ht="31.2" x14ac:dyDescent="0.3">
      <c r="B21" s="194" t="s">
        <v>213</v>
      </c>
      <c r="C21" s="193">
        <v>1200000</v>
      </c>
      <c r="D21" s="193"/>
      <c r="E21" s="193"/>
      <c r="F21" s="193">
        <v>1020000</v>
      </c>
      <c r="G21" s="193">
        <v>1346299</v>
      </c>
    </row>
    <row r="22" spans="2:7" x14ac:dyDescent="0.3">
      <c r="B22" s="192" t="s">
        <v>214</v>
      </c>
      <c r="C22" s="193">
        <v>0</v>
      </c>
      <c r="D22" s="193"/>
      <c r="E22" s="193"/>
      <c r="F22" s="193">
        <v>2500000</v>
      </c>
      <c r="G22" s="193">
        <v>2045210</v>
      </c>
    </row>
    <row r="23" spans="2:7" x14ac:dyDescent="0.3">
      <c r="B23" s="195" t="s">
        <v>215</v>
      </c>
      <c r="C23" s="196">
        <f>C7+C19</f>
        <v>7802000</v>
      </c>
      <c r="D23" s="196">
        <f>D7+D19</f>
        <v>0</v>
      </c>
      <c r="E23" s="196">
        <f>E7+E19</f>
        <v>0</v>
      </c>
      <c r="F23" s="196">
        <f>F7+F19</f>
        <v>10560840</v>
      </c>
      <c r="G23" s="196">
        <f>G7+G19</f>
        <v>11029892</v>
      </c>
    </row>
    <row r="24" spans="2:7" x14ac:dyDescent="0.3">
      <c r="B24" s="195" t="s">
        <v>216</v>
      </c>
      <c r="C24" s="196">
        <v>1384000</v>
      </c>
      <c r="D24" s="196">
        <v>0</v>
      </c>
      <c r="E24" s="196">
        <v>0</v>
      </c>
      <c r="F24" s="196">
        <v>2341532</v>
      </c>
      <c r="G24" s="196">
        <v>1917204</v>
      </c>
    </row>
    <row r="25" spans="2:7" x14ac:dyDescent="0.3">
      <c r="B25" s="190" t="s">
        <v>217</v>
      </c>
      <c r="C25" s="191">
        <f>SUM(C26:C28)</f>
        <v>1693000</v>
      </c>
      <c r="D25" s="191">
        <f>SUM(D26:D28)</f>
        <v>0</v>
      </c>
      <c r="E25" s="191">
        <f>SUM(E26:E28)</f>
        <v>0</v>
      </c>
      <c r="F25" s="191">
        <f>SUM(F26:F28)</f>
        <v>2131000</v>
      </c>
      <c r="G25" s="191">
        <f>SUM(G26:G28)</f>
        <v>3727498</v>
      </c>
    </row>
    <row r="26" spans="2:7" x14ac:dyDescent="0.3">
      <c r="B26" s="192" t="s">
        <v>218</v>
      </c>
      <c r="C26" s="193">
        <v>183000</v>
      </c>
      <c r="D26" s="193"/>
      <c r="E26" s="193"/>
      <c r="F26" s="193">
        <v>0</v>
      </c>
      <c r="G26" s="193">
        <v>46779</v>
      </c>
    </row>
    <row r="27" spans="2:7" x14ac:dyDescent="0.3">
      <c r="B27" s="192" t="s">
        <v>219</v>
      </c>
      <c r="C27" s="193">
        <v>1510000</v>
      </c>
      <c r="D27" s="193"/>
      <c r="E27" s="193"/>
      <c r="F27" s="193">
        <v>2131000</v>
      </c>
      <c r="G27" s="193">
        <v>3680719</v>
      </c>
    </row>
    <row r="28" spans="2:7" x14ac:dyDescent="0.3">
      <c r="B28" s="192" t="s">
        <v>220</v>
      </c>
      <c r="C28" s="193">
        <v>0</v>
      </c>
      <c r="D28" s="193"/>
      <c r="E28" s="193"/>
      <c r="F28" s="193">
        <v>0</v>
      </c>
      <c r="G28" s="193">
        <v>0</v>
      </c>
    </row>
    <row r="29" spans="2:7" x14ac:dyDescent="0.3">
      <c r="B29" s="190" t="s">
        <v>221</v>
      </c>
      <c r="C29" s="191">
        <f>SUM(C30:C31)</f>
        <v>270000</v>
      </c>
      <c r="D29" s="191">
        <f>SUM(D30:D31)</f>
        <v>0</v>
      </c>
      <c r="E29" s="191">
        <f>SUM(E30:E31)</f>
        <v>0</v>
      </c>
      <c r="F29" s="191">
        <f>SUM(F30:F31)</f>
        <v>270000</v>
      </c>
      <c r="G29" s="191">
        <f>SUM(G30:G31)</f>
        <v>817046</v>
      </c>
    </row>
    <row r="30" spans="2:7" x14ac:dyDescent="0.3">
      <c r="B30" s="192" t="s">
        <v>222</v>
      </c>
      <c r="C30" s="193">
        <v>0</v>
      </c>
      <c r="D30" s="193"/>
      <c r="E30" s="193"/>
      <c r="F30" s="193">
        <v>0</v>
      </c>
      <c r="G30" s="193">
        <v>136201</v>
      </c>
    </row>
    <row r="31" spans="2:7" x14ac:dyDescent="0.3">
      <c r="B31" s="192" t="s">
        <v>223</v>
      </c>
      <c r="C31" s="193">
        <v>270000</v>
      </c>
      <c r="D31" s="193"/>
      <c r="E31" s="193"/>
      <c r="F31" s="193">
        <v>270000</v>
      </c>
      <c r="G31" s="193">
        <v>680845</v>
      </c>
    </row>
    <row r="32" spans="2:7" x14ac:dyDescent="0.3">
      <c r="B32" s="190" t="s">
        <v>224</v>
      </c>
      <c r="C32" s="191">
        <f>SUM(C33:C39)</f>
        <v>6092000</v>
      </c>
      <c r="D32" s="191">
        <f>SUM(D33:D39)</f>
        <v>0</v>
      </c>
      <c r="E32" s="191">
        <f>SUM(E33:E39)</f>
        <v>0</v>
      </c>
      <c r="F32" s="191">
        <f>SUM(F33:F39)</f>
        <v>10106000</v>
      </c>
      <c r="G32" s="191">
        <f>SUM(G33:G39)</f>
        <v>12479150</v>
      </c>
    </row>
    <row r="33" spans="2:7" x14ac:dyDescent="0.3">
      <c r="B33" s="192" t="s">
        <v>225</v>
      </c>
      <c r="C33" s="193">
        <v>3505000</v>
      </c>
      <c r="D33" s="193"/>
      <c r="E33" s="193"/>
      <c r="F33" s="193">
        <v>2400000</v>
      </c>
      <c r="G33" s="193">
        <v>2518431</v>
      </c>
    </row>
    <row r="34" spans="2:7" x14ac:dyDescent="0.3">
      <c r="B34" s="192" t="s">
        <v>226</v>
      </c>
      <c r="C34" s="193">
        <v>0</v>
      </c>
      <c r="D34" s="193"/>
      <c r="E34" s="193"/>
      <c r="F34" s="193">
        <v>0</v>
      </c>
      <c r="G34" s="193">
        <v>0</v>
      </c>
    </row>
    <row r="35" spans="2:7" x14ac:dyDescent="0.3">
      <c r="B35" s="192" t="s">
        <v>227</v>
      </c>
      <c r="C35" s="193">
        <v>0</v>
      </c>
      <c r="D35" s="193"/>
      <c r="E35" s="193"/>
      <c r="F35" s="193">
        <v>0</v>
      </c>
      <c r="G35" s="193">
        <v>42000</v>
      </c>
    </row>
    <row r="36" spans="2:7" x14ac:dyDescent="0.3">
      <c r="B36" s="192" t="s">
        <v>228</v>
      </c>
      <c r="C36" s="193">
        <v>637000</v>
      </c>
      <c r="D36" s="193"/>
      <c r="E36" s="193"/>
      <c r="F36" s="193">
        <v>3751000</v>
      </c>
      <c r="G36" s="193">
        <v>2050709</v>
      </c>
    </row>
    <row r="37" spans="2:7" x14ac:dyDescent="0.3">
      <c r="B37" s="192" t="s">
        <v>229</v>
      </c>
      <c r="C37" s="193">
        <v>0</v>
      </c>
      <c r="D37" s="193"/>
      <c r="E37" s="193"/>
      <c r="F37" s="193">
        <v>0</v>
      </c>
      <c r="G37" s="193">
        <v>0</v>
      </c>
    </row>
    <row r="38" spans="2:7" x14ac:dyDescent="0.3">
      <c r="B38" s="192" t="s">
        <v>414</v>
      </c>
      <c r="C38" s="193">
        <v>400000</v>
      </c>
      <c r="D38" s="193"/>
      <c r="E38" s="193"/>
      <c r="F38" s="193">
        <v>740000</v>
      </c>
      <c r="G38" s="193">
        <v>1430232</v>
      </c>
    </row>
    <row r="39" spans="2:7" s="199" customFormat="1" x14ac:dyDescent="0.3">
      <c r="B39" s="197" t="s">
        <v>230</v>
      </c>
      <c r="C39" s="198">
        <v>1550000</v>
      </c>
      <c r="D39" s="198"/>
      <c r="E39" s="198"/>
      <c r="F39" s="198">
        <v>3215000</v>
      </c>
      <c r="G39" s="198">
        <f>2232605+609301+3595872</f>
        <v>6437778</v>
      </c>
    </row>
    <row r="40" spans="2:7" x14ac:dyDescent="0.3">
      <c r="B40" s="190" t="s">
        <v>231</v>
      </c>
      <c r="C40" s="191">
        <f>C41+C42</f>
        <v>780000</v>
      </c>
      <c r="D40" s="191">
        <f>D41+D42</f>
        <v>0</v>
      </c>
      <c r="E40" s="191">
        <f>E41+E42</f>
        <v>0</v>
      </c>
      <c r="F40" s="191">
        <f>F41+F42</f>
        <v>276000</v>
      </c>
      <c r="G40" s="191">
        <f>G41+G42</f>
        <v>341600</v>
      </c>
    </row>
    <row r="41" spans="2:7" x14ac:dyDescent="0.3">
      <c r="B41" s="192" t="s">
        <v>412</v>
      </c>
      <c r="C41" s="193">
        <v>0</v>
      </c>
      <c r="D41" s="193"/>
      <c r="E41" s="193"/>
      <c r="F41" s="193">
        <v>0</v>
      </c>
      <c r="G41" s="193">
        <v>0</v>
      </c>
    </row>
    <row r="42" spans="2:7" x14ac:dyDescent="0.3">
      <c r="B42" s="192" t="s">
        <v>232</v>
      </c>
      <c r="C42" s="193">
        <v>780000</v>
      </c>
      <c r="D42" s="193"/>
      <c r="E42" s="193"/>
      <c r="F42" s="193">
        <v>276000</v>
      </c>
      <c r="G42" s="193">
        <v>341600</v>
      </c>
    </row>
    <row r="43" spans="2:7" x14ac:dyDescent="0.3">
      <c r="B43" s="190" t="s">
        <v>233</v>
      </c>
      <c r="C43" s="191">
        <f>SUM(C44:C48)</f>
        <v>8200000</v>
      </c>
      <c r="D43" s="191">
        <f>SUM(D44:D48)</f>
        <v>0</v>
      </c>
      <c r="E43" s="191">
        <f>SUM(E44:E48)</f>
        <v>0</v>
      </c>
      <c r="F43" s="191">
        <f>SUM(F44:F48)</f>
        <v>4351410</v>
      </c>
      <c r="G43" s="191">
        <f>SUM(G44:G48)</f>
        <v>3377101</v>
      </c>
    </row>
    <row r="44" spans="2:7" s="199" customFormat="1" x14ac:dyDescent="0.3">
      <c r="B44" s="197" t="s">
        <v>234</v>
      </c>
      <c r="C44" s="198">
        <v>3000000</v>
      </c>
      <c r="D44" s="198"/>
      <c r="E44" s="198"/>
      <c r="F44" s="198">
        <v>3451410</v>
      </c>
      <c r="G44" s="198">
        <v>3246668</v>
      </c>
    </row>
    <row r="45" spans="2:7" x14ac:dyDescent="0.3">
      <c r="B45" s="192" t="s">
        <v>235</v>
      </c>
      <c r="C45" s="193">
        <v>0</v>
      </c>
      <c r="D45" s="193"/>
      <c r="E45" s="193"/>
      <c r="F45" s="193">
        <v>0</v>
      </c>
      <c r="G45" s="193">
        <v>0</v>
      </c>
    </row>
    <row r="46" spans="2:7" x14ac:dyDescent="0.3">
      <c r="B46" s="192" t="s">
        <v>236</v>
      </c>
      <c r="C46" s="193">
        <v>0</v>
      </c>
      <c r="D46" s="193"/>
      <c r="E46" s="193"/>
      <c r="F46" s="193">
        <v>0</v>
      </c>
      <c r="G46" s="193">
        <v>5969</v>
      </c>
    </row>
    <row r="47" spans="2:7" x14ac:dyDescent="0.3">
      <c r="B47" s="192" t="s">
        <v>237</v>
      </c>
      <c r="C47" s="193">
        <v>0</v>
      </c>
      <c r="D47" s="193"/>
      <c r="E47" s="193"/>
      <c r="F47" s="193">
        <v>0</v>
      </c>
      <c r="G47" s="193">
        <v>0</v>
      </c>
    </row>
    <row r="48" spans="2:7" x14ac:dyDescent="0.3">
      <c r="B48" s="192" t="s">
        <v>238</v>
      </c>
      <c r="C48" s="193">
        <v>5200000</v>
      </c>
      <c r="D48" s="193"/>
      <c r="E48" s="193"/>
      <c r="F48" s="193">
        <v>900000</v>
      </c>
      <c r="G48" s="193">
        <v>124464</v>
      </c>
    </row>
    <row r="49" spans="2:7" x14ac:dyDescent="0.3">
      <c r="B49" s="195" t="s">
        <v>239</v>
      </c>
      <c r="C49" s="196">
        <f>C25+C29+C32+C40+C43</f>
        <v>17035000</v>
      </c>
      <c r="D49" s="196">
        <f>D25+D29+D32+D40+D43</f>
        <v>0</v>
      </c>
      <c r="E49" s="196">
        <f>E25+E29+E32+E40+E43</f>
        <v>0</v>
      </c>
      <c r="F49" s="196">
        <f>F25+F29+F32+F40+F43</f>
        <v>17134410</v>
      </c>
      <c r="G49" s="196">
        <f>G25+G29+G32+G40+G43</f>
        <v>20742395</v>
      </c>
    </row>
    <row r="50" spans="2:7" x14ac:dyDescent="0.3">
      <c r="B50" s="192" t="s">
        <v>240</v>
      </c>
      <c r="C50" s="193">
        <f>+'10.ellát.jutt.'!N6</f>
        <v>0</v>
      </c>
      <c r="D50" s="193">
        <f>+'10.ellát.jutt.'!O6</f>
        <v>0</v>
      </c>
      <c r="E50" s="193">
        <f>+'10.ellát.jutt.'!P6</f>
        <v>0</v>
      </c>
      <c r="F50" s="193">
        <f>+'10.ellát.jutt.'!Q6</f>
        <v>0</v>
      </c>
      <c r="G50" s="193">
        <f>+'10.ellát.jutt.'!R6</f>
        <v>0</v>
      </c>
    </row>
    <row r="51" spans="2:7" x14ac:dyDescent="0.3">
      <c r="B51" s="192" t="s">
        <v>241</v>
      </c>
      <c r="C51" s="193">
        <f>+'10.ellát.jutt.'!N7</f>
        <v>0</v>
      </c>
      <c r="D51" s="193">
        <f>+'10.ellát.jutt.'!O7</f>
        <v>0</v>
      </c>
      <c r="E51" s="193">
        <f>+'10.ellát.jutt.'!P7</f>
        <v>0</v>
      </c>
      <c r="F51" s="193">
        <f>+'10.ellát.jutt.'!Q7</f>
        <v>0</v>
      </c>
      <c r="G51" s="193">
        <v>96000</v>
      </c>
    </row>
    <row r="52" spans="2:7" s="199" customFormat="1" x14ac:dyDescent="0.3">
      <c r="B52" s="197" t="s">
        <v>242</v>
      </c>
      <c r="C52" s="198">
        <f>+'10.ellát.jutt.'!N18</f>
        <v>0</v>
      </c>
      <c r="D52" s="198">
        <f>+'10.ellát.jutt.'!O18</f>
        <v>0</v>
      </c>
      <c r="E52" s="198">
        <f>+'10.ellát.jutt.'!P18</f>
        <v>0</v>
      </c>
      <c r="F52" s="198">
        <f>+'10.ellát.jutt.'!Q18</f>
        <v>0</v>
      </c>
      <c r="G52" s="198">
        <f>+'10.ellát.jutt.'!R18</f>
        <v>0</v>
      </c>
    </row>
    <row r="53" spans="2:7" x14ac:dyDescent="0.3">
      <c r="B53" s="192" t="s">
        <v>243</v>
      </c>
      <c r="C53" s="193">
        <f>+'10.ellát.jutt.'!N19</f>
        <v>0</v>
      </c>
      <c r="D53" s="193">
        <f>+'10.ellát.jutt.'!O19</f>
        <v>0</v>
      </c>
      <c r="E53" s="193">
        <f>+'10.ellát.jutt.'!P19</f>
        <v>0</v>
      </c>
      <c r="F53" s="193">
        <f>+'10.ellát.jutt.'!Q19</f>
        <v>0</v>
      </c>
      <c r="G53" s="193">
        <f>+'10.ellát.jutt.'!R19</f>
        <v>0</v>
      </c>
    </row>
    <row r="54" spans="2:7" x14ac:dyDescent="0.3">
      <c r="B54" s="192" t="s">
        <v>244</v>
      </c>
      <c r="C54" s="193">
        <f>+'10.ellát.jutt.'!N27</f>
        <v>0</v>
      </c>
      <c r="D54" s="193">
        <f>+'10.ellát.jutt.'!O27</f>
        <v>0</v>
      </c>
      <c r="E54" s="193">
        <f>+'10.ellát.jutt.'!P27</f>
        <v>0</v>
      </c>
      <c r="F54" s="193">
        <f>+'10.ellát.jutt.'!Q27</f>
        <v>0</v>
      </c>
      <c r="G54" s="193">
        <f>+'10.ellát.jutt.'!R27</f>
        <v>0</v>
      </c>
    </row>
    <row r="55" spans="2:7" x14ac:dyDescent="0.3">
      <c r="B55" s="192" t="s">
        <v>245</v>
      </c>
      <c r="C55" s="193">
        <f>+'10.ellát.jutt.'!N37</f>
        <v>0</v>
      </c>
      <c r="D55" s="193">
        <f>+'10.ellát.jutt.'!O37</f>
        <v>0</v>
      </c>
      <c r="E55" s="193">
        <f>+'10.ellát.jutt.'!P37</f>
        <v>0</v>
      </c>
      <c r="F55" s="193">
        <f>+'10.ellát.jutt.'!Q37</f>
        <v>0</v>
      </c>
      <c r="G55" s="193">
        <f>+'10.ellát.jutt.'!R37</f>
        <v>0</v>
      </c>
    </row>
    <row r="56" spans="2:7" x14ac:dyDescent="0.3">
      <c r="B56" s="192" t="s">
        <v>246</v>
      </c>
      <c r="C56" s="193">
        <f>+'10.ellát.jutt.'!N42</f>
        <v>75000</v>
      </c>
      <c r="D56" s="193">
        <f>+'10.ellát.jutt.'!O42</f>
        <v>0</v>
      </c>
      <c r="E56" s="193">
        <f>+'10.ellát.jutt.'!P42</f>
        <v>0</v>
      </c>
      <c r="F56" s="193">
        <f>+'10.ellát.jutt.'!Q42</f>
        <v>200000</v>
      </c>
      <c r="G56" s="193">
        <v>0</v>
      </c>
    </row>
    <row r="57" spans="2:7" x14ac:dyDescent="0.3">
      <c r="B57" s="192" t="s">
        <v>447</v>
      </c>
      <c r="C57" s="198">
        <f>+'10.ellát.jutt.'!N45</f>
        <v>2732000</v>
      </c>
      <c r="D57" s="193">
        <f>+'10.ellát.jutt.'!O45</f>
        <v>0</v>
      </c>
      <c r="E57" s="193">
        <f>+'10.ellát.jutt.'!P45</f>
        <v>0</v>
      </c>
      <c r="F57" s="193">
        <f>+'10.ellát.jutt.'!Q45</f>
        <v>3394000</v>
      </c>
      <c r="G57" s="193">
        <f>2537240</f>
        <v>2537240</v>
      </c>
    </row>
    <row r="58" spans="2:7" x14ac:dyDescent="0.3">
      <c r="B58" s="195" t="s">
        <v>247</v>
      </c>
      <c r="C58" s="196">
        <f>SUM(C50:C57)</f>
        <v>2807000</v>
      </c>
      <c r="D58" s="196">
        <f>SUM(D50:D57)</f>
        <v>0</v>
      </c>
      <c r="E58" s="196">
        <f>SUM(E50:E57)</f>
        <v>0</v>
      </c>
      <c r="F58" s="196">
        <f>SUM(F50:F57)</f>
        <v>3594000</v>
      </c>
      <c r="G58" s="196">
        <f>SUM(G50:G57)</f>
        <v>2633240</v>
      </c>
    </row>
    <row r="59" spans="2:7" x14ac:dyDescent="0.3">
      <c r="B59" s="192" t="s">
        <v>142</v>
      </c>
      <c r="C59" s="193">
        <f>+'9.egy.műk.c.kiad.'!D6</f>
        <v>0</v>
      </c>
      <c r="D59" s="193">
        <f>+'9.egy.műk.c.kiad.'!E6</f>
        <v>0</v>
      </c>
      <c r="E59" s="193">
        <f>+'9.egy.műk.c.kiad.'!F6</f>
        <v>0</v>
      </c>
      <c r="F59" s="193">
        <f>+'9.egy.műk.c.kiad.'!G6</f>
        <v>0</v>
      </c>
      <c r="G59" s="193">
        <f>+'9.egy.műk.c.kiad.'!H6</f>
        <v>0</v>
      </c>
    </row>
    <row r="60" spans="2:7" x14ac:dyDescent="0.3">
      <c r="B60" s="192" t="s">
        <v>143</v>
      </c>
      <c r="C60" s="193">
        <f>+'9.egy.műk.c.kiad.'!D7</f>
        <v>0</v>
      </c>
      <c r="D60" s="193">
        <f>+'9.egy.műk.c.kiad.'!E7</f>
        <v>0</v>
      </c>
      <c r="E60" s="193">
        <f>+'9.egy.műk.c.kiad.'!F7</f>
        <v>0</v>
      </c>
      <c r="F60" s="193">
        <f>+'9.egy.műk.c.kiad.'!G7</f>
        <v>0</v>
      </c>
      <c r="G60" s="193">
        <v>273597</v>
      </c>
    </row>
    <row r="61" spans="2:7" x14ac:dyDescent="0.3">
      <c r="B61" s="192" t="s">
        <v>144</v>
      </c>
      <c r="C61" s="193">
        <f>+'9.egy.műk.c.kiad.'!D8</f>
        <v>0</v>
      </c>
      <c r="D61" s="193">
        <f>+'9.egy.műk.c.kiad.'!E8</f>
        <v>0</v>
      </c>
      <c r="E61" s="193">
        <f>+'9.egy.műk.c.kiad.'!F8</f>
        <v>0</v>
      </c>
      <c r="F61" s="193">
        <f>+'9.egy.műk.c.kiad.'!G8</f>
        <v>0</v>
      </c>
      <c r="G61" s="193">
        <f>+'9.egy.műk.c.kiad.'!H8</f>
        <v>0</v>
      </c>
    </row>
    <row r="62" spans="2:7" x14ac:dyDescent="0.3">
      <c r="B62" s="192" t="s">
        <v>145</v>
      </c>
      <c r="C62" s="193">
        <f>+'9.egy.műk.c.kiad.'!D9</f>
        <v>0</v>
      </c>
      <c r="D62" s="193">
        <f>+'9.egy.műk.c.kiad.'!E9</f>
        <v>0</v>
      </c>
      <c r="E62" s="193">
        <f>+'9.egy.műk.c.kiad.'!F9</f>
        <v>0</v>
      </c>
      <c r="F62" s="193">
        <f>+'9.egy.műk.c.kiad.'!G9</f>
        <v>0</v>
      </c>
      <c r="G62" s="193">
        <f>+'9.egy.műk.c.kiad.'!H9</f>
        <v>0</v>
      </c>
    </row>
    <row r="63" spans="2:7" x14ac:dyDescent="0.3">
      <c r="B63" s="192" t="s">
        <v>146</v>
      </c>
      <c r="C63" s="193">
        <f>+'9.egy.műk.c.kiad.'!D10</f>
        <v>0</v>
      </c>
      <c r="D63" s="193">
        <f>+'9.egy.műk.c.kiad.'!E10</f>
        <v>0</v>
      </c>
      <c r="E63" s="193">
        <f>+'9.egy.műk.c.kiad.'!F10</f>
        <v>0</v>
      </c>
      <c r="F63" s="193">
        <f>+'9.egy.műk.c.kiad.'!G10</f>
        <v>0</v>
      </c>
      <c r="G63" s="193">
        <v>0</v>
      </c>
    </row>
    <row r="64" spans="2:7" x14ac:dyDescent="0.3">
      <c r="B64" s="192" t="s">
        <v>147</v>
      </c>
      <c r="C64" s="193">
        <f>+'9.egy.műk.c.kiad.'!D11</f>
        <v>4366666</v>
      </c>
      <c r="D64" s="193">
        <f>+'9.egy.műk.c.kiad.'!E11</f>
        <v>0</v>
      </c>
      <c r="E64" s="193">
        <f>+'9.egy.műk.c.kiad.'!F11</f>
        <v>0</v>
      </c>
      <c r="F64" s="193">
        <f>+'9.egy.műk.c.kiad.'!G11</f>
        <v>4966666</v>
      </c>
      <c r="G64" s="193">
        <v>4897738</v>
      </c>
    </row>
    <row r="65" spans="2:7" x14ac:dyDescent="0.3">
      <c r="B65" s="192" t="s">
        <v>148</v>
      </c>
      <c r="C65" s="193">
        <f>+'9.egy.műk.c.kiad.'!D18</f>
        <v>0</v>
      </c>
      <c r="D65" s="193">
        <f>+'9.egy.műk.c.kiad.'!E18</f>
        <v>0</v>
      </c>
      <c r="E65" s="193">
        <f>+'9.egy.műk.c.kiad.'!F18</f>
        <v>0</v>
      </c>
      <c r="F65" s="193">
        <f>+'9.egy.műk.c.kiad.'!G18</f>
        <v>0</v>
      </c>
      <c r="G65" s="193">
        <f>+'9.egy.műk.c.kiad.'!H18</f>
        <v>0</v>
      </c>
    </row>
    <row r="66" spans="2:7" x14ac:dyDescent="0.3">
      <c r="B66" s="192" t="s">
        <v>149</v>
      </c>
      <c r="C66" s="193">
        <f>+'9.egy.műk.c.kiad.'!D19</f>
        <v>0</v>
      </c>
      <c r="D66" s="193">
        <f>+'9.egy.műk.c.kiad.'!E19</f>
        <v>0</v>
      </c>
      <c r="E66" s="193">
        <f>+'9.egy.műk.c.kiad.'!F19</f>
        <v>0</v>
      </c>
      <c r="F66" s="193">
        <f>+'9.egy.műk.c.kiad.'!G19</f>
        <v>0</v>
      </c>
      <c r="G66" s="193">
        <f>+'9.egy.műk.c.kiad.'!H19</f>
        <v>0</v>
      </c>
    </row>
    <row r="67" spans="2:7" x14ac:dyDescent="0.3">
      <c r="B67" s="192" t="s">
        <v>150</v>
      </c>
      <c r="C67" s="193">
        <f>+'9.egy.műk.c.kiad.'!D20</f>
        <v>0</v>
      </c>
      <c r="D67" s="193">
        <f>+'9.egy.műk.c.kiad.'!E20</f>
        <v>0</v>
      </c>
      <c r="E67" s="193">
        <f>+'9.egy.műk.c.kiad.'!F20</f>
        <v>0</v>
      </c>
      <c r="F67" s="193">
        <f>+'9.egy.műk.c.kiad.'!G20</f>
        <v>0</v>
      </c>
      <c r="G67" s="193">
        <f>+'9.egy.műk.c.kiad.'!H20</f>
        <v>0</v>
      </c>
    </row>
    <row r="68" spans="2:7" x14ac:dyDescent="0.3">
      <c r="B68" s="192" t="s">
        <v>151</v>
      </c>
      <c r="C68" s="193">
        <f>+'9.egy.műk.c.kiad.'!D21</f>
        <v>0</v>
      </c>
      <c r="D68" s="193">
        <f>+'9.egy.műk.c.kiad.'!E21</f>
        <v>0</v>
      </c>
      <c r="E68" s="193">
        <f>+'9.egy.műk.c.kiad.'!F21</f>
        <v>0</v>
      </c>
      <c r="F68" s="193">
        <f>+'9.egy.műk.c.kiad.'!G21</f>
        <v>0</v>
      </c>
      <c r="G68" s="193">
        <f>+'9.egy.műk.c.kiad.'!H21</f>
        <v>0</v>
      </c>
    </row>
    <row r="69" spans="2:7" x14ac:dyDescent="0.3">
      <c r="B69" s="192" t="s">
        <v>585</v>
      </c>
      <c r="C69" s="193">
        <f>+'9.egy.műk.c.kiad.'!D22</f>
        <v>885000</v>
      </c>
      <c r="D69" s="193">
        <f>+'9.egy.műk.c.kiad.'!E22</f>
        <v>0</v>
      </c>
      <c r="E69" s="193">
        <f>+'9.egy.műk.c.kiad.'!F22</f>
        <v>0</v>
      </c>
      <c r="F69" s="193">
        <f>+'9.egy.műk.c.kiad.'!G22</f>
        <v>865000</v>
      </c>
      <c r="G69" s="193">
        <v>6473100</v>
      </c>
    </row>
    <row r="70" spans="2:7" x14ac:dyDescent="0.3">
      <c r="B70" s="192" t="s">
        <v>586</v>
      </c>
      <c r="C70" s="193">
        <f>+'9.egy.műk.c.kiad.'!D29</f>
        <v>0</v>
      </c>
      <c r="D70" s="193">
        <f>+'9.egy.műk.c.kiad.'!E29</f>
        <v>0</v>
      </c>
      <c r="E70" s="193">
        <f>+'9.egy.műk.c.kiad.'!F29</f>
        <v>0</v>
      </c>
      <c r="F70" s="193">
        <f>+'9.egy.műk.c.kiad.'!G29</f>
        <v>0</v>
      </c>
      <c r="G70" s="208">
        <v>34197468</v>
      </c>
    </row>
    <row r="71" spans="2:7" x14ac:dyDescent="0.3">
      <c r="B71" s="192" t="s">
        <v>587</v>
      </c>
      <c r="C71" s="193">
        <f>+'9.egy.műk.c.kiad.'!D30</f>
        <v>6057133</v>
      </c>
      <c r="D71" s="193">
        <f>+'9.egy.műk.c.kiad.'!E30</f>
        <v>0</v>
      </c>
      <c r="E71" s="193">
        <f>+'9.egy.műk.c.kiad.'!F30</f>
        <v>0</v>
      </c>
      <c r="F71" s="193">
        <f>+'9.egy.műk.c.kiad.'!G30</f>
        <v>0</v>
      </c>
      <c r="G71" s="193">
        <f>+'9.egy.műk.c.kiad.'!H30</f>
        <v>0</v>
      </c>
    </row>
    <row r="72" spans="2:7" x14ac:dyDescent="0.3">
      <c r="B72" s="195" t="s">
        <v>153</v>
      </c>
      <c r="C72" s="196">
        <f>SUM(C59:C71)</f>
        <v>11308799</v>
      </c>
      <c r="D72" s="196">
        <f>SUM(D59:D71)</f>
        <v>0</v>
      </c>
      <c r="E72" s="196">
        <f>SUM(E59:E71)</f>
        <v>0</v>
      </c>
      <c r="F72" s="196">
        <f>SUM(F59:F71)</f>
        <v>5831666</v>
      </c>
      <c r="G72" s="196">
        <f>SUM(G59:G71)</f>
        <v>45841903</v>
      </c>
    </row>
    <row r="73" spans="2:7" x14ac:dyDescent="0.3">
      <c r="B73" s="200" t="s">
        <v>159</v>
      </c>
      <c r="C73" s="201">
        <f>C23+C24+C49+C58+C72</f>
        <v>40336799</v>
      </c>
      <c r="D73" s="201">
        <f>D23+D24+D49+D58+D72</f>
        <v>0</v>
      </c>
      <c r="E73" s="201">
        <f>E23+E24+E49+E58+E72</f>
        <v>0</v>
      </c>
      <c r="F73" s="201">
        <f>F23+F24+F49+F58+F72</f>
        <v>39462448</v>
      </c>
      <c r="G73" s="201">
        <f>G23+G24+G49+G58+G72</f>
        <v>82164634</v>
      </c>
    </row>
    <row r="74" spans="2:7" x14ac:dyDescent="0.3">
      <c r="B74" s="192" t="s">
        <v>161</v>
      </c>
      <c r="C74" s="193">
        <f>+'8.beruh.feluj.'!C6</f>
        <v>3937000</v>
      </c>
      <c r="D74" s="193">
        <f>+'8.beruh.feluj.'!D6</f>
        <v>0</v>
      </c>
      <c r="E74" s="193">
        <f>+'8.beruh.feluj.'!E6</f>
        <v>0</v>
      </c>
      <c r="F74" s="193">
        <f>+'8.beruh.feluj.'!F6</f>
        <v>3149606</v>
      </c>
      <c r="G74" s="193">
        <v>0</v>
      </c>
    </row>
    <row r="75" spans="2:7" x14ac:dyDescent="0.3">
      <c r="B75" s="192" t="s">
        <v>162</v>
      </c>
      <c r="C75" s="193">
        <f>+'8.beruh.feluj.'!C7</f>
        <v>0</v>
      </c>
      <c r="D75" s="193">
        <f>+'8.beruh.feluj.'!D7</f>
        <v>0</v>
      </c>
      <c r="E75" s="193">
        <f>+'8.beruh.feluj.'!E7</f>
        <v>0</v>
      </c>
      <c r="F75" s="193">
        <f>+'8.beruh.feluj.'!F7</f>
        <v>13051301</v>
      </c>
      <c r="G75" s="193">
        <v>0</v>
      </c>
    </row>
    <row r="76" spans="2:7" x14ac:dyDescent="0.3">
      <c r="B76" s="192" t="s">
        <v>166</v>
      </c>
      <c r="C76" s="193">
        <f>+'8.beruh.feluj.'!C13</f>
        <v>788000</v>
      </c>
      <c r="D76" s="193">
        <f>+'8.beruh.feluj.'!D13</f>
        <v>0</v>
      </c>
      <c r="E76" s="193">
        <f>+'8.beruh.feluj.'!E13</f>
        <v>0</v>
      </c>
      <c r="F76" s="193">
        <f>+'8.beruh.feluj.'!F13</f>
        <v>0</v>
      </c>
      <c r="G76" s="193">
        <v>17000</v>
      </c>
    </row>
    <row r="77" spans="2:7" x14ac:dyDescent="0.3">
      <c r="B77" s="192" t="s">
        <v>163</v>
      </c>
      <c r="C77" s="193">
        <f>+'8.beruh.feluj.'!C14</f>
        <v>23892000</v>
      </c>
      <c r="D77" s="193">
        <f>+'8.beruh.feluj.'!D14</f>
        <v>0</v>
      </c>
      <c r="E77" s="193">
        <f>+'8.beruh.feluj.'!E14</f>
        <v>0</v>
      </c>
      <c r="F77" s="193">
        <f>+'8.beruh.feluj.'!F14</f>
        <v>2047244</v>
      </c>
      <c r="G77" s="193">
        <v>2720505</v>
      </c>
    </row>
    <row r="78" spans="2:7" x14ac:dyDescent="0.3">
      <c r="B78" s="192" t="s">
        <v>164</v>
      </c>
      <c r="C78" s="193">
        <f>+'8.beruh.feluj.'!C29</f>
        <v>0</v>
      </c>
      <c r="D78" s="193">
        <f>+'8.beruh.feluj.'!D29</f>
        <v>0</v>
      </c>
      <c r="E78" s="193">
        <f>+'8.beruh.feluj.'!E29</f>
        <v>0</v>
      </c>
      <c r="F78" s="193">
        <f>+'8.beruh.feluj.'!F29</f>
        <v>0</v>
      </c>
      <c r="G78" s="193">
        <f>+'8.beruh.feluj.'!G29</f>
        <v>0</v>
      </c>
    </row>
    <row r="79" spans="2:7" x14ac:dyDescent="0.3">
      <c r="B79" s="192" t="s">
        <v>165</v>
      </c>
      <c r="C79" s="193">
        <f>+'8.beruh.feluj.'!C30</f>
        <v>0</v>
      </c>
      <c r="D79" s="193">
        <f>+'8.beruh.feluj.'!D30</f>
        <v>0</v>
      </c>
      <c r="E79" s="193">
        <f>+'8.beruh.feluj.'!E30</f>
        <v>0</v>
      </c>
      <c r="F79" s="193">
        <f>+'8.beruh.feluj.'!F30</f>
        <v>0</v>
      </c>
      <c r="G79" s="193">
        <f>+'8.beruh.feluj.'!G30</f>
        <v>0</v>
      </c>
    </row>
    <row r="80" spans="2:7" x14ac:dyDescent="0.3">
      <c r="B80" s="192" t="s">
        <v>167</v>
      </c>
      <c r="C80" s="193">
        <f>+'8.beruh.feluj.'!C31</f>
        <v>7725000</v>
      </c>
      <c r="D80" s="193">
        <f>+'8.beruh.feluj.'!D31</f>
        <v>0</v>
      </c>
      <c r="E80" s="193">
        <f>+'8.beruh.feluj.'!E31</f>
        <v>0</v>
      </c>
      <c r="F80" s="193">
        <f>+'8.beruh.feluj.'!F31</f>
        <v>4927001</v>
      </c>
      <c r="G80" s="193">
        <v>562089</v>
      </c>
    </row>
    <row r="81" spans="2:7" x14ac:dyDescent="0.3">
      <c r="B81" s="195" t="s">
        <v>155</v>
      </c>
      <c r="C81" s="196">
        <f>SUM(C74:C80)</f>
        <v>36342000</v>
      </c>
      <c r="D81" s="196">
        <f>SUM(D74:D80)</f>
        <v>0</v>
      </c>
      <c r="E81" s="196">
        <f>SUM(E74:E80)</f>
        <v>0</v>
      </c>
      <c r="F81" s="196">
        <f>SUM(F74:F80)</f>
        <v>23175152</v>
      </c>
      <c r="G81" s="196">
        <f>SUM(G74:G80)</f>
        <v>3299594</v>
      </c>
    </row>
    <row r="82" spans="2:7" x14ac:dyDescent="0.3">
      <c r="B82" s="192" t="s">
        <v>168</v>
      </c>
      <c r="C82" s="193">
        <f>+'8.beruh.feluj.'!C33</f>
        <v>0</v>
      </c>
      <c r="D82" s="193">
        <f>+'8.beruh.feluj.'!D33</f>
        <v>0</v>
      </c>
      <c r="E82" s="193">
        <f>+'8.beruh.feluj.'!E33</f>
        <v>0</v>
      </c>
      <c r="F82" s="193">
        <f>+'8.beruh.feluj.'!F33</f>
        <v>787402</v>
      </c>
      <c r="G82" s="193">
        <v>4694716</v>
      </c>
    </row>
    <row r="83" spans="2:7" x14ac:dyDescent="0.3">
      <c r="B83" s="192" t="s">
        <v>169</v>
      </c>
      <c r="C83" s="193">
        <f>+'8.beruh.feluj.'!C35</f>
        <v>0</v>
      </c>
      <c r="D83" s="193">
        <f>+'8.beruh.feluj.'!D35</f>
        <v>0</v>
      </c>
      <c r="E83" s="193">
        <f>+'8.beruh.feluj.'!E35</f>
        <v>0</v>
      </c>
      <c r="F83" s="193">
        <f>+'8.beruh.feluj.'!F35</f>
        <v>0</v>
      </c>
      <c r="G83" s="193">
        <f>+'8.beruh.feluj.'!G35</f>
        <v>0</v>
      </c>
    </row>
    <row r="84" spans="2:7" x14ac:dyDescent="0.3">
      <c r="B84" s="192" t="s">
        <v>170</v>
      </c>
      <c r="C84" s="193">
        <f>+'8.beruh.feluj.'!C37</f>
        <v>500000</v>
      </c>
      <c r="D84" s="193">
        <f>+'8.beruh.feluj.'!D37</f>
        <v>0</v>
      </c>
      <c r="E84" s="193">
        <f>+'8.beruh.feluj.'!E37</f>
        <v>0</v>
      </c>
      <c r="F84" s="193">
        <f>+'8.beruh.feluj.'!F37</f>
        <v>0</v>
      </c>
      <c r="G84" s="193">
        <f>+'8.beruh.feluj.'!G37</f>
        <v>0</v>
      </c>
    </row>
    <row r="85" spans="2:7" x14ac:dyDescent="0.3">
      <c r="B85" s="192" t="s">
        <v>171</v>
      </c>
      <c r="C85" s="193">
        <f>+'8.beruh.feluj.'!C38</f>
        <v>135000</v>
      </c>
      <c r="D85" s="193">
        <f>+'8.beruh.feluj.'!D38</f>
        <v>0</v>
      </c>
      <c r="E85" s="193">
        <f>+'8.beruh.feluj.'!E38</f>
        <v>0</v>
      </c>
      <c r="F85" s="193">
        <f>+'8.beruh.feluj.'!F38</f>
        <v>212598</v>
      </c>
      <c r="G85" s="193">
        <v>1267573</v>
      </c>
    </row>
    <row r="86" spans="2:7" x14ac:dyDescent="0.3">
      <c r="B86" s="195" t="s">
        <v>156</v>
      </c>
      <c r="C86" s="196">
        <f>SUM(C82:C85)</f>
        <v>635000</v>
      </c>
      <c r="D86" s="196">
        <f>SUM(D82:D85)</f>
        <v>0</v>
      </c>
      <c r="E86" s="196">
        <f>SUM(E82:E85)</f>
        <v>0</v>
      </c>
      <c r="F86" s="196">
        <f>SUM(F82:F85)</f>
        <v>1000000</v>
      </c>
      <c r="G86" s="196">
        <f>SUM(G82:G85)</f>
        <v>5962289</v>
      </c>
    </row>
    <row r="87" spans="2:7" x14ac:dyDescent="0.3">
      <c r="B87" s="192" t="s">
        <v>172</v>
      </c>
      <c r="C87" s="193">
        <v>0</v>
      </c>
      <c r="D87" s="193"/>
      <c r="E87" s="193"/>
      <c r="F87" s="193">
        <v>0</v>
      </c>
      <c r="G87" s="193">
        <v>0</v>
      </c>
    </row>
    <row r="88" spans="2:7" x14ac:dyDescent="0.3">
      <c r="B88" s="192" t="s">
        <v>173</v>
      </c>
      <c r="C88" s="193">
        <v>0</v>
      </c>
      <c r="D88" s="193"/>
      <c r="E88" s="193"/>
      <c r="F88" s="193">
        <v>0</v>
      </c>
      <c r="G88" s="193">
        <v>0</v>
      </c>
    </row>
    <row r="89" spans="2:7" x14ac:dyDescent="0.3">
      <c r="B89" s="192" t="s">
        <v>175</v>
      </c>
      <c r="C89" s="193">
        <v>0</v>
      </c>
      <c r="D89" s="193"/>
      <c r="E89" s="193"/>
      <c r="F89" s="193">
        <v>0</v>
      </c>
      <c r="G89" s="193">
        <v>0</v>
      </c>
    </row>
    <row r="90" spans="2:7" x14ac:dyDescent="0.3">
      <c r="B90" s="192" t="s">
        <v>177</v>
      </c>
      <c r="C90" s="193">
        <v>0</v>
      </c>
      <c r="D90" s="193"/>
      <c r="E90" s="193"/>
      <c r="F90" s="193">
        <v>0</v>
      </c>
      <c r="G90" s="193">
        <v>0</v>
      </c>
    </row>
    <row r="91" spans="2:7" x14ac:dyDescent="0.3">
      <c r="B91" s="192" t="s">
        <v>176</v>
      </c>
      <c r="C91" s="193">
        <v>0</v>
      </c>
      <c r="D91" s="193"/>
      <c r="E91" s="193"/>
      <c r="F91" s="193">
        <v>0</v>
      </c>
      <c r="G91" s="193">
        <v>0</v>
      </c>
    </row>
    <row r="92" spans="2:7" x14ac:dyDescent="0.3">
      <c r="B92" s="192" t="s">
        <v>178</v>
      </c>
      <c r="C92" s="193">
        <v>0</v>
      </c>
      <c r="D92" s="193"/>
      <c r="E92" s="193"/>
      <c r="F92" s="193">
        <v>0</v>
      </c>
      <c r="G92" s="193">
        <v>0</v>
      </c>
    </row>
    <row r="93" spans="2:7" x14ac:dyDescent="0.3">
      <c r="B93" s="192" t="s">
        <v>174</v>
      </c>
      <c r="C93" s="193">
        <v>0</v>
      </c>
      <c r="D93" s="193"/>
      <c r="E93" s="193"/>
      <c r="F93" s="193">
        <v>0</v>
      </c>
      <c r="G93" s="193">
        <v>0</v>
      </c>
    </row>
    <row r="94" spans="2:7" x14ac:dyDescent="0.3">
      <c r="B94" s="192" t="s">
        <v>179</v>
      </c>
      <c r="C94" s="193">
        <v>0</v>
      </c>
      <c r="D94" s="193"/>
      <c r="E94" s="193"/>
      <c r="F94" s="193">
        <v>0</v>
      </c>
      <c r="G94" s="193">
        <v>0</v>
      </c>
    </row>
    <row r="95" spans="2:7" x14ac:dyDescent="0.3">
      <c r="B95" s="195" t="s">
        <v>157</v>
      </c>
      <c r="C95" s="196">
        <f>SUM(C87:C94)</f>
        <v>0</v>
      </c>
      <c r="D95" s="196">
        <f>SUM(D87:D94)</f>
        <v>0</v>
      </c>
      <c r="E95" s="196">
        <f>SUM(E87:E94)</f>
        <v>0</v>
      </c>
      <c r="F95" s="196">
        <f>SUM(F87:F94)</f>
        <v>0</v>
      </c>
      <c r="G95" s="196">
        <f>SUM(G87:G94)</f>
        <v>0</v>
      </c>
    </row>
    <row r="96" spans="2:7" x14ac:dyDescent="0.3">
      <c r="B96" s="200" t="s">
        <v>158</v>
      </c>
      <c r="C96" s="201">
        <f>C81+C86+C95</f>
        <v>36977000</v>
      </c>
      <c r="D96" s="201">
        <f>D81+D86+D95</f>
        <v>0</v>
      </c>
      <c r="E96" s="201">
        <f>E81+E86+E95</f>
        <v>0</v>
      </c>
      <c r="F96" s="201">
        <f>F81+F86+F95</f>
        <v>24175152</v>
      </c>
      <c r="G96" s="201">
        <f>G81+G86+G95</f>
        <v>9261883</v>
      </c>
    </row>
    <row r="97" spans="2:7" ht="18" x14ac:dyDescent="0.35">
      <c r="B97" s="202" t="s">
        <v>160</v>
      </c>
      <c r="C97" s="203">
        <f>C73+C96</f>
        <v>77313799</v>
      </c>
      <c r="D97" s="203">
        <f>D73+D96</f>
        <v>0</v>
      </c>
      <c r="E97" s="203">
        <f>E73+E96</f>
        <v>0</v>
      </c>
      <c r="F97" s="203">
        <f>F73+F96</f>
        <v>63637600</v>
      </c>
      <c r="G97" s="203">
        <f>G73+G96</f>
        <v>91426517</v>
      </c>
    </row>
    <row r="98" spans="2:7" x14ac:dyDescent="0.3">
      <c r="B98" s="192" t="s">
        <v>572</v>
      </c>
      <c r="C98" s="193">
        <v>0</v>
      </c>
      <c r="D98" s="193"/>
      <c r="E98" s="193"/>
      <c r="F98" s="193">
        <v>0</v>
      </c>
      <c r="G98" s="193">
        <v>0</v>
      </c>
    </row>
    <row r="99" spans="2:7" x14ac:dyDescent="0.3">
      <c r="B99" s="192" t="s">
        <v>180</v>
      </c>
      <c r="C99" s="193">
        <v>0</v>
      </c>
      <c r="D99" s="193"/>
      <c r="E99" s="193"/>
      <c r="F99" s="193">
        <v>0</v>
      </c>
      <c r="G99" s="193">
        <v>0</v>
      </c>
    </row>
    <row r="100" spans="2:7" x14ac:dyDescent="0.3">
      <c r="B100" s="192" t="s">
        <v>545</v>
      </c>
      <c r="C100" s="193">
        <v>0</v>
      </c>
      <c r="D100" s="193"/>
      <c r="E100" s="193"/>
      <c r="F100" s="193">
        <v>0</v>
      </c>
      <c r="G100" s="193">
        <v>0</v>
      </c>
    </row>
    <row r="101" spans="2:7" x14ac:dyDescent="0.3">
      <c r="B101" s="190" t="s">
        <v>190</v>
      </c>
      <c r="C101" s="191">
        <f>SUM(C98:C100)</f>
        <v>0</v>
      </c>
      <c r="D101" s="191">
        <f t="shared" ref="D101:E101" si="0">SUM(D98:D100)</f>
        <v>0</v>
      </c>
      <c r="E101" s="191">
        <f t="shared" si="0"/>
        <v>0</v>
      </c>
      <c r="F101" s="191">
        <f>SUM(F98:F100)</f>
        <v>0</v>
      </c>
      <c r="G101" s="191">
        <f>SUM(G98:G100)</f>
        <v>0</v>
      </c>
    </row>
    <row r="102" spans="2:7" x14ac:dyDescent="0.3">
      <c r="B102" s="192" t="s">
        <v>183</v>
      </c>
      <c r="C102" s="193">
        <v>0</v>
      </c>
      <c r="D102" s="193"/>
      <c r="E102" s="193"/>
      <c r="F102" s="193">
        <v>0</v>
      </c>
      <c r="G102" s="193">
        <v>0</v>
      </c>
    </row>
    <row r="103" spans="2:7" x14ac:dyDescent="0.3">
      <c r="B103" s="192" t="s">
        <v>181</v>
      </c>
      <c r="C103" s="193">
        <v>0</v>
      </c>
      <c r="D103" s="193"/>
      <c r="E103" s="193"/>
      <c r="F103" s="193">
        <v>0</v>
      </c>
      <c r="G103" s="193">
        <v>0</v>
      </c>
    </row>
    <row r="104" spans="2:7" x14ac:dyDescent="0.3">
      <c r="B104" s="192" t="s">
        <v>182</v>
      </c>
      <c r="C104" s="193">
        <v>0</v>
      </c>
      <c r="D104" s="193"/>
      <c r="E104" s="193"/>
      <c r="F104" s="193">
        <v>0</v>
      </c>
      <c r="G104" s="193">
        <v>0</v>
      </c>
    </row>
    <row r="105" spans="2:7" x14ac:dyDescent="0.3">
      <c r="B105" s="192" t="s">
        <v>569</v>
      </c>
      <c r="C105" s="193">
        <v>0</v>
      </c>
      <c r="D105" s="193"/>
      <c r="E105" s="193"/>
      <c r="F105" s="193">
        <v>0</v>
      </c>
      <c r="G105" s="193">
        <v>0</v>
      </c>
    </row>
    <row r="106" spans="2:7" x14ac:dyDescent="0.3">
      <c r="B106" s="190" t="s">
        <v>184</v>
      </c>
      <c r="C106" s="191">
        <f>SUM(C102:C105)</f>
        <v>0</v>
      </c>
      <c r="D106" s="191">
        <f t="shared" ref="D106:E106" si="1">SUM(D102:D105)</f>
        <v>0</v>
      </c>
      <c r="E106" s="191">
        <f t="shared" si="1"/>
        <v>0</v>
      </c>
      <c r="F106" s="191">
        <f>SUM(F102:F105)</f>
        <v>0</v>
      </c>
      <c r="G106" s="191">
        <f>SUM(G102:G105)</f>
        <v>0</v>
      </c>
    </row>
    <row r="107" spans="2:7" x14ac:dyDescent="0.3">
      <c r="B107" s="192" t="s">
        <v>570</v>
      </c>
      <c r="C107" s="193">
        <v>0</v>
      </c>
      <c r="D107" s="193"/>
      <c r="E107" s="193"/>
      <c r="F107" s="193">
        <v>0</v>
      </c>
      <c r="G107" s="193">
        <v>0</v>
      </c>
    </row>
    <row r="108" spans="2:7" x14ac:dyDescent="0.3">
      <c r="B108" s="192" t="s">
        <v>185</v>
      </c>
      <c r="C108" s="193">
        <v>908322</v>
      </c>
      <c r="D108" s="193"/>
      <c r="E108" s="193"/>
      <c r="F108" s="193">
        <v>1017608</v>
      </c>
      <c r="G108" s="193">
        <v>2086059</v>
      </c>
    </row>
    <row r="109" spans="2:7" x14ac:dyDescent="0.3">
      <c r="B109" s="192" t="s">
        <v>571</v>
      </c>
      <c r="C109" s="193">
        <v>0</v>
      </c>
      <c r="D109" s="193"/>
      <c r="E109" s="193"/>
      <c r="F109" s="193">
        <v>0</v>
      </c>
      <c r="G109" s="193">
        <v>0</v>
      </c>
    </row>
    <row r="110" spans="2:7" x14ac:dyDescent="0.3">
      <c r="B110" s="192" t="s">
        <v>186</v>
      </c>
      <c r="C110" s="193">
        <v>0</v>
      </c>
      <c r="D110" s="193"/>
      <c r="E110" s="193"/>
      <c r="F110" s="193">
        <v>0</v>
      </c>
      <c r="G110" s="193">
        <v>0</v>
      </c>
    </row>
    <row r="111" spans="2:7" x14ac:dyDescent="0.3">
      <c r="B111" s="192" t="s">
        <v>187</v>
      </c>
      <c r="C111" s="193">
        <v>0</v>
      </c>
      <c r="D111" s="193"/>
      <c r="E111" s="193"/>
      <c r="F111" s="193">
        <v>0</v>
      </c>
      <c r="G111" s="193">
        <v>0</v>
      </c>
    </row>
    <row r="112" spans="2:7" x14ac:dyDescent="0.3">
      <c r="B112" s="192" t="s">
        <v>188</v>
      </c>
      <c r="C112" s="193">
        <v>0</v>
      </c>
      <c r="D112" s="193"/>
      <c r="E112" s="193"/>
      <c r="F112" s="193">
        <v>0</v>
      </c>
      <c r="G112" s="193">
        <v>0</v>
      </c>
    </row>
    <row r="113" spans="2:7" x14ac:dyDescent="0.3">
      <c r="B113" s="204" t="s">
        <v>189</v>
      </c>
      <c r="C113" s="205">
        <f>C101+C106+C107+C108+C109+C110+C111+C112</f>
        <v>908322</v>
      </c>
      <c r="D113" s="205">
        <f>D101+D106+D107+D108+D109+D110+D111+D112</f>
        <v>0</v>
      </c>
      <c r="E113" s="205">
        <f t="shared" ref="E113" si="2">E101+E106+E107+E108+E109+E110+E111+E112</f>
        <v>0</v>
      </c>
      <c r="F113" s="205">
        <f>F101+F106+F107+F108+F109+F110+F111+F112</f>
        <v>1017608</v>
      </c>
      <c r="G113" s="205">
        <f>G101+G106+G107+G108+G109+G110+G111+G112</f>
        <v>2086059</v>
      </c>
    </row>
    <row r="114" spans="2:7" x14ac:dyDescent="0.3">
      <c r="B114" s="192" t="s">
        <v>191</v>
      </c>
      <c r="C114" s="193">
        <v>0</v>
      </c>
      <c r="D114" s="193"/>
      <c r="E114" s="193"/>
      <c r="F114" s="193">
        <v>0</v>
      </c>
      <c r="G114" s="193">
        <v>0</v>
      </c>
    </row>
    <row r="115" spans="2:7" x14ac:dyDescent="0.3">
      <c r="B115" s="192" t="s">
        <v>192</v>
      </c>
      <c r="C115" s="193">
        <v>0</v>
      </c>
      <c r="D115" s="193"/>
      <c r="E115" s="193"/>
      <c r="F115" s="193">
        <v>0</v>
      </c>
      <c r="G115" s="193">
        <v>0</v>
      </c>
    </row>
    <row r="116" spans="2:7" x14ac:dyDescent="0.3">
      <c r="B116" s="192" t="s">
        <v>193</v>
      </c>
      <c r="C116" s="193">
        <v>0</v>
      </c>
      <c r="D116" s="193"/>
      <c r="E116" s="193"/>
      <c r="F116" s="193">
        <v>0</v>
      </c>
      <c r="G116" s="193">
        <v>0</v>
      </c>
    </row>
    <row r="117" spans="2:7" x14ac:dyDescent="0.3">
      <c r="B117" s="192" t="s">
        <v>194</v>
      </c>
      <c r="C117" s="193">
        <v>0</v>
      </c>
      <c r="D117" s="193"/>
      <c r="E117" s="193"/>
      <c r="F117" s="193">
        <v>0</v>
      </c>
      <c r="G117" s="193">
        <v>0</v>
      </c>
    </row>
    <row r="118" spans="2:7" x14ac:dyDescent="0.3">
      <c r="B118" s="204" t="s">
        <v>195</v>
      </c>
      <c r="C118" s="205">
        <f>SUM(C114:C117)</f>
        <v>0</v>
      </c>
      <c r="D118" s="205">
        <f>SUM(D114:D117)</f>
        <v>0</v>
      </c>
      <c r="E118" s="205">
        <f>SUM(E114:E117)</f>
        <v>0</v>
      </c>
      <c r="F118" s="205">
        <v>0</v>
      </c>
      <c r="G118" s="205">
        <v>0</v>
      </c>
    </row>
    <row r="119" spans="2:7" x14ac:dyDescent="0.3">
      <c r="B119" s="204" t="s">
        <v>196</v>
      </c>
      <c r="C119" s="205">
        <v>0</v>
      </c>
      <c r="D119" s="205">
        <v>0</v>
      </c>
      <c r="E119" s="205">
        <v>0</v>
      </c>
      <c r="F119" s="205">
        <v>0</v>
      </c>
      <c r="G119" s="205">
        <v>0</v>
      </c>
    </row>
    <row r="120" spans="2:7" x14ac:dyDescent="0.3">
      <c r="B120" s="200" t="s">
        <v>198</v>
      </c>
      <c r="C120" s="201">
        <f>C113+C118+C119</f>
        <v>908322</v>
      </c>
      <c r="D120" s="201">
        <f>D113+D118+D119</f>
        <v>0</v>
      </c>
      <c r="E120" s="201">
        <f>E113+E118+E119</f>
        <v>0</v>
      </c>
      <c r="F120" s="201">
        <f>F113+F118+F119</f>
        <v>1017608</v>
      </c>
      <c r="G120" s="201">
        <f>G113+G118+G119</f>
        <v>2086059</v>
      </c>
    </row>
    <row r="121" spans="2:7" ht="20.399999999999999" x14ac:dyDescent="0.35">
      <c r="B121" s="206" t="s">
        <v>197</v>
      </c>
      <c r="C121" s="207">
        <f>C73+C96+C120</f>
        <v>78222121</v>
      </c>
      <c r="D121" s="207">
        <f>D73+D96+D120</f>
        <v>0</v>
      </c>
      <c r="E121" s="207">
        <f>E73+E96+E120</f>
        <v>0</v>
      </c>
      <c r="F121" s="207">
        <f>F73+F96+F120</f>
        <v>64655208</v>
      </c>
      <c r="G121" s="207">
        <f>G73+G96+G120</f>
        <v>93512576</v>
      </c>
    </row>
    <row r="122" spans="2:7" x14ac:dyDescent="0.3">
      <c r="G122" s="214" t="s">
        <v>628</v>
      </c>
    </row>
  </sheetData>
  <phoneticPr fontId="6" type="noConversion"/>
  <hyperlinks>
    <hyperlink ref="B39" r:id="rId1" location="sup194" display="http://www.opten.hu/loadpage.php - sup194" xr:uid="{00000000-0004-0000-0100-000000000000}"/>
    <hyperlink ref="B44" r:id="rId2" location="sup195" display="http://www.opten.hu/loadpage.php - sup195" xr:uid="{00000000-0004-0000-0100-000001000000}"/>
    <hyperlink ref="B52" r:id="rId3" location="sup203" display="http://www.opten.hu/loadpage.php?dest=OISZ&amp;twhich=214774&amp;srcid=ol4366 - sup203" xr:uid="{00000000-0004-0000-0100-000002000000}"/>
  </hyperlinks>
  <pageMargins left="0.51181102362204722" right="0.11811023622047245" top="0.74803149606299213" bottom="0.74803149606299213" header="0.31496062992125984" footer="0.31496062992125984"/>
  <pageSetup paperSize="9" scale="68" orientation="landscape" r:id="rId4"/>
  <headerFooter>
    <oddFooter>&amp;C-&amp;P-</oddFooter>
  </headerFooter>
  <rowBreaks count="2" manualBreakCount="2">
    <brk id="42" max="16383" man="1"/>
    <brk id="8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1:IO93"/>
  <sheetViews>
    <sheetView view="pageBreakPreview" zoomScale="60" workbookViewId="0">
      <selection activeCell="D1" sqref="D1:F3"/>
    </sheetView>
  </sheetViews>
  <sheetFormatPr defaultColWidth="9.109375" defaultRowHeight="15.6" x14ac:dyDescent="0.3"/>
  <cols>
    <col min="1" max="1" width="9.109375" style="3"/>
    <col min="2" max="2" width="103.5546875" style="3" bestFit="1" customWidth="1"/>
    <col min="3" max="3" width="20.6640625" style="4" customWidth="1"/>
    <col min="4" max="7" width="20.6640625" style="3" customWidth="1"/>
    <col min="8" max="16384" width="9.109375" style="3"/>
  </cols>
  <sheetData>
    <row r="1" spans="2:249" x14ac:dyDescent="0.3">
      <c r="B1" s="16"/>
      <c r="D1" s="184" t="s">
        <v>625</v>
      </c>
      <c r="E1" s="185" t="s">
        <v>591</v>
      </c>
      <c r="F1" s="186" t="s">
        <v>582</v>
      </c>
    </row>
    <row r="2" spans="2:249" x14ac:dyDescent="0.3">
      <c r="B2" s="16" t="s">
        <v>562</v>
      </c>
      <c r="D2" s="182"/>
      <c r="E2" s="182"/>
      <c r="F2" s="182"/>
    </row>
    <row r="3" spans="2:249" x14ac:dyDescent="0.3">
      <c r="B3" s="16" t="s">
        <v>248</v>
      </c>
      <c r="C3" s="17"/>
      <c r="D3" s="184" t="s">
        <v>625</v>
      </c>
      <c r="E3" s="185" t="s">
        <v>626</v>
      </c>
      <c r="F3" s="186" t="s">
        <v>582</v>
      </c>
      <c r="G3" s="177"/>
    </row>
    <row r="4" spans="2:249" x14ac:dyDescent="0.3">
      <c r="B4" s="16" t="s">
        <v>355</v>
      </c>
      <c r="C4" s="17"/>
      <c r="F4" s="40" t="s">
        <v>404</v>
      </c>
      <c r="G4" s="40" t="s">
        <v>404</v>
      </c>
    </row>
    <row r="5" spans="2:249" ht="66" customHeight="1" x14ac:dyDescent="0.3">
      <c r="B5" s="66" t="s">
        <v>374</v>
      </c>
      <c r="C5" s="51" t="s">
        <v>564</v>
      </c>
      <c r="D5" s="51" t="s">
        <v>565</v>
      </c>
      <c r="E5" s="51" t="s">
        <v>566</v>
      </c>
      <c r="F5" s="51" t="s">
        <v>588</v>
      </c>
      <c r="G5" s="51" t="s">
        <v>590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</row>
    <row r="6" spans="2:249" x14ac:dyDescent="0.3">
      <c r="B6" s="5" t="s">
        <v>267</v>
      </c>
      <c r="C6" s="6">
        <f>+'5.közp.tám.'!C7</f>
        <v>15535858</v>
      </c>
      <c r="D6" s="6">
        <f>+'5.közp.tám.'!D7</f>
        <v>0</v>
      </c>
      <c r="E6" s="6">
        <f>+'5.közp.tám.'!E7</f>
        <v>0</v>
      </c>
      <c r="F6" s="6">
        <f>+'5.közp.tám.'!F7</f>
        <v>17161208</v>
      </c>
      <c r="G6" s="6">
        <v>17180118</v>
      </c>
    </row>
    <row r="7" spans="2:249" x14ac:dyDescent="0.3">
      <c r="B7" s="5" t="s">
        <v>573</v>
      </c>
      <c r="C7" s="6">
        <f>+'5.közp.tám.'!C20</f>
        <v>0</v>
      </c>
      <c r="D7" s="6">
        <f>+'5.közp.tám.'!D20</f>
        <v>0</v>
      </c>
      <c r="E7" s="6">
        <f>+'5.közp.tám.'!E20</f>
        <v>0</v>
      </c>
      <c r="F7" s="6">
        <f>+'5.közp.tám.'!F20</f>
        <v>0</v>
      </c>
      <c r="G7" s="6">
        <f>+'5.közp.tám.'!G20</f>
        <v>0</v>
      </c>
    </row>
    <row r="8" spans="2:249" x14ac:dyDescent="0.3">
      <c r="B8" s="5" t="s">
        <v>574</v>
      </c>
      <c r="C8" s="6">
        <f>+'5.közp.tám.'!C21</f>
        <v>6007000</v>
      </c>
      <c r="D8" s="6">
        <f>+'5.közp.tám.'!D21</f>
        <v>0</v>
      </c>
      <c r="E8" s="6">
        <f>+'5.közp.tám.'!E21</f>
        <v>0</v>
      </c>
      <c r="F8" s="6">
        <f>+'5.közp.tám.'!F21</f>
        <v>6494000</v>
      </c>
      <c r="G8" s="6">
        <v>6597427</v>
      </c>
    </row>
    <row r="9" spans="2:249" x14ac:dyDescent="0.3">
      <c r="B9" s="5" t="s">
        <v>269</v>
      </c>
      <c r="C9" s="6">
        <f>+'5.közp.tám.'!C27</f>
        <v>1200000</v>
      </c>
      <c r="D9" s="6">
        <f>+'5.közp.tám.'!D27</f>
        <v>0</v>
      </c>
      <c r="E9" s="6">
        <f>+'5.közp.tám.'!E27</f>
        <v>0</v>
      </c>
      <c r="F9" s="6">
        <f>+'5.közp.tám.'!F27</f>
        <v>1800000</v>
      </c>
      <c r="G9" s="6">
        <v>1800000</v>
      </c>
    </row>
    <row r="10" spans="2:249" x14ac:dyDescent="0.3">
      <c r="B10" s="5" t="s">
        <v>524</v>
      </c>
      <c r="C10" s="6">
        <f>+'5.közp.tám.'!C29</f>
        <v>0</v>
      </c>
      <c r="D10" s="6">
        <f>+'5.közp.tám.'!D29</f>
        <v>0</v>
      </c>
      <c r="E10" s="6">
        <f>+'5.közp.tám.'!E29</f>
        <v>0</v>
      </c>
      <c r="F10" s="6">
        <f>+'5.közp.tám.'!F29</f>
        <v>0</v>
      </c>
      <c r="G10" s="6">
        <v>6822360</v>
      </c>
    </row>
    <row r="11" spans="2:249" x14ac:dyDescent="0.3">
      <c r="B11" s="5" t="s">
        <v>525</v>
      </c>
      <c r="C11" s="6">
        <f>+'5.közp.tám.'!C34</f>
        <v>0</v>
      </c>
      <c r="D11" s="6">
        <f>+'5.közp.tám.'!D34</f>
        <v>0</v>
      </c>
      <c r="E11" s="6">
        <f>+'5.közp.tám.'!E34</f>
        <v>0</v>
      </c>
      <c r="F11" s="6">
        <f>+'5.közp.tám.'!F34</f>
        <v>0</v>
      </c>
      <c r="G11" s="6">
        <f>+'5.közp.tám.'!G34</f>
        <v>0</v>
      </c>
    </row>
    <row r="12" spans="2:249" x14ac:dyDescent="0.3">
      <c r="B12" s="168" t="s">
        <v>272</v>
      </c>
      <c r="C12" s="169">
        <f>SUM(C6:C11)</f>
        <v>22742858</v>
      </c>
      <c r="D12" s="169">
        <f>SUM(D6:D11)</f>
        <v>0</v>
      </c>
      <c r="E12" s="169">
        <f>SUM(E6:E11)</f>
        <v>0</v>
      </c>
      <c r="F12" s="169">
        <f>SUM(F6:F11)</f>
        <v>25455208</v>
      </c>
      <c r="G12" s="169">
        <f>SUM(G6:G11)</f>
        <v>32399905</v>
      </c>
    </row>
    <row r="13" spans="2:249" x14ac:dyDescent="0.3">
      <c r="B13" s="5" t="s">
        <v>273</v>
      </c>
      <c r="C13" s="6">
        <f>+'4.műk.c.tám.'!D7</f>
        <v>0</v>
      </c>
      <c r="D13" s="6">
        <f>+'4.műk.c.tám.'!E7</f>
        <v>0</v>
      </c>
      <c r="E13" s="6">
        <f>+'4.műk.c.tám.'!F7</f>
        <v>0</v>
      </c>
      <c r="F13" s="6">
        <f>+'4.műk.c.tám.'!G7</f>
        <v>0</v>
      </c>
      <c r="G13" s="6">
        <f>+'4.műk.c.tám.'!H7</f>
        <v>0</v>
      </c>
    </row>
    <row r="14" spans="2:249" x14ac:dyDescent="0.3">
      <c r="B14" s="5" t="s">
        <v>274</v>
      </c>
      <c r="C14" s="6">
        <f>+'4.műk.c.tám.'!D8</f>
        <v>0</v>
      </c>
      <c r="D14" s="6">
        <f>+'4.műk.c.tám.'!E8</f>
        <v>0</v>
      </c>
      <c r="E14" s="6">
        <f>+'4.műk.c.tám.'!F8</f>
        <v>0</v>
      </c>
      <c r="F14" s="6">
        <f>+'4.műk.c.tám.'!G8</f>
        <v>0</v>
      </c>
      <c r="G14" s="6">
        <f>+'4.műk.c.tám.'!H8</f>
        <v>0</v>
      </c>
    </row>
    <row r="15" spans="2:249" x14ac:dyDescent="0.3">
      <c r="B15" s="5" t="s">
        <v>275</v>
      </c>
      <c r="C15" s="6">
        <f>+'4.műk.c.tám.'!D9</f>
        <v>0</v>
      </c>
      <c r="D15" s="6">
        <f>+'4.műk.c.tám.'!E9</f>
        <v>0</v>
      </c>
      <c r="E15" s="6">
        <f>+'4.műk.c.tám.'!F9</f>
        <v>0</v>
      </c>
      <c r="F15" s="6">
        <f>+'4.műk.c.tám.'!G9</f>
        <v>0</v>
      </c>
      <c r="G15" s="6">
        <f>+'4.műk.c.tám.'!H9</f>
        <v>0</v>
      </c>
    </row>
    <row r="16" spans="2:249" x14ac:dyDescent="0.3">
      <c r="B16" s="5" t="s">
        <v>276</v>
      </c>
      <c r="C16" s="6">
        <f>+'4.műk.c.tám.'!D10</f>
        <v>0</v>
      </c>
      <c r="D16" s="6">
        <f>+'4.műk.c.tám.'!E10</f>
        <v>0</v>
      </c>
      <c r="E16" s="6">
        <f>+'4.műk.c.tám.'!F10</f>
        <v>0</v>
      </c>
      <c r="F16" s="6">
        <f>+'4.műk.c.tám.'!G10</f>
        <v>0</v>
      </c>
      <c r="G16" s="6">
        <f>+'4.műk.c.tám.'!H10</f>
        <v>0</v>
      </c>
    </row>
    <row r="17" spans="2:7" x14ac:dyDescent="0.3">
      <c r="B17" s="5" t="s">
        <v>277</v>
      </c>
      <c r="C17" s="6">
        <f>+'4.műk.c.tám.'!D11</f>
        <v>1083350</v>
      </c>
      <c r="D17" s="6">
        <f>+'4.műk.c.tám.'!E11</f>
        <v>0</v>
      </c>
      <c r="E17" s="6">
        <f>+'4.műk.c.tám.'!F11</f>
        <v>0</v>
      </c>
      <c r="F17" s="6">
        <f>+'4.műk.c.tám.'!G11</f>
        <v>0</v>
      </c>
      <c r="G17" s="6">
        <v>2644965</v>
      </c>
    </row>
    <row r="18" spans="2:7" x14ac:dyDescent="0.3">
      <c r="B18" s="23" t="s">
        <v>278</v>
      </c>
      <c r="C18" s="24">
        <f>SUM(C12:C17)</f>
        <v>23826208</v>
      </c>
      <c r="D18" s="24">
        <f>SUM(D12:D17)</f>
        <v>0</v>
      </c>
      <c r="E18" s="24">
        <f>SUM(E12:E17)</f>
        <v>0</v>
      </c>
      <c r="F18" s="24">
        <f>SUM(F12:F17)</f>
        <v>25455208</v>
      </c>
      <c r="G18" s="24">
        <f>SUM(G12:G17)</f>
        <v>35044870</v>
      </c>
    </row>
    <row r="19" spans="2:7" x14ac:dyDescent="0.3">
      <c r="B19" s="5" t="s">
        <v>279</v>
      </c>
      <c r="C19" s="6">
        <f>+'6.felhalm.bev'!D8</f>
        <v>0</v>
      </c>
      <c r="D19" s="6">
        <f>+'6.felhalm.bev'!E8</f>
        <v>0</v>
      </c>
      <c r="E19" s="6">
        <f>+'6.felhalm.bev'!F8</f>
        <v>0</v>
      </c>
      <c r="F19" s="6">
        <f>+'6.felhalm.bev'!G8</f>
        <v>0</v>
      </c>
      <c r="G19" s="6">
        <v>2348000</v>
      </c>
    </row>
    <row r="20" spans="2:7" x14ac:dyDescent="0.3">
      <c r="B20" s="5" t="s">
        <v>280</v>
      </c>
      <c r="C20" s="6">
        <f>+'6.felhalm.bev'!D11</f>
        <v>0</v>
      </c>
      <c r="D20" s="6">
        <f>+'6.felhalm.bev'!E11</f>
        <v>0</v>
      </c>
      <c r="E20" s="6">
        <f>+'6.felhalm.bev'!F11</f>
        <v>0</v>
      </c>
      <c r="F20" s="6">
        <f>+'6.felhalm.bev'!G11</f>
        <v>0</v>
      </c>
      <c r="G20" s="6">
        <f>+'6.felhalm.bev'!H11</f>
        <v>0</v>
      </c>
    </row>
    <row r="21" spans="2:7" x14ac:dyDescent="0.3">
      <c r="B21" s="5" t="s">
        <v>281</v>
      </c>
      <c r="C21" s="6">
        <f>+'6.felhalm.bev'!D12</f>
        <v>0</v>
      </c>
      <c r="D21" s="6">
        <f>+'6.felhalm.bev'!E12</f>
        <v>0</v>
      </c>
      <c r="E21" s="6">
        <f>+'6.felhalm.bev'!F12</f>
        <v>0</v>
      </c>
      <c r="F21" s="6">
        <f>+'6.felhalm.bev'!G12</f>
        <v>0</v>
      </c>
      <c r="G21" s="6">
        <f>+'6.felhalm.bev'!H12</f>
        <v>0</v>
      </c>
    </row>
    <row r="22" spans="2:7" x14ac:dyDescent="0.3">
      <c r="B22" s="5" t="s">
        <v>282</v>
      </c>
      <c r="C22" s="6">
        <f>+'6.felhalm.bev'!D13</f>
        <v>0</v>
      </c>
      <c r="D22" s="6">
        <f>+'6.felhalm.bev'!E13</f>
        <v>0</v>
      </c>
      <c r="E22" s="6">
        <f>+'6.felhalm.bev'!F13</f>
        <v>0</v>
      </c>
      <c r="F22" s="6">
        <f>+'6.felhalm.bev'!G13</f>
        <v>0</v>
      </c>
      <c r="G22" s="6">
        <f>+'6.felhalm.bev'!H13</f>
        <v>0</v>
      </c>
    </row>
    <row r="23" spans="2:7" x14ac:dyDescent="0.3">
      <c r="B23" s="5" t="s">
        <v>283</v>
      </c>
      <c r="C23" s="6">
        <f>+'6.felhalm.bev'!D14</f>
        <v>0</v>
      </c>
      <c r="D23" s="6">
        <f>+'6.felhalm.bev'!E14</f>
        <v>0</v>
      </c>
      <c r="E23" s="6">
        <f>+'6.felhalm.bev'!F14</f>
        <v>0</v>
      </c>
      <c r="F23" s="6">
        <f>+'6.felhalm.bev'!G14</f>
        <v>0</v>
      </c>
      <c r="G23" s="6">
        <v>0</v>
      </c>
    </row>
    <row r="24" spans="2:7" x14ac:dyDescent="0.3">
      <c r="B24" s="23" t="s">
        <v>284</v>
      </c>
      <c r="C24" s="24">
        <f>SUM(C19:C23)</f>
        <v>0</v>
      </c>
      <c r="D24" s="24">
        <f>SUM(D19:D23)</f>
        <v>0</v>
      </c>
      <c r="E24" s="24">
        <f>SUM(E19:E23)</f>
        <v>0</v>
      </c>
      <c r="F24" s="24">
        <f>SUM(F19:F23)</f>
        <v>0</v>
      </c>
      <c r="G24" s="24">
        <f>SUM(G19:G23)</f>
        <v>2348000</v>
      </c>
    </row>
    <row r="25" spans="2:7" x14ac:dyDescent="0.3">
      <c r="B25" s="5" t="s">
        <v>285</v>
      </c>
      <c r="C25" s="6"/>
      <c r="D25" s="6"/>
      <c r="E25" s="6"/>
      <c r="F25" s="6"/>
      <c r="G25" s="6"/>
    </row>
    <row r="26" spans="2:7" x14ac:dyDescent="0.3">
      <c r="B26" s="5" t="s">
        <v>286</v>
      </c>
      <c r="C26" s="6"/>
      <c r="D26" s="6"/>
      <c r="E26" s="6"/>
      <c r="F26" s="6"/>
      <c r="G26" s="6"/>
    </row>
    <row r="27" spans="2:7" x14ac:dyDescent="0.3">
      <c r="B27" s="5" t="s">
        <v>287</v>
      </c>
      <c r="C27" s="6">
        <f>+'3.adó'!D7</f>
        <v>0</v>
      </c>
      <c r="D27" s="6">
        <f t="shared" ref="D27:F27" si="0">SUM(D25:D26)</f>
        <v>0</v>
      </c>
      <c r="E27" s="6">
        <f t="shared" si="0"/>
        <v>0</v>
      </c>
      <c r="F27" s="6">
        <f t="shared" si="0"/>
        <v>0</v>
      </c>
      <c r="G27" s="6">
        <f t="shared" ref="G27" si="1">SUM(G25:G26)</f>
        <v>0</v>
      </c>
    </row>
    <row r="28" spans="2:7" x14ac:dyDescent="0.3">
      <c r="B28" s="5" t="s">
        <v>288</v>
      </c>
      <c r="C28" s="6">
        <f>+'3.adó'!D8</f>
        <v>0</v>
      </c>
      <c r="D28" s="6">
        <f>+'3.adó'!E8</f>
        <v>0</v>
      </c>
      <c r="E28" s="6">
        <f>+'3.adó'!F8</f>
        <v>0</v>
      </c>
      <c r="F28" s="6">
        <f>+'3.adó'!G8</f>
        <v>0</v>
      </c>
      <c r="G28" s="6">
        <f>+'3.adó'!H8</f>
        <v>0</v>
      </c>
    </row>
    <row r="29" spans="2:7" x14ac:dyDescent="0.3">
      <c r="B29" s="5" t="s">
        <v>289</v>
      </c>
      <c r="C29" s="6">
        <f>+'3.adó'!D9</f>
        <v>0</v>
      </c>
      <c r="D29" s="6">
        <f>+'3.adó'!E9</f>
        <v>0</v>
      </c>
      <c r="E29" s="6">
        <f>+'3.adó'!F9</f>
        <v>0</v>
      </c>
      <c r="F29" s="6">
        <f>+'3.adó'!G9</f>
        <v>0</v>
      </c>
      <c r="G29" s="6">
        <f>+'3.adó'!H9</f>
        <v>0</v>
      </c>
    </row>
    <row r="30" spans="2:7" x14ac:dyDescent="0.3">
      <c r="B30" s="167" t="s">
        <v>290</v>
      </c>
      <c r="C30" s="156">
        <f>+'3.adó'!D10</f>
        <v>16110000</v>
      </c>
      <c r="D30" s="156">
        <f>+'3.adó'!E10</f>
        <v>0</v>
      </c>
      <c r="E30" s="156">
        <f>+'3.adó'!F10</f>
        <v>0</v>
      </c>
      <c r="F30" s="156">
        <f>+'3.adó'!G10</f>
        <v>17000000</v>
      </c>
      <c r="G30" s="156">
        <f>7946460+9764375</f>
        <v>17710835</v>
      </c>
    </row>
    <row r="31" spans="2:7" x14ac:dyDescent="0.3">
      <c r="B31" s="5" t="s">
        <v>291</v>
      </c>
      <c r="C31" s="6">
        <f>+'3.adó'!D15</f>
        <v>4980000</v>
      </c>
      <c r="D31" s="6">
        <f>+'3.adó'!E15</f>
        <v>0</v>
      </c>
      <c r="E31" s="6">
        <f>+'3.adó'!F15</f>
        <v>0</v>
      </c>
      <c r="F31" s="6">
        <f>+'3.adó'!G15</f>
        <v>4000000</v>
      </c>
      <c r="G31" s="6">
        <v>10212307</v>
      </c>
    </row>
    <row r="32" spans="2:7" x14ac:dyDescent="0.3">
      <c r="B32" s="5" t="s">
        <v>292</v>
      </c>
      <c r="C32" s="6">
        <f>+'3.adó'!D17</f>
        <v>0</v>
      </c>
      <c r="D32" s="6">
        <f>+'3.adó'!E17</f>
        <v>0</v>
      </c>
      <c r="E32" s="6">
        <f>+'3.adó'!F17</f>
        <v>0</v>
      </c>
      <c r="F32" s="6">
        <f>+'3.adó'!G17</f>
        <v>0</v>
      </c>
      <c r="G32" s="6">
        <f>+'3.adó'!H17</f>
        <v>0</v>
      </c>
    </row>
    <row r="33" spans="2:7" x14ac:dyDescent="0.3">
      <c r="B33" s="5" t="s">
        <v>293</v>
      </c>
      <c r="C33" s="6">
        <f>+'3.adó'!D18</f>
        <v>0</v>
      </c>
      <c r="D33" s="6">
        <f>+'3.adó'!E18</f>
        <v>0</v>
      </c>
      <c r="E33" s="6">
        <f>+'3.adó'!F18</f>
        <v>0</v>
      </c>
      <c r="F33" s="6">
        <f>+'3.adó'!G18</f>
        <v>0</v>
      </c>
      <c r="G33" s="6">
        <f>+'3.adó'!H18</f>
        <v>0</v>
      </c>
    </row>
    <row r="34" spans="2:7" x14ac:dyDescent="0.3">
      <c r="B34" s="5" t="s">
        <v>294</v>
      </c>
      <c r="C34" s="6">
        <f>+'3.adó'!D19</f>
        <v>1700000</v>
      </c>
      <c r="D34" s="6">
        <f>+'3.adó'!E19</f>
        <v>0</v>
      </c>
      <c r="E34" s="6">
        <f>+'3.adó'!F19</f>
        <v>0</v>
      </c>
      <c r="F34" s="6">
        <f>+'3.adó'!G19</f>
        <v>1000000</v>
      </c>
      <c r="G34" s="6">
        <v>2079938</v>
      </c>
    </row>
    <row r="35" spans="2:7" x14ac:dyDescent="0.3">
      <c r="B35" s="5" t="s">
        <v>295</v>
      </c>
      <c r="C35" s="6">
        <f>+'3.adó'!D20</f>
        <v>1100000</v>
      </c>
      <c r="D35" s="6">
        <f>+'3.adó'!E20</f>
        <v>0</v>
      </c>
      <c r="E35" s="6">
        <f>+'3.adó'!F20</f>
        <v>0</v>
      </c>
      <c r="F35" s="6">
        <f>+'3.adó'!G20</f>
        <v>1000000</v>
      </c>
      <c r="G35" s="6">
        <v>1571028</v>
      </c>
    </row>
    <row r="36" spans="2:7" x14ac:dyDescent="0.3">
      <c r="B36" s="167" t="s">
        <v>296</v>
      </c>
      <c r="C36" s="156">
        <f>SUM(C31:C35)</f>
        <v>7780000</v>
      </c>
      <c r="D36" s="156">
        <f t="shared" ref="D36:F36" si="2">SUM(D31:D35)</f>
        <v>0</v>
      </c>
      <c r="E36" s="156">
        <f t="shared" si="2"/>
        <v>0</v>
      </c>
      <c r="F36" s="156">
        <f t="shared" si="2"/>
        <v>6000000</v>
      </c>
      <c r="G36" s="156">
        <f t="shared" ref="G36" si="3">SUM(G31:G35)</f>
        <v>13863273</v>
      </c>
    </row>
    <row r="37" spans="2:7" x14ac:dyDescent="0.3">
      <c r="B37" s="167" t="s">
        <v>297</v>
      </c>
      <c r="C37" s="156">
        <f>+'3.adó'!D23</f>
        <v>120000</v>
      </c>
      <c r="D37" s="156">
        <f>+'3.adó'!E23</f>
        <v>0</v>
      </c>
      <c r="E37" s="156">
        <f>+'3.adó'!F23</f>
        <v>0</v>
      </c>
      <c r="F37" s="156">
        <f>+'3.adó'!G23</f>
        <v>0</v>
      </c>
      <c r="G37" s="156">
        <v>912781</v>
      </c>
    </row>
    <row r="38" spans="2:7" x14ac:dyDescent="0.3">
      <c r="B38" s="23" t="s">
        <v>298</v>
      </c>
      <c r="C38" s="24">
        <f>C27+C28+C29+C30+C36+C37</f>
        <v>24010000</v>
      </c>
      <c r="D38" s="24">
        <f>D27+D28+D29+D30+D36+D37</f>
        <v>0</v>
      </c>
      <c r="E38" s="24">
        <f>E27+E28+E29+E30+E36+E37</f>
        <v>0</v>
      </c>
      <c r="F38" s="24">
        <f>F27+F28+F29+F30+F36+F37</f>
        <v>23000000</v>
      </c>
      <c r="G38" s="24">
        <f>G30+G36+G37</f>
        <v>32486889</v>
      </c>
    </row>
    <row r="39" spans="2:7" x14ac:dyDescent="0.3">
      <c r="B39" s="5" t="s">
        <v>299</v>
      </c>
      <c r="C39" s="6">
        <f>+'4.műk.c.tám.'!D24</f>
        <v>0</v>
      </c>
      <c r="D39" s="6">
        <f>+'4.műk.c.tám.'!E24</f>
        <v>0</v>
      </c>
      <c r="E39" s="6">
        <f>+'4.műk.c.tám.'!F24</f>
        <v>0</v>
      </c>
      <c r="F39" s="6">
        <f>+'4.műk.c.tám.'!G24</f>
        <v>0</v>
      </c>
      <c r="G39" s="6">
        <f>+'4.műk.c.tám.'!H24</f>
        <v>0</v>
      </c>
    </row>
    <row r="40" spans="2:7" x14ac:dyDescent="0.3">
      <c r="B40" s="5" t="s">
        <v>300</v>
      </c>
      <c r="C40" s="6">
        <f>+'4.műk.c.tám.'!D25</f>
        <v>200000</v>
      </c>
      <c r="D40" s="6">
        <f>+'4.műk.c.tám.'!E25</f>
        <v>0</v>
      </c>
      <c r="E40" s="6">
        <f>+'4.műk.c.tám.'!F25</f>
        <v>0</v>
      </c>
      <c r="F40" s="6">
        <f>+'4.műk.c.tám.'!G25</f>
        <v>0</v>
      </c>
      <c r="G40" s="6">
        <v>297820</v>
      </c>
    </row>
    <row r="41" spans="2:7" x14ac:dyDescent="0.3">
      <c r="B41" s="5" t="s">
        <v>301</v>
      </c>
      <c r="C41" s="6">
        <f>+'4.műk.c.tám.'!D26</f>
        <v>0</v>
      </c>
      <c r="D41" s="6">
        <f>+'4.műk.c.tám.'!E26</f>
        <v>0</v>
      </c>
      <c r="E41" s="6">
        <f>+'4.műk.c.tám.'!F26</f>
        <v>0</v>
      </c>
      <c r="F41" s="6">
        <f>+'4.műk.c.tám.'!G26</f>
        <v>0</v>
      </c>
      <c r="G41" s="6">
        <f>+'4.műk.c.tám.'!H26</f>
        <v>0</v>
      </c>
    </row>
    <row r="42" spans="2:7" x14ac:dyDescent="0.3">
      <c r="B42" s="5" t="s">
        <v>415</v>
      </c>
      <c r="C42" s="6">
        <f>+'4.műk.c.tám.'!D27</f>
        <v>0</v>
      </c>
      <c r="D42" s="6">
        <f>+'4.műk.c.tám.'!E27</f>
        <v>0</v>
      </c>
      <c r="E42" s="6">
        <f>+'4.műk.c.tám.'!F27</f>
        <v>0</v>
      </c>
      <c r="F42" s="6">
        <f>+'4.műk.c.tám.'!G27</f>
        <v>0</v>
      </c>
      <c r="G42" s="6">
        <f>+'4.műk.c.tám.'!H27</f>
        <v>0</v>
      </c>
    </row>
    <row r="43" spans="2:7" x14ac:dyDescent="0.3">
      <c r="B43" s="5" t="s">
        <v>302</v>
      </c>
      <c r="C43" s="6">
        <f>+'4.műk.c.tám.'!D28</f>
        <v>0</v>
      </c>
      <c r="D43" s="6">
        <f>+'4.műk.c.tám.'!E28</f>
        <v>0</v>
      </c>
      <c r="E43" s="6">
        <f>+'4.műk.c.tám.'!F28</f>
        <v>0</v>
      </c>
      <c r="F43" s="6">
        <f>+'4.műk.c.tám.'!G28</f>
        <v>0</v>
      </c>
      <c r="G43" s="6">
        <f>+'4.műk.c.tám.'!H28</f>
        <v>0</v>
      </c>
    </row>
    <row r="44" spans="2:7" x14ac:dyDescent="0.3">
      <c r="B44" s="5" t="s">
        <v>303</v>
      </c>
      <c r="C44" s="6">
        <f>+'4.műk.c.tám.'!D29</f>
        <v>0</v>
      </c>
      <c r="D44" s="6">
        <f>+'4.műk.c.tám.'!E29</f>
        <v>0</v>
      </c>
      <c r="E44" s="6">
        <f>+'4.műk.c.tám.'!F29</f>
        <v>0</v>
      </c>
      <c r="F44" s="6">
        <f>+'4.műk.c.tám.'!G29</f>
        <v>0</v>
      </c>
      <c r="G44" s="6">
        <f>+'4.műk.c.tám.'!H29</f>
        <v>0</v>
      </c>
    </row>
    <row r="45" spans="2:7" x14ac:dyDescent="0.3">
      <c r="B45" s="5" t="s">
        <v>304</v>
      </c>
      <c r="C45" s="6">
        <f>+'4.műk.c.tám.'!D30</f>
        <v>0</v>
      </c>
      <c r="D45" s="6">
        <f>+'4.műk.c.tám.'!E30</f>
        <v>0</v>
      </c>
      <c r="E45" s="6">
        <f>+'4.műk.c.tám.'!F30</f>
        <v>0</v>
      </c>
      <c r="F45" s="6">
        <f>+'4.műk.c.tám.'!G30</f>
        <v>0</v>
      </c>
      <c r="G45" s="6">
        <f>+'4.műk.c.tám.'!H30</f>
        <v>0</v>
      </c>
    </row>
    <row r="46" spans="2:7" x14ac:dyDescent="0.3">
      <c r="B46" s="5" t="s">
        <v>305</v>
      </c>
      <c r="C46" s="6">
        <f>+'4.műk.c.tám.'!D31</f>
        <v>0</v>
      </c>
      <c r="D46" s="6">
        <f>+'4.műk.c.tám.'!E31</f>
        <v>0</v>
      </c>
      <c r="E46" s="6">
        <f>+'4.műk.c.tám.'!F31</f>
        <v>0</v>
      </c>
      <c r="F46" s="6">
        <f>+'4.műk.c.tám.'!G31</f>
        <v>0</v>
      </c>
      <c r="G46" s="6">
        <v>34</v>
      </c>
    </row>
    <row r="47" spans="2:7" x14ac:dyDescent="0.3">
      <c r="B47" s="5" t="s">
        <v>306</v>
      </c>
      <c r="C47" s="6">
        <f>+'4.műk.c.tám.'!D32</f>
        <v>0</v>
      </c>
      <c r="D47" s="6">
        <f>+'4.műk.c.tám.'!E32</f>
        <v>0</v>
      </c>
      <c r="E47" s="6">
        <f>+'4.műk.c.tám.'!F32</f>
        <v>0</v>
      </c>
      <c r="F47" s="6">
        <f>+'4.műk.c.tám.'!G32</f>
        <v>0</v>
      </c>
      <c r="G47" s="6">
        <f>+'4.műk.c.tám.'!H32</f>
        <v>0</v>
      </c>
    </row>
    <row r="48" spans="2:7" x14ac:dyDescent="0.3">
      <c r="B48" s="5" t="s">
        <v>559</v>
      </c>
      <c r="C48" s="6">
        <f>+'4.műk.c.tám.'!D33</f>
        <v>0</v>
      </c>
      <c r="D48" s="6">
        <f>+'4.műk.c.tám.'!E33</f>
        <v>0</v>
      </c>
      <c r="E48" s="6">
        <f>+'4.műk.c.tám.'!F33</f>
        <v>0</v>
      </c>
      <c r="F48" s="6">
        <f>+'4.műk.c.tám.'!G33</f>
        <v>0</v>
      </c>
      <c r="G48" s="6">
        <v>47922</v>
      </c>
    </row>
    <row r="49" spans="2:7" x14ac:dyDescent="0.3">
      <c r="B49" s="23" t="s">
        <v>308</v>
      </c>
      <c r="C49" s="24">
        <f>SUM(C39:C48)</f>
        <v>200000</v>
      </c>
      <c r="D49" s="24">
        <f>SUM(D39:D48)</f>
        <v>0</v>
      </c>
      <c r="E49" s="24">
        <f>SUM(E39:E48)</f>
        <v>0</v>
      </c>
      <c r="F49" s="24">
        <f>SUM(F39:F48)</f>
        <v>0</v>
      </c>
      <c r="G49" s="24">
        <f>SUM(G39:G48)</f>
        <v>345776</v>
      </c>
    </row>
    <row r="50" spans="2:7" x14ac:dyDescent="0.3">
      <c r="B50" s="5" t="s">
        <v>309</v>
      </c>
      <c r="C50" s="6">
        <f>+'6.felhalm.bev'!D18</f>
        <v>0</v>
      </c>
      <c r="D50" s="6">
        <f>+'6.felhalm.bev'!E18</f>
        <v>0</v>
      </c>
      <c r="E50" s="6">
        <f>+'6.felhalm.bev'!F18</f>
        <v>0</v>
      </c>
      <c r="F50" s="6">
        <f>+'6.felhalm.bev'!G18</f>
        <v>0</v>
      </c>
      <c r="G50" s="6">
        <f>+'6.felhalm.bev'!H18</f>
        <v>0</v>
      </c>
    </row>
    <row r="51" spans="2:7" x14ac:dyDescent="0.3">
      <c r="B51" s="5" t="s">
        <v>310</v>
      </c>
      <c r="C51" s="6">
        <f>+'6.felhalm.bev'!D19</f>
        <v>0</v>
      </c>
      <c r="D51" s="6">
        <f>+'6.felhalm.bev'!E19</f>
        <v>0</v>
      </c>
      <c r="E51" s="6">
        <f>+'6.felhalm.bev'!F19</f>
        <v>0</v>
      </c>
      <c r="F51" s="6">
        <f>+'6.felhalm.bev'!G19</f>
        <v>0</v>
      </c>
      <c r="G51" s="6">
        <f>+'6.felhalm.bev'!H19</f>
        <v>0</v>
      </c>
    </row>
    <row r="52" spans="2:7" x14ac:dyDescent="0.3">
      <c r="B52" s="5" t="s">
        <v>311</v>
      </c>
      <c r="C52" s="6">
        <f>+'6.felhalm.bev'!D20</f>
        <v>0</v>
      </c>
      <c r="D52" s="6">
        <f>+'6.felhalm.bev'!E20</f>
        <v>0</v>
      </c>
      <c r="E52" s="6">
        <f>+'6.felhalm.bev'!F20</f>
        <v>0</v>
      </c>
      <c r="F52" s="6">
        <f>+'6.felhalm.bev'!G20</f>
        <v>0</v>
      </c>
      <c r="G52" s="6">
        <f>+'6.felhalm.bev'!H20</f>
        <v>0</v>
      </c>
    </row>
    <row r="53" spans="2:7" x14ac:dyDescent="0.3">
      <c r="B53" s="5" t="s">
        <v>312</v>
      </c>
      <c r="C53" s="6">
        <f>+'6.felhalm.bev'!D21</f>
        <v>0</v>
      </c>
      <c r="D53" s="6">
        <f>+'6.felhalm.bev'!E21</f>
        <v>0</v>
      </c>
      <c r="E53" s="6">
        <f>+'6.felhalm.bev'!F21</f>
        <v>0</v>
      </c>
      <c r="F53" s="6">
        <f>+'6.felhalm.bev'!G21</f>
        <v>0</v>
      </c>
      <c r="G53" s="6">
        <f>+'6.felhalm.bev'!H21</f>
        <v>0</v>
      </c>
    </row>
    <row r="54" spans="2:7" x14ac:dyDescent="0.3">
      <c r="B54" s="5" t="s">
        <v>313</v>
      </c>
      <c r="C54" s="6">
        <f>+'6.felhalm.bev'!D22</f>
        <v>0</v>
      </c>
      <c r="D54" s="6">
        <f>+'6.felhalm.bev'!E22</f>
        <v>0</v>
      </c>
      <c r="E54" s="6">
        <f>+'6.felhalm.bev'!F22</f>
        <v>0</v>
      </c>
      <c r="F54" s="6">
        <f>+'6.felhalm.bev'!G22</f>
        <v>0</v>
      </c>
      <c r="G54" s="6">
        <f>+'6.felhalm.bev'!H22</f>
        <v>0</v>
      </c>
    </row>
    <row r="55" spans="2:7" x14ac:dyDescent="0.3">
      <c r="B55" s="23" t="s">
        <v>314</v>
      </c>
      <c r="C55" s="24">
        <f>SUM(C50:C54)</f>
        <v>0</v>
      </c>
      <c r="D55" s="24">
        <f>SUM(D50:D54)</f>
        <v>0</v>
      </c>
      <c r="E55" s="24">
        <f>SUM(E50:E54)</f>
        <v>0</v>
      </c>
      <c r="F55" s="24">
        <f>SUM(F50:F54)</f>
        <v>0</v>
      </c>
      <c r="G55" s="24">
        <f>SUM(G50:G54)</f>
        <v>0</v>
      </c>
    </row>
    <row r="56" spans="2:7" x14ac:dyDescent="0.3">
      <c r="B56" s="5" t="s">
        <v>315</v>
      </c>
      <c r="C56" s="6">
        <f>+'4.műk.c.tám.'!D18</f>
        <v>0</v>
      </c>
      <c r="D56" s="6">
        <f>+'4.műk.c.tám.'!E18</f>
        <v>0</v>
      </c>
      <c r="E56" s="6">
        <f>+'4.műk.c.tám.'!F18</f>
        <v>0</v>
      </c>
      <c r="F56" s="6">
        <f>+'4.műk.c.tám.'!G18</f>
        <v>0</v>
      </c>
      <c r="G56" s="6">
        <f>+'4.műk.c.tám.'!H18</f>
        <v>0</v>
      </c>
    </row>
    <row r="57" spans="2:7" x14ac:dyDescent="0.3">
      <c r="B57" s="5" t="s">
        <v>316</v>
      </c>
      <c r="C57" s="6">
        <f>+'4.műk.c.tám.'!D19</f>
        <v>0</v>
      </c>
      <c r="D57" s="6">
        <f>+'4.műk.c.tám.'!E19</f>
        <v>0</v>
      </c>
      <c r="E57" s="6">
        <f>+'4.műk.c.tám.'!F19</f>
        <v>0</v>
      </c>
      <c r="F57" s="6">
        <f>+'4.műk.c.tám.'!G19</f>
        <v>0</v>
      </c>
      <c r="G57" s="6">
        <f>+'4.műk.c.tám.'!H19</f>
        <v>0</v>
      </c>
    </row>
    <row r="58" spans="2:7" x14ac:dyDescent="0.3">
      <c r="B58" s="5" t="s">
        <v>317</v>
      </c>
      <c r="C58" s="6">
        <f>+'4.műk.c.tám.'!D20</f>
        <v>0</v>
      </c>
      <c r="D58" s="6">
        <f>+'4.műk.c.tám.'!E20</f>
        <v>0</v>
      </c>
      <c r="E58" s="6">
        <f>+'4.műk.c.tám.'!F20</f>
        <v>0</v>
      </c>
      <c r="F58" s="6">
        <f>+'4.műk.c.tám.'!G20</f>
        <v>0</v>
      </c>
      <c r="G58" s="6">
        <f>+'4.műk.c.tám.'!H20</f>
        <v>0</v>
      </c>
    </row>
    <row r="59" spans="2:7" x14ac:dyDescent="0.3">
      <c r="B59" s="5" t="s">
        <v>410</v>
      </c>
      <c r="C59" s="6">
        <f>+'4.műk.c.tám.'!D21</f>
        <v>0</v>
      </c>
      <c r="D59" s="6">
        <f>+'4.műk.c.tám.'!E21</f>
        <v>0</v>
      </c>
      <c r="E59" s="6">
        <f>+'4.műk.c.tám.'!F21</f>
        <v>0</v>
      </c>
      <c r="F59" s="6">
        <f>+'4.műk.c.tám.'!G21</f>
        <v>0</v>
      </c>
      <c r="G59" s="6">
        <f>+'4.műk.c.tám.'!H21</f>
        <v>0</v>
      </c>
    </row>
    <row r="60" spans="2:7" x14ac:dyDescent="0.3">
      <c r="B60" s="23" t="s">
        <v>318</v>
      </c>
      <c r="C60" s="24">
        <f>SUM(C56:C59)</f>
        <v>0</v>
      </c>
      <c r="D60" s="24">
        <f>SUM(D56:D59)</f>
        <v>0</v>
      </c>
      <c r="E60" s="24">
        <f>SUM(E56:E59)</f>
        <v>0</v>
      </c>
      <c r="F60" s="24">
        <f>SUM(F56:F59)</f>
        <v>0</v>
      </c>
      <c r="G60" s="24">
        <f>SUM(G56:G59)</f>
        <v>0</v>
      </c>
    </row>
    <row r="61" spans="2:7" x14ac:dyDescent="0.3">
      <c r="B61" s="5" t="s">
        <v>319</v>
      </c>
      <c r="C61" s="6">
        <f>+'6.felhalm.bev'!D26</f>
        <v>0</v>
      </c>
      <c r="D61" s="6">
        <f>+'6.felhalm.bev'!E26</f>
        <v>0</v>
      </c>
      <c r="E61" s="6">
        <f>+'6.felhalm.bev'!F26</f>
        <v>0</v>
      </c>
      <c r="F61" s="6">
        <f>+'6.felhalm.bev'!G26</f>
        <v>0</v>
      </c>
      <c r="G61" s="6">
        <f>+'6.felhalm.bev'!H26</f>
        <v>0</v>
      </c>
    </row>
    <row r="62" spans="2:7" x14ac:dyDescent="0.3">
      <c r="B62" s="5" t="s">
        <v>320</v>
      </c>
      <c r="C62" s="6">
        <f>+'6.felhalm.bev'!D27</f>
        <v>0</v>
      </c>
      <c r="D62" s="6">
        <f>+'6.felhalm.bev'!E27</f>
        <v>0</v>
      </c>
      <c r="E62" s="6">
        <f>+'6.felhalm.bev'!F27</f>
        <v>0</v>
      </c>
      <c r="F62" s="6">
        <f>+'6.felhalm.bev'!G27</f>
        <v>0</v>
      </c>
      <c r="G62" s="6">
        <f>+'6.felhalm.bev'!H27</f>
        <v>0</v>
      </c>
    </row>
    <row r="63" spans="2:7" x14ac:dyDescent="0.3">
      <c r="B63" s="5" t="s">
        <v>411</v>
      </c>
      <c r="C63" s="6">
        <f>+'6.felhalm.bev'!D28</f>
        <v>0</v>
      </c>
      <c r="D63" s="6">
        <f>+'6.felhalm.bev'!E28</f>
        <v>0</v>
      </c>
      <c r="E63" s="6">
        <f>+'6.felhalm.bev'!F28</f>
        <v>0</v>
      </c>
      <c r="F63" s="6">
        <f>+'6.felhalm.bev'!G28</f>
        <v>0</v>
      </c>
      <c r="G63" s="6">
        <v>674084</v>
      </c>
    </row>
    <row r="64" spans="2:7" x14ac:dyDescent="0.3">
      <c r="B64" s="23" t="s">
        <v>321</v>
      </c>
      <c r="C64" s="24">
        <f>SUM(C61:C63)</f>
        <v>0</v>
      </c>
      <c r="D64" s="24">
        <f>SUM(D61:D63)</f>
        <v>0</v>
      </c>
      <c r="E64" s="24">
        <f>SUM(E61:E63)</f>
        <v>0</v>
      </c>
      <c r="F64" s="24">
        <f>SUM(F61:F63)</f>
        <v>0</v>
      </c>
      <c r="G64" s="24">
        <f>SUM(G61:G63)</f>
        <v>674084</v>
      </c>
    </row>
    <row r="65" spans="2:7" ht="17.399999999999999" x14ac:dyDescent="0.3">
      <c r="B65" s="64" t="s">
        <v>322</v>
      </c>
      <c r="C65" s="65">
        <f>C18+C24+C38+C49+C55+C60+C64</f>
        <v>48036208</v>
      </c>
      <c r="D65" s="65">
        <f>D18+D24+D38+D49+D55+D60+D64</f>
        <v>0</v>
      </c>
      <c r="E65" s="65">
        <f>E18+E24+E38+E49+E55+E60+E64</f>
        <v>0</v>
      </c>
      <c r="F65" s="65">
        <f>F18+F24+F38+F49+F55+F60+F64</f>
        <v>48455208</v>
      </c>
      <c r="G65" s="65">
        <f>G18+G24+G38+G49+G55+G60+G64</f>
        <v>70899619</v>
      </c>
    </row>
    <row r="66" spans="2:7" x14ac:dyDescent="0.3">
      <c r="B66" s="5" t="s">
        <v>323</v>
      </c>
      <c r="C66" s="6">
        <v>0</v>
      </c>
      <c r="D66" s="6"/>
      <c r="E66" s="6"/>
      <c r="F66" s="6">
        <v>0</v>
      </c>
      <c r="G66" s="6">
        <v>0</v>
      </c>
    </row>
    <row r="67" spans="2:7" x14ac:dyDescent="0.3">
      <c r="B67" s="5" t="s">
        <v>324</v>
      </c>
      <c r="C67" s="6">
        <v>0</v>
      </c>
      <c r="D67" s="6"/>
      <c r="E67" s="6"/>
      <c r="F67" s="6">
        <v>0</v>
      </c>
      <c r="G67" s="6">
        <v>0</v>
      </c>
    </row>
    <row r="68" spans="2:7" x14ac:dyDescent="0.3">
      <c r="B68" s="5" t="s">
        <v>325</v>
      </c>
      <c r="C68" s="6">
        <v>0</v>
      </c>
      <c r="D68" s="6"/>
      <c r="E68" s="6"/>
      <c r="F68" s="6">
        <v>0</v>
      </c>
      <c r="G68" s="6">
        <v>0</v>
      </c>
    </row>
    <row r="69" spans="2:7" x14ac:dyDescent="0.3">
      <c r="B69" s="167" t="s">
        <v>326</v>
      </c>
      <c r="C69" s="156">
        <f>SUM(C66:C68)</f>
        <v>0</v>
      </c>
      <c r="D69" s="156">
        <f>SUM(D66:D68)</f>
        <v>0</v>
      </c>
      <c r="E69" s="156">
        <f>SUM(E66:E68)</f>
        <v>0</v>
      </c>
      <c r="F69" s="156">
        <f>SUM(F66:F68)</f>
        <v>0</v>
      </c>
      <c r="G69" s="156">
        <f>SUM(G66:G68)</f>
        <v>0</v>
      </c>
    </row>
    <row r="70" spans="2:7" x14ac:dyDescent="0.3">
      <c r="B70" s="5" t="s">
        <v>327</v>
      </c>
      <c r="C70" s="6">
        <v>0</v>
      </c>
      <c r="D70" s="6"/>
      <c r="E70" s="6"/>
      <c r="F70" s="6">
        <v>0</v>
      </c>
      <c r="G70" s="6">
        <v>0</v>
      </c>
    </row>
    <row r="71" spans="2:7" x14ac:dyDescent="0.3">
      <c r="B71" s="5" t="s">
        <v>328</v>
      </c>
      <c r="C71" s="6">
        <v>0</v>
      </c>
      <c r="D71" s="6"/>
      <c r="E71" s="6"/>
      <c r="F71" s="6">
        <v>0</v>
      </c>
      <c r="G71" s="6">
        <v>0</v>
      </c>
    </row>
    <row r="72" spans="2:7" x14ac:dyDescent="0.3">
      <c r="B72" s="5" t="s">
        <v>329</v>
      </c>
      <c r="C72" s="6">
        <v>0</v>
      </c>
      <c r="D72" s="6"/>
      <c r="E72" s="6"/>
      <c r="F72" s="6">
        <v>0</v>
      </c>
      <c r="G72" s="6">
        <v>0</v>
      </c>
    </row>
    <row r="73" spans="2:7" x14ac:dyDescent="0.3">
      <c r="B73" s="5" t="s">
        <v>330</v>
      </c>
      <c r="C73" s="6">
        <v>0</v>
      </c>
      <c r="D73" s="6"/>
      <c r="E73" s="6"/>
      <c r="F73" s="6">
        <v>0</v>
      </c>
      <c r="G73" s="6">
        <v>0</v>
      </c>
    </row>
    <row r="74" spans="2:7" x14ac:dyDescent="0.3">
      <c r="B74" s="167" t="s">
        <v>331</v>
      </c>
      <c r="C74" s="156">
        <f>SUM(C70:C73)</f>
        <v>0</v>
      </c>
      <c r="D74" s="156">
        <f>SUM(D70:D73)</f>
        <v>0</v>
      </c>
      <c r="E74" s="156">
        <f>SUM(E70:E73)</f>
        <v>0</v>
      </c>
      <c r="F74" s="156">
        <f>SUM(F70:F73)</f>
        <v>0</v>
      </c>
      <c r="G74" s="156">
        <f>SUM(G70:G73)</f>
        <v>0</v>
      </c>
    </row>
    <row r="75" spans="2:7" x14ac:dyDescent="0.3">
      <c r="B75" s="5" t="s">
        <v>333</v>
      </c>
      <c r="C75" s="6">
        <v>0</v>
      </c>
      <c r="D75" s="6"/>
      <c r="E75" s="6"/>
      <c r="F75" s="6">
        <v>8000000</v>
      </c>
      <c r="G75" s="215">
        <v>20628571</v>
      </c>
    </row>
    <row r="76" spans="2:7" x14ac:dyDescent="0.3">
      <c r="B76" s="5" t="s">
        <v>332</v>
      </c>
      <c r="C76" s="6">
        <v>30185913</v>
      </c>
      <c r="D76" s="6"/>
      <c r="E76" s="6"/>
      <c r="F76" s="6">
        <v>8000000</v>
      </c>
      <c r="G76" s="216"/>
    </row>
    <row r="77" spans="2:7" x14ac:dyDescent="0.3">
      <c r="B77" s="5" t="s">
        <v>334</v>
      </c>
      <c r="C77" s="6">
        <v>0</v>
      </c>
      <c r="D77" s="6"/>
      <c r="E77" s="6"/>
      <c r="F77" s="6">
        <v>0</v>
      </c>
      <c r="G77" s="6">
        <v>0</v>
      </c>
    </row>
    <row r="78" spans="2:7" x14ac:dyDescent="0.3">
      <c r="B78" s="5" t="s">
        <v>335</v>
      </c>
      <c r="C78" s="6">
        <v>0</v>
      </c>
      <c r="D78" s="6"/>
      <c r="E78" s="6"/>
      <c r="F78" s="6">
        <v>0</v>
      </c>
      <c r="G78" s="6">
        <v>0</v>
      </c>
    </row>
    <row r="79" spans="2:7" x14ac:dyDescent="0.3">
      <c r="B79" s="167" t="s">
        <v>336</v>
      </c>
      <c r="C79" s="156">
        <f>SUM(C75:C78)</f>
        <v>30185913</v>
      </c>
      <c r="D79" s="156">
        <f>SUM(D75:D78)</f>
        <v>0</v>
      </c>
      <c r="E79" s="156">
        <f>SUM(E75:E78)</f>
        <v>0</v>
      </c>
      <c r="F79" s="156">
        <f>SUM(F75:F78)</f>
        <v>16000000</v>
      </c>
      <c r="G79" s="156">
        <f>SUM(G75:G78)</f>
        <v>20628571</v>
      </c>
    </row>
    <row r="80" spans="2:7" x14ac:dyDescent="0.3">
      <c r="B80" s="5" t="s">
        <v>337</v>
      </c>
      <c r="C80" s="6">
        <v>0</v>
      </c>
      <c r="D80" s="6"/>
      <c r="E80" s="6"/>
      <c r="F80" s="6">
        <v>0</v>
      </c>
      <c r="G80" s="6">
        <v>1984386</v>
      </c>
    </row>
    <row r="81" spans="2:7" x14ac:dyDescent="0.3">
      <c r="B81" s="5" t="s">
        <v>338</v>
      </c>
      <c r="C81" s="6">
        <v>0</v>
      </c>
      <c r="D81" s="6"/>
      <c r="E81" s="6"/>
      <c r="F81" s="6">
        <v>0</v>
      </c>
      <c r="G81" s="6">
        <v>0</v>
      </c>
    </row>
    <row r="82" spans="2:7" x14ac:dyDescent="0.3">
      <c r="B82" s="5" t="s">
        <v>339</v>
      </c>
      <c r="C82" s="6">
        <v>0</v>
      </c>
      <c r="D82" s="6"/>
      <c r="E82" s="6"/>
      <c r="F82" s="6">
        <v>0</v>
      </c>
      <c r="G82" s="6">
        <v>0</v>
      </c>
    </row>
    <row r="83" spans="2:7" x14ac:dyDescent="0.3">
      <c r="B83" s="5" t="s">
        <v>340</v>
      </c>
      <c r="C83" s="6">
        <v>0</v>
      </c>
      <c r="D83" s="6"/>
      <c r="E83" s="6"/>
      <c r="F83" s="6">
        <v>0</v>
      </c>
      <c r="G83" s="6">
        <v>0</v>
      </c>
    </row>
    <row r="84" spans="2:7" x14ac:dyDescent="0.3">
      <c r="B84" s="5" t="s">
        <v>341</v>
      </c>
      <c r="C84" s="6">
        <v>0</v>
      </c>
      <c r="D84" s="6"/>
      <c r="E84" s="6"/>
      <c r="F84" s="6">
        <v>0</v>
      </c>
      <c r="G84" s="6">
        <v>0</v>
      </c>
    </row>
    <row r="85" spans="2:7" x14ac:dyDescent="0.3">
      <c r="B85" s="167" t="s">
        <v>342</v>
      </c>
      <c r="C85" s="156">
        <f>C69+C74+C79+C80+C81+C82+C83+C84</f>
        <v>30185913</v>
      </c>
      <c r="D85" s="156">
        <f t="shared" ref="D85:F85" si="4">D69+D74+D79+D80+D81+D82+D83+D84</f>
        <v>0</v>
      </c>
      <c r="E85" s="156">
        <f t="shared" si="4"/>
        <v>0</v>
      </c>
      <c r="F85" s="156">
        <f t="shared" si="4"/>
        <v>16000000</v>
      </c>
      <c r="G85" s="156">
        <f t="shared" ref="G85" si="5">G69+G74+G79+G80+G81+G82+G83+G84</f>
        <v>22612957</v>
      </c>
    </row>
    <row r="86" spans="2:7" x14ac:dyDescent="0.3">
      <c r="B86" s="5" t="s">
        <v>343</v>
      </c>
      <c r="C86" s="6">
        <v>0</v>
      </c>
      <c r="D86" s="6"/>
      <c r="E86" s="6"/>
      <c r="F86" s="6">
        <v>0</v>
      </c>
      <c r="G86" s="6">
        <v>0</v>
      </c>
    </row>
    <row r="87" spans="2:7" x14ac:dyDescent="0.3">
      <c r="B87" s="5" t="s">
        <v>344</v>
      </c>
      <c r="C87" s="6">
        <v>0</v>
      </c>
      <c r="D87" s="6"/>
      <c r="E87" s="6"/>
      <c r="F87" s="6">
        <v>0</v>
      </c>
      <c r="G87" s="6">
        <v>0</v>
      </c>
    </row>
    <row r="88" spans="2:7" x14ac:dyDescent="0.3">
      <c r="B88" s="5" t="s">
        <v>345</v>
      </c>
      <c r="C88" s="6">
        <v>0</v>
      </c>
      <c r="D88" s="6"/>
      <c r="E88" s="6"/>
      <c r="F88" s="6">
        <v>0</v>
      </c>
      <c r="G88" s="6">
        <v>0</v>
      </c>
    </row>
    <row r="89" spans="2:7" x14ac:dyDescent="0.3">
      <c r="B89" s="5" t="s">
        <v>346</v>
      </c>
      <c r="C89" s="6">
        <v>0</v>
      </c>
      <c r="D89" s="6"/>
      <c r="E89" s="6"/>
      <c r="F89" s="6">
        <v>0</v>
      </c>
      <c r="G89" s="6">
        <v>0</v>
      </c>
    </row>
    <row r="90" spans="2:7" x14ac:dyDescent="0.3">
      <c r="B90" s="5" t="s">
        <v>347</v>
      </c>
      <c r="C90" s="6">
        <v>0</v>
      </c>
      <c r="D90" s="6"/>
      <c r="E90" s="6"/>
      <c r="F90" s="6">
        <v>0</v>
      </c>
      <c r="G90" s="6">
        <v>0</v>
      </c>
    </row>
    <row r="91" spans="2:7" x14ac:dyDescent="0.3">
      <c r="B91" s="5" t="s">
        <v>348</v>
      </c>
      <c r="C91" s="6">
        <v>0</v>
      </c>
      <c r="D91" s="6"/>
      <c r="E91" s="6"/>
      <c r="F91" s="6">
        <v>0</v>
      </c>
      <c r="G91" s="6">
        <v>0</v>
      </c>
    </row>
    <row r="92" spans="2:7" x14ac:dyDescent="0.3">
      <c r="B92" s="23" t="s">
        <v>349</v>
      </c>
      <c r="C92" s="24">
        <f>C85+C90+C91</f>
        <v>30185913</v>
      </c>
      <c r="D92" s="24">
        <f>D85+D90+D91</f>
        <v>0</v>
      </c>
      <c r="E92" s="24">
        <f>E85+E90+E91</f>
        <v>0</v>
      </c>
      <c r="F92" s="24">
        <f>F85+F90+F91</f>
        <v>16000000</v>
      </c>
      <c r="G92" s="24">
        <f>G85+G90+G91</f>
        <v>22612957</v>
      </c>
    </row>
    <row r="93" spans="2:7" ht="20.399999999999999" x14ac:dyDescent="0.35">
      <c r="B93" s="67" t="s">
        <v>350</v>
      </c>
      <c r="C93" s="68">
        <f>C18+C24+C38+C49+C55+C60+C64+C92</f>
        <v>78222121</v>
      </c>
      <c r="D93" s="68">
        <f>D18+D24+D38+D49+D55+D60+D64+D92</f>
        <v>0</v>
      </c>
      <c r="E93" s="68">
        <f>E18+E24+E38+E49+E55+E60+E64+E92</f>
        <v>0</v>
      </c>
      <c r="F93" s="68">
        <f>F18+F24+F38+F49+F55+F60+F64+F92</f>
        <v>64455208</v>
      </c>
      <c r="G93" s="68">
        <f>G18+G24+G38+G49+G55+G60+G64+G92</f>
        <v>93512576</v>
      </c>
    </row>
  </sheetData>
  <mergeCells count="1">
    <mergeCell ref="G75:G76"/>
  </mergeCells>
  <phoneticPr fontId="6" type="noConversion"/>
  <pageMargins left="0.70866141732283472" right="0.31496062992125984" top="0.74803149606299213" bottom="0.74803149606299213" header="0.31496062992125984" footer="0.31496062992125984"/>
  <pageSetup paperSize="9" scale="60" orientation="landscape" r:id="rId1"/>
  <headerFooter>
    <oddFooter>&amp;C-&amp;P-</oddFooter>
  </headerFooter>
  <rowBreaks count="1" manualBreakCount="1">
    <brk id="4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J28"/>
  <sheetViews>
    <sheetView view="pageBreakPreview" zoomScale="60" workbookViewId="0">
      <selection activeCell="E2" sqref="E2:G4"/>
    </sheetView>
  </sheetViews>
  <sheetFormatPr defaultColWidth="9.109375" defaultRowHeight="13.8" x14ac:dyDescent="0.25"/>
  <cols>
    <col min="1" max="1" width="9.109375" style="1"/>
    <col min="2" max="2" width="9.109375" style="22"/>
    <col min="3" max="3" width="70.6640625" style="1" bestFit="1" customWidth="1"/>
    <col min="4" max="4" width="20.6640625" style="2" customWidth="1"/>
    <col min="5" max="7" width="20.6640625" style="1" customWidth="1"/>
    <col min="8" max="8" width="19.44140625" style="1" customWidth="1"/>
    <col min="9" max="16384" width="9.109375" style="1"/>
  </cols>
  <sheetData>
    <row r="1" spans="2:8" x14ac:dyDescent="0.25">
      <c r="C1" s="36"/>
    </row>
    <row r="2" spans="2:8" ht="15.6" x14ac:dyDescent="0.3">
      <c r="C2" s="16" t="s">
        <v>562</v>
      </c>
      <c r="D2" s="4"/>
      <c r="E2" s="184" t="s">
        <v>629</v>
      </c>
      <c r="F2" s="185" t="s">
        <v>591</v>
      </c>
      <c r="G2" s="186" t="s">
        <v>582</v>
      </c>
    </row>
    <row r="3" spans="2:8" ht="15.6" x14ac:dyDescent="0.3">
      <c r="C3" s="16" t="s">
        <v>462</v>
      </c>
      <c r="D3" s="4"/>
      <c r="E3" s="182"/>
      <c r="F3" s="182"/>
      <c r="G3" s="182"/>
    </row>
    <row r="4" spans="2:8" ht="15.6" x14ac:dyDescent="0.3">
      <c r="C4" s="16"/>
      <c r="D4" s="4"/>
      <c r="E4" s="184" t="s">
        <v>629</v>
      </c>
      <c r="F4" s="185" t="s">
        <v>626</v>
      </c>
      <c r="G4" s="186" t="s">
        <v>582</v>
      </c>
    </row>
    <row r="5" spans="2:8" ht="15.6" x14ac:dyDescent="0.3">
      <c r="C5" s="16" t="s">
        <v>355</v>
      </c>
      <c r="D5" s="17"/>
      <c r="E5" s="3"/>
      <c r="F5" s="3"/>
      <c r="G5" s="40"/>
      <c r="H5" s="40" t="s">
        <v>404</v>
      </c>
    </row>
    <row r="6" spans="2:8" ht="75.75" customHeight="1" x14ac:dyDescent="0.25">
      <c r="B6" s="139" t="s">
        <v>372</v>
      </c>
      <c r="C6" s="139" t="s">
        <v>373</v>
      </c>
      <c r="D6" s="51" t="s">
        <v>564</v>
      </c>
      <c r="E6" s="51" t="s">
        <v>565</v>
      </c>
      <c r="F6" s="51" t="s">
        <v>566</v>
      </c>
      <c r="G6" s="51" t="s">
        <v>588</v>
      </c>
      <c r="H6" s="51" t="s">
        <v>590</v>
      </c>
    </row>
    <row r="7" spans="2:8" x14ac:dyDescent="0.25">
      <c r="B7" s="25" t="s">
        <v>251</v>
      </c>
      <c r="C7" s="25" t="s">
        <v>250</v>
      </c>
      <c r="D7" s="27">
        <v>0</v>
      </c>
      <c r="E7" s="27">
        <v>0</v>
      </c>
      <c r="F7" s="27">
        <v>0</v>
      </c>
      <c r="G7" s="27">
        <v>0</v>
      </c>
      <c r="H7" s="27">
        <v>0</v>
      </c>
    </row>
    <row r="8" spans="2:8" x14ac:dyDescent="0.25">
      <c r="B8" s="25" t="s">
        <v>252</v>
      </c>
      <c r="C8" s="25" t="s">
        <v>364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</row>
    <row r="9" spans="2:8" x14ac:dyDescent="0.25">
      <c r="B9" s="25" t="s">
        <v>254</v>
      </c>
      <c r="C9" s="25" t="s">
        <v>253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</row>
    <row r="10" spans="2:8" x14ac:dyDescent="0.25">
      <c r="B10" s="25" t="s">
        <v>255</v>
      </c>
      <c r="C10" s="22" t="s">
        <v>363</v>
      </c>
      <c r="D10" s="27">
        <f>D11</f>
        <v>16110000</v>
      </c>
      <c r="E10" s="27">
        <f>E11</f>
        <v>0</v>
      </c>
      <c r="F10" s="27">
        <f>F11</f>
        <v>0</v>
      </c>
      <c r="G10" s="27">
        <f>G11</f>
        <v>17000000</v>
      </c>
      <c r="H10" s="27">
        <f>H11</f>
        <v>17710835</v>
      </c>
    </row>
    <row r="11" spans="2:8" ht="16.2" x14ac:dyDescent="0.35">
      <c r="B11" s="25"/>
      <c r="C11" s="28" t="s">
        <v>551</v>
      </c>
      <c r="D11" s="9">
        <v>16110000</v>
      </c>
      <c r="E11" s="9"/>
      <c r="F11" s="9"/>
      <c r="G11" s="9">
        <v>17000000</v>
      </c>
      <c r="H11" s="9">
        <f>7946460+9764375</f>
        <v>17710835</v>
      </c>
    </row>
    <row r="12" spans="2:8" ht="15.6" x14ac:dyDescent="0.3">
      <c r="B12" s="25"/>
      <c r="C12" s="29" t="s">
        <v>398</v>
      </c>
      <c r="D12" s="9">
        <v>0</v>
      </c>
      <c r="E12" s="9"/>
      <c r="F12" s="9"/>
      <c r="G12" s="9">
        <v>0</v>
      </c>
      <c r="H12" s="9">
        <v>0</v>
      </c>
    </row>
    <row r="13" spans="2:8" ht="15.6" x14ac:dyDescent="0.3">
      <c r="B13" s="25"/>
      <c r="C13" s="29" t="s">
        <v>368</v>
      </c>
      <c r="D13" s="9">
        <v>0</v>
      </c>
      <c r="E13" s="9"/>
      <c r="F13" s="9"/>
      <c r="G13" s="9">
        <v>0</v>
      </c>
      <c r="H13" s="9">
        <v>0</v>
      </c>
    </row>
    <row r="14" spans="2:8" ht="15.6" x14ac:dyDescent="0.3">
      <c r="B14" s="25"/>
      <c r="C14" s="29" t="s">
        <v>369</v>
      </c>
      <c r="D14" s="9">
        <v>0</v>
      </c>
      <c r="E14" s="9"/>
      <c r="F14" s="9"/>
      <c r="G14" s="9">
        <v>0</v>
      </c>
      <c r="H14" s="9">
        <v>0</v>
      </c>
    </row>
    <row r="15" spans="2:8" ht="15.6" x14ac:dyDescent="0.3">
      <c r="B15" s="126" t="s">
        <v>256</v>
      </c>
      <c r="C15" s="29" t="s">
        <v>43</v>
      </c>
      <c r="D15" s="9">
        <f>SUM(D16:D16)</f>
        <v>4980000</v>
      </c>
      <c r="E15" s="9">
        <f>SUM(E16:E16)</f>
        <v>0</v>
      </c>
      <c r="F15" s="9">
        <f>SUM(F16:F16)</f>
        <v>0</v>
      </c>
      <c r="G15" s="9">
        <f>SUM(G16:G16)</f>
        <v>4000000</v>
      </c>
      <c r="H15" s="9">
        <f>SUM(H16:H16)</f>
        <v>10212307</v>
      </c>
    </row>
    <row r="16" spans="2:8" ht="16.2" x14ac:dyDescent="0.35">
      <c r="B16" s="25"/>
      <c r="C16" s="28" t="s">
        <v>367</v>
      </c>
      <c r="D16" s="9">
        <v>4980000</v>
      </c>
      <c r="E16" s="9"/>
      <c r="F16" s="9"/>
      <c r="G16" s="9">
        <v>4000000</v>
      </c>
      <c r="H16" s="9">
        <v>10212307</v>
      </c>
    </row>
    <row r="17" spans="2:10" x14ac:dyDescent="0.25">
      <c r="B17" s="126" t="s">
        <v>258</v>
      </c>
      <c r="C17" s="31" t="s">
        <v>257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</row>
    <row r="18" spans="2:10" x14ac:dyDescent="0.25">
      <c r="B18" s="126" t="s">
        <v>260</v>
      </c>
      <c r="C18" s="31" t="s">
        <v>259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</row>
    <row r="19" spans="2:10" x14ac:dyDescent="0.25">
      <c r="B19" s="126" t="s">
        <v>261</v>
      </c>
      <c r="C19" s="31" t="s">
        <v>546</v>
      </c>
      <c r="D19" s="9">
        <v>1700000</v>
      </c>
      <c r="E19" s="9"/>
      <c r="F19" s="9"/>
      <c r="G19" s="9">
        <v>1000000</v>
      </c>
      <c r="H19" s="9">
        <v>2079938</v>
      </c>
    </row>
    <row r="20" spans="2:10" x14ac:dyDescent="0.25">
      <c r="B20" s="126" t="s">
        <v>263</v>
      </c>
      <c r="C20" s="31" t="s">
        <v>262</v>
      </c>
      <c r="D20" s="9">
        <f>SUM(D21)</f>
        <v>1100000</v>
      </c>
      <c r="E20" s="9">
        <f>SUM(E21)</f>
        <v>0</v>
      </c>
      <c r="F20" s="9">
        <f>SUM(F21)</f>
        <v>0</v>
      </c>
      <c r="G20" s="9">
        <f>SUM(G21)</f>
        <v>1000000</v>
      </c>
      <c r="H20" s="9">
        <f>SUM(H21)</f>
        <v>1571028</v>
      </c>
    </row>
    <row r="21" spans="2:10" ht="14.4" x14ac:dyDescent="0.3">
      <c r="B21" s="25"/>
      <c r="C21" s="32" t="s">
        <v>8</v>
      </c>
      <c r="D21" s="9">
        <v>1100000</v>
      </c>
      <c r="E21" s="9"/>
      <c r="F21" s="9"/>
      <c r="G21" s="9">
        <v>1000000</v>
      </c>
      <c r="H21" s="9">
        <v>1571028</v>
      </c>
    </row>
    <row r="22" spans="2:10" ht="15.6" x14ac:dyDescent="0.3">
      <c r="B22" s="25" t="s">
        <v>265</v>
      </c>
      <c r="C22" s="30" t="s">
        <v>264</v>
      </c>
      <c r="D22" s="27">
        <f>D15+D17+D18+D19+D20</f>
        <v>7780000</v>
      </c>
      <c r="E22" s="27">
        <f>E15+E17+E18+E19+E20</f>
        <v>0</v>
      </c>
      <c r="F22" s="27">
        <f>F15+F17+F18+F19+F20</f>
        <v>0</v>
      </c>
      <c r="G22" s="27">
        <f>G15+G17+G18+G19+G20</f>
        <v>6000000</v>
      </c>
      <c r="H22" s="27">
        <f>H15+H17+H18+H19+H20</f>
        <v>13863273</v>
      </c>
      <c r="J22" s="2"/>
    </row>
    <row r="23" spans="2:10" x14ac:dyDescent="0.25">
      <c r="B23" s="25" t="s">
        <v>266</v>
      </c>
      <c r="C23" s="25" t="s">
        <v>365</v>
      </c>
      <c r="D23" s="27">
        <f>SUM(D24)</f>
        <v>120000</v>
      </c>
      <c r="E23" s="27">
        <f>SUM(E24)</f>
        <v>0</v>
      </c>
      <c r="F23" s="27">
        <f>SUM(F24)</f>
        <v>0</v>
      </c>
      <c r="G23" s="27">
        <f>SUM(G24)</f>
        <v>0</v>
      </c>
      <c r="H23" s="27">
        <f>SUM(H25:H27)</f>
        <v>912781</v>
      </c>
    </row>
    <row r="24" spans="2:10" ht="14.4" x14ac:dyDescent="0.3">
      <c r="B24" s="25"/>
      <c r="C24" s="33" t="s">
        <v>370</v>
      </c>
      <c r="D24" s="9">
        <v>120000</v>
      </c>
      <c r="E24" s="9"/>
      <c r="F24" s="9"/>
      <c r="G24" s="9"/>
      <c r="H24" s="9"/>
    </row>
    <row r="25" spans="2:10" x14ac:dyDescent="0.25">
      <c r="B25" s="25"/>
      <c r="C25" s="44" t="s">
        <v>39</v>
      </c>
      <c r="D25" s="9">
        <v>0</v>
      </c>
      <c r="E25" s="9"/>
      <c r="F25" s="9"/>
      <c r="G25" s="9">
        <v>0</v>
      </c>
      <c r="H25" s="9">
        <f>912781-H26-H27</f>
        <v>700422</v>
      </c>
    </row>
    <row r="26" spans="2:10" x14ac:dyDescent="0.25">
      <c r="B26" s="25"/>
      <c r="C26" s="44" t="s">
        <v>593</v>
      </c>
      <c r="D26" s="9">
        <v>0</v>
      </c>
      <c r="E26" s="9"/>
      <c r="F26" s="9"/>
      <c r="G26" s="9">
        <v>0</v>
      </c>
      <c r="H26" s="9">
        <v>192759</v>
      </c>
    </row>
    <row r="27" spans="2:10" x14ac:dyDescent="0.25">
      <c r="B27" s="25"/>
      <c r="C27" s="44" t="s">
        <v>592</v>
      </c>
      <c r="D27" s="9">
        <v>0</v>
      </c>
      <c r="E27" s="9"/>
      <c r="F27" s="9"/>
      <c r="G27" s="9">
        <v>0</v>
      </c>
      <c r="H27" s="9">
        <v>19600</v>
      </c>
    </row>
    <row r="28" spans="2:10" ht="15.6" x14ac:dyDescent="0.3">
      <c r="B28" s="84" t="s">
        <v>371</v>
      </c>
      <c r="C28" s="85" t="s">
        <v>480</v>
      </c>
      <c r="D28" s="86">
        <f>D7+D8+D9+D10+D22+D23</f>
        <v>24010000</v>
      </c>
      <c r="E28" s="86">
        <f>E7+E8+E9+E10+E22+E23</f>
        <v>0</v>
      </c>
      <c r="F28" s="86">
        <f>F7+F8+F9+F10+F22+F23</f>
        <v>0</v>
      </c>
      <c r="G28" s="86">
        <f>G7+G8+G9+G10+G22+G23</f>
        <v>23000000</v>
      </c>
      <c r="H28" s="86">
        <f>H7+H8+H9+H10+H22+H23</f>
        <v>32486889</v>
      </c>
    </row>
  </sheetData>
  <phoneticPr fontId="6" type="noConversion"/>
  <pageMargins left="0.35433070866141736" right="0.35433070866141736" top="0.98425196850393704" bottom="0.98425196850393704" header="0.51181102362204722" footer="0.51181102362204722"/>
  <pageSetup paperSize="9" scale="7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1:H36"/>
  <sheetViews>
    <sheetView view="pageBreakPreview" topLeftCell="C1" zoomScale="60" workbookViewId="0">
      <selection activeCell="E2" sqref="E2:G4"/>
    </sheetView>
  </sheetViews>
  <sheetFormatPr defaultRowHeight="15.6" x14ac:dyDescent="0.3"/>
  <cols>
    <col min="2" max="2" width="9.109375" style="3"/>
    <col min="3" max="3" width="75.33203125" customWidth="1"/>
    <col min="4" max="7" width="20.6640625" customWidth="1"/>
    <col min="8" max="8" width="20.5546875" customWidth="1"/>
  </cols>
  <sheetData>
    <row r="1" spans="2:8" x14ac:dyDescent="0.3">
      <c r="C1" s="16"/>
    </row>
    <row r="2" spans="2:8" x14ac:dyDescent="0.3">
      <c r="C2" s="16" t="s">
        <v>562</v>
      </c>
      <c r="D2" s="4"/>
      <c r="E2" s="184" t="s">
        <v>630</v>
      </c>
      <c r="F2" s="185" t="s">
        <v>591</v>
      </c>
      <c r="G2" s="186" t="s">
        <v>582</v>
      </c>
    </row>
    <row r="3" spans="2:8" ht="43.5" customHeight="1" x14ac:dyDescent="0.3">
      <c r="C3" s="217" t="s">
        <v>517</v>
      </c>
      <c r="D3" s="217"/>
      <c r="E3" s="182"/>
      <c r="F3" s="182"/>
      <c r="G3" s="182"/>
    </row>
    <row r="4" spans="2:8" x14ac:dyDescent="0.3">
      <c r="C4" s="16" t="s">
        <v>355</v>
      </c>
      <c r="D4" s="17"/>
      <c r="E4" s="184" t="s">
        <v>630</v>
      </c>
      <c r="F4" s="185" t="s">
        <v>626</v>
      </c>
      <c r="G4" s="186" t="s">
        <v>582</v>
      </c>
    </row>
    <row r="5" spans="2:8" x14ac:dyDescent="0.3">
      <c r="C5" s="16"/>
      <c r="D5" s="17"/>
      <c r="G5" s="96" t="s">
        <v>404</v>
      </c>
    </row>
    <row r="6" spans="2:8" ht="64.5" customHeight="1" x14ac:dyDescent="0.3">
      <c r="B6" s="137" t="s">
        <v>372</v>
      </c>
      <c r="C6" s="137" t="s">
        <v>373</v>
      </c>
      <c r="D6" s="51" t="s">
        <v>564</v>
      </c>
      <c r="E6" s="51" t="s">
        <v>565</v>
      </c>
      <c r="F6" s="51" t="s">
        <v>566</v>
      </c>
      <c r="G6" s="51" t="s">
        <v>588</v>
      </c>
      <c r="H6" s="51" t="s">
        <v>590</v>
      </c>
    </row>
    <row r="7" spans="2:8" x14ac:dyDescent="0.3">
      <c r="B7" s="146" t="s">
        <v>485</v>
      </c>
      <c r="C7" s="5" t="s">
        <v>527</v>
      </c>
      <c r="D7" s="170">
        <v>0</v>
      </c>
      <c r="E7" s="170"/>
      <c r="F7" s="170"/>
      <c r="G7" s="170">
        <v>0</v>
      </c>
      <c r="H7" s="170">
        <v>0</v>
      </c>
    </row>
    <row r="8" spans="2:8" ht="31.2" x14ac:dyDescent="0.3">
      <c r="B8" s="146" t="s">
        <v>482</v>
      </c>
      <c r="C8" s="10" t="s">
        <v>528</v>
      </c>
      <c r="D8" s="170">
        <v>0</v>
      </c>
      <c r="E8" s="170"/>
      <c r="F8" s="170"/>
      <c r="G8" s="170">
        <v>0</v>
      </c>
      <c r="H8" s="170">
        <v>0</v>
      </c>
    </row>
    <row r="9" spans="2:8" ht="31.2" x14ac:dyDescent="0.3">
      <c r="B9" s="146" t="s">
        <v>483</v>
      </c>
      <c r="C9" s="10" t="s">
        <v>529</v>
      </c>
      <c r="D9" s="170">
        <v>0</v>
      </c>
      <c r="E9" s="170"/>
      <c r="F9" s="170"/>
      <c r="G9" s="170">
        <v>0</v>
      </c>
      <c r="H9" s="170">
        <v>0</v>
      </c>
    </row>
    <row r="10" spans="2:8" ht="31.2" x14ac:dyDescent="0.3">
      <c r="B10" s="146" t="s">
        <v>484</v>
      </c>
      <c r="C10" s="10" t="s">
        <v>530</v>
      </c>
      <c r="D10" s="170">
        <v>0</v>
      </c>
      <c r="E10" s="170"/>
      <c r="F10" s="170"/>
      <c r="G10" s="170">
        <v>0</v>
      </c>
      <c r="H10" s="170">
        <v>0</v>
      </c>
    </row>
    <row r="11" spans="2:8" x14ac:dyDescent="0.3">
      <c r="B11" s="146" t="s">
        <v>249</v>
      </c>
      <c r="C11" s="5" t="s">
        <v>531</v>
      </c>
      <c r="D11" s="149">
        <f>D12+D13+D14+D15</f>
        <v>1083350</v>
      </c>
      <c r="E11" s="149">
        <f>E12+E13+E14+E15</f>
        <v>0</v>
      </c>
      <c r="F11" s="149">
        <f>F12+F13+F14+F15</f>
        <v>0</v>
      </c>
      <c r="G11" s="149">
        <f>G12+G13+G14+G15</f>
        <v>0</v>
      </c>
      <c r="H11" s="149">
        <f>H12+H13+H14+H15</f>
        <v>2644965</v>
      </c>
    </row>
    <row r="12" spans="2:8" x14ac:dyDescent="0.3">
      <c r="B12" s="148" t="s">
        <v>366</v>
      </c>
      <c r="C12" s="5" t="s">
        <v>534</v>
      </c>
      <c r="D12" s="6">
        <v>0</v>
      </c>
      <c r="E12" s="6"/>
      <c r="F12" s="6"/>
      <c r="G12" s="6"/>
      <c r="H12" s="6">
        <v>96000</v>
      </c>
    </row>
    <row r="13" spans="2:8" x14ac:dyDescent="0.3">
      <c r="B13" s="34"/>
      <c r="C13" s="5" t="s">
        <v>399</v>
      </c>
      <c r="D13" s="6">
        <v>0</v>
      </c>
      <c r="E13" s="6"/>
      <c r="F13" s="6"/>
      <c r="G13" s="6"/>
      <c r="H13" s="6"/>
    </row>
    <row r="14" spans="2:8" x14ac:dyDescent="0.3">
      <c r="B14" s="34"/>
      <c r="C14" s="5" t="s">
        <v>532</v>
      </c>
      <c r="D14" s="6">
        <v>1083350</v>
      </c>
      <c r="E14" s="6"/>
      <c r="F14" s="6"/>
      <c r="G14" s="6"/>
      <c r="H14" s="6">
        <f>2644965-96000</f>
        <v>2548965</v>
      </c>
    </row>
    <row r="15" spans="2:8" x14ac:dyDescent="0.3">
      <c r="B15" s="34"/>
      <c r="C15" s="5" t="s">
        <v>533</v>
      </c>
      <c r="D15" s="6">
        <v>0</v>
      </c>
      <c r="E15" s="6"/>
      <c r="F15" s="6"/>
      <c r="G15" s="6"/>
      <c r="H15" s="6"/>
    </row>
    <row r="16" spans="2:8" ht="31.2" x14ac:dyDescent="0.3">
      <c r="B16" s="147" t="s">
        <v>481</v>
      </c>
      <c r="C16" s="145" t="s">
        <v>518</v>
      </c>
      <c r="D16" s="83">
        <f>SUM(D12:D15)</f>
        <v>1083350</v>
      </c>
      <c r="E16" s="83">
        <f>SUM(E12:E15)</f>
        <v>0</v>
      </c>
      <c r="F16" s="83">
        <f>SUM(F12:F15)</f>
        <v>0</v>
      </c>
      <c r="G16" s="83">
        <f>SUM(G12:G15)</f>
        <v>0</v>
      </c>
      <c r="H16" s="83">
        <f>SUM(H12:H15)</f>
        <v>2644965</v>
      </c>
    </row>
    <row r="18" spans="2:8" ht="31.2" x14ac:dyDescent="0.3">
      <c r="B18" s="18" t="s">
        <v>486</v>
      </c>
      <c r="C18" s="10" t="s">
        <v>493</v>
      </c>
      <c r="D18" s="6">
        <v>0</v>
      </c>
      <c r="E18" s="6"/>
      <c r="F18" s="6"/>
      <c r="G18" s="6"/>
      <c r="H18" s="6"/>
    </row>
    <row r="19" spans="2:8" ht="31.2" x14ac:dyDescent="0.3">
      <c r="B19" s="18" t="s">
        <v>487</v>
      </c>
      <c r="C19" s="10" t="s">
        <v>494</v>
      </c>
      <c r="D19" s="6">
        <v>0</v>
      </c>
      <c r="E19" s="6"/>
      <c r="F19" s="6"/>
      <c r="G19" s="6"/>
      <c r="H19" s="6"/>
    </row>
    <row r="20" spans="2:8" x14ac:dyDescent="0.3">
      <c r="B20" s="18" t="s">
        <v>488</v>
      </c>
      <c r="C20" s="5" t="s">
        <v>491</v>
      </c>
      <c r="D20" s="6">
        <v>0</v>
      </c>
      <c r="E20" s="6"/>
      <c r="F20" s="6"/>
      <c r="G20" s="6"/>
      <c r="H20" s="6"/>
    </row>
    <row r="21" spans="2:8" x14ac:dyDescent="0.3">
      <c r="B21" s="18" t="s">
        <v>489</v>
      </c>
      <c r="C21" s="5" t="s">
        <v>492</v>
      </c>
      <c r="D21" s="6">
        <v>0</v>
      </c>
      <c r="E21" s="6"/>
      <c r="F21" s="6"/>
      <c r="G21" s="6"/>
      <c r="H21" s="6"/>
    </row>
    <row r="22" spans="2:8" x14ac:dyDescent="0.3">
      <c r="B22" s="138" t="s">
        <v>490</v>
      </c>
      <c r="C22" s="138" t="s">
        <v>519</v>
      </c>
      <c r="D22" s="83">
        <f>SUM(D18:D21)</f>
        <v>0</v>
      </c>
      <c r="E22" s="83">
        <f>SUM(E18:E21)</f>
        <v>0</v>
      </c>
      <c r="F22" s="83">
        <f>SUM(F18:F21)</f>
        <v>0</v>
      </c>
      <c r="G22" s="83">
        <f>SUM(G18:G21)</f>
        <v>0</v>
      </c>
      <c r="H22" s="83">
        <f>SUM(H18:H21)</f>
        <v>0</v>
      </c>
    </row>
    <row r="24" spans="2:8" x14ac:dyDescent="0.3">
      <c r="B24" s="18" t="s">
        <v>498</v>
      </c>
      <c r="C24" s="5" t="s">
        <v>508</v>
      </c>
      <c r="D24" s="6">
        <v>0</v>
      </c>
      <c r="E24" s="6"/>
      <c r="F24" s="6"/>
      <c r="G24" s="6"/>
      <c r="H24" s="6"/>
    </row>
    <row r="25" spans="2:8" x14ac:dyDescent="0.3">
      <c r="B25" s="18" t="s">
        <v>499</v>
      </c>
      <c r="C25" s="5" t="s">
        <v>509</v>
      </c>
      <c r="D25" s="6">
        <v>200000</v>
      </c>
      <c r="E25" s="6"/>
      <c r="F25" s="6"/>
      <c r="G25" s="6"/>
      <c r="H25" s="6"/>
    </row>
    <row r="26" spans="2:8" x14ac:dyDescent="0.3">
      <c r="B26" s="18" t="s">
        <v>500</v>
      </c>
      <c r="C26" s="5" t="s">
        <v>510</v>
      </c>
      <c r="D26" s="6">
        <v>0</v>
      </c>
      <c r="E26" s="6"/>
      <c r="F26" s="6"/>
      <c r="G26" s="6"/>
      <c r="H26" s="6"/>
    </row>
    <row r="27" spans="2:8" x14ac:dyDescent="0.3">
      <c r="B27" s="18" t="s">
        <v>501</v>
      </c>
      <c r="C27" s="5" t="s">
        <v>550</v>
      </c>
      <c r="D27" s="6">
        <v>0</v>
      </c>
      <c r="E27" s="6"/>
      <c r="F27" s="6"/>
      <c r="G27" s="6"/>
      <c r="H27" s="6"/>
    </row>
    <row r="28" spans="2:8" x14ac:dyDescent="0.3">
      <c r="B28" s="18" t="s">
        <v>502</v>
      </c>
      <c r="C28" s="5" t="s">
        <v>511</v>
      </c>
      <c r="D28" s="6">
        <v>0</v>
      </c>
      <c r="E28" s="6"/>
      <c r="F28" s="6"/>
      <c r="G28" s="6"/>
      <c r="H28" s="6"/>
    </row>
    <row r="29" spans="2:8" x14ac:dyDescent="0.3">
      <c r="B29" s="18" t="s">
        <v>503</v>
      </c>
      <c r="C29" s="5" t="s">
        <v>512</v>
      </c>
      <c r="D29" s="6">
        <v>0</v>
      </c>
      <c r="E29" s="6"/>
      <c r="F29" s="6"/>
      <c r="G29" s="6"/>
      <c r="H29" s="6"/>
    </row>
    <row r="30" spans="2:8" x14ac:dyDescent="0.3">
      <c r="B30" s="18" t="s">
        <v>504</v>
      </c>
      <c r="C30" s="5" t="s">
        <v>513</v>
      </c>
      <c r="D30" s="6">
        <v>0</v>
      </c>
      <c r="E30" s="6"/>
      <c r="F30" s="6"/>
      <c r="G30" s="6"/>
      <c r="H30" s="6"/>
    </row>
    <row r="31" spans="2:8" x14ac:dyDescent="0.3">
      <c r="B31" s="18" t="s">
        <v>505</v>
      </c>
      <c r="C31" s="5" t="s">
        <v>514</v>
      </c>
      <c r="D31" s="6">
        <v>0</v>
      </c>
      <c r="E31" s="6"/>
      <c r="F31" s="6"/>
      <c r="G31" s="6"/>
      <c r="H31" s="6"/>
    </row>
    <row r="32" spans="2:8" x14ac:dyDescent="0.3">
      <c r="B32" s="18" t="s">
        <v>506</v>
      </c>
      <c r="C32" s="5" t="s">
        <v>515</v>
      </c>
      <c r="D32" s="6">
        <v>0</v>
      </c>
      <c r="E32" s="6"/>
      <c r="F32" s="6"/>
      <c r="G32" s="6"/>
      <c r="H32" s="6"/>
    </row>
    <row r="33" spans="2:8" x14ac:dyDescent="0.3">
      <c r="B33" s="18" t="s">
        <v>576</v>
      </c>
      <c r="C33" s="5" t="s">
        <v>516</v>
      </c>
      <c r="D33" s="6">
        <v>0</v>
      </c>
      <c r="E33" s="6"/>
      <c r="F33" s="6"/>
      <c r="G33" s="6"/>
      <c r="H33" s="6"/>
    </row>
    <row r="34" spans="2:8" x14ac:dyDescent="0.3">
      <c r="B34" s="138" t="s">
        <v>507</v>
      </c>
      <c r="C34" s="138" t="s">
        <v>520</v>
      </c>
      <c r="D34" s="83">
        <f>SUM(D24:D33)</f>
        <v>200000</v>
      </c>
      <c r="E34" s="83">
        <f>SUM(E24:E33)</f>
        <v>0</v>
      </c>
      <c r="F34" s="83">
        <f>SUM(F24:F33)</f>
        <v>0</v>
      </c>
      <c r="G34" s="83">
        <f>SUM(G24:G33)</f>
        <v>0</v>
      </c>
      <c r="H34" s="83">
        <f>SUM(H24:H33)</f>
        <v>0</v>
      </c>
    </row>
    <row r="36" spans="2:8" x14ac:dyDescent="0.3">
      <c r="B36" s="151"/>
      <c r="C36" s="138" t="s">
        <v>15</v>
      </c>
      <c r="D36" s="83">
        <f>D16+D22+D34</f>
        <v>1283350</v>
      </c>
      <c r="E36" s="83">
        <f>E16+E22+E34</f>
        <v>0</v>
      </c>
      <c r="F36" s="83">
        <f>F16+F22+F34</f>
        <v>0</v>
      </c>
      <c r="G36" s="83">
        <f>G16+G22+G34</f>
        <v>0</v>
      </c>
      <c r="H36" s="83">
        <f>H16+H22+H34</f>
        <v>2644965</v>
      </c>
    </row>
  </sheetData>
  <mergeCells count="1">
    <mergeCell ref="C3:D3"/>
  </mergeCells>
  <phoneticPr fontId="6" type="noConversion"/>
  <pageMargins left="0.35433070866141736" right="0.35433070866141736" top="0.59055118110236227" bottom="0.59055118110236227" header="0.51181102362204722" footer="0.51181102362204722"/>
  <pageSetup paperSize="9" scale="6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1:G35"/>
  <sheetViews>
    <sheetView view="pageBreakPreview" zoomScale="60" workbookViewId="0">
      <selection activeCell="D2" sqref="D2:F4"/>
    </sheetView>
  </sheetViews>
  <sheetFormatPr defaultRowHeight="14.4" x14ac:dyDescent="0.3"/>
  <cols>
    <col min="2" max="2" width="81.44140625" customWidth="1"/>
    <col min="3" max="6" width="20.6640625" customWidth="1"/>
    <col min="7" max="7" width="20" customWidth="1"/>
  </cols>
  <sheetData>
    <row r="1" spans="2:7" ht="15.6" x14ac:dyDescent="0.3">
      <c r="B1" s="16"/>
    </row>
    <row r="2" spans="2:7" ht="15.6" x14ac:dyDescent="0.3">
      <c r="B2" s="16" t="s">
        <v>562</v>
      </c>
      <c r="C2" s="4"/>
      <c r="D2" s="184" t="s">
        <v>631</v>
      </c>
      <c r="E2" s="185" t="s">
        <v>591</v>
      </c>
      <c r="F2" s="186" t="s">
        <v>582</v>
      </c>
    </row>
    <row r="3" spans="2:7" ht="31.2" x14ac:dyDescent="0.3">
      <c r="B3" s="150" t="s">
        <v>522</v>
      </c>
      <c r="C3" s="17"/>
      <c r="D3" s="182"/>
      <c r="E3" s="182"/>
      <c r="F3" s="182"/>
    </row>
    <row r="4" spans="2:7" ht="15.6" x14ac:dyDescent="0.3">
      <c r="B4" s="16" t="s">
        <v>355</v>
      </c>
      <c r="C4" s="17"/>
      <c r="D4" s="184" t="s">
        <v>631</v>
      </c>
      <c r="E4" s="185" t="s">
        <v>626</v>
      </c>
      <c r="F4" s="186" t="s">
        <v>582</v>
      </c>
    </row>
    <row r="5" spans="2:7" ht="15.6" x14ac:dyDescent="0.3">
      <c r="B5" s="16"/>
      <c r="C5" s="17"/>
      <c r="F5" s="40" t="s">
        <v>404</v>
      </c>
    </row>
    <row r="6" spans="2:7" ht="72" customHeight="1" x14ac:dyDescent="0.3">
      <c r="B6" s="139" t="s">
        <v>374</v>
      </c>
      <c r="C6" s="51" t="s">
        <v>564</v>
      </c>
      <c r="D6" s="51" t="s">
        <v>565</v>
      </c>
      <c r="E6" s="51" t="s">
        <v>566</v>
      </c>
      <c r="F6" s="51" t="s">
        <v>588</v>
      </c>
      <c r="G6" s="51" t="s">
        <v>590</v>
      </c>
    </row>
    <row r="7" spans="2:7" s="37" customFormat="1" ht="15.6" x14ac:dyDescent="0.3">
      <c r="B7" s="18" t="s">
        <v>267</v>
      </c>
      <c r="C7" s="19">
        <f>C8+C13+C14+C15+C16+C17+C18+C19</f>
        <v>15535858</v>
      </c>
      <c r="D7" s="19">
        <f t="shared" ref="D7:E7" si="0">D8+D13+D14+D15+D16+D17+D18+D19</f>
        <v>0</v>
      </c>
      <c r="E7" s="19">
        <f t="shared" si="0"/>
        <v>0</v>
      </c>
      <c r="F7" s="19">
        <f>F8+F13+F14+F15+F16+F17+F18+F19</f>
        <v>17161208</v>
      </c>
      <c r="G7" s="19">
        <f>G8+G13+G14+G15+G16+G17+G18+G19</f>
        <v>17180118</v>
      </c>
    </row>
    <row r="8" spans="2:7" s="37" customFormat="1" ht="16.2" x14ac:dyDescent="0.35">
      <c r="B8" s="35" t="s">
        <v>461</v>
      </c>
      <c r="C8" s="6">
        <f>SUM(C9:C12)</f>
        <v>7011780</v>
      </c>
      <c r="D8" s="6">
        <f t="shared" ref="D8:F8" si="1">SUM(D9:D12)</f>
        <v>0</v>
      </c>
      <c r="E8" s="6">
        <f t="shared" si="1"/>
        <v>0</v>
      </c>
      <c r="F8" s="6">
        <f t="shared" si="1"/>
        <v>7011780</v>
      </c>
      <c r="G8" s="6">
        <f t="shared" ref="G8" si="2">SUM(G9:G12)</f>
        <v>7011780</v>
      </c>
    </row>
    <row r="9" spans="2:7" s="37" customFormat="1" ht="15.6" x14ac:dyDescent="0.35">
      <c r="B9" s="57" t="s">
        <v>450</v>
      </c>
      <c r="C9" s="58">
        <v>876390</v>
      </c>
      <c r="D9" s="58"/>
      <c r="E9" s="58"/>
      <c r="F9" s="58">
        <v>876390</v>
      </c>
      <c r="G9" s="58">
        <v>876390</v>
      </c>
    </row>
    <row r="10" spans="2:7" s="37" customFormat="1" ht="15" x14ac:dyDescent="0.3">
      <c r="B10" s="59" t="s">
        <v>451</v>
      </c>
      <c r="C10" s="58">
        <v>4544000</v>
      </c>
      <c r="D10" s="58"/>
      <c r="E10" s="58"/>
      <c r="F10" s="58">
        <v>4544000</v>
      </c>
      <c r="G10" s="58">
        <v>4544000</v>
      </c>
    </row>
    <row r="11" spans="2:7" s="37" customFormat="1" ht="15" x14ac:dyDescent="0.3">
      <c r="B11" s="59" t="s">
        <v>452</v>
      </c>
      <c r="C11" s="58">
        <v>100000</v>
      </c>
      <c r="D11" s="58"/>
      <c r="E11" s="58"/>
      <c r="F11" s="58">
        <v>100000</v>
      </c>
      <c r="G11" s="58">
        <v>100000</v>
      </c>
    </row>
    <row r="12" spans="2:7" s="37" customFormat="1" ht="15" x14ac:dyDescent="0.3">
      <c r="B12" s="59" t="s">
        <v>453</v>
      </c>
      <c r="C12" s="58">
        <v>1491390</v>
      </c>
      <c r="D12" s="58"/>
      <c r="E12" s="58"/>
      <c r="F12" s="58">
        <v>1491390</v>
      </c>
      <c r="G12" s="58">
        <v>1491390</v>
      </c>
    </row>
    <row r="13" spans="2:7" s="37" customFormat="1" ht="15.6" x14ac:dyDescent="0.3">
      <c r="B13" s="5" t="s">
        <v>454</v>
      </c>
      <c r="C13" s="6">
        <v>5000000</v>
      </c>
      <c r="D13" s="6"/>
      <c r="E13" s="6"/>
      <c r="F13" s="6">
        <v>5000000</v>
      </c>
      <c r="G13" s="6">
        <v>5000000</v>
      </c>
    </row>
    <row r="14" spans="2:7" s="37" customFormat="1" ht="15.6" x14ac:dyDescent="0.3">
      <c r="B14" s="5" t="s">
        <v>575</v>
      </c>
      <c r="C14" s="6">
        <v>188700</v>
      </c>
      <c r="D14" s="6"/>
      <c r="E14" s="6"/>
      <c r="F14" s="6">
        <v>170850</v>
      </c>
      <c r="G14" s="6">
        <v>170850</v>
      </c>
    </row>
    <row r="15" spans="2:7" s="37" customFormat="1" ht="15.6" x14ac:dyDescent="0.3">
      <c r="B15" s="5" t="s">
        <v>455</v>
      </c>
      <c r="C15" s="6">
        <v>936000</v>
      </c>
      <c r="D15" s="6"/>
      <c r="E15" s="6"/>
      <c r="F15" s="6">
        <v>1264960</v>
      </c>
      <c r="G15" s="6">
        <v>1264960</v>
      </c>
    </row>
    <row r="16" spans="2:7" s="37" customFormat="1" ht="15.6" x14ac:dyDescent="0.3">
      <c r="B16" s="5" t="s">
        <v>583</v>
      </c>
      <c r="C16" s="6">
        <v>2364566</v>
      </c>
      <c r="D16" s="6"/>
      <c r="E16" s="6"/>
      <c r="F16" s="6">
        <v>2689518</v>
      </c>
      <c r="G16" s="6">
        <v>2689518</v>
      </c>
    </row>
    <row r="17" spans="2:7" s="37" customFormat="1" ht="15.6" x14ac:dyDescent="0.3">
      <c r="B17" s="5" t="s">
        <v>456</v>
      </c>
      <c r="C17" s="6">
        <v>15000</v>
      </c>
      <c r="D17" s="6"/>
      <c r="E17" s="6"/>
      <c r="F17" s="6">
        <v>15000</v>
      </c>
      <c r="G17" s="6">
        <v>15000</v>
      </c>
    </row>
    <row r="18" spans="2:7" s="37" customFormat="1" ht="15.6" x14ac:dyDescent="0.3">
      <c r="B18" s="5" t="s">
        <v>457</v>
      </c>
      <c r="C18" s="6">
        <v>19812</v>
      </c>
      <c r="D18" s="6"/>
      <c r="E18" s="6"/>
      <c r="F18" s="6">
        <v>0</v>
      </c>
      <c r="G18" s="6">
        <v>18910</v>
      </c>
    </row>
    <row r="19" spans="2:7" s="37" customFormat="1" ht="15.6" x14ac:dyDescent="0.3">
      <c r="B19" s="5" t="s">
        <v>580</v>
      </c>
      <c r="C19" s="6">
        <v>0</v>
      </c>
      <c r="D19" s="6"/>
      <c r="E19" s="6"/>
      <c r="F19" s="6">
        <v>1009100</v>
      </c>
      <c r="G19" s="6">
        <v>1009100</v>
      </c>
    </row>
    <row r="20" spans="2:7" s="37" customFormat="1" ht="15.6" x14ac:dyDescent="0.3">
      <c r="B20" s="18" t="s">
        <v>547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2:7" s="37" customFormat="1" ht="31.2" x14ac:dyDescent="0.3">
      <c r="B21" s="26" t="s">
        <v>548</v>
      </c>
      <c r="C21" s="19">
        <f>C22+C23+C24+C25+C26</f>
        <v>6007000</v>
      </c>
      <c r="D21" s="19">
        <f>D22+D23+D24+D25+D26</f>
        <v>0</v>
      </c>
      <c r="E21" s="19">
        <f>E22+E23+E24+E25+E26</f>
        <v>0</v>
      </c>
      <c r="F21" s="19">
        <f>F22+F23+F24+F25+F26</f>
        <v>6494000</v>
      </c>
      <c r="G21" s="19">
        <f>G22+G23+G24+G25+G26</f>
        <v>6494000</v>
      </c>
    </row>
    <row r="22" spans="2:7" ht="16.2" x14ac:dyDescent="0.35">
      <c r="B22" s="35" t="s">
        <v>460</v>
      </c>
      <c r="C22" s="6">
        <v>2500000</v>
      </c>
      <c r="D22" s="6"/>
      <c r="E22" s="6"/>
      <c r="F22" s="6">
        <v>3100000</v>
      </c>
      <c r="G22" s="6">
        <v>3100000</v>
      </c>
    </row>
    <row r="23" spans="2:7" ht="15.6" x14ac:dyDescent="0.3">
      <c r="B23" s="5" t="s">
        <v>459</v>
      </c>
      <c r="C23" s="6">
        <v>0</v>
      </c>
      <c r="D23" s="6"/>
      <c r="E23" s="6"/>
      <c r="F23" s="6"/>
      <c r="G23" s="6"/>
    </row>
    <row r="24" spans="2:7" ht="15.6" x14ac:dyDescent="0.3">
      <c r="B24" s="5" t="s">
        <v>458</v>
      </c>
      <c r="C24" s="6">
        <v>3507000</v>
      </c>
      <c r="D24" s="6"/>
      <c r="E24" s="6"/>
      <c r="F24" s="6">
        <v>3394000</v>
      </c>
      <c r="G24" s="6">
        <v>3394000</v>
      </c>
    </row>
    <row r="25" spans="2:7" ht="15.6" x14ac:dyDescent="0.3">
      <c r="B25" s="5" t="s">
        <v>400</v>
      </c>
      <c r="C25" s="6">
        <v>0</v>
      </c>
      <c r="D25" s="6"/>
      <c r="E25" s="6"/>
      <c r="F25" s="6"/>
      <c r="G25" s="6"/>
    </row>
    <row r="26" spans="2:7" ht="15.6" x14ac:dyDescent="0.3">
      <c r="B26" s="5" t="s">
        <v>448</v>
      </c>
      <c r="C26" s="6">
        <v>0</v>
      </c>
      <c r="D26" s="6"/>
      <c r="E26" s="6"/>
      <c r="F26" s="6"/>
      <c r="G26" s="6"/>
    </row>
    <row r="27" spans="2:7" ht="15.6" x14ac:dyDescent="0.3">
      <c r="B27" s="18" t="s">
        <v>269</v>
      </c>
      <c r="C27" s="19">
        <f>C28</f>
        <v>1200000</v>
      </c>
      <c r="D27" s="19">
        <f>D28</f>
        <v>0</v>
      </c>
      <c r="E27" s="19">
        <f>E28</f>
        <v>0</v>
      </c>
      <c r="F27" s="19">
        <f>F28</f>
        <v>1800000</v>
      </c>
      <c r="G27" s="19">
        <f>G28</f>
        <v>1800000</v>
      </c>
    </row>
    <row r="28" spans="2:7" ht="16.2" x14ac:dyDescent="0.35">
      <c r="B28" s="35" t="s">
        <v>397</v>
      </c>
      <c r="C28" s="6">
        <v>1200000</v>
      </c>
      <c r="D28" s="6"/>
      <c r="E28" s="6"/>
      <c r="F28" s="6">
        <v>1800000</v>
      </c>
      <c r="G28" s="6">
        <v>1800000</v>
      </c>
    </row>
    <row r="29" spans="2:7" s="37" customFormat="1" ht="15.6" x14ac:dyDescent="0.3">
      <c r="B29" s="18" t="s">
        <v>524</v>
      </c>
      <c r="C29" s="19">
        <f>C30+C31+C32+C33</f>
        <v>0</v>
      </c>
      <c r="D29" s="19">
        <f>D30+D31+D32+D33</f>
        <v>0</v>
      </c>
      <c r="E29" s="19">
        <f>E30+E31+E32+E33</f>
        <v>0</v>
      </c>
      <c r="F29" s="19">
        <f>F30+F31+F32+F33</f>
        <v>0</v>
      </c>
      <c r="G29" s="19">
        <f>G30+G31+G32+G33</f>
        <v>0</v>
      </c>
    </row>
    <row r="30" spans="2:7" ht="16.2" x14ac:dyDescent="0.35">
      <c r="B30" s="35" t="s">
        <v>449</v>
      </c>
      <c r="C30" s="6">
        <v>0</v>
      </c>
      <c r="D30" s="6"/>
      <c r="E30" s="6"/>
      <c r="F30" s="6">
        <v>0</v>
      </c>
      <c r="G30" s="6">
        <v>0</v>
      </c>
    </row>
    <row r="31" spans="2:7" ht="15.6" x14ac:dyDescent="0.3">
      <c r="B31" s="5" t="s">
        <v>552</v>
      </c>
      <c r="C31" s="6">
        <v>0</v>
      </c>
      <c r="D31" s="6"/>
      <c r="E31" s="6"/>
      <c r="F31" s="6">
        <v>0</v>
      </c>
      <c r="G31" s="6">
        <v>0</v>
      </c>
    </row>
    <row r="32" spans="2:7" ht="15.6" x14ac:dyDescent="0.3">
      <c r="B32" s="5" t="s">
        <v>560</v>
      </c>
      <c r="C32" s="6">
        <v>0</v>
      </c>
      <c r="D32" s="6"/>
      <c r="E32" s="6"/>
      <c r="F32" s="6">
        <v>0</v>
      </c>
      <c r="G32" s="6">
        <v>0</v>
      </c>
    </row>
    <row r="33" spans="2:7" ht="15.6" x14ac:dyDescent="0.3">
      <c r="B33" s="5" t="s">
        <v>561</v>
      </c>
      <c r="C33" s="6">
        <v>0</v>
      </c>
      <c r="D33" s="6"/>
      <c r="E33" s="6"/>
      <c r="F33" s="6">
        <v>0</v>
      </c>
      <c r="G33" s="6">
        <v>0</v>
      </c>
    </row>
    <row r="34" spans="2:7" ht="15.6" x14ac:dyDescent="0.3">
      <c r="B34" s="18" t="s">
        <v>526</v>
      </c>
      <c r="C34" s="19">
        <v>0</v>
      </c>
      <c r="D34" s="19"/>
      <c r="E34" s="19"/>
      <c r="F34" s="19">
        <v>0</v>
      </c>
      <c r="G34" s="19">
        <v>0</v>
      </c>
    </row>
    <row r="35" spans="2:7" ht="31.2" x14ac:dyDescent="0.3">
      <c r="B35" s="145" t="s">
        <v>521</v>
      </c>
      <c r="C35" s="83">
        <f>C7+C20+C21+C27+C29+C34</f>
        <v>22742858</v>
      </c>
      <c r="D35" s="83">
        <f>D7+D20+D21+D27+D29+D34</f>
        <v>0</v>
      </c>
      <c r="E35" s="83">
        <f>E7+E20+E21+E27+E29+E34</f>
        <v>0</v>
      </c>
      <c r="F35" s="83">
        <f>F7+F20+F21+F27+F29+F34</f>
        <v>25455208</v>
      </c>
      <c r="G35" s="83">
        <f>G7+G20+G21+G27+G29+G34</f>
        <v>25474118</v>
      </c>
    </row>
  </sheetData>
  <phoneticPr fontId="6" type="noConversion"/>
  <pageMargins left="0.35433070866141736" right="0.35433070866141736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1:H31"/>
  <sheetViews>
    <sheetView view="pageBreakPreview" zoomScale="60" workbookViewId="0">
      <selection activeCell="E2" sqref="E2:G4"/>
    </sheetView>
  </sheetViews>
  <sheetFormatPr defaultRowHeight="14.4" x14ac:dyDescent="0.3"/>
  <cols>
    <col min="2" max="2" width="9.44140625" bestFit="1" customWidth="1"/>
    <col min="3" max="3" width="60" customWidth="1"/>
    <col min="4" max="7" width="20.6640625" customWidth="1"/>
    <col min="8" max="8" width="24.6640625" customWidth="1"/>
  </cols>
  <sheetData>
    <row r="1" spans="2:8" ht="15.6" x14ac:dyDescent="0.3">
      <c r="C1" s="16"/>
    </row>
    <row r="2" spans="2:8" ht="15.6" x14ac:dyDescent="0.3">
      <c r="B2" s="3"/>
      <c r="C2" s="16" t="s">
        <v>562</v>
      </c>
      <c r="D2" s="4"/>
      <c r="E2" s="184" t="s">
        <v>632</v>
      </c>
      <c r="F2" s="185" t="s">
        <v>591</v>
      </c>
      <c r="G2" s="186" t="s">
        <v>582</v>
      </c>
    </row>
    <row r="3" spans="2:8" ht="47.25" customHeight="1" x14ac:dyDescent="0.3">
      <c r="B3" s="3"/>
      <c r="C3" s="218" t="s">
        <v>523</v>
      </c>
      <c r="D3" s="218"/>
      <c r="E3" s="182"/>
      <c r="F3" s="182"/>
      <c r="G3" s="182"/>
    </row>
    <row r="4" spans="2:8" ht="15.6" x14ac:dyDescent="0.3">
      <c r="B4" s="3"/>
      <c r="C4" s="150"/>
      <c r="D4" s="150"/>
      <c r="E4" s="184" t="s">
        <v>632</v>
      </c>
      <c r="F4" s="185" t="s">
        <v>626</v>
      </c>
      <c r="G4" s="186" t="s">
        <v>582</v>
      </c>
    </row>
    <row r="5" spans="2:8" ht="15.6" x14ac:dyDescent="0.3">
      <c r="B5" s="3"/>
      <c r="C5" s="16" t="s">
        <v>355</v>
      </c>
      <c r="D5" s="17"/>
      <c r="E5" s="166"/>
      <c r="F5" s="97"/>
      <c r="G5" s="177"/>
    </row>
    <row r="6" spans="2:8" ht="15.6" x14ac:dyDescent="0.3">
      <c r="B6" s="3"/>
      <c r="C6" s="16"/>
      <c r="D6" s="17"/>
      <c r="G6" s="40" t="s">
        <v>404</v>
      </c>
    </row>
    <row r="7" spans="2:8" ht="63.75" customHeight="1" x14ac:dyDescent="0.3">
      <c r="B7" s="137" t="s">
        <v>372</v>
      </c>
      <c r="C7" s="137" t="s">
        <v>373</v>
      </c>
      <c r="D7" s="51" t="s">
        <v>564</v>
      </c>
      <c r="E7" s="51" t="s">
        <v>565</v>
      </c>
      <c r="F7" s="51" t="s">
        <v>566</v>
      </c>
      <c r="G7" s="51" t="s">
        <v>588</v>
      </c>
      <c r="H7" s="51" t="s">
        <v>590</v>
      </c>
    </row>
    <row r="8" spans="2:8" ht="15.6" x14ac:dyDescent="0.3">
      <c r="B8" s="154" t="s">
        <v>535</v>
      </c>
      <c r="C8" s="153" t="s">
        <v>536</v>
      </c>
      <c r="D8" s="170">
        <f>D9+D10</f>
        <v>0</v>
      </c>
      <c r="E8" s="170"/>
      <c r="F8" s="170"/>
      <c r="G8" s="170">
        <f>G9+G10</f>
        <v>0</v>
      </c>
      <c r="H8" s="170">
        <f>H9+H10</f>
        <v>348000</v>
      </c>
    </row>
    <row r="9" spans="2:8" ht="15.6" x14ac:dyDescent="0.3">
      <c r="B9" s="152" t="s">
        <v>366</v>
      </c>
      <c r="C9" s="10" t="s">
        <v>594</v>
      </c>
      <c r="D9" s="6">
        <f>D10+D14</f>
        <v>0</v>
      </c>
      <c r="E9" s="6"/>
      <c r="F9" s="6"/>
      <c r="G9" s="6">
        <v>0</v>
      </c>
      <c r="H9" s="6">
        <v>348000</v>
      </c>
    </row>
    <row r="10" spans="2:8" ht="15.6" x14ac:dyDescent="0.3">
      <c r="B10" s="5"/>
      <c r="C10" s="5" t="s">
        <v>532</v>
      </c>
      <c r="D10" s="6">
        <v>0</v>
      </c>
      <c r="E10" s="6"/>
      <c r="F10" s="6"/>
      <c r="G10" s="6">
        <v>0</v>
      </c>
      <c r="H10" s="6">
        <v>0</v>
      </c>
    </row>
    <row r="11" spans="2:8" ht="31.2" x14ac:dyDescent="0.3">
      <c r="B11" s="5" t="s">
        <v>537</v>
      </c>
      <c r="C11" s="10" t="s">
        <v>541</v>
      </c>
      <c r="D11" s="6">
        <v>0</v>
      </c>
      <c r="E11" s="6"/>
      <c r="F11" s="6"/>
      <c r="G11" s="6">
        <v>0</v>
      </c>
      <c r="H11" s="6">
        <v>0</v>
      </c>
    </row>
    <row r="12" spans="2:8" ht="31.2" x14ac:dyDescent="0.3">
      <c r="B12" s="5" t="s">
        <v>538</v>
      </c>
      <c r="C12" s="10" t="s">
        <v>542</v>
      </c>
      <c r="D12" s="6">
        <v>0</v>
      </c>
      <c r="E12" s="6"/>
      <c r="F12" s="6"/>
      <c r="G12" s="6">
        <v>0</v>
      </c>
      <c r="H12" s="6">
        <v>0</v>
      </c>
    </row>
    <row r="13" spans="2:8" ht="31.2" x14ac:dyDescent="0.3">
      <c r="B13" s="5" t="s">
        <v>539</v>
      </c>
      <c r="C13" s="10" t="s">
        <v>543</v>
      </c>
      <c r="D13" s="6">
        <v>0</v>
      </c>
      <c r="E13" s="6"/>
      <c r="F13" s="6"/>
      <c r="G13" s="6">
        <v>0</v>
      </c>
      <c r="H13" s="6">
        <v>0</v>
      </c>
    </row>
    <row r="14" spans="2:8" ht="31.2" x14ac:dyDescent="0.3">
      <c r="B14" s="5" t="s">
        <v>540</v>
      </c>
      <c r="C14" s="10" t="s">
        <v>595</v>
      </c>
      <c r="D14" s="6">
        <v>0</v>
      </c>
      <c r="E14" s="6"/>
      <c r="F14" s="6"/>
      <c r="G14" s="6">
        <v>0</v>
      </c>
      <c r="H14" s="6">
        <v>2000000</v>
      </c>
    </row>
    <row r="15" spans="2:8" ht="15.6" x14ac:dyDescent="0.3">
      <c r="B15" s="138" t="s">
        <v>401</v>
      </c>
      <c r="C15" s="145" t="s">
        <v>463</v>
      </c>
      <c r="D15" s="83">
        <f>D8+D11+D12+D13+D14</f>
        <v>0</v>
      </c>
      <c r="E15" s="83">
        <f>E8+E11+E12+E13+E14</f>
        <v>0</v>
      </c>
      <c r="F15" s="83">
        <f>F8+F11+F12+F13+F14</f>
        <v>0</v>
      </c>
      <c r="G15" s="83">
        <f>G8+G11+G12+G13+G14</f>
        <v>0</v>
      </c>
      <c r="H15" s="83">
        <f>H8+H11+H12+H13+H14</f>
        <v>2348000</v>
      </c>
    </row>
    <row r="18" spans="2:8" ht="15.6" x14ac:dyDescent="0.3">
      <c r="B18" s="5" t="s">
        <v>464</v>
      </c>
      <c r="C18" s="5" t="s">
        <v>470</v>
      </c>
      <c r="D18" s="6">
        <v>0</v>
      </c>
      <c r="E18" s="6"/>
      <c r="F18" s="6"/>
      <c r="G18" s="6">
        <v>0</v>
      </c>
      <c r="H18" s="6">
        <v>0</v>
      </c>
    </row>
    <row r="19" spans="2:8" ht="15.6" x14ac:dyDescent="0.3">
      <c r="B19" s="5" t="s">
        <v>465</v>
      </c>
      <c r="C19" s="5" t="s">
        <v>471</v>
      </c>
      <c r="D19" s="6">
        <v>0</v>
      </c>
      <c r="E19" s="6"/>
      <c r="F19" s="6"/>
      <c r="G19" s="6">
        <v>0</v>
      </c>
      <c r="H19" s="6">
        <v>0</v>
      </c>
    </row>
    <row r="20" spans="2:8" ht="15.6" x14ac:dyDescent="0.3">
      <c r="B20" s="5" t="s">
        <v>466</v>
      </c>
      <c r="C20" s="5" t="s">
        <v>472</v>
      </c>
      <c r="D20" s="6">
        <v>0</v>
      </c>
      <c r="E20" s="6"/>
      <c r="F20" s="6"/>
      <c r="G20" s="6">
        <v>0</v>
      </c>
      <c r="H20" s="6">
        <v>0</v>
      </c>
    </row>
    <row r="21" spans="2:8" ht="15.6" x14ac:dyDescent="0.3">
      <c r="B21" s="5" t="s">
        <v>467</v>
      </c>
      <c r="C21" s="5" t="s">
        <v>473</v>
      </c>
      <c r="D21" s="6">
        <v>0</v>
      </c>
      <c r="E21" s="6"/>
      <c r="F21" s="6"/>
      <c r="G21" s="6">
        <v>0</v>
      </c>
      <c r="H21" s="6">
        <v>0</v>
      </c>
    </row>
    <row r="22" spans="2:8" ht="15.6" x14ac:dyDescent="0.3">
      <c r="B22" s="5" t="s">
        <v>468</v>
      </c>
      <c r="C22" s="5" t="s">
        <v>474</v>
      </c>
      <c r="D22" s="6">
        <v>0</v>
      </c>
      <c r="E22" s="6"/>
      <c r="F22" s="6"/>
      <c r="G22" s="6">
        <v>0</v>
      </c>
      <c r="H22" s="6">
        <v>0</v>
      </c>
    </row>
    <row r="23" spans="2:8" ht="15.6" x14ac:dyDescent="0.3">
      <c r="B23" s="138" t="s">
        <v>469</v>
      </c>
      <c r="C23" s="145" t="s">
        <v>475</v>
      </c>
      <c r="D23" s="83">
        <f>SUM(D18:D22)</f>
        <v>0</v>
      </c>
      <c r="E23" s="83">
        <f>SUM(E18:E22)</f>
        <v>0</v>
      </c>
      <c r="F23" s="83">
        <f>SUM(F18:F22)</f>
        <v>0</v>
      </c>
      <c r="G23" s="83">
        <f>SUM(G18:G22)</f>
        <v>0</v>
      </c>
      <c r="H23" s="83">
        <f>SUM(H18:H22)</f>
        <v>0</v>
      </c>
    </row>
    <row r="26" spans="2:8" ht="31.2" x14ac:dyDescent="0.3">
      <c r="B26" s="5" t="s">
        <v>476</v>
      </c>
      <c r="C26" s="10" t="s">
        <v>495</v>
      </c>
      <c r="D26" s="6">
        <v>0</v>
      </c>
      <c r="E26" s="6"/>
      <c r="F26" s="6"/>
      <c r="G26" s="6">
        <v>0</v>
      </c>
      <c r="H26" s="6">
        <v>0</v>
      </c>
    </row>
    <row r="27" spans="2:8" ht="31.2" x14ac:dyDescent="0.3">
      <c r="B27" s="5" t="s">
        <v>477</v>
      </c>
      <c r="C27" s="10" t="s">
        <v>496</v>
      </c>
      <c r="D27" s="6">
        <v>0</v>
      </c>
      <c r="E27" s="6"/>
      <c r="F27" s="6"/>
      <c r="G27" s="6">
        <v>0</v>
      </c>
      <c r="H27" s="6">
        <v>0</v>
      </c>
    </row>
    <row r="28" spans="2:8" ht="46.8" x14ac:dyDescent="0.3">
      <c r="B28" s="5" t="s">
        <v>478</v>
      </c>
      <c r="C28" s="10" t="s">
        <v>596</v>
      </c>
      <c r="D28" s="6">
        <v>0</v>
      </c>
      <c r="E28" s="6"/>
      <c r="F28" s="6"/>
      <c r="G28" s="6">
        <v>0</v>
      </c>
      <c r="H28" s="6">
        <v>674084</v>
      </c>
    </row>
    <row r="29" spans="2:8" ht="15.6" x14ac:dyDescent="0.3">
      <c r="B29" s="138" t="s">
        <v>479</v>
      </c>
      <c r="C29" s="138" t="s">
        <v>497</v>
      </c>
      <c r="D29" s="83">
        <f>SUM(D26:D28)</f>
        <v>0</v>
      </c>
      <c r="E29" s="83">
        <f>SUM(E26:E28)</f>
        <v>0</v>
      </c>
      <c r="F29" s="83">
        <f>SUM(F26:F28)</f>
        <v>0</v>
      </c>
      <c r="G29" s="83">
        <f>SUM(G26:G28)</f>
        <v>0</v>
      </c>
      <c r="H29" s="83">
        <f>SUM(H26:H28)</f>
        <v>674084</v>
      </c>
    </row>
    <row r="31" spans="2:8" ht="15.6" x14ac:dyDescent="0.3">
      <c r="B31" s="138"/>
      <c r="C31" s="138" t="s">
        <v>15</v>
      </c>
      <c r="D31" s="83">
        <f>D15+D23+D29</f>
        <v>0</v>
      </c>
      <c r="E31" s="83">
        <f>E15+E23+E29</f>
        <v>0</v>
      </c>
      <c r="F31" s="83">
        <f>F15+F23+F29</f>
        <v>0</v>
      </c>
      <c r="G31" s="83">
        <f>G15+G23+G29</f>
        <v>0</v>
      </c>
      <c r="H31" s="83">
        <f>H15+H23+H29</f>
        <v>3022084</v>
      </c>
    </row>
  </sheetData>
  <mergeCells count="1">
    <mergeCell ref="C3:D3"/>
  </mergeCells>
  <phoneticPr fontId="6" type="noConversion"/>
  <pageMargins left="0.35433070866141736" right="0.35433070866141736" top="0.98425196850393704" bottom="0.98425196850393704" header="0.51181102362204722" footer="0.51181102362204722"/>
  <pageSetup paperSize="9" scale="6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3:E14"/>
  <sheetViews>
    <sheetView workbookViewId="0">
      <selection activeCell="C5" sqref="C5:E7"/>
    </sheetView>
  </sheetViews>
  <sheetFormatPr defaultColWidth="9.109375" defaultRowHeight="15.6" x14ac:dyDescent="0.3"/>
  <cols>
    <col min="1" max="1" width="9.109375" style="3"/>
    <col min="2" max="2" width="8.33203125" style="3" bestFit="1" customWidth="1"/>
    <col min="3" max="3" width="30.109375" style="3" bestFit="1" customWidth="1"/>
    <col min="4" max="5" width="20.6640625" style="3" customWidth="1"/>
    <col min="6" max="16384" width="9.109375" style="3"/>
  </cols>
  <sheetData>
    <row r="3" spans="2:5" x14ac:dyDescent="0.3">
      <c r="B3" s="219" t="s">
        <v>567</v>
      </c>
      <c r="C3" s="219"/>
      <c r="D3" s="219"/>
      <c r="E3" s="219"/>
    </row>
    <row r="4" spans="2:5" x14ac:dyDescent="0.3">
      <c r="B4" s="219" t="s">
        <v>584</v>
      </c>
      <c r="C4" s="219"/>
      <c r="D4" s="219"/>
      <c r="E4" s="219"/>
    </row>
    <row r="5" spans="2:5" x14ac:dyDescent="0.3">
      <c r="B5" s="87"/>
      <c r="C5" s="184" t="s">
        <v>633</v>
      </c>
      <c r="D5" s="185" t="s">
        <v>591</v>
      </c>
      <c r="E5" s="186" t="s">
        <v>582</v>
      </c>
    </row>
    <row r="6" spans="2:5" x14ac:dyDescent="0.3">
      <c r="C6" s="182"/>
      <c r="D6" s="182"/>
      <c r="E6" s="182"/>
    </row>
    <row r="7" spans="2:5" x14ac:dyDescent="0.3">
      <c r="B7" s="178"/>
      <c r="C7" s="184" t="s">
        <v>633</v>
      </c>
      <c r="D7" s="185" t="s">
        <v>626</v>
      </c>
      <c r="E7" s="186" t="s">
        <v>582</v>
      </c>
    </row>
    <row r="8" spans="2:5" ht="16.2" thickBot="1" x14ac:dyDescent="0.35">
      <c r="B8" s="95"/>
      <c r="C8" s="95"/>
      <c r="D8" s="95"/>
      <c r="E8" s="136" t="s">
        <v>404</v>
      </c>
    </row>
    <row r="9" spans="2:5" ht="54" customHeight="1" x14ac:dyDescent="0.3">
      <c r="B9" s="220" t="s">
        <v>1</v>
      </c>
      <c r="C9" s="223" t="s">
        <v>3</v>
      </c>
      <c r="D9" s="130" t="s">
        <v>10</v>
      </c>
      <c r="E9" s="130" t="s">
        <v>11</v>
      </c>
    </row>
    <row r="10" spans="2:5" x14ac:dyDescent="0.3">
      <c r="B10" s="221"/>
      <c r="C10" s="224"/>
      <c r="D10" s="131" t="s">
        <v>4</v>
      </c>
      <c r="E10" s="226" t="s">
        <v>5</v>
      </c>
    </row>
    <row r="11" spans="2:5" ht="16.2" thickBot="1" x14ac:dyDescent="0.35">
      <c r="B11" s="222"/>
      <c r="C11" s="225"/>
      <c r="D11" s="131" t="s">
        <v>9</v>
      </c>
      <c r="E11" s="227"/>
    </row>
    <row r="12" spans="2:5" x14ac:dyDescent="0.3">
      <c r="B12" s="88" t="s">
        <v>108</v>
      </c>
      <c r="C12" s="89" t="s">
        <v>6</v>
      </c>
      <c r="D12" s="90">
        <f>+'3.adó'!G11</f>
        <v>17000000</v>
      </c>
      <c r="E12" s="91">
        <v>0</v>
      </c>
    </row>
    <row r="13" spans="2:5" ht="16.2" thickBot="1" x14ac:dyDescent="0.35">
      <c r="B13" s="92" t="s">
        <v>107</v>
      </c>
      <c r="C13" s="93" t="s">
        <v>7</v>
      </c>
      <c r="D13" s="6">
        <f>+'3.adó'!G16</f>
        <v>4000000</v>
      </c>
      <c r="E13" s="94">
        <v>0</v>
      </c>
    </row>
    <row r="14" spans="2:5" ht="16.2" thickBot="1" x14ac:dyDescent="0.35">
      <c r="B14" s="132"/>
      <c r="C14" s="133" t="s">
        <v>2</v>
      </c>
      <c r="D14" s="134">
        <f>SUM(D12:D13)</f>
        <v>21000000</v>
      </c>
      <c r="E14" s="135">
        <f>SUM(E12:E13)</f>
        <v>0</v>
      </c>
    </row>
  </sheetData>
  <mergeCells count="5">
    <mergeCell ref="B3:E3"/>
    <mergeCell ref="B9:B11"/>
    <mergeCell ref="C9:C11"/>
    <mergeCell ref="B4:E4"/>
    <mergeCell ref="E10:E11"/>
  </mergeCells>
  <phoneticPr fontId="6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B1:G40"/>
  <sheetViews>
    <sheetView view="pageBreakPreview" zoomScale="75" zoomScaleSheetLayoutView="75" workbookViewId="0">
      <selection activeCell="D1" sqref="D1:F3"/>
    </sheetView>
  </sheetViews>
  <sheetFormatPr defaultColWidth="9.109375" defaultRowHeight="15.6" x14ac:dyDescent="0.3"/>
  <cols>
    <col min="1" max="1" width="9.109375" style="3"/>
    <col min="2" max="2" width="70.6640625" style="3" bestFit="1" customWidth="1"/>
    <col min="3" max="3" width="20.6640625" style="4" customWidth="1"/>
    <col min="4" max="6" width="20.6640625" style="3" customWidth="1"/>
    <col min="7" max="7" width="20.109375" style="3" customWidth="1"/>
    <col min="8" max="16384" width="9.109375" style="3"/>
  </cols>
  <sheetData>
    <row r="1" spans="2:7" x14ac:dyDescent="0.3">
      <c r="B1" s="16"/>
      <c r="D1" s="184" t="s">
        <v>634</v>
      </c>
      <c r="E1" s="185" t="s">
        <v>591</v>
      </c>
      <c r="F1" s="186" t="s">
        <v>582</v>
      </c>
    </row>
    <row r="2" spans="2:7" x14ac:dyDescent="0.3">
      <c r="B2" s="16" t="s">
        <v>562</v>
      </c>
      <c r="D2" s="182"/>
      <c r="E2" s="182"/>
      <c r="F2" s="182"/>
    </row>
    <row r="3" spans="2:7" x14ac:dyDescent="0.3">
      <c r="B3" s="16" t="s">
        <v>351</v>
      </c>
      <c r="C3" s="17"/>
      <c r="D3" s="184" t="s">
        <v>634</v>
      </c>
      <c r="E3" s="185" t="s">
        <v>626</v>
      </c>
      <c r="F3" s="186" t="s">
        <v>582</v>
      </c>
    </row>
    <row r="4" spans="2:7" x14ac:dyDescent="0.3">
      <c r="B4" s="16" t="s">
        <v>355</v>
      </c>
      <c r="C4" s="17"/>
      <c r="F4" s="40" t="s">
        <v>404</v>
      </c>
    </row>
    <row r="5" spans="2:7" ht="67.5" customHeight="1" x14ac:dyDescent="0.3">
      <c r="B5" s="53" t="s">
        <v>374</v>
      </c>
      <c r="C5" s="54" t="s">
        <v>564</v>
      </c>
      <c r="D5" s="54" t="s">
        <v>565</v>
      </c>
      <c r="E5" s="54" t="s">
        <v>566</v>
      </c>
      <c r="F5" s="54" t="s">
        <v>588</v>
      </c>
      <c r="G5" s="54" t="s">
        <v>590</v>
      </c>
    </row>
    <row r="6" spans="2:7" x14ac:dyDescent="0.3">
      <c r="B6" s="18" t="s">
        <v>558</v>
      </c>
      <c r="C6" s="19">
        <v>3937000</v>
      </c>
      <c r="D6" s="19"/>
      <c r="E6" s="19"/>
      <c r="F6" s="19">
        <v>3149606</v>
      </c>
      <c r="G6" s="19">
        <v>0</v>
      </c>
    </row>
    <row r="7" spans="2:7" x14ac:dyDescent="0.3">
      <c r="B7" s="18" t="s">
        <v>162</v>
      </c>
      <c r="C7" s="19">
        <f>SUM(C12)</f>
        <v>0</v>
      </c>
      <c r="D7" s="19">
        <f t="shared" ref="D7:E7" si="0">SUM(D12)</f>
        <v>0</v>
      </c>
      <c r="E7" s="19">
        <f t="shared" si="0"/>
        <v>0</v>
      </c>
      <c r="F7" s="19">
        <f>SUM(F8)</f>
        <v>13051301</v>
      </c>
      <c r="G7" s="19">
        <f>SUM(G8:G12)</f>
        <v>5962289</v>
      </c>
    </row>
    <row r="8" spans="2:7" x14ac:dyDescent="0.3">
      <c r="B8" s="172" t="s">
        <v>578</v>
      </c>
      <c r="C8" s="19"/>
      <c r="D8" s="19"/>
      <c r="E8" s="19"/>
      <c r="F8" s="6">
        <v>13051301</v>
      </c>
      <c r="G8" s="19"/>
    </row>
    <row r="9" spans="2:7" x14ac:dyDescent="0.3">
      <c r="B9" s="172" t="s">
        <v>604</v>
      </c>
      <c r="C9" s="19"/>
      <c r="D9" s="19"/>
      <c r="E9" s="19"/>
      <c r="F9" s="19"/>
      <c r="G9" s="6">
        <v>1629176</v>
      </c>
    </row>
    <row r="10" spans="2:7" x14ac:dyDescent="0.3">
      <c r="B10" s="172" t="s">
        <v>605</v>
      </c>
      <c r="C10" s="19"/>
      <c r="D10" s="19"/>
      <c r="E10" s="19"/>
      <c r="F10" s="19"/>
      <c r="G10" s="6">
        <v>2787650</v>
      </c>
    </row>
    <row r="11" spans="2:7" x14ac:dyDescent="0.3">
      <c r="B11" s="172" t="s">
        <v>606</v>
      </c>
      <c r="C11" s="19"/>
      <c r="D11" s="19"/>
      <c r="E11" s="19"/>
      <c r="F11" s="19"/>
      <c r="G11" s="6">
        <v>444500</v>
      </c>
    </row>
    <row r="12" spans="2:7" x14ac:dyDescent="0.3">
      <c r="B12" s="172" t="s">
        <v>607</v>
      </c>
      <c r="C12" s="6"/>
      <c r="D12" s="6"/>
      <c r="E12" s="6"/>
      <c r="G12" s="6">
        <v>1100963</v>
      </c>
    </row>
    <row r="13" spans="2:7" x14ac:dyDescent="0.3">
      <c r="B13" s="26" t="s">
        <v>597</v>
      </c>
      <c r="C13" s="19">
        <v>788000</v>
      </c>
      <c r="D13" s="19"/>
      <c r="E13" s="19"/>
      <c r="F13" s="19">
        <v>0</v>
      </c>
      <c r="G13" s="19">
        <v>21590</v>
      </c>
    </row>
    <row r="14" spans="2:7" x14ac:dyDescent="0.3">
      <c r="B14" s="18" t="s">
        <v>163</v>
      </c>
      <c r="C14" s="19">
        <f>SUM(C15:C28)</f>
        <v>23892000</v>
      </c>
      <c r="D14" s="19">
        <f t="shared" ref="D14:G14" si="1">SUM(D15:D28)</f>
        <v>0</v>
      </c>
      <c r="E14" s="19">
        <f t="shared" si="1"/>
        <v>0</v>
      </c>
      <c r="F14" s="19">
        <f t="shared" si="1"/>
        <v>2047244</v>
      </c>
      <c r="G14" s="19">
        <f t="shared" si="1"/>
        <v>3278003</v>
      </c>
    </row>
    <row r="15" spans="2:7" x14ac:dyDescent="0.3">
      <c r="B15" s="172" t="s">
        <v>599</v>
      </c>
      <c r="C15" s="6">
        <v>79000</v>
      </c>
      <c r="D15" s="6"/>
      <c r="E15" s="6"/>
      <c r="F15" s="6"/>
      <c r="G15" s="6">
        <f>20000+53266</f>
        <v>73266</v>
      </c>
    </row>
    <row r="16" spans="2:7" x14ac:dyDescent="0.3">
      <c r="B16" s="172" t="s">
        <v>553</v>
      </c>
      <c r="C16" s="6">
        <v>5000000</v>
      </c>
      <c r="D16" s="6"/>
      <c r="E16" s="6"/>
      <c r="F16" s="6"/>
      <c r="G16" s="6"/>
    </row>
    <row r="17" spans="2:7" x14ac:dyDescent="0.3">
      <c r="B17" s="172" t="s">
        <v>554</v>
      </c>
      <c r="C17" s="6">
        <v>945000</v>
      </c>
      <c r="D17" s="6"/>
      <c r="E17" s="6"/>
      <c r="F17" s="6"/>
      <c r="G17" s="6"/>
    </row>
    <row r="18" spans="2:7" x14ac:dyDescent="0.3">
      <c r="B18" s="172" t="s">
        <v>555</v>
      </c>
      <c r="C18" s="6">
        <v>1575000</v>
      </c>
      <c r="D18" s="6"/>
      <c r="E18" s="6"/>
      <c r="F18" s="6"/>
      <c r="G18" s="6"/>
    </row>
    <row r="19" spans="2:7" x14ac:dyDescent="0.3">
      <c r="B19" s="172" t="s">
        <v>556</v>
      </c>
      <c r="C19" s="6">
        <v>545000</v>
      </c>
      <c r="D19" s="6"/>
      <c r="E19" s="6"/>
      <c r="F19" s="6"/>
      <c r="G19" s="6"/>
    </row>
    <row r="20" spans="2:7" x14ac:dyDescent="0.3">
      <c r="B20" s="172" t="s">
        <v>608</v>
      </c>
      <c r="C20" s="6">
        <v>15748000</v>
      </c>
      <c r="D20" s="6"/>
      <c r="E20" s="6"/>
      <c r="F20" s="6">
        <v>0</v>
      </c>
      <c r="G20" s="6">
        <v>14999</v>
      </c>
    </row>
    <row r="21" spans="2:7" x14ac:dyDescent="0.3">
      <c r="B21" s="172" t="s">
        <v>557</v>
      </c>
      <c r="C21" s="6"/>
      <c r="D21" s="6"/>
      <c r="E21" s="6"/>
      <c r="F21" s="6"/>
      <c r="G21" s="6"/>
    </row>
    <row r="22" spans="2:7" x14ac:dyDescent="0.3">
      <c r="B22" s="172" t="s">
        <v>598</v>
      </c>
      <c r="C22" s="6"/>
      <c r="D22" s="6"/>
      <c r="E22" s="6"/>
      <c r="F22" s="6">
        <v>472441</v>
      </c>
      <c r="G22" s="6">
        <f>139899*2+229900+5690</f>
        <v>515388</v>
      </c>
    </row>
    <row r="23" spans="2:7" x14ac:dyDescent="0.3">
      <c r="B23" s="172" t="s">
        <v>609</v>
      </c>
      <c r="C23" s="6"/>
      <c r="D23" s="6"/>
      <c r="E23" s="6"/>
      <c r="F23" s="6"/>
      <c r="G23" s="6">
        <v>15991</v>
      </c>
    </row>
    <row r="24" spans="2:7" x14ac:dyDescent="0.3">
      <c r="B24" s="172" t="s">
        <v>600</v>
      </c>
      <c r="C24" s="6"/>
      <c r="D24" s="6"/>
      <c r="E24" s="6"/>
      <c r="F24" s="6">
        <v>1574803</v>
      </c>
      <c r="G24" s="6">
        <v>0</v>
      </c>
    </row>
    <row r="25" spans="2:7" x14ac:dyDescent="0.3">
      <c r="B25" s="172" t="s">
        <v>610</v>
      </c>
      <c r="C25" s="6"/>
      <c r="D25" s="6"/>
      <c r="E25" s="6"/>
      <c r="F25" s="6"/>
      <c r="G25" s="6">
        <v>19990</v>
      </c>
    </row>
    <row r="26" spans="2:7" x14ac:dyDescent="0.3">
      <c r="B26" s="172" t="s">
        <v>602</v>
      </c>
      <c r="C26" s="6"/>
      <c r="D26" s="6"/>
      <c r="E26" s="6"/>
      <c r="F26" s="6"/>
      <c r="G26" s="6">
        <v>1314285</v>
      </c>
    </row>
    <row r="27" spans="2:7" x14ac:dyDescent="0.3">
      <c r="B27" s="172" t="s">
        <v>601</v>
      </c>
      <c r="C27" s="6"/>
      <c r="D27" s="6"/>
      <c r="E27" s="6"/>
      <c r="F27" s="6"/>
      <c r="G27" s="6">
        <v>650000</v>
      </c>
    </row>
    <row r="28" spans="2:7" x14ac:dyDescent="0.3">
      <c r="B28" s="172" t="s">
        <v>603</v>
      </c>
      <c r="C28" s="6"/>
      <c r="D28" s="6"/>
      <c r="E28" s="6"/>
      <c r="F28" s="6"/>
      <c r="G28" s="6">
        <v>674084</v>
      </c>
    </row>
    <row r="29" spans="2:7" x14ac:dyDescent="0.3">
      <c r="B29" s="18" t="s">
        <v>164</v>
      </c>
      <c r="C29" s="19">
        <v>0</v>
      </c>
      <c r="D29" s="19"/>
      <c r="E29" s="19"/>
      <c r="F29" s="19">
        <v>0</v>
      </c>
      <c r="G29" s="19">
        <v>0</v>
      </c>
    </row>
    <row r="30" spans="2:7" x14ac:dyDescent="0.3">
      <c r="B30" s="18" t="s">
        <v>165</v>
      </c>
      <c r="C30" s="19">
        <v>0</v>
      </c>
      <c r="D30" s="19"/>
      <c r="E30" s="19"/>
      <c r="F30" s="19">
        <v>0</v>
      </c>
      <c r="G30" s="19">
        <v>0</v>
      </c>
    </row>
    <row r="31" spans="2:7" x14ac:dyDescent="0.3">
      <c r="B31" s="18" t="s">
        <v>167</v>
      </c>
      <c r="C31" s="19">
        <v>7725000</v>
      </c>
      <c r="D31" s="19"/>
      <c r="E31" s="19"/>
      <c r="F31" s="19">
        <v>4927001</v>
      </c>
      <c r="G31" s="19"/>
    </row>
    <row r="32" spans="2:7" x14ac:dyDescent="0.3">
      <c r="B32" s="41" t="s">
        <v>352</v>
      </c>
      <c r="C32" s="42">
        <f>C6+C7+C13+C14+C29+C30+C31</f>
        <v>36342000</v>
      </c>
      <c r="D32" s="42">
        <f>D6+D7+D13+D14+D29+D30+D31</f>
        <v>0</v>
      </c>
      <c r="E32" s="42">
        <f>E6+E7+E13+E14+E29+E30+E31</f>
        <v>0</v>
      </c>
      <c r="F32" s="42">
        <f>F6+F7+F13+F14+F29+F30+F31</f>
        <v>23175152</v>
      </c>
      <c r="G32" s="42">
        <f>G7+G13+G14</f>
        <v>9261882</v>
      </c>
    </row>
    <row r="33" spans="2:7" x14ac:dyDescent="0.3">
      <c r="B33" s="18" t="s">
        <v>168</v>
      </c>
      <c r="C33" s="19">
        <f>SUM(C34)</f>
        <v>0</v>
      </c>
      <c r="D33" s="19">
        <f t="shared" ref="D33:G33" si="2">SUM(D34)</f>
        <v>0</v>
      </c>
      <c r="E33" s="19">
        <f t="shared" si="2"/>
        <v>0</v>
      </c>
      <c r="F33" s="19">
        <f t="shared" si="2"/>
        <v>787402</v>
      </c>
      <c r="G33" s="19">
        <f t="shared" si="2"/>
        <v>0</v>
      </c>
    </row>
    <row r="34" spans="2:7" x14ac:dyDescent="0.3">
      <c r="B34" s="172" t="s">
        <v>579</v>
      </c>
      <c r="C34" s="6">
        <v>0</v>
      </c>
      <c r="D34" s="6"/>
      <c r="E34" s="6"/>
      <c r="F34" s="6">
        <v>787402</v>
      </c>
      <c r="G34" s="6">
        <v>0</v>
      </c>
    </row>
    <row r="35" spans="2:7" x14ac:dyDescent="0.3">
      <c r="B35" s="18" t="s">
        <v>169</v>
      </c>
      <c r="C35" s="19">
        <v>0</v>
      </c>
      <c r="D35" s="19"/>
      <c r="E35" s="19"/>
      <c r="F35" s="19">
        <v>0</v>
      </c>
      <c r="G35" s="19">
        <v>0</v>
      </c>
    </row>
    <row r="36" spans="2:7" x14ac:dyDescent="0.3">
      <c r="B36" s="172" t="s">
        <v>413</v>
      </c>
      <c r="C36" s="6">
        <v>500000</v>
      </c>
      <c r="D36" s="6"/>
      <c r="E36" s="6"/>
      <c r="F36" s="6"/>
      <c r="G36" s="6"/>
    </row>
    <row r="37" spans="2:7" x14ac:dyDescent="0.3">
      <c r="B37" s="18" t="s">
        <v>405</v>
      </c>
      <c r="C37" s="19">
        <f>SUM(C36:C36)</f>
        <v>500000</v>
      </c>
      <c r="D37" s="19">
        <f t="shared" ref="D37:F37" si="3">SUM(D36:D36)</f>
        <v>0</v>
      </c>
      <c r="E37" s="19">
        <f t="shared" si="3"/>
        <v>0</v>
      </c>
      <c r="F37" s="19">
        <f t="shared" si="3"/>
        <v>0</v>
      </c>
      <c r="G37" s="19">
        <f t="shared" ref="G37" si="4">SUM(G36:G36)</f>
        <v>0</v>
      </c>
    </row>
    <row r="38" spans="2:7" x14ac:dyDescent="0.3">
      <c r="B38" s="18" t="s">
        <v>171</v>
      </c>
      <c r="C38" s="19">
        <v>135000</v>
      </c>
      <c r="D38" s="19"/>
      <c r="E38" s="19"/>
      <c r="F38" s="19">
        <v>212598</v>
      </c>
      <c r="G38" s="19">
        <v>0</v>
      </c>
    </row>
    <row r="39" spans="2:7" x14ac:dyDescent="0.3">
      <c r="B39" s="41" t="s">
        <v>353</v>
      </c>
      <c r="C39" s="42">
        <f>C33+C35+C37+C38</f>
        <v>635000</v>
      </c>
      <c r="D39" s="42"/>
      <c r="E39" s="42"/>
      <c r="F39" s="42">
        <f>F33+F35+F37+F38</f>
        <v>1000000</v>
      </c>
      <c r="G39" s="42">
        <f>G33+G35+G37+G38</f>
        <v>0</v>
      </c>
    </row>
    <row r="40" spans="2:7" ht="17.399999999999999" x14ac:dyDescent="0.3">
      <c r="B40" s="38" t="s">
        <v>354</v>
      </c>
      <c r="C40" s="39">
        <f>C32+C39</f>
        <v>36977000</v>
      </c>
      <c r="D40" s="39">
        <f t="shared" ref="D40:F40" si="5">D32+D39</f>
        <v>0</v>
      </c>
      <c r="E40" s="39">
        <f t="shared" si="5"/>
        <v>0</v>
      </c>
      <c r="F40" s="39">
        <f t="shared" si="5"/>
        <v>24175152</v>
      </c>
      <c r="G40" s="39">
        <f t="shared" ref="G40" si="6">G32+G39</f>
        <v>9261882</v>
      </c>
    </row>
  </sheetData>
  <phoneticPr fontId="6" type="noConversion"/>
  <pageMargins left="0.35433070866141736" right="0.35433070866141736" top="0.59055118110236227" bottom="0.59055118110236227" header="0.51181102362204722" footer="0.5118110236220472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4</vt:i4>
      </vt:variant>
    </vt:vector>
  </HeadingPairs>
  <TitlesOfParts>
    <vt:vector size="18" baseType="lpstr">
      <vt:lpstr>kiadás-bevétel</vt:lpstr>
      <vt:lpstr>1.kiad.</vt:lpstr>
      <vt:lpstr>2.bev.</vt:lpstr>
      <vt:lpstr>3.adó</vt:lpstr>
      <vt:lpstr>4.műk.c.tám.</vt:lpstr>
      <vt:lpstr>5.közp.tám.</vt:lpstr>
      <vt:lpstr>6.felhalm.bev</vt:lpstr>
      <vt:lpstr>7.közvetett tám.</vt:lpstr>
      <vt:lpstr>8.beruh.feluj.</vt:lpstr>
      <vt:lpstr>9.egy.műk.c.kiad.</vt:lpstr>
      <vt:lpstr>10.ellát.jutt.</vt:lpstr>
      <vt:lpstr>11.létszám</vt:lpstr>
      <vt:lpstr>12.ktgv.m.közg.tag.</vt:lpstr>
      <vt:lpstr>13.megbontás</vt:lpstr>
      <vt:lpstr>'1.kiad.'!Nyomtatási_terület</vt:lpstr>
      <vt:lpstr>'11.létszám'!Nyomtatási_terület</vt:lpstr>
      <vt:lpstr>'12.ktgv.m.közg.tag.'!Nyomtatási_terület</vt:lpstr>
      <vt:lpstr>'kiadás-bevétel'!Nyomtatási_terület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Eszti</dc:creator>
  <cp:lastModifiedBy>Lovas</cp:lastModifiedBy>
  <cp:lastPrinted>2019-03-12T08:30:25Z</cp:lastPrinted>
  <dcterms:created xsi:type="dcterms:W3CDTF">2014-02-16T16:34:25Z</dcterms:created>
  <dcterms:modified xsi:type="dcterms:W3CDTF">2019-03-12T15:12:11Z</dcterms:modified>
</cp:coreProperties>
</file>