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ósvayné V. Andrea\Desktop\2018_02_28\"/>
    </mc:Choice>
  </mc:AlternateContent>
  <bookViews>
    <workbookView xWindow="0" yWindow="0" windowWidth="28800" windowHeight="12435" tabRatio="727" activeTab="3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2. sz. mell" sheetId="133" r:id="rId16"/>
    <sheet name="9.1.3. sz. mell." sheetId="134" r:id="rId17"/>
    <sheet name="9.2. sz. mell" sheetId="79" r:id="rId18"/>
    <sheet name="9.3. sz. mell" sheetId="124" r:id="rId19"/>
    <sheet name="9.3.1. sz. mell" sheetId="131" r:id="rId20"/>
    <sheet name="9.3.2. sz. mell" sheetId="132" r:id="rId21"/>
    <sheet name="9.4. sz. mell" sheetId="105" r:id="rId22"/>
    <sheet name="9.5. sz. mell" sheetId="127" r:id="rId23"/>
    <sheet name="9.5.1. sz. mell" sheetId="129" r:id="rId24"/>
    <sheet name="10.sz.mell" sheetId="89" r:id="rId25"/>
    <sheet name="1. sz tájékoztató t." sheetId="87" r:id="rId26"/>
    <sheet name="2. sz tájékoztató t" sheetId="66" r:id="rId27"/>
    <sheet name="3. sz tájékoztató t." sheetId="88" r:id="rId28"/>
    <sheet name="4.sz tájékoztató t." sheetId="24" r:id="rId29"/>
    <sheet name="5.sz tájékoztató t." sheetId="2" r:id="rId30"/>
    <sheet name="6.sz tájékoztató t." sheetId="70" r:id="rId31"/>
    <sheet name="7. sz tájékoztató t." sheetId="128" r:id="rId32"/>
    <sheet name="Munka1" sheetId="94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14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21">'9.4. sz. mell'!$1:$6</definedName>
    <definedName name="_xlnm.Print_Titles" localSheetId="22">'9.5. sz. mell'!$1:$6</definedName>
    <definedName name="_xlnm.Print_Area" localSheetId="25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1">'7. sz tájékoztató t.'!$A$1:$E$37</definedName>
  </definedNames>
  <calcPr calcId="152511"/>
</workbook>
</file>

<file path=xl/calcChain.xml><?xml version="1.0" encoding="utf-8"?>
<calcChain xmlns="http://schemas.openxmlformats.org/spreadsheetml/2006/main">
  <c r="C3" i="128" l="1"/>
  <c r="C1" i="129"/>
  <c r="C1" i="127"/>
  <c r="C1" i="105"/>
  <c r="C1" i="124"/>
  <c r="C1" i="134"/>
  <c r="K52" i="71" l="1"/>
  <c r="D52" i="71"/>
  <c r="H47" i="71"/>
  <c r="A47" i="71"/>
  <c r="K45" i="71"/>
  <c r="J45" i="71"/>
  <c r="I45" i="71"/>
  <c r="D45" i="71"/>
  <c r="C45" i="71"/>
  <c r="B45" i="71"/>
  <c r="L44" i="71"/>
  <c r="E44" i="71"/>
  <c r="L43" i="71"/>
  <c r="E43" i="71"/>
  <c r="L42" i="71"/>
  <c r="E42" i="71"/>
  <c r="L41" i="71"/>
  <c r="E41" i="71"/>
  <c r="L40" i="71"/>
  <c r="E40" i="71"/>
  <c r="L39" i="71"/>
  <c r="E39" i="71"/>
  <c r="L38" i="71"/>
  <c r="L45" i="71" s="1"/>
  <c r="E38" i="71"/>
  <c r="E45" i="71" s="1"/>
  <c r="K35" i="71"/>
  <c r="J35" i="71"/>
  <c r="I35" i="71"/>
  <c r="D35" i="71"/>
  <c r="C35" i="71"/>
  <c r="B35" i="71"/>
  <c r="L34" i="71"/>
  <c r="E34" i="71"/>
  <c r="L33" i="71"/>
  <c r="E33" i="71"/>
  <c r="L32" i="71"/>
  <c r="E32" i="71"/>
  <c r="L31" i="71"/>
  <c r="E31" i="71"/>
  <c r="L30" i="71"/>
  <c r="E30" i="71"/>
  <c r="L29" i="71"/>
  <c r="E29" i="71"/>
  <c r="L28" i="71"/>
  <c r="L35" i="71" s="1"/>
  <c r="E28" i="71"/>
  <c r="E35" i="71" s="1"/>
  <c r="J27" i="71"/>
  <c r="J37" i="71" s="1"/>
  <c r="C27" i="71"/>
  <c r="C37" i="71" s="1"/>
  <c r="B27" i="71"/>
  <c r="B37" i="71" s="1"/>
  <c r="K22" i="71"/>
  <c r="J22" i="71"/>
  <c r="I22" i="71"/>
  <c r="D22" i="71"/>
  <c r="C22" i="71"/>
  <c r="B22" i="71"/>
  <c r="L21" i="71"/>
  <c r="E21" i="71"/>
  <c r="L20" i="71"/>
  <c r="E20" i="71"/>
  <c r="L19" i="71"/>
  <c r="E19" i="71"/>
  <c r="L18" i="71"/>
  <c r="E18" i="71"/>
  <c r="L17" i="71"/>
  <c r="E17" i="71"/>
  <c r="L16" i="71"/>
  <c r="E16" i="71"/>
  <c r="L15" i="71"/>
  <c r="L22" i="71" s="1"/>
  <c r="E15" i="71"/>
  <c r="E22" i="71" s="1"/>
  <c r="J14" i="71"/>
  <c r="I14" i="71"/>
  <c r="I27" i="71" s="1"/>
  <c r="I37" i="71" s="1"/>
  <c r="D14" i="71"/>
  <c r="D27" i="71" s="1"/>
  <c r="D37" i="71" s="1"/>
  <c r="C14" i="71"/>
  <c r="B14" i="71"/>
  <c r="K12" i="71"/>
  <c r="J12" i="71"/>
  <c r="I12" i="71"/>
  <c r="D12" i="71"/>
  <c r="C12" i="71"/>
  <c r="B12" i="71"/>
  <c r="L11" i="71"/>
  <c r="E11" i="71"/>
  <c r="L10" i="71"/>
  <c r="E10" i="71"/>
  <c r="L9" i="71"/>
  <c r="E9" i="71"/>
  <c r="L8" i="71"/>
  <c r="E8" i="71"/>
  <c r="L7" i="71"/>
  <c r="E7" i="71"/>
  <c r="L6" i="71"/>
  <c r="E6" i="71"/>
  <c r="L5" i="71"/>
  <c r="L12" i="71" s="1"/>
  <c r="E5" i="71"/>
  <c r="E12" i="71" s="1"/>
  <c r="K4" i="71"/>
  <c r="K14" i="71" s="1"/>
  <c r="K27" i="71" s="1"/>
  <c r="K37" i="71" s="1"/>
  <c r="D4" i="71"/>
  <c r="K3" i="71"/>
  <c r="K26" i="71" s="1"/>
  <c r="D3" i="71"/>
  <c r="D26" i="71" s="1"/>
  <c r="E24" i="64"/>
  <c r="D24" i="64"/>
  <c r="B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F7" i="64"/>
  <c r="F6" i="64"/>
  <c r="F5" i="64"/>
  <c r="F24" i="64" s="1"/>
  <c r="F3" i="64"/>
  <c r="E3" i="64"/>
  <c r="D3" i="64"/>
  <c r="F2" i="64"/>
  <c r="E23" i="63"/>
  <c r="D23" i="63"/>
  <c r="B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23" i="63" s="1"/>
  <c r="F3" i="63"/>
  <c r="E3" i="63"/>
  <c r="D3" i="63"/>
  <c r="F2" i="63"/>
  <c r="E30" i="61"/>
  <c r="C30" i="61"/>
  <c r="C24" i="61"/>
  <c r="C18" i="61"/>
  <c r="E17" i="61"/>
  <c r="E31" i="61" s="1"/>
  <c r="C17" i="61"/>
  <c r="C31" i="61" s="1"/>
  <c r="E4" i="61"/>
  <c r="C4" i="61"/>
  <c r="E2" i="61"/>
  <c r="E29" i="73"/>
  <c r="C29" i="73"/>
  <c r="C24" i="73"/>
  <c r="C19" i="73"/>
  <c r="E18" i="73"/>
  <c r="E30" i="73" s="1"/>
  <c r="C18" i="73"/>
  <c r="C30" i="73" s="1"/>
  <c r="C4" i="73"/>
  <c r="E4" i="73" s="1"/>
  <c r="E2" i="73"/>
  <c r="C145" i="117"/>
  <c r="C140" i="117"/>
  <c r="C133" i="117"/>
  <c r="C129" i="117"/>
  <c r="C153" i="117" s="1"/>
  <c r="C114" i="117"/>
  <c r="C93" i="117"/>
  <c r="C128" i="117" s="1"/>
  <c r="C154" i="117" s="1"/>
  <c r="C79" i="117"/>
  <c r="C75" i="117"/>
  <c r="C72" i="117"/>
  <c r="C67" i="117"/>
  <c r="C86" i="117" s="1"/>
  <c r="C159" i="117" s="1"/>
  <c r="C63" i="117"/>
  <c r="C57" i="117"/>
  <c r="C52" i="117"/>
  <c r="C46" i="117"/>
  <c r="C34" i="117"/>
  <c r="C26" i="117"/>
  <c r="C19" i="117"/>
  <c r="C12" i="117"/>
  <c r="C5" i="117"/>
  <c r="C62" i="117" s="1"/>
  <c r="C3" i="117"/>
  <c r="C91" i="117" s="1"/>
  <c r="C2" i="117"/>
  <c r="C90" i="117" s="1"/>
  <c r="C157" i="117" s="1"/>
  <c r="C145" i="116"/>
  <c r="C140" i="116"/>
  <c r="C133" i="116"/>
  <c r="C129" i="116"/>
  <c r="C153" i="116" s="1"/>
  <c r="C114" i="116"/>
  <c r="C93" i="116"/>
  <c r="C128" i="116" s="1"/>
  <c r="C90" i="116"/>
  <c r="C157" i="116" s="1"/>
  <c r="C79" i="116"/>
  <c r="C75" i="116"/>
  <c r="C72" i="116"/>
  <c r="C67" i="116"/>
  <c r="C86" i="116" s="1"/>
  <c r="C63" i="116"/>
  <c r="C57" i="116"/>
  <c r="C52" i="116"/>
  <c r="C46" i="116"/>
  <c r="C34" i="116"/>
  <c r="C26" i="116"/>
  <c r="C19" i="116"/>
  <c r="C12" i="116"/>
  <c r="C5" i="116"/>
  <c r="C62" i="116" s="1"/>
  <c r="C3" i="116"/>
  <c r="C91" i="116" s="1"/>
  <c r="E33" i="61" l="1"/>
  <c r="C33" i="61"/>
  <c r="C32" i="61"/>
  <c r="E32" i="61"/>
  <c r="E32" i="73"/>
  <c r="C32" i="73"/>
  <c r="C31" i="73"/>
  <c r="E31" i="73"/>
  <c r="C158" i="117"/>
  <c r="C87" i="117"/>
  <c r="C154" i="116"/>
  <c r="C87" i="116"/>
  <c r="C1" i="132"/>
  <c r="C1" i="79"/>
  <c r="C1" i="131"/>
  <c r="C1" i="133"/>
  <c r="C1" i="3"/>
  <c r="A1" i="78"/>
  <c r="C146" i="134"/>
  <c r="C140" i="134"/>
  <c r="C133" i="134"/>
  <c r="C129" i="134"/>
  <c r="C114" i="134"/>
  <c r="C128" i="134" s="1"/>
  <c r="C155" i="134" s="1"/>
  <c r="C93" i="134"/>
  <c r="C82" i="134"/>
  <c r="C78" i="134"/>
  <c r="C75" i="134"/>
  <c r="C89" i="134" s="1"/>
  <c r="C70" i="134"/>
  <c r="C66" i="134"/>
  <c r="C60" i="134"/>
  <c r="C55" i="134"/>
  <c r="C49" i="134"/>
  <c r="C37" i="134"/>
  <c r="C29" i="134"/>
  <c r="C22" i="134"/>
  <c r="C15" i="134"/>
  <c r="C8" i="134"/>
  <c r="C146" i="133"/>
  <c r="C154" i="133" s="1"/>
  <c r="C155" i="133" s="1"/>
  <c r="C140" i="133"/>
  <c r="C133" i="133"/>
  <c r="C129" i="133"/>
  <c r="C114" i="133"/>
  <c r="C93" i="133"/>
  <c r="C82" i="133"/>
  <c r="C78" i="133"/>
  <c r="C89" i="133" s="1"/>
  <c r="C75" i="133"/>
  <c r="C70" i="133"/>
  <c r="C66" i="133"/>
  <c r="C60" i="133"/>
  <c r="C55" i="133"/>
  <c r="C49" i="133"/>
  <c r="C37" i="133"/>
  <c r="C30" i="133"/>
  <c r="C29" i="133" s="1"/>
  <c r="C22" i="133"/>
  <c r="C15" i="133"/>
  <c r="C8" i="133"/>
  <c r="C128" i="133"/>
  <c r="C154" i="134"/>
  <c r="C65" i="134"/>
  <c r="C90" i="134" s="1"/>
  <c r="C52" i="124"/>
  <c r="C46" i="124"/>
  <c r="C58" i="124" s="1"/>
  <c r="C38" i="124"/>
  <c r="C31" i="124"/>
  <c r="C26" i="124"/>
  <c r="C37" i="124" s="1"/>
  <c r="C42" i="124" s="1"/>
  <c r="C20" i="124"/>
  <c r="C8" i="124"/>
  <c r="C4" i="124"/>
  <c r="C4" i="105"/>
  <c r="C51" i="132"/>
  <c r="C45" i="132"/>
  <c r="C57" i="132"/>
  <c r="C37" i="132"/>
  <c r="C30" i="132"/>
  <c r="C26" i="132"/>
  <c r="C20" i="132"/>
  <c r="C36" i="132"/>
  <c r="C41" i="132" s="1"/>
  <c r="C8" i="132"/>
  <c r="C4" i="132"/>
  <c r="C51" i="131"/>
  <c r="C45" i="131"/>
  <c r="C57" i="131" s="1"/>
  <c r="C37" i="131"/>
  <c r="C30" i="131"/>
  <c r="C26" i="131"/>
  <c r="C20" i="131"/>
  <c r="C8" i="131"/>
  <c r="C36" i="131"/>
  <c r="C41" i="131" s="1"/>
  <c r="C4" i="131"/>
  <c r="C51" i="129"/>
  <c r="C45" i="129"/>
  <c r="C57" i="129" s="1"/>
  <c r="C37" i="129"/>
  <c r="C30" i="129"/>
  <c r="C26" i="129"/>
  <c r="C36" i="129" s="1"/>
  <c r="C41" i="129" s="1"/>
  <c r="C20" i="129"/>
  <c r="C8" i="129"/>
  <c r="C4" i="129"/>
  <c r="C51" i="127"/>
  <c r="C45" i="127"/>
  <c r="C57" i="127"/>
  <c r="C37" i="127"/>
  <c r="C30" i="127"/>
  <c r="C26" i="127"/>
  <c r="C20" i="127"/>
  <c r="C36" i="127" s="1"/>
  <c r="C41" i="127" s="1"/>
  <c r="C8" i="127"/>
  <c r="C4" i="127"/>
  <c r="G8" i="89" s="1"/>
  <c r="E2" i="87" s="1"/>
  <c r="C90" i="1"/>
  <c r="C157" i="1" s="1"/>
  <c r="C8" i="128"/>
  <c r="E26" i="87"/>
  <c r="D26" i="87"/>
  <c r="C26" i="87"/>
  <c r="C26" i="118"/>
  <c r="C26" i="1"/>
  <c r="C3" i="1"/>
  <c r="E3" i="87" s="1"/>
  <c r="E91" i="87" s="1"/>
  <c r="C140" i="3"/>
  <c r="E3" i="128"/>
  <c r="E26" i="128"/>
  <c r="C26" i="128"/>
  <c r="D3" i="128"/>
  <c r="D26" i="128"/>
  <c r="E29" i="128"/>
  <c r="D29" i="128"/>
  <c r="C29" i="128"/>
  <c r="C33" i="128"/>
  <c r="C35" i="128" s="1"/>
  <c r="E9" i="128"/>
  <c r="E8" i="128"/>
  <c r="E20" i="128"/>
  <c r="E22" i="128" s="1"/>
  <c r="D9" i="128"/>
  <c r="D8" i="128"/>
  <c r="D20" i="128"/>
  <c r="D22" i="128" s="1"/>
  <c r="C20" i="128"/>
  <c r="C22" i="128"/>
  <c r="C51" i="105"/>
  <c r="C57" i="105" s="1"/>
  <c r="C45" i="105"/>
  <c r="D93" i="87"/>
  <c r="E93" i="87"/>
  <c r="E128" i="87"/>
  <c r="E154" i="87" s="1"/>
  <c r="D114" i="87"/>
  <c r="E114" i="87"/>
  <c r="D129" i="87"/>
  <c r="D153" i="87" s="1"/>
  <c r="E129" i="87"/>
  <c r="D133" i="87"/>
  <c r="E133" i="87"/>
  <c r="D140" i="87"/>
  <c r="E140" i="87"/>
  <c r="D145" i="87"/>
  <c r="E145" i="87"/>
  <c r="C145" i="87"/>
  <c r="C140" i="87"/>
  <c r="C133" i="87"/>
  <c r="C129" i="87"/>
  <c r="C114" i="87"/>
  <c r="C128" i="87" s="1"/>
  <c r="C154" i="87" s="1"/>
  <c r="C93" i="87"/>
  <c r="D5" i="87"/>
  <c r="D62" i="87" s="1"/>
  <c r="D87" i="87" s="1"/>
  <c r="E5" i="87"/>
  <c r="E62" i="87" s="1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D86" i="87" s="1"/>
  <c r="E63" i="87"/>
  <c r="E86" i="87" s="1"/>
  <c r="D67" i="87"/>
  <c r="E67" i="87"/>
  <c r="D72" i="87"/>
  <c r="E72" i="87"/>
  <c r="D75" i="87"/>
  <c r="E75" i="87"/>
  <c r="D79" i="87"/>
  <c r="E79" i="87"/>
  <c r="C79" i="87"/>
  <c r="C75" i="87"/>
  <c r="C72" i="87"/>
  <c r="C86" i="87" s="1"/>
  <c r="C67" i="87"/>
  <c r="C63" i="87"/>
  <c r="C57" i="87"/>
  <c r="C52" i="87"/>
  <c r="C46" i="87"/>
  <c r="C34" i="87"/>
  <c r="C19" i="87"/>
  <c r="C12" i="87"/>
  <c r="C5" i="87"/>
  <c r="C62" i="87" s="1"/>
  <c r="C145" i="118"/>
  <c r="C140" i="118"/>
  <c r="C133" i="118"/>
  <c r="C129" i="118"/>
  <c r="C153" i="118" s="1"/>
  <c r="C114" i="118"/>
  <c r="C93" i="118"/>
  <c r="C79" i="118"/>
  <c r="C75" i="118"/>
  <c r="C72" i="118"/>
  <c r="C67" i="118"/>
  <c r="C63" i="118"/>
  <c r="C86" i="118"/>
  <c r="C159" i="118" s="1"/>
  <c r="C57" i="118"/>
  <c r="C52" i="118"/>
  <c r="C46" i="118"/>
  <c r="C34" i="118"/>
  <c r="C19" i="118"/>
  <c r="C12" i="118"/>
  <c r="C5" i="118"/>
  <c r="C62" i="118" s="1"/>
  <c r="C3" i="118"/>
  <c r="C91" i="118"/>
  <c r="C26" i="79"/>
  <c r="C146" i="3"/>
  <c r="C133" i="3"/>
  <c r="C93" i="3"/>
  <c r="C30" i="3"/>
  <c r="C29" i="3"/>
  <c r="D14" i="76"/>
  <c r="C145" i="1"/>
  <c r="C133" i="1"/>
  <c r="C93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/>
  <c r="A20" i="89"/>
  <c r="C4" i="62"/>
  <c r="D4" i="62"/>
  <c r="E4" i="62"/>
  <c r="A12" i="75"/>
  <c r="A11" i="76" s="1"/>
  <c r="A4" i="76"/>
  <c r="C37" i="105"/>
  <c r="C30" i="105"/>
  <c r="C26" i="105"/>
  <c r="C20" i="105"/>
  <c r="C8" i="105"/>
  <c r="C36" i="105"/>
  <c r="C41" i="105" s="1"/>
  <c r="H16" i="66"/>
  <c r="G16" i="66"/>
  <c r="F16" i="66"/>
  <c r="I16" i="66" s="1"/>
  <c r="E16" i="66"/>
  <c r="D16" i="66"/>
  <c r="H14" i="66"/>
  <c r="G14" i="66"/>
  <c r="F14" i="66"/>
  <c r="E14" i="66"/>
  <c r="D14" i="66"/>
  <c r="I14" i="66"/>
  <c r="H12" i="66"/>
  <c r="G12" i="66"/>
  <c r="F12" i="66"/>
  <c r="E12" i="66"/>
  <c r="I12" i="66" s="1"/>
  <c r="D12" i="66"/>
  <c r="H9" i="66"/>
  <c r="G9" i="66"/>
  <c r="G18" i="66" s="1"/>
  <c r="F9" i="66"/>
  <c r="E9" i="66"/>
  <c r="D9" i="66"/>
  <c r="I9" i="66" s="1"/>
  <c r="H6" i="66"/>
  <c r="H18" i="66" s="1"/>
  <c r="G6" i="66"/>
  <c r="F6" i="66"/>
  <c r="I6" i="66" s="1"/>
  <c r="E6" i="66"/>
  <c r="E18" i="66" s="1"/>
  <c r="D6" i="66"/>
  <c r="D30" i="88"/>
  <c r="C30" i="88"/>
  <c r="C52" i="79"/>
  <c r="C38" i="79"/>
  <c r="C31" i="79"/>
  <c r="C20" i="79"/>
  <c r="C129" i="3"/>
  <c r="C154" i="3" s="1"/>
  <c r="C114" i="3"/>
  <c r="C128" i="3" s="1"/>
  <c r="C155" i="3" s="1"/>
  <c r="C82" i="3"/>
  <c r="C78" i="3"/>
  <c r="C75" i="3"/>
  <c r="C70" i="3"/>
  <c r="C66" i="3"/>
  <c r="C89" i="3" s="1"/>
  <c r="C60" i="3"/>
  <c r="C55" i="3"/>
  <c r="C49" i="3"/>
  <c r="C37" i="3"/>
  <c r="C22" i="3"/>
  <c r="C15" i="3"/>
  <c r="C8" i="3"/>
  <c r="C65" i="3" s="1"/>
  <c r="C140" i="1"/>
  <c r="C129" i="1"/>
  <c r="C153" i="1" s="1"/>
  <c r="C114" i="1"/>
  <c r="C79" i="1"/>
  <c r="C75" i="1"/>
  <c r="C72" i="1"/>
  <c r="C67" i="1"/>
  <c r="C63" i="1"/>
  <c r="C86" i="1" s="1"/>
  <c r="B7" i="76" s="1"/>
  <c r="C57" i="1"/>
  <c r="C52" i="1"/>
  <c r="C46" i="1"/>
  <c r="C34" i="1"/>
  <c r="C19" i="1"/>
  <c r="C12" i="1"/>
  <c r="C5" i="1"/>
  <c r="C46" i="79"/>
  <c r="C58" i="79" s="1"/>
  <c r="C8" i="79"/>
  <c r="C37" i="79" s="1"/>
  <c r="C42" i="79" s="1"/>
  <c r="E16" i="89"/>
  <c r="F16" i="89"/>
  <c r="D16" i="89"/>
  <c r="C16" i="89"/>
  <c r="G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F11" i="62" s="1"/>
  <c r="I17" i="66"/>
  <c r="O21" i="24"/>
  <c r="O9" i="24"/>
  <c r="D38" i="70"/>
  <c r="I7" i="66"/>
  <c r="I8" i="66"/>
  <c r="I10" i="66"/>
  <c r="I11" i="66"/>
  <c r="I13" i="66"/>
  <c r="I15" i="66"/>
  <c r="O5" i="24"/>
  <c r="N14" i="24"/>
  <c r="N25" i="24"/>
  <c r="N26" i="24"/>
  <c r="M14" i="24"/>
  <c r="M25" i="24"/>
  <c r="M26" i="24"/>
  <c r="L14" i="24"/>
  <c r="L26" i="24" s="1"/>
  <c r="L25" i="24"/>
  <c r="K14" i="24"/>
  <c r="K25" i="24"/>
  <c r="K26" i="24" s="1"/>
  <c r="J14" i="24"/>
  <c r="I14" i="24"/>
  <c r="I26" i="24"/>
  <c r="H14" i="24"/>
  <c r="H26" i="24" s="1"/>
  <c r="G14" i="24"/>
  <c r="G25" i="24"/>
  <c r="G26" i="24"/>
  <c r="F14" i="24"/>
  <c r="E14" i="24"/>
  <c r="E25" i="24"/>
  <c r="E26" i="24" s="1"/>
  <c r="D14" i="24"/>
  <c r="D26" i="24" s="1"/>
  <c r="C14" i="24"/>
  <c r="C26" i="24" s="1"/>
  <c r="C25" i="24"/>
  <c r="O25" i="24"/>
  <c r="D25" i="24"/>
  <c r="F25" i="24"/>
  <c r="F26" i="24"/>
  <c r="H25" i="24"/>
  <c r="I25" i="24"/>
  <c r="J25" i="24"/>
  <c r="J26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B25" i="2"/>
  <c r="D33" i="128"/>
  <c r="D35" i="128" s="1"/>
  <c r="E33" i="128"/>
  <c r="E35" i="128" s="1"/>
  <c r="C153" i="87"/>
  <c r="E153" i="87"/>
  <c r="D13" i="76"/>
  <c r="D18" i="66"/>
  <c r="C128" i="118"/>
  <c r="C154" i="118" s="1"/>
  <c r="D128" i="87"/>
  <c r="D154" i="87" s="1"/>
  <c r="C91" i="1"/>
  <c r="C4" i="79"/>
  <c r="C128" i="1"/>
  <c r="B13" i="76"/>
  <c r="E13" i="76"/>
  <c r="C62" i="1"/>
  <c r="C87" i="1" s="1"/>
  <c r="B8" i="76" s="1"/>
  <c r="E87" i="87" l="1"/>
  <c r="I18" i="66"/>
  <c r="C2" i="118"/>
  <c r="C87" i="87"/>
  <c r="D7" i="76"/>
  <c r="E7" i="76" s="1"/>
  <c r="B14" i="76"/>
  <c r="E14" i="76" s="1"/>
  <c r="C154" i="1"/>
  <c r="B15" i="76" s="1"/>
  <c r="C90" i="3"/>
  <c r="C87" i="118"/>
  <c r="C158" i="118"/>
  <c r="E90" i="87"/>
  <c r="I2" i="66"/>
  <c r="D2" i="88" s="1"/>
  <c r="O2" i="24" s="1"/>
  <c r="C65" i="133"/>
  <c r="C90" i="133" s="1"/>
  <c r="O14" i="24"/>
  <c r="O26" i="24" s="1"/>
  <c r="D6" i="76"/>
  <c r="C3" i="77"/>
  <c r="D15" i="76"/>
  <c r="B6" i="76"/>
  <c r="E6" i="76" s="1"/>
  <c r="F18" i="66"/>
  <c r="E15" i="76" l="1"/>
  <c r="C90" i="118"/>
  <c r="C157" i="118" s="1"/>
  <c r="C3" i="70"/>
  <c r="E2" i="128"/>
  <c r="E25" i="128" s="1"/>
  <c r="D8" i="76"/>
  <c r="E8" i="76" s="1"/>
  <c r="C2" i="77" l="1"/>
  <c r="C2" i="78" s="1"/>
  <c r="E2" i="62"/>
  <c r="C4" i="133" l="1"/>
  <c r="C4" i="134"/>
  <c r="C4" i="3"/>
</calcChain>
</file>

<file path=xl/sharedStrings.xml><?xml version="1.0" encoding="utf-8"?>
<sst xmlns="http://schemas.openxmlformats.org/spreadsheetml/2006/main" count="3870" uniqueCount="617">
  <si>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</si>
  <si>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</si>
  <si>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</si>
  <si>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</si>
  <si>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</si>
  <si>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</si>
  <si>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</si>
  <si>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</si>
  <si>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</si>
  <si>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</si>
  <si>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</si>
  <si>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</si>
  <si>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</si>
  <si>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</si>
  <si>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</si>
  <si>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</si>
  <si>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</si>
  <si>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</si>
  <si>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</si>
  <si>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</si>
  <si>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</si>
  <si>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</si>
  <si>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</si>
  <si>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</si>
  <si>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</si>
  <si>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</si>
  <si>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</si>
  <si>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</si>
  <si>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</si>
  <si>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</si>
  <si>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</si>
  <si>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</si>
  <si>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</si>
  <si>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</si>
  <si>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</si>
  <si>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</si>
  <si>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</si>
  <si>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</si>
  <si>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</si>
  <si>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</si>
  <si>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</si>
  <si>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</si>
  <si>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</si>
  <si>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</si>
  <si>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</si>
  <si>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</si>
  <si>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</si>
  <si>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</si>
  <si>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</si>
  <si>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</si>
  <si>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</si>
  <si>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</si>
  <si>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</si>
  <si>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</si>
  <si>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</si>
  <si>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</si>
  <si>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</si>
  <si>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</si>
  <si>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</si>
  <si>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</si>
  <si>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</si>
  <si>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</si>
  <si>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</si>
  <si>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</si>
  <si>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</si>
  <si>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</si>
  <si>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</si>
  <si>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</si>
  <si>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</si>
  <si>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</si>
  <si>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</si>
  <si>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</si>
  <si>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</si>
  <si>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</si>
  <si>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</si>
  <si>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</si>
  <si>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</si>
  <si>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</si>
  <si>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</si>
  <si>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</si>
  <si>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</si>
  <si>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</si>
  <si>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</si>
  <si>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</si>
  <si>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</si>
  <si>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</si>
  <si>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</si>
  <si>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</si>
  <si>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</si>
  <si>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</si>
  <si>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</si>
  <si>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</si>
  <si>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</si>
  <si>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</si>
  <si>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</si>
  <si>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</si>
  <si>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</si>
  <si>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</si>
  <si>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</si>
  <si>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</si>
  <si>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</si>
  <si>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</si>
  <si>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</si>
  <si>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</si>
  <si>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</si>
  <si>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</si>
  <si>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</si>
  <si>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</si>
  <si>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</si>
  <si>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</si>
  <si>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</si>
  <si>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</si>
  <si>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</si>
  <si>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</si>
  <si>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</si>
  <si>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</si>
  <si>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</si>
  <si>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</si>
  <si>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</si>
  <si>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</si>
  <si>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</si>
  <si>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</si>
  <si>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</si>
  <si>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</si>
  <si>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</si>
  <si>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</si>
  <si>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</si>
  <si>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</si>
  <si>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</si>
  <si>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</si>
  <si>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</si>
  <si>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</si>
  <si>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</si>
  <si>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</si>
  <si>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</si>
  <si>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</si>
  <si>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</si>
  <si>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</si>
  <si>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</si>
  <si>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</si>
  <si>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</si>
  <si>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</si>
  <si>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</si>
  <si>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</si>
  <si>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</si>
  <si>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</si>
  <si>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</si>
  <si>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</si>
  <si>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</si>
  <si>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</si>
  <si>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</si>
  <si>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</si>
  <si>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</si>
  <si>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</si>
  <si>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</si>
  <si>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</si>
  <si>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</si>
  <si>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</si>
  <si>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</si>
  <si>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</si>
  <si>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</si>
  <si>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</si>
  <si>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</si>
  <si>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</si>
  <si>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</si>
  <si>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</si>
  <si>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</si>
  <si>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</si>
  <si>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</si>
  <si>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</si>
  <si>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</si>
  <si>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</si>
  <si>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</si>
  <si>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</si>
  <si>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</si>
  <si>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</si>
  <si>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</si>
  <si>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</si>
  <si>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</si>
  <si>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</si>
  <si>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</si>
  <si>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</si>
  <si>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</si>
  <si>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</si>
  <si>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</si>
  <si>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</si>
  <si>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</si>
  <si>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</si>
  <si>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</si>
  <si>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</si>
  <si>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</si>
  <si>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</si>
  <si>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</si>
  <si>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</si>
  <si>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</si>
  <si>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</si>
  <si>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</si>
  <si>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</si>
  <si>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</si>
  <si>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</si>
  <si>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</si>
  <si>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</si>
  <si>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</si>
  <si>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</si>
  <si>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</si>
  <si>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</si>
  <si>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</si>
  <si>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</si>
  <si>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</si>
  <si>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</si>
  <si>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</si>
  <si>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</si>
  <si>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</si>
  <si>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</si>
  <si>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</si>
  <si>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</si>
  <si>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</si>
  <si>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</si>
  <si>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</si>
  <si>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</si>
  <si>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</si>
  <si>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</si>
  <si>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</si>
  <si>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</si>
  <si>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</si>
  <si>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</si>
  <si>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</si>
  <si>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</si>
  <si>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</si>
  <si>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</si>
  <si>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</si>
  <si>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</si>
  <si>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</si>
  <si>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</si>
  <si>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</si>
  <si>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</si>
  <si>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</si>
  <si>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</si>
  <si>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</si>
  <si>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</si>
  <si>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</si>
  <si>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</si>
  <si>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</si>
  <si>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</si>
  <si>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</si>
  <si>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</si>
  <si>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</si>
  <si>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</si>
  <si>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</si>
  <si>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</si>
  <si>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</si>
  <si>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</si>
  <si>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</si>
  <si>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</si>
  <si>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</si>
  <si>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</si>
  <si>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</si>
  <si>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</si>
  <si>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</si>
  <si>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</si>
  <si>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</si>
  <si>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</si>
  <si>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</si>
  <si>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</si>
  <si>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</si>
  <si>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</si>
  <si>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</si>
  <si>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</si>
  <si>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</si>
  <si>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</si>
  <si>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</si>
  <si>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</si>
  <si>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</si>
  <si>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</si>
  <si>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</si>
  <si>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</si>
  <si>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</si>
  <si>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</si>
  <si>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</si>
  <si>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</si>
  <si>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</si>
  <si>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</si>
  <si>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</si>
  <si>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</si>
  <si>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</si>
  <si>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</si>
  <si>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</si>
  <si>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</si>
  <si>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</si>
  <si>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</si>
  <si>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</si>
  <si>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</si>
  <si>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</si>
  <si>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</si>
  <si>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</si>
  <si>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</si>
  <si>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</si>
  <si>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</si>
  <si>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</si>
  <si>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</si>
  <si>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</si>
  <si>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</si>
  <si>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</si>
  <si>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</si>
  <si>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</si>
  <si>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</si>
  <si>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</si>
  <si>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</si>
  <si>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</si>
  <si>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</si>
  <si>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</si>
  <si>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</si>
  <si>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</si>
  <si>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</si>
  <si>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</si>
  <si>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</si>
  <si>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</si>
  <si>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</si>
  <si>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</si>
  <si>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</si>
  <si>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</si>
  <si>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</si>
  <si>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</si>
  <si>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</si>
  <si>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</si>
  <si>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</si>
  <si>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</si>
  <si>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</si>
  <si>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</si>
  <si>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</si>
  <si>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</si>
  <si>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</si>
  <si>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</si>
  <si>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</si>
  <si>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</si>
  <si>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</si>
  <si>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</si>
  <si>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</si>
  <si>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</si>
  <si>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</si>
  <si>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</si>
  <si>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</si>
  <si>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</si>
  <si>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</si>
  <si>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</si>
  <si>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</si>
  <si>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</si>
  <si>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</si>
  <si>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</si>
  <si>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</si>
  <si>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</si>
  <si>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</si>
  <si>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</si>
  <si>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</si>
  <si>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</si>
  <si>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</si>
  <si>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</si>
  <si>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</si>
  <si>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</si>
  <si>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</si>
  <si>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</si>
  <si>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</si>
  <si>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</si>
  <si>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</si>
  <si>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</si>
  <si>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</si>
  <si>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</si>
  <si>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</si>
  <si>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</si>
  <si>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</si>
  <si>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</si>
  <si>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</si>
  <si>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</si>
  <si>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</si>
  <si>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</si>
  <si>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</si>
  <si>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</si>
  <si>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</si>
  <si>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</si>
  <si>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</si>
  <si>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</si>
  <si>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</si>
  <si>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</si>
  <si>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</si>
  <si>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</si>
  <si>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</si>
  <si>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</si>
  <si>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</si>
  <si>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</si>
  <si>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</si>
  <si>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</si>
  <si>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</si>
  <si>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</si>
  <si>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</si>
  <si>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</si>
  <si>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</si>
  <si>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</si>
  <si>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</si>
  <si>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</si>
  <si>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</si>
  <si>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</si>
  <si>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</si>
  <si>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</si>
  <si>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</si>
  <si>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</si>
  <si>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</si>
  <si>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</si>
  <si>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</si>
  <si>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</si>
  <si>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</si>
  <si>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</si>
  <si>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</si>
  <si>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</si>
  <si>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</si>
  <si>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</si>
  <si>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</si>
  <si>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</si>
  <si>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</si>
  <si>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</si>
  <si>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</si>
  <si>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</si>
  <si>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</si>
  <si>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</si>
  <si>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</si>
  <si>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</si>
  <si>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</si>
  <si>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</si>
  <si>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</si>
  <si>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</si>
  <si>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</si>
  <si>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</si>
  <si>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</si>
  <si>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</si>
  <si>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</si>
  <si>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</si>
  <si>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</si>
  <si>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</si>
  <si>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</si>
  <si>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</si>
  <si>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</si>
  <si>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</si>
  <si>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</si>
  <si>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</si>
  <si>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</si>
  <si>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</si>
  <si>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</si>
  <si>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</si>
  <si>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</si>
  <si>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</si>
  <si>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</si>
  <si>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</si>
  <si>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</si>
  <si>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</si>
  <si>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</si>
  <si>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</si>
  <si>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</si>
  <si>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</si>
  <si>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</si>
  <si>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</si>
  <si>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</si>
  <si>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</si>
  <si>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</si>
  <si>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</si>
  <si>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</si>
  <si>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</si>
  <si>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</si>
  <si>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</si>
  <si>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</si>
  <si>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</si>
  <si>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</si>
  <si>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</si>
  <si>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</si>
  <si>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</si>
  <si>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</si>
  <si>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</si>
  <si>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</si>
  <si>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</si>
  <si>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</si>
  <si>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</si>
  <si>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</si>
  <si>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</si>
  <si>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</si>
  <si>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</si>
  <si>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</si>
  <si>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</si>
  <si>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</si>
  <si>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</si>
  <si>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</si>
  <si>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</si>
  <si>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</si>
  <si>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</si>
  <si>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</si>
  <si>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</si>
  <si>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</si>
  <si>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</si>
  <si>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</si>
  <si>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</si>
  <si>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</si>
  <si>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</si>
  <si>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</si>
  <si>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</si>
  <si>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</si>
  <si>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</si>
  <si>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</si>
  <si>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</si>
  <si>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</si>
  <si>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</si>
  <si>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</si>
  <si>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</si>
  <si>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</si>
  <si>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</si>
  <si>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</si>
  <si>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</si>
  <si>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</si>
  <si>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</si>
  <si>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</si>
  <si>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</si>
  <si>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</si>
  <si>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</si>
  <si>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</si>
  <si>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</si>
  <si>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</si>
  <si>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</si>
  <si>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</si>
  <si>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</si>
  <si>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</si>
  <si>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</si>
  <si>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</si>
  <si>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</si>
  <si>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</si>
  <si>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</si>
  <si>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</si>
  <si>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</si>
  <si>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</si>
  <si>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</si>
  <si>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</si>
  <si>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</si>
  <si>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</si>
  <si>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</si>
  <si>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</si>
  <si>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</si>
  <si>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</si>
  <si>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</si>
  <si>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</si>
  <si>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</si>
  <si>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</si>
  <si>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</si>
  <si>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</si>
  <si>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</si>
  <si>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</si>
  <si>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</si>
  <si>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</si>
  <si>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</si>
  <si>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</si>
  <si>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</si>
  <si>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</si>
  <si>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</si>
  <si>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</si>
  <si>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</si>
  <si>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</si>
  <si>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</si>
  <si>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</si>
  <si>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</si>
  <si>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</si>
  <si>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</si>
  <si>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</si>
  <si>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2018. évi előirányzat BEVÉTELEK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</si>
  <si>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</si>
  <si>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</si>
  <si>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</si>
  <si>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</si>
  <si>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</si>
  <si>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</si>
  <si>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</si>
  <si>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</si>
  <si>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</si>
  <si>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</si>
  <si>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Szendrői Hétszínvirág Óvoda</t>
  </si>
  <si>
    <t>Közművelődési Központ és Könyvtár</t>
  </si>
  <si>
    <t>Önkormányzati finanszírozás hiány fedezetére</t>
  </si>
  <si>
    <t>GAMESZ</t>
  </si>
  <si>
    <t>Egyéb működési célú kiadás hiány fedezete</t>
  </si>
  <si>
    <t>Egyéb működési célú átvett pénzeszköz hiány fedezetére</t>
  </si>
  <si>
    <t>Működési célú kvi támogatások és kiegészítő támogatások Hiány fedezete</t>
  </si>
  <si>
    <t>Közművelődési központ</t>
  </si>
  <si>
    <t>Önként vállalt feladatok bevételei, kiadásai</t>
  </si>
  <si>
    <t>Kötelező feladatok bevételei, kiadásai</t>
  </si>
  <si>
    <t>Gamesz</t>
  </si>
  <si>
    <t>Intézmény finanszírozás</t>
  </si>
  <si>
    <t>Finanszirozás hiány fedezete</t>
  </si>
  <si>
    <t>Finanszirozás</t>
  </si>
  <si>
    <t>Kötelkező bevétel, kiadás</t>
  </si>
  <si>
    <t>Önként vállalt bevétel, kiadás</t>
  </si>
  <si>
    <t>Szendrő Önkormányzat adósságot keletkeztető ügyletekből és kezességvállalásokból fennálló kötelezettségei</t>
  </si>
  <si>
    <t>Szendrő Önkormányzat saját bevételeinek részletezése az adósságot keletkeztető ügyletből származó tárgyévi fizetési kötelezettség megállapításához</t>
  </si>
  <si>
    <t>1. sz. táblázat                                                                         ÖNKÉNT VÁLLALT</t>
  </si>
  <si>
    <t>1. sz. táblázat                                                                KÖTELEZŐ FELADATOK</t>
  </si>
  <si>
    <t>FINANSZÍROZÁS</t>
  </si>
  <si>
    <t>Turisztika pályázat</t>
  </si>
  <si>
    <t>2017</t>
  </si>
  <si>
    <t>Épületenergetika</t>
  </si>
  <si>
    <t>Olcsóbb energia</t>
  </si>
  <si>
    <t>KÖZMŰKÖZPONT EFOP eszközbeszerzés</t>
  </si>
  <si>
    <t>GAMESZ eszközbeszerzés</t>
  </si>
  <si>
    <t>ÓVODA ESZKÖZBESZERZÉS</t>
  </si>
  <si>
    <t>KÖZÖS HIVATAL ESZKÖZBESZERZÉS</t>
  </si>
  <si>
    <t>RENDEZÉSI TERVEK</t>
  </si>
  <si>
    <t>VIZ-SZENNYVIZ</t>
  </si>
  <si>
    <t>JÁRDA FELUJÍTÁS</t>
  </si>
  <si>
    <t>2018</t>
  </si>
  <si>
    <t xml:space="preserve">TOP-36.2.2-15-bo1-2016-00005 OLCSÓBB ENERGIA </t>
  </si>
  <si>
    <t>TOP-3.2.1-15-b01-2016/00028 ÉPÜLETENERGETIKA</t>
  </si>
  <si>
    <t>TOP-1.2.1-15-b01-2016-00024 TURISZTIKA</t>
  </si>
  <si>
    <t>KÖZMŰKÖZPONT Egymással,egymásért EFOP-3.3.2-16-2016-00160</t>
  </si>
  <si>
    <t xml:space="preserve"> </t>
  </si>
  <si>
    <t xml:space="preserve"> 2.1. melléklet a 3/2018. (III.01.) önkormányzati rendelethez</t>
  </si>
  <si>
    <t xml:space="preserve"> 2.2. melléklet a 3/2018. (III.01.)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</si>
</sst>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37" fillId="0" borderId="29" xfId="0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7" fillId="0" borderId="27" xfId="0" applyFont="1" applyBorder="1" applyAlignment="1" applyProtection="1">
      <alignment horizontal="left" vertical="center" wrapText="1" indent="1"/>
    </xf>
    <xf numFmtId="164" fontId="30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vertical="center" wrapText="1" indent="1"/>
    </xf>
    <xf numFmtId="0" fontId="24" fillId="0" borderId="0" xfId="0" applyFont="1" applyFill="1" applyProtection="1"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68" xfId="0" applyFont="1" applyFill="1" applyBorder="1" applyAlignment="1" applyProtection="1">
      <alignment horizontal="right" indent="1"/>
      <protection locked="0"/>
    </xf>
    <xf numFmtId="0" fontId="30" fillId="0" borderId="54" xfId="0" applyFont="1" applyFill="1" applyBorder="1" applyAlignment="1" applyProtection="1">
      <alignment horizontal="right" indent="1"/>
      <protection locked="0"/>
    </xf>
    <xf numFmtId="0" fontId="30" fillId="0" borderId="49" xfId="0" applyFont="1" applyFill="1" applyBorder="1" applyAlignment="1" applyProtection="1">
      <alignment horizontal="right" indent="1"/>
      <protection locked="0"/>
    </xf>
    <xf numFmtId="0" fontId="30" fillId="0" borderId="6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50" xfId="0" applyFont="1" applyFill="1" applyBorder="1" applyAlignment="1" applyProtection="1">
      <alignment horizontal="right" indent="1"/>
    </xf>
    <xf numFmtId="0" fontId="29" fillId="0" borderId="36" xfId="0" applyFont="1" applyFill="1" applyBorder="1" applyAlignment="1" applyProtection="1">
      <alignment horizontal="right" indent="1"/>
    </xf>
    <xf numFmtId="0" fontId="31" fillId="0" borderId="50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/>
    </xf>
    <xf numFmtId="0" fontId="31" fillId="0" borderId="44" xfId="0" applyFont="1" applyFill="1" applyBorder="1" applyAlignment="1" applyProtection="1">
      <alignment horizontal="center"/>
    </xf>
    <xf numFmtId="0" fontId="31" fillId="0" borderId="45" xfId="0" applyFont="1" applyFill="1" applyBorder="1" applyAlignment="1" applyProtection="1">
      <alignment horizontal="center"/>
    </xf>
    <xf numFmtId="0" fontId="31" fillId="0" borderId="43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30" fillId="0" borderId="67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VIREND%20Szendr&#337;%20&#214;K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emesn&#233;%20F&#243;ris%20Ildik&#243;\AppData\Local\Microsoft\Windows\INetCache\Content.Outlook\HF0AOLOM\KVIREND2018gamesz%20(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emesn&#233;%20F&#243;ris%20Ildik&#243;\Desktop\2018.%20&#233;vi%20k&#246;lts&#233;gvet&#233;s\Gamesz\KVIREND2018gamk&#246;t&#246;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emesn&#233;%20F&#243;ris%20Ildik&#243;\Desktop\2018.%20&#233;vi%20k&#246;lts&#233;gvet&#233;s\K&#246;zm&#369;%20K&#246;zpont\k&#246;lts&#233;gvet&#233;s%202018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emesn&#233;%20F&#243;ris%20Ildik&#243;\Desktop\2018.%20&#233;vi%20k&#246;lts&#233;gvet&#233;s\K&#246;zm&#369;%20K&#246;zpont\Ktsgvet&#233;s.%20m&#369;v.h.%20&#246;nk&#233;nt%20v&#225;lla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2. sz. mell"/>
      <sheetName val="9.3. sz. mell"/>
      <sheetName val="9.4. sz. mell"/>
      <sheetName val="9.5. sz. mell"/>
      <sheetName val="9.5.1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>
        <row r="2">
          <cell r="C2" t="str">
            <v>Forintban!</v>
          </cell>
        </row>
        <row r="3">
          <cell r="C3" t="str">
            <v>2018. évi előirányzat</v>
          </cell>
        </row>
      </sheetData>
      <sheetData sheetId="2" refreshError="1"/>
      <sheetData sheetId="3" refreshError="1"/>
      <sheetData sheetId="4" refreshError="1">
        <row r="2">
          <cell r="C2" t="str">
            <v>Forintban!</v>
          </cell>
        </row>
      </sheetData>
      <sheetData sheetId="5" refreshError="1">
        <row r="2">
          <cell r="E2" t="str">
            <v>Forintban!</v>
          </cell>
        </row>
        <row r="4">
          <cell r="C4" t="str">
            <v>2018. évi előirányzat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C2" t="str">
            <v>Forintban!</v>
          </cell>
        </row>
      </sheetData>
      <sheetData sheetId="11" refreshError="1">
        <row r="2">
          <cell r="F2" t="str">
            <v>Forintban!</v>
          </cell>
        </row>
        <row r="3">
          <cell r="D3" t="str">
            <v>Felhasználás   2017. XII. 31-ig</v>
          </cell>
          <cell r="E3" t="str">
            <v>2018. évi előirányzat</v>
          </cell>
        </row>
      </sheetData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2. sz. mell"/>
      <sheetName val="9.3. sz. mell"/>
      <sheetName val="9.4. sz. mell"/>
      <sheetName val="9.5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4">
          <cell r="C4" t="str">
            <v>Forintban!</v>
          </cell>
        </row>
      </sheetData>
      <sheetData sheetId="23" refreshError="1">
        <row r="4">
          <cell r="C4" t="str">
            <v>Forintban!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2. sz. mell"/>
      <sheetName val="9.3. sz. mell"/>
      <sheetName val="9.4. sz. mell"/>
      <sheetName val="9.5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4">
          <cell r="C4" t="str">
            <v>Forintban!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2:B16"/>
  <sheetViews>
    <sheetView zoomScaleNormal="100" workbookViewId="0">
      <selection activeCell="B3" sqref="B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152</v>
      </c>
    </row>
    <row r="4" spans="1:2" x14ac:dyDescent="0.2">
      <c r="A4" s="142"/>
      <c r="B4" s="142"/>
    </row>
    <row r="5" spans="1:2" s="154" customFormat="1" ht="15.75" x14ac:dyDescent="0.25">
      <c r="A5" s="90" t="s">
        <v>566</v>
      </c>
      <c r="B5" s="153"/>
    </row>
    <row r="6" spans="1:2" x14ac:dyDescent="0.2">
      <c r="A6" s="142"/>
      <c r="B6" s="142"/>
    </row>
    <row r="7" spans="1:2" x14ac:dyDescent="0.2">
      <c r="A7" s="142" t="s">
        <v>542</v>
      </c>
      <c r="B7" s="142" t="s">
        <v>486</v>
      </c>
    </row>
    <row r="8" spans="1:2" x14ac:dyDescent="0.2">
      <c r="A8" s="142" t="s">
        <v>543</v>
      </c>
      <c r="B8" s="142" t="s">
        <v>487</v>
      </c>
    </row>
    <row r="9" spans="1:2" x14ac:dyDescent="0.2">
      <c r="A9" s="142" t="s">
        <v>544</v>
      </c>
      <c r="B9" s="142" t="s">
        <v>488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0" t="str">
        <f>+CONCATENATE(LEFT(A5,4),". évi előirányzat KIADÁSOK")</f>
        <v>2018. évi előirányzat KIADÁSOK</v>
      </c>
      <c r="B12" s="153"/>
    </row>
    <row r="13" spans="1:2" x14ac:dyDescent="0.2">
      <c r="A13" s="142"/>
      <c r="B13" s="142"/>
    </row>
    <row r="14" spans="1:2" x14ac:dyDescent="0.2">
      <c r="A14" s="142" t="s">
        <v>545</v>
      </c>
      <c r="B14" s="142" t="s">
        <v>489</v>
      </c>
    </row>
    <row r="15" spans="1:2" x14ac:dyDescent="0.2">
      <c r="A15" s="142" t="s">
        <v>546</v>
      </c>
      <c r="B15" s="142" t="s">
        <v>490</v>
      </c>
    </row>
    <row r="16" spans="1:2" x14ac:dyDescent="0.2">
      <c r="A16" s="142" t="s">
        <v>547</v>
      </c>
      <c r="B16" s="142" t="s">
        <v>491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D12"/>
  <sheetViews>
    <sheetView view="pageLayout" zoomScaleNormal="120" workbookViewId="0">
      <selection activeCell="A2" sqref="A2"/>
    </sheetView>
  </sheetViews>
  <sheetFormatPr defaultRowHeight="15" x14ac:dyDescent="0.2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 x14ac:dyDescent="0.25">
      <c r="A1" s="609" t="s">
        <v>594</v>
      </c>
      <c r="B1" s="609"/>
      <c r="C1" s="609"/>
    </row>
    <row r="2" spans="1:4" ht="15.95" customHeight="1" thickBot="1" x14ac:dyDescent="0.3">
      <c r="A2" s="157"/>
      <c r="B2" s="157"/>
      <c r="C2" s="166" t="str">
        <f>'2.2.sz.mell  '!E2</f>
        <v>Forintban!</v>
      </c>
      <c r="D2" s="163"/>
    </row>
    <row r="3" spans="1:4" ht="26.25" customHeight="1" thickBot="1" x14ac:dyDescent="0.3">
      <c r="A3" s="182" t="s">
        <v>17</v>
      </c>
      <c r="B3" s="183" t="s">
        <v>197</v>
      </c>
      <c r="C3" s="184" t="str">
        <f>+'1.1.sz.mell.'!C3</f>
        <v>2018. évi előirányzat</v>
      </c>
    </row>
    <row r="4" spans="1:4" ht="15.75" thickBot="1" x14ac:dyDescent="0.3">
      <c r="A4" s="185"/>
      <c r="B4" s="543" t="s">
        <v>492</v>
      </c>
      <c r="C4" s="544" t="s">
        <v>493</v>
      </c>
    </row>
    <row r="5" spans="1:4" x14ac:dyDescent="0.25">
      <c r="A5" s="186" t="s">
        <v>19</v>
      </c>
      <c r="B5" s="373" t="s">
        <v>502</v>
      </c>
      <c r="C5" s="370">
        <v>59704000</v>
      </c>
    </row>
    <row r="6" spans="1:4" ht="24.75" x14ac:dyDescent="0.25">
      <c r="A6" s="187" t="s">
        <v>20</v>
      </c>
      <c r="B6" s="409" t="s">
        <v>251</v>
      </c>
      <c r="C6" s="371"/>
    </row>
    <row r="7" spans="1:4" x14ac:dyDescent="0.25">
      <c r="A7" s="187" t="s">
        <v>21</v>
      </c>
      <c r="B7" s="410" t="s">
        <v>503</v>
      </c>
      <c r="C7" s="371"/>
    </row>
    <row r="8" spans="1:4" ht="24.75" x14ac:dyDescent="0.25">
      <c r="A8" s="187" t="s">
        <v>22</v>
      </c>
      <c r="B8" s="410" t="s">
        <v>253</v>
      </c>
      <c r="C8" s="371"/>
    </row>
    <row r="9" spans="1:4" x14ac:dyDescent="0.25">
      <c r="A9" s="188" t="s">
        <v>23</v>
      </c>
      <c r="B9" s="410" t="s">
        <v>252</v>
      </c>
      <c r="C9" s="372"/>
    </row>
    <row r="10" spans="1:4" ht="15.75" thickBot="1" x14ac:dyDescent="0.3">
      <c r="A10" s="187" t="s">
        <v>24</v>
      </c>
      <c r="B10" s="411" t="s">
        <v>504</v>
      </c>
      <c r="C10" s="371"/>
    </row>
    <row r="11" spans="1:4" ht="15.75" thickBot="1" x14ac:dyDescent="0.3">
      <c r="A11" s="618" t="s">
        <v>200</v>
      </c>
      <c r="B11" s="619"/>
      <c r="C11" s="189">
        <f>SUM(C5:C10)</f>
        <v>59704000</v>
      </c>
    </row>
    <row r="12" spans="1:4" ht="23.25" customHeight="1" x14ac:dyDescent="0.25">
      <c r="A12" s="620" t="s">
        <v>229</v>
      </c>
      <c r="B12" s="620"/>
      <c r="C12" s="62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4. melléklet a 3/2018.(III.01.)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D8"/>
  <sheetViews>
    <sheetView view="pageLayout" zoomScaleNormal="120" workbookViewId="0">
      <selection activeCell="A2" sqref="A2"/>
    </sheetView>
  </sheetViews>
  <sheetFormatPr defaultRowHeight="15" x14ac:dyDescent="0.2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 x14ac:dyDescent="0.25">
      <c r="A1" s="609" t="str">
        <f>+CONCATENATE("Szendrő Önkormányzat ",CONCATENATE(LEFT(ÖSSZEFÜGGÉSEK!A5,4),". évi adósságot keletkeztető fejlesztési céljai"))</f>
        <v>Szendrő Önkormányzat 2018. évi adósságot keletkeztető fejlesztési céljai</v>
      </c>
      <c r="B1" s="609"/>
      <c r="C1" s="609"/>
    </row>
    <row r="2" spans="1:4" ht="15.95" customHeight="1" thickBot="1" x14ac:dyDescent="0.3">
      <c r="A2" s="157"/>
      <c r="B2" s="157"/>
      <c r="C2" s="166" t="str">
        <f>'4.sz.mell.'!C2</f>
        <v>Forintban!</v>
      </c>
      <c r="D2" s="163"/>
    </row>
    <row r="3" spans="1:4" ht="26.25" customHeight="1" thickBot="1" x14ac:dyDescent="0.3">
      <c r="A3" s="182" t="s">
        <v>17</v>
      </c>
      <c r="B3" s="183" t="s">
        <v>201</v>
      </c>
      <c r="C3" s="184" t="s">
        <v>227</v>
      </c>
    </row>
    <row r="4" spans="1:4" ht="15.75" thickBot="1" x14ac:dyDescent="0.3">
      <c r="A4" s="185"/>
      <c r="B4" s="543" t="s">
        <v>492</v>
      </c>
      <c r="C4" s="544" t="s">
        <v>493</v>
      </c>
    </row>
    <row r="5" spans="1:4" x14ac:dyDescent="0.25">
      <c r="A5" s="186" t="s">
        <v>19</v>
      </c>
      <c r="B5" s="193"/>
      <c r="C5" s="190"/>
    </row>
    <row r="6" spans="1:4" x14ac:dyDescent="0.25">
      <c r="A6" s="187" t="s">
        <v>20</v>
      </c>
      <c r="B6" s="194"/>
      <c r="C6" s="191"/>
    </row>
    <row r="7" spans="1:4" ht="15.75" thickBot="1" x14ac:dyDescent="0.3">
      <c r="A7" s="188" t="s">
        <v>21</v>
      </c>
      <c r="B7" s="195"/>
      <c r="C7" s="192"/>
    </row>
    <row r="8" spans="1:4" s="494" customFormat="1" ht="17.25" customHeight="1" thickBot="1" x14ac:dyDescent="0.25">
      <c r="A8" s="495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5. melléklet a 3/2018.(III.01.)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F23"/>
  <sheetViews>
    <sheetView view="pageLayout" topLeftCell="B5" zoomScaleNormal="100" workbookViewId="0">
      <selection activeCell="Q25" sqref="Q25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256" width="9.33203125" style="43"/>
    <col min="257" max="257" width="47.1640625" style="43" customWidth="1"/>
    <col min="258" max="258" width="15.6640625" style="43" customWidth="1"/>
    <col min="259" max="259" width="16.33203125" style="43" customWidth="1"/>
    <col min="260" max="260" width="18" style="43" customWidth="1"/>
    <col min="261" max="261" width="16.6640625" style="43" customWidth="1"/>
    <col min="262" max="262" width="18.83203125" style="43" customWidth="1"/>
    <col min="263" max="264" width="12.83203125" style="43" customWidth="1"/>
    <col min="265" max="265" width="13.83203125" style="43" customWidth="1"/>
    <col min="266" max="512" width="9.33203125" style="43"/>
    <col min="513" max="513" width="47.1640625" style="43" customWidth="1"/>
    <col min="514" max="514" width="15.6640625" style="43" customWidth="1"/>
    <col min="515" max="515" width="16.33203125" style="43" customWidth="1"/>
    <col min="516" max="516" width="18" style="43" customWidth="1"/>
    <col min="517" max="517" width="16.6640625" style="43" customWidth="1"/>
    <col min="518" max="518" width="18.83203125" style="43" customWidth="1"/>
    <col min="519" max="520" width="12.83203125" style="43" customWidth="1"/>
    <col min="521" max="521" width="13.83203125" style="43" customWidth="1"/>
    <col min="522" max="768" width="9.33203125" style="43"/>
    <col min="769" max="769" width="47.1640625" style="43" customWidth="1"/>
    <col min="770" max="770" width="15.6640625" style="43" customWidth="1"/>
    <col min="771" max="771" width="16.33203125" style="43" customWidth="1"/>
    <col min="772" max="772" width="18" style="43" customWidth="1"/>
    <col min="773" max="773" width="16.6640625" style="43" customWidth="1"/>
    <col min="774" max="774" width="18.83203125" style="43" customWidth="1"/>
    <col min="775" max="776" width="12.83203125" style="43" customWidth="1"/>
    <col min="777" max="777" width="13.83203125" style="43" customWidth="1"/>
    <col min="778" max="1024" width="9.33203125" style="43"/>
    <col min="1025" max="1025" width="47.1640625" style="43" customWidth="1"/>
    <col min="1026" max="1026" width="15.6640625" style="43" customWidth="1"/>
    <col min="1027" max="1027" width="16.33203125" style="43" customWidth="1"/>
    <col min="1028" max="1028" width="18" style="43" customWidth="1"/>
    <col min="1029" max="1029" width="16.6640625" style="43" customWidth="1"/>
    <col min="1030" max="1030" width="18.83203125" style="43" customWidth="1"/>
    <col min="1031" max="1032" width="12.83203125" style="43" customWidth="1"/>
    <col min="1033" max="1033" width="13.83203125" style="43" customWidth="1"/>
    <col min="1034" max="1280" width="9.33203125" style="43"/>
    <col min="1281" max="1281" width="47.1640625" style="43" customWidth="1"/>
    <col min="1282" max="1282" width="15.6640625" style="43" customWidth="1"/>
    <col min="1283" max="1283" width="16.33203125" style="43" customWidth="1"/>
    <col min="1284" max="1284" width="18" style="43" customWidth="1"/>
    <col min="1285" max="1285" width="16.6640625" style="43" customWidth="1"/>
    <col min="1286" max="1286" width="18.83203125" style="43" customWidth="1"/>
    <col min="1287" max="1288" width="12.83203125" style="43" customWidth="1"/>
    <col min="1289" max="1289" width="13.83203125" style="43" customWidth="1"/>
    <col min="1290" max="1536" width="9.33203125" style="43"/>
    <col min="1537" max="1537" width="47.1640625" style="43" customWidth="1"/>
    <col min="1538" max="1538" width="15.6640625" style="43" customWidth="1"/>
    <col min="1539" max="1539" width="16.33203125" style="43" customWidth="1"/>
    <col min="1540" max="1540" width="18" style="43" customWidth="1"/>
    <col min="1541" max="1541" width="16.6640625" style="43" customWidth="1"/>
    <col min="1542" max="1542" width="18.83203125" style="43" customWidth="1"/>
    <col min="1543" max="1544" width="12.83203125" style="43" customWidth="1"/>
    <col min="1545" max="1545" width="13.83203125" style="43" customWidth="1"/>
    <col min="1546" max="1792" width="9.33203125" style="43"/>
    <col min="1793" max="1793" width="47.1640625" style="43" customWidth="1"/>
    <col min="1794" max="1794" width="15.6640625" style="43" customWidth="1"/>
    <col min="1795" max="1795" width="16.33203125" style="43" customWidth="1"/>
    <col min="1796" max="1796" width="18" style="43" customWidth="1"/>
    <col min="1797" max="1797" width="16.6640625" style="43" customWidth="1"/>
    <col min="1798" max="1798" width="18.83203125" style="43" customWidth="1"/>
    <col min="1799" max="1800" width="12.83203125" style="43" customWidth="1"/>
    <col min="1801" max="1801" width="13.83203125" style="43" customWidth="1"/>
    <col min="1802" max="2048" width="9.33203125" style="43"/>
    <col min="2049" max="2049" width="47.1640625" style="43" customWidth="1"/>
    <col min="2050" max="2050" width="15.6640625" style="43" customWidth="1"/>
    <col min="2051" max="2051" width="16.33203125" style="43" customWidth="1"/>
    <col min="2052" max="2052" width="18" style="43" customWidth="1"/>
    <col min="2053" max="2053" width="16.6640625" style="43" customWidth="1"/>
    <col min="2054" max="2054" width="18.83203125" style="43" customWidth="1"/>
    <col min="2055" max="2056" width="12.83203125" style="43" customWidth="1"/>
    <col min="2057" max="2057" width="13.83203125" style="43" customWidth="1"/>
    <col min="2058" max="2304" width="9.33203125" style="43"/>
    <col min="2305" max="2305" width="47.1640625" style="43" customWidth="1"/>
    <col min="2306" max="2306" width="15.6640625" style="43" customWidth="1"/>
    <col min="2307" max="2307" width="16.33203125" style="43" customWidth="1"/>
    <col min="2308" max="2308" width="18" style="43" customWidth="1"/>
    <col min="2309" max="2309" width="16.6640625" style="43" customWidth="1"/>
    <col min="2310" max="2310" width="18.83203125" style="43" customWidth="1"/>
    <col min="2311" max="2312" width="12.83203125" style="43" customWidth="1"/>
    <col min="2313" max="2313" width="13.83203125" style="43" customWidth="1"/>
    <col min="2314" max="2560" width="9.33203125" style="43"/>
    <col min="2561" max="2561" width="47.1640625" style="43" customWidth="1"/>
    <col min="2562" max="2562" width="15.6640625" style="43" customWidth="1"/>
    <col min="2563" max="2563" width="16.33203125" style="43" customWidth="1"/>
    <col min="2564" max="2564" width="18" style="43" customWidth="1"/>
    <col min="2565" max="2565" width="16.6640625" style="43" customWidth="1"/>
    <col min="2566" max="2566" width="18.83203125" style="43" customWidth="1"/>
    <col min="2567" max="2568" width="12.83203125" style="43" customWidth="1"/>
    <col min="2569" max="2569" width="13.83203125" style="43" customWidth="1"/>
    <col min="2570" max="2816" width="9.33203125" style="43"/>
    <col min="2817" max="2817" width="47.1640625" style="43" customWidth="1"/>
    <col min="2818" max="2818" width="15.6640625" style="43" customWidth="1"/>
    <col min="2819" max="2819" width="16.33203125" style="43" customWidth="1"/>
    <col min="2820" max="2820" width="18" style="43" customWidth="1"/>
    <col min="2821" max="2821" width="16.6640625" style="43" customWidth="1"/>
    <col min="2822" max="2822" width="18.83203125" style="43" customWidth="1"/>
    <col min="2823" max="2824" width="12.83203125" style="43" customWidth="1"/>
    <col min="2825" max="2825" width="13.83203125" style="43" customWidth="1"/>
    <col min="2826" max="3072" width="9.33203125" style="43"/>
    <col min="3073" max="3073" width="47.1640625" style="43" customWidth="1"/>
    <col min="3074" max="3074" width="15.6640625" style="43" customWidth="1"/>
    <col min="3075" max="3075" width="16.33203125" style="43" customWidth="1"/>
    <col min="3076" max="3076" width="18" style="43" customWidth="1"/>
    <col min="3077" max="3077" width="16.6640625" style="43" customWidth="1"/>
    <col min="3078" max="3078" width="18.83203125" style="43" customWidth="1"/>
    <col min="3079" max="3080" width="12.83203125" style="43" customWidth="1"/>
    <col min="3081" max="3081" width="13.83203125" style="43" customWidth="1"/>
    <col min="3082" max="3328" width="9.33203125" style="43"/>
    <col min="3329" max="3329" width="47.1640625" style="43" customWidth="1"/>
    <col min="3330" max="3330" width="15.6640625" style="43" customWidth="1"/>
    <col min="3331" max="3331" width="16.33203125" style="43" customWidth="1"/>
    <col min="3332" max="3332" width="18" style="43" customWidth="1"/>
    <col min="3333" max="3333" width="16.6640625" style="43" customWidth="1"/>
    <col min="3334" max="3334" width="18.83203125" style="43" customWidth="1"/>
    <col min="3335" max="3336" width="12.83203125" style="43" customWidth="1"/>
    <col min="3337" max="3337" width="13.83203125" style="43" customWidth="1"/>
    <col min="3338" max="3584" width="9.33203125" style="43"/>
    <col min="3585" max="3585" width="47.1640625" style="43" customWidth="1"/>
    <col min="3586" max="3586" width="15.6640625" style="43" customWidth="1"/>
    <col min="3587" max="3587" width="16.33203125" style="43" customWidth="1"/>
    <col min="3588" max="3588" width="18" style="43" customWidth="1"/>
    <col min="3589" max="3589" width="16.6640625" style="43" customWidth="1"/>
    <col min="3590" max="3590" width="18.83203125" style="43" customWidth="1"/>
    <col min="3591" max="3592" width="12.83203125" style="43" customWidth="1"/>
    <col min="3593" max="3593" width="13.83203125" style="43" customWidth="1"/>
    <col min="3594" max="3840" width="9.33203125" style="43"/>
    <col min="3841" max="3841" width="47.1640625" style="43" customWidth="1"/>
    <col min="3842" max="3842" width="15.6640625" style="43" customWidth="1"/>
    <col min="3843" max="3843" width="16.33203125" style="43" customWidth="1"/>
    <col min="3844" max="3844" width="18" style="43" customWidth="1"/>
    <col min="3845" max="3845" width="16.6640625" style="43" customWidth="1"/>
    <col min="3846" max="3846" width="18.83203125" style="43" customWidth="1"/>
    <col min="3847" max="3848" width="12.83203125" style="43" customWidth="1"/>
    <col min="3849" max="3849" width="13.83203125" style="43" customWidth="1"/>
    <col min="3850" max="4096" width="9.33203125" style="43"/>
    <col min="4097" max="4097" width="47.1640625" style="43" customWidth="1"/>
    <col min="4098" max="4098" width="15.6640625" style="43" customWidth="1"/>
    <col min="4099" max="4099" width="16.33203125" style="43" customWidth="1"/>
    <col min="4100" max="4100" width="18" style="43" customWidth="1"/>
    <col min="4101" max="4101" width="16.6640625" style="43" customWidth="1"/>
    <col min="4102" max="4102" width="18.83203125" style="43" customWidth="1"/>
    <col min="4103" max="4104" width="12.83203125" style="43" customWidth="1"/>
    <col min="4105" max="4105" width="13.83203125" style="43" customWidth="1"/>
    <col min="4106" max="4352" width="9.33203125" style="43"/>
    <col min="4353" max="4353" width="47.1640625" style="43" customWidth="1"/>
    <col min="4354" max="4354" width="15.6640625" style="43" customWidth="1"/>
    <col min="4355" max="4355" width="16.33203125" style="43" customWidth="1"/>
    <col min="4356" max="4356" width="18" style="43" customWidth="1"/>
    <col min="4357" max="4357" width="16.6640625" style="43" customWidth="1"/>
    <col min="4358" max="4358" width="18.83203125" style="43" customWidth="1"/>
    <col min="4359" max="4360" width="12.83203125" style="43" customWidth="1"/>
    <col min="4361" max="4361" width="13.83203125" style="43" customWidth="1"/>
    <col min="4362" max="4608" width="9.33203125" style="43"/>
    <col min="4609" max="4609" width="47.1640625" style="43" customWidth="1"/>
    <col min="4610" max="4610" width="15.6640625" style="43" customWidth="1"/>
    <col min="4611" max="4611" width="16.33203125" style="43" customWidth="1"/>
    <col min="4612" max="4612" width="18" style="43" customWidth="1"/>
    <col min="4613" max="4613" width="16.6640625" style="43" customWidth="1"/>
    <col min="4614" max="4614" width="18.83203125" style="43" customWidth="1"/>
    <col min="4615" max="4616" width="12.83203125" style="43" customWidth="1"/>
    <col min="4617" max="4617" width="13.83203125" style="43" customWidth="1"/>
    <col min="4618" max="4864" width="9.33203125" style="43"/>
    <col min="4865" max="4865" width="47.1640625" style="43" customWidth="1"/>
    <col min="4866" max="4866" width="15.6640625" style="43" customWidth="1"/>
    <col min="4867" max="4867" width="16.33203125" style="43" customWidth="1"/>
    <col min="4868" max="4868" width="18" style="43" customWidth="1"/>
    <col min="4869" max="4869" width="16.6640625" style="43" customWidth="1"/>
    <col min="4870" max="4870" width="18.83203125" style="43" customWidth="1"/>
    <col min="4871" max="4872" width="12.83203125" style="43" customWidth="1"/>
    <col min="4873" max="4873" width="13.83203125" style="43" customWidth="1"/>
    <col min="4874" max="5120" width="9.33203125" style="43"/>
    <col min="5121" max="5121" width="47.1640625" style="43" customWidth="1"/>
    <col min="5122" max="5122" width="15.6640625" style="43" customWidth="1"/>
    <col min="5123" max="5123" width="16.33203125" style="43" customWidth="1"/>
    <col min="5124" max="5124" width="18" style="43" customWidth="1"/>
    <col min="5125" max="5125" width="16.6640625" style="43" customWidth="1"/>
    <col min="5126" max="5126" width="18.83203125" style="43" customWidth="1"/>
    <col min="5127" max="5128" width="12.83203125" style="43" customWidth="1"/>
    <col min="5129" max="5129" width="13.83203125" style="43" customWidth="1"/>
    <col min="5130" max="5376" width="9.33203125" style="43"/>
    <col min="5377" max="5377" width="47.1640625" style="43" customWidth="1"/>
    <col min="5378" max="5378" width="15.6640625" style="43" customWidth="1"/>
    <col min="5379" max="5379" width="16.33203125" style="43" customWidth="1"/>
    <col min="5380" max="5380" width="18" style="43" customWidth="1"/>
    <col min="5381" max="5381" width="16.6640625" style="43" customWidth="1"/>
    <col min="5382" max="5382" width="18.83203125" style="43" customWidth="1"/>
    <col min="5383" max="5384" width="12.83203125" style="43" customWidth="1"/>
    <col min="5385" max="5385" width="13.83203125" style="43" customWidth="1"/>
    <col min="5386" max="5632" width="9.33203125" style="43"/>
    <col min="5633" max="5633" width="47.1640625" style="43" customWidth="1"/>
    <col min="5634" max="5634" width="15.6640625" style="43" customWidth="1"/>
    <col min="5635" max="5635" width="16.33203125" style="43" customWidth="1"/>
    <col min="5636" max="5636" width="18" style="43" customWidth="1"/>
    <col min="5637" max="5637" width="16.6640625" style="43" customWidth="1"/>
    <col min="5638" max="5638" width="18.83203125" style="43" customWidth="1"/>
    <col min="5639" max="5640" width="12.83203125" style="43" customWidth="1"/>
    <col min="5641" max="5641" width="13.83203125" style="43" customWidth="1"/>
    <col min="5642" max="5888" width="9.33203125" style="43"/>
    <col min="5889" max="5889" width="47.1640625" style="43" customWidth="1"/>
    <col min="5890" max="5890" width="15.6640625" style="43" customWidth="1"/>
    <col min="5891" max="5891" width="16.33203125" style="43" customWidth="1"/>
    <col min="5892" max="5892" width="18" style="43" customWidth="1"/>
    <col min="5893" max="5893" width="16.6640625" style="43" customWidth="1"/>
    <col min="5894" max="5894" width="18.83203125" style="43" customWidth="1"/>
    <col min="5895" max="5896" width="12.83203125" style="43" customWidth="1"/>
    <col min="5897" max="5897" width="13.83203125" style="43" customWidth="1"/>
    <col min="5898" max="6144" width="9.33203125" style="43"/>
    <col min="6145" max="6145" width="47.1640625" style="43" customWidth="1"/>
    <col min="6146" max="6146" width="15.6640625" style="43" customWidth="1"/>
    <col min="6147" max="6147" width="16.33203125" style="43" customWidth="1"/>
    <col min="6148" max="6148" width="18" style="43" customWidth="1"/>
    <col min="6149" max="6149" width="16.6640625" style="43" customWidth="1"/>
    <col min="6150" max="6150" width="18.83203125" style="43" customWidth="1"/>
    <col min="6151" max="6152" width="12.83203125" style="43" customWidth="1"/>
    <col min="6153" max="6153" width="13.83203125" style="43" customWidth="1"/>
    <col min="6154" max="6400" width="9.33203125" style="43"/>
    <col min="6401" max="6401" width="47.1640625" style="43" customWidth="1"/>
    <col min="6402" max="6402" width="15.6640625" style="43" customWidth="1"/>
    <col min="6403" max="6403" width="16.33203125" style="43" customWidth="1"/>
    <col min="6404" max="6404" width="18" style="43" customWidth="1"/>
    <col min="6405" max="6405" width="16.6640625" style="43" customWidth="1"/>
    <col min="6406" max="6406" width="18.83203125" style="43" customWidth="1"/>
    <col min="6407" max="6408" width="12.83203125" style="43" customWidth="1"/>
    <col min="6409" max="6409" width="13.83203125" style="43" customWidth="1"/>
    <col min="6410" max="6656" width="9.33203125" style="43"/>
    <col min="6657" max="6657" width="47.1640625" style="43" customWidth="1"/>
    <col min="6658" max="6658" width="15.6640625" style="43" customWidth="1"/>
    <col min="6659" max="6659" width="16.33203125" style="43" customWidth="1"/>
    <col min="6660" max="6660" width="18" style="43" customWidth="1"/>
    <col min="6661" max="6661" width="16.6640625" style="43" customWidth="1"/>
    <col min="6662" max="6662" width="18.83203125" style="43" customWidth="1"/>
    <col min="6663" max="6664" width="12.83203125" style="43" customWidth="1"/>
    <col min="6665" max="6665" width="13.83203125" style="43" customWidth="1"/>
    <col min="6666" max="6912" width="9.33203125" style="43"/>
    <col min="6913" max="6913" width="47.1640625" style="43" customWidth="1"/>
    <col min="6914" max="6914" width="15.6640625" style="43" customWidth="1"/>
    <col min="6915" max="6915" width="16.33203125" style="43" customWidth="1"/>
    <col min="6916" max="6916" width="18" style="43" customWidth="1"/>
    <col min="6917" max="6917" width="16.6640625" style="43" customWidth="1"/>
    <col min="6918" max="6918" width="18.83203125" style="43" customWidth="1"/>
    <col min="6919" max="6920" width="12.83203125" style="43" customWidth="1"/>
    <col min="6921" max="6921" width="13.83203125" style="43" customWidth="1"/>
    <col min="6922" max="7168" width="9.33203125" style="43"/>
    <col min="7169" max="7169" width="47.1640625" style="43" customWidth="1"/>
    <col min="7170" max="7170" width="15.6640625" style="43" customWidth="1"/>
    <col min="7171" max="7171" width="16.33203125" style="43" customWidth="1"/>
    <col min="7172" max="7172" width="18" style="43" customWidth="1"/>
    <col min="7173" max="7173" width="16.6640625" style="43" customWidth="1"/>
    <col min="7174" max="7174" width="18.83203125" style="43" customWidth="1"/>
    <col min="7175" max="7176" width="12.83203125" style="43" customWidth="1"/>
    <col min="7177" max="7177" width="13.83203125" style="43" customWidth="1"/>
    <col min="7178" max="7424" width="9.33203125" style="43"/>
    <col min="7425" max="7425" width="47.1640625" style="43" customWidth="1"/>
    <col min="7426" max="7426" width="15.6640625" style="43" customWidth="1"/>
    <col min="7427" max="7427" width="16.33203125" style="43" customWidth="1"/>
    <col min="7428" max="7428" width="18" style="43" customWidth="1"/>
    <col min="7429" max="7429" width="16.6640625" style="43" customWidth="1"/>
    <col min="7430" max="7430" width="18.83203125" style="43" customWidth="1"/>
    <col min="7431" max="7432" width="12.83203125" style="43" customWidth="1"/>
    <col min="7433" max="7433" width="13.83203125" style="43" customWidth="1"/>
    <col min="7434" max="7680" width="9.33203125" style="43"/>
    <col min="7681" max="7681" width="47.1640625" style="43" customWidth="1"/>
    <col min="7682" max="7682" width="15.6640625" style="43" customWidth="1"/>
    <col min="7683" max="7683" width="16.33203125" style="43" customWidth="1"/>
    <col min="7684" max="7684" width="18" style="43" customWidth="1"/>
    <col min="7685" max="7685" width="16.6640625" style="43" customWidth="1"/>
    <col min="7686" max="7686" width="18.83203125" style="43" customWidth="1"/>
    <col min="7687" max="7688" width="12.83203125" style="43" customWidth="1"/>
    <col min="7689" max="7689" width="13.83203125" style="43" customWidth="1"/>
    <col min="7690" max="7936" width="9.33203125" style="43"/>
    <col min="7937" max="7937" width="47.1640625" style="43" customWidth="1"/>
    <col min="7938" max="7938" width="15.6640625" style="43" customWidth="1"/>
    <col min="7939" max="7939" width="16.33203125" style="43" customWidth="1"/>
    <col min="7940" max="7940" width="18" style="43" customWidth="1"/>
    <col min="7941" max="7941" width="16.6640625" style="43" customWidth="1"/>
    <col min="7942" max="7942" width="18.83203125" style="43" customWidth="1"/>
    <col min="7943" max="7944" width="12.83203125" style="43" customWidth="1"/>
    <col min="7945" max="7945" width="13.83203125" style="43" customWidth="1"/>
    <col min="7946" max="8192" width="9.33203125" style="43"/>
    <col min="8193" max="8193" width="47.1640625" style="43" customWidth="1"/>
    <col min="8194" max="8194" width="15.6640625" style="43" customWidth="1"/>
    <col min="8195" max="8195" width="16.33203125" style="43" customWidth="1"/>
    <col min="8196" max="8196" width="18" style="43" customWidth="1"/>
    <col min="8197" max="8197" width="16.6640625" style="43" customWidth="1"/>
    <col min="8198" max="8198" width="18.83203125" style="43" customWidth="1"/>
    <col min="8199" max="8200" width="12.83203125" style="43" customWidth="1"/>
    <col min="8201" max="8201" width="13.83203125" style="43" customWidth="1"/>
    <col min="8202" max="8448" width="9.33203125" style="43"/>
    <col min="8449" max="8449" width="47.1640625" style="43" customWidth="1"/>
    <col min="8450" max="8450" width="15.6640625" style="43" customWidth="1"/>
    <col min="8451" max="8451" width="16.33203125" style="43" customWidth="1"/>
    <col min="8452" max="8452" width="18" style="43" customWidth="1"/>
    <col min="8453" max="8453" width="16.6640625" style="43" customWidth="1"/>
    <col min="8454" max="8454" width="18.83203125" style="43" customWidth="1"/>
    <col min="8455" max="8456" width="12.83203125" style="43" customWidth="1"/>
    <col min="8457" max="8457" width="13.83203125" style="43" customWidth="1"/>
    <col min="8458" max="8704" width="9.33203125" style="43"/>
    <col min="8705" max="8705" width="47.1640625" style="43" customWidth="1"/>
    <col min="8706" max="8706" width="15.6640625" style="43" customWidth="1"/>
    <col min="8707" max="8707" width="16.33203125" style="43" customWidth="1"/>
    <col min="8708" max="8708" width="18" style="43" customWidth="1"/>
    <col min="8709" max="8709" width="16.6640625" style="43" customWidth="1"/>
    <col min="8710" max="8710" width="18.83203125" style="43" customWidth="1"/>
    <col min="8711" max="8712" width="12.83203125" style="43" customWidth="1"/>
    <col min="8713" max="8713" width="13.83203125" style="43" customWidth="1"/>
    <col min="8714" max="8960" width="9.33203125" style="43"/>
    <col min="8961" max="8961" width="47.1640625" style="43" customWidth="1"/>
    <col min="8962" max="8962" width="15.6640625" style="43" customWidth="1"/>
    <col min="8963" max="8963" width="16.33203125" style="43" customWidth="1"/>
    <col min="8964" max="8964" width="18" style="43" customWidth="1"/>
    <col min="8965" max="8965" width="16.6640625" style="43" customWidth="1"/>
    <col min="8966" max="8966" width="18.83203125" style="43" customWidth="1"/>
    <col min="8967" max="8968" width="12.83203125" style="43" customWidth="1"/>
    <col min="8969" max="8969" width="13.83203125" style="43" customWidth="1"/>
    <col min="8970" max="9216" width="9.33203125" style="43"/>
    <col min="9217" max="9217" width="47.1640625" style="43" customWidth="1"/>
    <col min="9218" max="9218" width="15.6640625" style="43" customWidth="1"/>
    <col min="9219" max="9219" width="16.33203125" style="43" customWidth="1"/>
    <col min="9220" max="9220" width="18" style="43" customWidth="1"/>
    <col min="9221" max="9221" width="16.6640625" style="43" customWidth="1"/>
    <col min="9222" max="9222" width="18.83203125" style="43" customWidth="1"/>
    <col min="9223" max="9224" width="12.83203125" style="43" customWidth="1"/>
    <col min="9225" max="9225" width="13.83203125" style="43" customWidth="1"/>
    <col min="9226" max="9472" width="9.33203125" style="43"/>
    <col min="9473" max="9473" width="47.1640625" style="43" customWidth="1"/>
    <col min="9474" max="9474" width="15.6640625" style="43" customWidth="1"/>
    <col min="9475" max="9475" width="16.33203125" style="43" customWidth="1"/>
    <col min="9476" max="9476" width="18" style="43" customWidth="1"/>
    <col min="9477" max="9477" width="16.6640625" style="43" customWidth="1"/>
    <col min="9478" max="9478" width="18.83203125" style="43" customWidth="1"/>
    <col min="9479" max="9480" width="12.83203125" style="43" customWidth="1"/>
    <col min="9481" max="9481" width="13.83203125" style="43" customWidth="1"/>
    <col min="9482" max="9728" width="9.33203125" style="43"/>
    <col min="9729" max="9729" width="47.1640625" style="43" customWidth="1"/>
    <col min="9730" max="9730" width="15.6640625" style="43" customWidth="1"/>
    <col min="9731" max="9731" width="16.33203125" style="43" customWidth="1"/>
    <col min="9732" max="9732" width="18" style="43" customWidth="1"/>
    <col min="9733" max="9733" width="16.6640625" style="43" customWidth="1"/>
    <col min="9734" max="9734" width="18.83203125" style="43" customWidth="1"/>
    <col min="9735" max="9736" width="12.83203125" style="43" customWidth="1"/>
    <col min="9737" max="9737" width="13.83203125" style="43" customWidth="1"/>
    <col min="9738" max="9984" width="9.33203125" style="43"/>
    <col min="9985" max="9985" width="47.1640625" style="43" customWidth="1"/>
    <col min="9986" max="9986" width="15.6640625" style="43" customWidth="1"/>
    <col min="9987" max="9987" width="16.33203125" style="43" customWidth="1"/>
    <col min="9988" max="9988" width="18" style="43" customWidth="1"/>
    <col min="9989" max="9989" width="16.6640625" style="43" customWidth="1"/>
    <col min="9990" max="9990" width="18.83203125" style="43" customWidth="1"/>
    <col min="9991" max="9992" width="12.83203125" style="43" customWidth="1"/>
    <col min="9993" max="9993" width="13.83203125" style="43" customWidth="1"/>
    <col min="9994" max="10240" width="9.33203125" style="43"/>
    <col min="10241" max="10241" width="47.1640625" style="43" customWidth="1"/>
    <col min="10242" max="10242" width="15.6640625" style="43" customWidth="1"/>
    <col min="10243" max="10243" width="16.33203125" style="43" customWidth="1"/>
    <col min="10244" max="10244" width="18" style="43" customWidth="1"/>
    <col min="10245" max="10245" width="16.6640625" style="43" customWidth="1"/>
    <col min="10246" max="10246" width="18.83203125" style="43" customWidth="1"/>
    <col min="10247" max="10248" width="12.83203125" style="43" customWidth="1"/>
    <col min="10249" max="10249" width="13.83203125" style="43" customWidth="1"/>
    <col min="10250" max="10496" width="9.33203125" style="43"/>
    <col min="10497" max="10497" width="47.1640625" style="43" customWidth="1"/>
    <col min="10498" max="10498" width="15.6640625" style="43" customWidth="1"/>
    <col min="10499" max="10499" width="16.33203125" style="43" customWidth="1"/>
    <col min="10500" max="10500" width="18" style="43" customWidth="1"/>
    <col min="10501" max="10501" width="16.6640625" style="43" customWidth="1"/>
    <col min="10502" max="10502" width="18.83203125" style="43" customWidth="1"/>
    <col min="10503" max="10504" width="12.83203125" style="43" customWidth="1"/>
    <col min="10505" max="10505" width="13.83203125" style="43" customWidth="1"/>
    <col min="10506" max="10752" width="9.33203125" style="43"/>
    <col min="10753" max="10753" width="47.1640625" style="43" customWidth="1"/>
    <col min="10754" max="10754" width="15.6640625" style="43" customWidth="1"/>
    <col min="10755" max="10755" width="16.33203125" style="43" customWidth="1"/>
    <col min="10756" max="10756" width="18" style="43" customWidth="1"/>
    <col min="10757" max="10757" width="16.6640625" style="43" customWidth="1"/>
    <col min="10758" max="10758" width="18.83203125" style="43" customWidth="1"/>
    <col min="10759" max="10760" width="12.83203125" style="43" customWidth="1"/>
    <col min="10761" max="10761" width="13.83203125" style="43" customWidth="1"/>
    <col min="10762" max="11008" width="9.33203125" style="43"/>
    <col min="11009" max="11009" width="47.1640625" style="43" customWidth="1"/>
    <col min="11010" max="11010" width="15.6640625" style="43" customWidth="1"/>
    <col min="11011" max="11011" width="16.33203125" style="43" customWidth="1"/>
    <col min="11012" max="11012" width="18" style="43" customWidth="1"/>
    <col min="11013" max="11013" width="16.6640625" style="43" customWidth="1"/>
    <col min="11014" max="11014" width="18.83203125" style="43" customWidth="1"/>
    <col min="11015" max="11016" width="12.83203125" style="43" customWidth="1"/>
    <col min="11017" max="11017" width="13.83203125" style="43" customWidth="1"/>
    <col min="11018" max="11264" width="9.33203125" style="43"/>
    <col min="11265" max="11265" width="47.1640625" style="43" customWidth="1"/>
    <col min="11266" max="11266" width="15.6640625" style="43" customWidth="1"/>
    <col min="11267" max="11267" width="16.33203125" style="43" customWidth="1"/>
    <col min="11268" max="11268" width="18" style="43" customWidth="1"/>
    <col min="11269" max="11269" width="16.6640625" style="43" customWidth="1"/>
    <col min="11270" max="11270" width="18.83203125" style="43" customWidth="1"/>
    <col min="11271" max="11272" width="12.83203125" style="43" customWidth="1"/>
    <col min="11273" max="11273" width="13.83203125" style="43" customWidth="1"/>
    <col min="11274" max="11520" width="9.33203125" style="43"/>
    <col min="11521" max="11521" width="47.1640625" style="43" customWidth="1"/>
    <col min="11522" max="11522" width="15.6640625" style="43" customWidth="1"/>
    <col min="11523" max="11523" width="16.33203125" style="43" customWidth="1"/>
    <col min="11524" max="11524" width="18" style="43" customWidth="1"/>
    <col min="11525" max="11525" width="16.6640625" style="43" customWidth="1"/>
    <col min="11526" max="11526" width="18.83203125" style="43" customWidth="1"/>
    <col min="11527" max="11528" width="12.83203125" style="43" customWidth="1"/>
    <col min="11529" max="11529" width="13.83203125" style="43" customWidth="1"/>
    <col min="11530" max="11776" width="9.33203125" style="43"/>
    <col min="11777" max="11777" width="47.1640625" style="43" customWidth="1"/>
    <col min="11778" max="11778" width="15.6640625" style="43" customWidth="1"/>
    <col min="11779" max="11779" width="16.33203125" style="43" customWidth="1"/>
    <col min="11780" max="11780" width="18" style="43" customWidth="1"/>
    <col min="11781" max="11781" width="16.6640625" style="43" customWidth="1"/>
    <col min="11782" max="11782" width="18.83203125" style="43" customWidth="1"/>
    <col min="11783" max="11784" width="12.83203125" style="43" customWidth="1"/>
    <col min="11785" max="11785" width="13.83203125" style="43" customWidth="1"/>
    <col min="11786" max="12032" width="9.33203125" style="43"/>
    <col min="12033" max="12033" width="47.1640625" style="43" customWidth="1"/>
    <col min="12034" max="12034" width="15.6640625" style="43" customWidth="1"/>
    <col min="12035" max="12035" width="16.33203125" style="43" customWidth="1"/>
    <col min="12036" max="12036" width="18" style="43" customWidth="1"/>
    <col min="12037" max="12037" width="16.6640625" style="43" customWidth="1"/>
    <col min="12038" max="12038" width="18.83203125" style="43" customWidth="1"/>
    <col min="12039" max="12040" width="12.83203125" style="43" customWidth="1"/>
    <col min="12041" max="12041" width="13.83203125" style="43" customWidth="1"/>
    <col min="12042" max="12288" width="9.33203125" style="43"/>
    <col min="12289" max="12289" width="47.1640625" style="43" customWidth="1"/>
    <col min="12290" max="12290" width="15.6640625" style="43" customWidth="1"/>
    <col min="12291" max="12291" width="16.33203125" style="43" customWidth="1"/>
    <col min="12292" max="12292" width="18" style="43" customWidth="1"/>
    <col min="12293" max="12293" width="16.6640625" style="43" customWidth="1"/>
    <col min="12294" max="12294" width="18.83203125" style="43" customWidth="1"/>
    <col min="12295" max="12296" width="12.83203125" style="43" customWidth="1"/>
    <col min="12297" max="12297" width="13.83203125" style="43" customWidth="1"/>
    <col min="12298" max="12544" width="9.33203125" style="43"/>
    <col min="12545" max="12545" width="47.1640625" style="43" customWidth="1"/>
    <col min="12546" max="12546" width="15.6640625" style="43" customWidth="1"/>
    <col min="12547" max="12547" width="16.33203125" style="43" customWidth="1"/>
    <col min="12548" max="12548" width="18" style="43" customWidth="1"/>
    <col min="12549" max="12549" width="16.6640625" style="43" customWidth="1"/>
    <col min="12550" max="12550" width="18.83203125" style="43" customWidth="1"/>
    <col min="12551" max="12552" width="12.83203125" style="43" customWidth="1"/>
    <col min="12553" max="12553" width="13.83203125" style="43" customWidth="1"/>
    <col min="12554" max="12800" width="9.33203125" style="43"/>
    <col min="12801" max="12801" width="47.1640625" style="43" customWidth="1"/>
    <col min="12802" max="12802" width="15.6640625" style="43" customWidth="1"/>
    <col min="12803" max="12803" width="16.33203125" style="43" customWidth="1"/>
    <col min="12804" max="12804" width="18" style="43" customWidth="1"/>
    <col min="12805" max="12805" width="16.6640625" style="43" customWidth="1"/>
    <col min="12806" max="12806" width="18.83203125" style="43" customWidth="1"/>
    <col min="12807" max="12808" width="12.83203125" style="43" customWidth="1"/>
    <col min="12809" max="12809" width="13.83203125" style="43" customWidth="1"/>
    <col min="12810" max="13056" width="9.33203125" style="43"/>
    <col min="13057" max="13057" width="47.1640625" style="43" customWidth="1"/>
    <col min="13058" max="13058" width="15.6640625" style="43" customWidth="1"/>
    <col min="13059" max="13059" width="16.33203125" style="43" customWidth="1"/>
    <col min="13060" max="13060" width="18" style="43" customWidth="1"/>
    <col min="13061" max="13061" width="16.6640625" style="43" customWidth="1"/>
    <col min="13062" max="13062" width="18.83203125" style="43" customWidth="1"/>
    <col min="13063" max="13064" width="12.83203125" style="43" customWidth="1"/>
    <col min="13065" max="13065" width="13.83203125" style="43" customWidth="1"/>
    <col min="13066" max="13312" width="9.33203125" style="43"/>
    <col min="13313" max="13313" width="47.1640625" style="43" customWidth="1"/>
    <col min="13314" max="13314" width="15.6640625" style="43" customWidth="1"/>
    <col min="13315" max="13315" width="16.33203125" style="43" customWidth="1"/>
    <col min="13316" max="13316" width="18" style="43" customWidth="1"/>
    <col min="13317" max="13317" width="16.6640625" style="43" customWidth="1"/>
    <col min="13318" max="13318" width="18.83203125" style="43" customWidth="1"/>
    <col min="13319" max="13320" width="12.83203125" style="43" customWidth="1"/>
    <col min="13321" max="13321" width="13.83203125" style="43" customWidth="1"/>
    <col min="13322" max="13568" width="9.33203125" style="43"/>
    <col min="13569" max="13569" width="47.1640625" style="43" customWidth="1"/>
    <col min="13570" max="13570" width="15.6640625" style="43" customWidth="1"/>
    <col min="13571" max="13571" width="16.33203125" style="43" customWidth="1"/>
    <col min="13572" max="13572" width="18" style="43" customWidth="1"/>
    <col min="13573" max="13573" width="16.6640625" style="43" customWidth="1"/>
    <col min="13574" max="13574" width="18.83203125" style="43" customWidth="1"/>
    <col min="13575" max="13576" width="12.83203125" style="43" customWidth="1"/>
    <col min="13577" max="13577" width="13.83203125" style="43" customWidth="1"/>
    <col min="13578" max="13824" width="9.33203125" style="43"/>
    <col min="13825" max="13825" width="47.1640625" style="43" customWidth="1"/>
    <col min="13826" max="13826" width="15.6640625" style="43" customWidth="1"/>
    <col min="13827" max="13827" width="16.33203125" style="43" customWidth="1"/>
    <col min="13828" max="13828" width="18" style="43" customWidth="1"/>
    <col min="13829" max="13829" width="16.6640625" style="43" customWidth="1"/>
    <col min="13830" max="13830" width="18.83203125" style="43" customWidth="1"/>
    <col min="13831" max="13832" width="12.83203125" style="43" customWidth="1"/>
    <col min="13833" max="13833" width="13.83203125" style="43" customWidth="1"/>
    <col min="13834" max="14080" width="9.33203125" style="43"/>
    <col min="14081" max="14081" width="47.1640625" style="43" customWidth="1"/>
    <col min="14082" max="14082" width="15.6640625" style="43" customWidth="1"/>
    <col min="14083" max="14083" width="16.33203125" style="43" customWidth="1"/>
    <col min="14084" max="14084" width="18" style="43" customWidth="1"/>
    <col min="14085" max="14085" width="16.6640625" style="43" customWidth="1"/>
    <col min="14086" max="14086" width="18.83203125" style="43" customWidth="1"/>
    <col min="14087" max="14088" width="12.83203125" style="43" customWidth="1"/>
    <col min="14089" max="14089" width="13.83203125" style="43" customWidth="1"/>
    <col min="14090" max="14336" width="9.33203125" style="43"/>
    <col min="14337" max="14337" width="47.1640625" style="43" customWidth="1"/>
    <col min="14338" max="14338" width="15.6640625" style="43" customWidth="1"/>
    <col min="14339" max="14339" width="16.33203125" style="43" customWidth="1"/>
    <col min="14340" max="14340" width="18" style="43" customWidth="1"/>
    <col min="14341" max="14341" width="16.6640625" style="43" customWidth="1"/>
    <col min="14342" max="14342" width="18.83203125" style="43" customWidth="1"/>
    <col min="14343" max="14344" width="12.83203125" style="43" customWidth="1"/>
    <col min="14345" max="14345" width="13.83203125" style="43" customWidth="1"/>
    <col min="14346" max="14592" width="9.33203125" style="43"/>
    <col min="14593" max="14593" width="47.1640625" style="43" customWidth="1"/>
    <col min="14594" max="14594" width="15.6640625" style="43" customWidth="1"/>
    <col min="14595" max="14595" width="16.33203125" style="43" customWidth="1"/>
    <col min="14596" max="14596" width="18" style="43" customWidth="1"/>
    <col min="14597" max="14597" width="16.6640625" style="43" customWidth="1"/>
    <col min="14598" max="14598" width="18.83203125" style="43" customWidth="1"/>
    <col min="14599" max="14600" width="12.83203125" style="43" customWidth="1"/>
    <col min="14601" max="14601" width="13.83203125" style="43" customWidth="1"/>
    <col min="14602" max="14848" width="9.33203125" style="43"/>
    <col min="14849" max="14849" width="47.1640625" style="43" customWidth="1"/>
    <col min="14850" max="14850" width="15.6640625" style="43" customWidth="1"/>
    <col min="14851" max="14851" width="16.33203125" style="43" customWidth="1"/>
    <col min="14852" max="14852" width="18" style="43" customWidth="1"/>
    <col min="14853" max="14853" width="16.6640625" style="43" customWidth="1"/>
    <col min="14854" max="14854" width="18.83203125" style="43" customWidth="1"/>
    <col min="14855" max="14856" width="12.83203125" style="43" customWidth="1"/>
    <col min="14857" max="14857" width="13.83203125" style="43" customWidth="1"/>
    <col min="14858" max="15104" width="9.33203125" style="43"/>
    <col min="15105" max="15105" width="47.1640625" style="43" customWidth="1"/>
    <col min="15106" max="15106" width="15.6640625" style="43" customWidth="1"/>
    <col min="15107" max="15107" width="16.33203125" style="43" customWidth="1"/>
    <col min="15108" max="15108" width="18" style="43" customWidth="1"/>
    <col min="15109" max="15109" width="16.6640625" style="43" customWidth="1"/>
    <col min="15110" max="15110" width="18.83203125" style="43" customWidth="1"/>
    <col min="15111" max="15112" width="12.83203125" style="43" customWidth="1"/>
    <col min="15113" max="15113" width="13.83203125" style="43" customWidth="1"/>
    <col min="15114" max="15360" width="9.33203125" style="43"/>
    <col min="15361" max="15361" width="47.1640625" style="43" customWidth="1"/>
    <col min="15362" max="15362" width="15.6640625" style="43" customWidth="1"/>
    <col min="15363" max="15363" width="16.33203125" style="43" customWidth="1"/>
    <col min="15364" max="15364" width="18" style="43" customWidth="1"/>
    <col min="15365" max="15365" width="16.6640625" style="43" customWidth="1"/>
    <col min="15366" max="15366" width="18.83203125" style="43" customWidth="1"/>
    <col min="15367" max="15368" width="12.83203125" style="43" customWidth="1"/>
    <col min="15369" max="15369" width="13.83203125" style="43" customWidth="1"/>
    <col min="15370" max="15616" width="9.33203125" style="43"/>
    <col min="15617" max="15617" width="47.1640625" style="43" customWidth="1"/>
    <col min="15618" max="15618" width="15.6640625" style="43" customWidth="1"/>
    <col min="15619" max="15619" width="16.33203125" style="43" customWidth="1"/>
    <col min="15620" max="15620" width="18" style="43" customWidth="1"/>
    <col min="15621" max="15621" width="16.6640625" style="43" customWidth="1"/>
    <col min="15622" max="15622" width="18.83203125" style="43" customWidth="1"/>
    <col min="15623" max="15624" width="12.83203125" style="43" customWidth="1"/>
    <col min="15625" max="15625" width="13.83203125" style="43" customWidth="1"/>
    <col min="15626" max="15872" width="9.33203125" style="43"/>
    <col min="15873" max="15873" width="47.1640625" style="43" customWidth="1"/>
    <col min="15874" max="15874" width="15.6640625" style="43" customWidth="1"/>
    <col min="15875" max="15875" width="16.33203125" style="43" customWidth="1"/>
    <col min="15876" max="15876" width="18" style="43" customWidth="1"/>
    <col min="15877" max="15877" width="16.6640625" style="43" customWidth="1"/>
    <col min="15878" max="15878" width="18.83203125" style="43" customWidth="1"/>
    <col min="15879" max="15880" width="12.83203125" style="43" customWidth="1"/>
    <col min="15881" max="15881" width="13.83203125" style="43" customWidth="1"/>
    <col min="15882" max="16128" width="9.33203125" style="43"/>
    <col min="16129" max="16129" width="47.1640625" style="43" customWidth="1"/>
    <col min="16130" max="16130" width="15.6640625" style="43" customWidth="1"/>
    <col min="16131" max="16131" width="16.33203125" style="43" customWidth="1"/>
    <col min="16132" max="16132" width="18" style="43" customWidth="1"/>
    <col min="16133" max="16133" width="16.6640625" style="43" customWidth="1"/>
    <col min="16134" max="16134" width="18.83203125" style="43" customWidth="1"/>
    <col min="16135" max="16136" width="12.83203125" style="43" customWidth="1"/>
    <col min="16137" max="16137" width="13.83203125" style="43" customWidth="1"/>
    <col min="16138" max="16384" width="9.33203125" style="43"/>
  </cols>
  <sheetData>
    <row r="1" spans="1:6" ht="25.5" customHeight="1" x14ac:dyDescent="0.2">
      <c r="A1" s="621" t="s">
        <v>0</v>
      </c>
      <c r="B1" s="621"/>
      <c r="C1" s="621"/>
      <c r="D1" s="621"/>
      <c r="E1" s="621"/>
      <c r="F1" s="621"/>
    </row>
    <row r="2" spans="1:6" ht="22.5" customHeight="1" thickBot="1" x14ac:dyDescent="0.3">
      <c r="A2" s="198"/>
      <c r="B2" s="57"/>
      <c r="C2" s="57"/>
      <c r="D2" s="57"/>
      <c r="E2" s="57"/>
      <c r="F2" s="53" t="str">
        <f>'[1]5.sz.mell.'!C2</f>
        <v>Forintban!</v>
      </c>
    </row>
    <row r="3" spans="1:6" s="46" customFormat="1" ht="44.25" customHeight="1" thickBot="1" x14ac:dyDescent="0.25">
      <c r="A3" s="199" t="s">
        <v>65</v>
      </c>
      <c r="B3" s="200" t="s">
        <v>66</v>
      </c>
      <c r="C3" s="200" t="s">
        <v>67</v>
      </c>
      <c r="D3" s="200" t="str">
        <f>+CONCATENATE("Felhasználás   ",LEFT([1]ÖSSZEFÜGGÉSEK!A5,4)-1,". XII. 31-ig")</f>
        <v>Felhasználás   2017. XII. 31-ig</v>
      </c>
      <c r="E3" s="200" t="str">
        <f>+'[1]1.1.sz.mell.'!C3</f>
        <v>2018. évi előirányzat</v>
      </c>
      <c r="F3" s="54" t="str">
        <f>+CONCATENATE(LEFT([1]ÖSSZEFÜGGÉSEK!A5,4),". utáni szükséglet")</f>
        <v>2018. utáni szükséglet</v>
      </c>
    </row>
    <row r="4" spans="1:6" s="57" customFormat="1" ht="12" customHeight="1" thickBot="1" x14ac:dyDescent="0.25">
      <c r="A4" s="55" t="s">
        <v>492</v>
      </c>
      <c r="B4" s="56" t="s">
        <v>493</v>
      </c>
      <c r="C4" s="56" t="s">
        <v>494</v>
      </c>
      <c r="D4" s="56" t="s">
        <v>496</v>
      </c>
      <c r="E4" s="56" t="s">
        <v>495</v>
      </c>
      <c r="F4" s="546" t="s">
        <v>559</v>
      </c>
    </row>
    <row r="5" spans="1:6" ht="15.95" customHeight="1" x14ac:dyDescent="0.2">
      <c r="A5" s="496" t="s">
        <v>598</v>
      </c>
      <c r="B5" s="25">
        <v>265950000</v>
      </c>
      <c r="C5" s="498" t="s">
        <v>599</v>
      </c>
      <c r="D5" s="25">
        <v>10151500</v>
      </c>
      <c r="E5" s="25">
        <v>255798500</v>
      </c>
      <c r="F5" s="58">
        <f t="shared" ref="F5:F22" si="0">B5-D5-E5</f>
        <v>0</v>
      </c>
    </row>
    <row r="6" spans="1:6" ht="15.95" customHeight="1" x14ac:dyDescent="0.2">
      <c r="A6" s="496" t="s">
        <v>600</v>
      </c>
      <c r="B6" s="25">
        <v>64027000</v>
      </c>
      <c r="C6" s="498" t="s">
        <v>599</v>
      </c>
      <c r="D6" s="25">
        <v>2197300</v>
      </c>
      <c r="E6" s="25">
        <v>61829700</v>
      </c>
      <c r="F6" s="58">
        <f t="shared" si="0"/>
        <v>0</v>
      </c>
    </row>
    <row r="7" spans="1:6" ht="15.95" customHeight="1" x14ac:dyDescent="0.2">
      <c r="A7" s="496" t="s">
        <v>601</v>
      </c>
      <c r="B7" s="25">
        <v>185254750</v>
      </c>
      <c r="C7" s="498" t="s">
        <v>599</v>
      </c>
      <c r="D7" s="25">
        <v>8334499</v>
      </c>
      <c r="E7" s="25">
        <v>176920251</v>
      </c>
      <c r="F7" s="58">
        <f t="shared" si="0"/>
        <v>0</v>
      </c>
    </row>
    <row r="8" spans="1:6" ht="15.95" customHeight="1" x14ac:dyDescent="0.2">
      <c r="A8" s="497" t="s">
        <v>602</v>
      </c>
      <c r="B8" s="25">
        <v>2500000</v>
      </c>
      <c r="C8" s="498"/>
      <c r="D8" s="25"/>
      <c r="E8" s="25">
        <v>2500000</v>
      </c>
      <c r="F8" s="58">
        <f t="shared" si="0"/>
        <v>0</v>
      </c>
    </row>
    <row r="9" spans="1:6" ht="15.95" customHeight="1" x14ac:dyDescent="0.2">
      <c r="A9" s="496" t="s">
        <v>603</v>
      </c>
      <c r="B9" s="25">
        <v>343000</v>
      </c>
      <c r="C9" s="498"/>
      <c r="D9" s="25"/>
      <c r="E9" s="25">
        <v>343000</v>
      </c>
      <c r="F9" s="58">
        <f t="shared" si="0"/>
        <v>0</v>
      </c>
    </row>
    <row r="10" spans="1:6" ht="15.95" customHeight="1" x14ac:dyDescent="0.2">
      <c r="A10" s="497" t="s">
        <v>604</v>
      </c>
      <c r="B10" s="25">
        <v>508000</v>
      </c>
      <c r="C10" s="498"/>
      <c r="D10" s="25"/>
      <c r="E10" s="25">
        <v>508000</v>
      </c>
      <c r="F10" s="58">
        <f t="shared" si="0"/>
        <v>0</v>
      </c>
    </row>
    <row r="11" spans="1:6" ht="15.95" customHeight="1" x14ac:dyDescent="0.2">
      <c r="A11" s="496" t="s">
        <v>605</v>
      </c>
      <c r="B11" s="25">
        <v>1000000</v>
      </c>
      <c r="C11" s="498"/>
      <c r="D11" s="25"/>
      <c r="E11" s="25">
        <v>1000000</v>
      </c>
      <c r="F11" s="58">
        <f t="shared" si="0"/>
        <v>0</v>
      </c>
    </row>
    <row r="12" spans="1:6" ht="15.95" customHeight="1" x14ac:dyDescent="0.2">
      <c r="A12" s="496" t="s">
        <v>606</v>
      </c>
      <c r="B12" s="25">
        <v>14668500</v>
      </c>
      <c r="C12" s="498"/>
      <c r="D12" s="25"/>
      <c r="E12" s="25">
        <v>14668500</v>
      </c>
      <c r="F12" s="58">
        <f t="shared" si="0"/>
        <v>0</v>
      </c>
    </row>
    <row r="13" spans="1:6" ht="15.95" customHeight="1" x14ac:dyDescent="0.2">
      <c r="A13" s="496" t="s">
        <v>607</v>
      </c>
      <c r="B13" s="25">
        <v>19229350</v>
      </c>
      <c r="C13" s="498"/>
      <c r="D13" s="25"/>
      <c r="E13" s="25">
        <v>19229350</v>
      </c>
      <c r="F13" s="58">
        <f t="shared" si="0"/>
        <v>0</v>
      </c>
    </row>
    <row r="14" spans="1:6" ht="15.95" customHeight="1" x14ac:dyDescent="0.2">
      <c r="A14" s="496"/>
      <c r="B14" s="25"/>
      <c r="C14" s="498"/>
      <c r="D14" s="25"/>
      <c r="E14" s="25"/>
      <c r="F14" s="58">
        <f t="shared" si="0"/>
        <v>0</v>
      </c>
    </row>
    <row r="15" spans="1:6" ht="15.95" customHeight="1" x14ac:dyDescent="0.2">
      <c r="A15" s="496"/>
      <c r="B15" s="25"/>
      <c r="C15" s="498"/>
      <c r="D15" s="25"/>
      <c r="E15" s="25"/>
      <c r="F15" s="58">
        <f t="shared" si="0"/>
        <v>0</v>
      </c>
    </row>
    <row r="16" spans="1:6" ht="15.95" customHeight="1" x14ac:dyDescent="0.2">
      <c r="A16" s="496"/>
      <c r="B16" s="25"/>
      <c r="C16" s="498"/>
      <c r="D16" s="25"/>
      <c r="E16" s="25"/>
      <c r="F16" s="58">
        <f t="shared" si="0"/>
        <v>0</v>
      </c>
    </row>
    <row r="17" spans="1:6" ht="15.95" customHeight="1" x14ac:dyDescent="0.2">
      <c r="A17" s="496"/>
      <c r="B17" s="25"/>
      <c r="C17" s="498"/>
      <c r="D17" s="25"/>
      <c r="E17" s="25"/>
      <c r="F17" s="58">
        <f t="shared" si="0"/>
        <v>0</v>
      </c>
    </row>
    <row r="18" spans="1:6" ht="15.95" customHeight="1" x14ac:dyDescent="0.2">
      <c r="A18" s="496"/>
      <c r="B18" s="25"/>
      <c r="C18" s="498"/>
      <c r="D18" s="25"/>
      <c r="E18" s="25"/>
      <c r="F18" s="58">
        <f t="shared" si="0"/>
        <v>0</v>
      </c>
    </row>
    <row r="19" spans="1:6" ht="15.95" customHeight="1" x14ac:dyDescent="0.2">
      <c r="A19" s="496"/>
      <c r="B19" s="25"/>
      <c r="C19" s="498"/>
      <c r="D19" s="25"/>
      <c r="E19" s="25"/>
      <c r="F19" s="58">
        <f t="shared" si="0"/>
        <v>0</v>
      </c>
    </row>
    <row r="20" spans="1:6" ht="15.95" customHeight="1" x14ac:dyDescent="0.2">
      <c r="A20" s="496"/>
      <c r="B20" s="25"/>
      <c r="C20" s="498"/>
      <c r="D20" s="25"/>
      <c r="E20" s="25"/>
      <c r="F20" s="58">
        <f t="shared" si="0"/>
        <v>0</v>
      </c>
    </row>
    <row r="21" spans="1:6" ht="15.95" customHeight="1" x14ac:dyDescent="0.2">
      <c r="A21" s="496"/>
      <c r="B21" s="25"/>
      <c r="C21" s="498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499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1" t="s">
        <v>64</v>
      </c>
      <c r="B23" s="61">
        <f>SUM(B5:B22)</f>
        <v>553480600</v>
      </c>
      <c r="C23" s="125"/>
      <c r="D23" s="61">
        <f>SUM(D5:D22)</f>
        <v>20683299</v>
      </c>
      <c r="E23" s="61">
        <f>SUM(E5:E22)</f>
        <v>532797301</v>
      </c>
      <c r="F23" s="62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3/2018.(III.01.)
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F24"/>
  <sheetViews>
    <sheetView view="pageLayout" topLeftCell="A40" zoomScaleNormal="100" workbookViewId="0">
      <selection activeCell="C29" sqref="C29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256" width="9.33203125" style="43"/>
    <col min="257" max="257" width="60.6640625" style="43" customWidth="1"/>
    <col min="258" max="258" width="15.6640625" style="43" customWidth="1"/>
    <col min="259" max="259" width="16.33203125" style="43" customWidth="1"/>
    <col min="260" max="260" width="18" style="43" customWidth="1"/>
    <col min="261" max="261" width="16.6640625" style="43" customWidth="1"/>
    <col min="262" max="262" width="18.83203125" style="43" customWidth="1"/>
    <col min="263" max="264" width="12.83203125" style="43" customWidth="1"/>
    <col min="265" max="265" width="13.83203125" style="43" customWidth="1"/>
    <col min="266" max="512" width="9.33203125" style="43"/>
    <col min="513" max="513" width="60.6640625" style="43" customWidth="1"/>
    <col min="514" max="514" width="15.6640625" style="43" customWidth="1"/>
    <col min="515" max="515" width="16.33203125" style="43" customWidth="1"/>
    <col min="516" max="516" width="18" style="43" customWidth="1"/>
    <col min="517" max="517" width="16.6640625" style="43" customWidth="1"/>
    <col min="518" max="518" width="18.83203125" style="43" customWidth="1"/>
    <col min="519" max="520" width="12.83203125" style="43" customWidth="1"/>
    <col min="521" max="521" width="13.83203125" style="43" customWidth="1"/>
    <col min="522" max="768" width="9.33203125" style="43"/>
    <col min="769" max="769" width="60.6640625" style="43" customWidth="1"/>
    <col min="770" max="770" width="15.6640625" style="43" customWidth="1"/>
    <col min="771" max="771" width="16.33203125" style="43" customWidth="1"/>
    <col min="772" max="772" width="18" style="43" customWidth="1"/>
    <col min="773" max="773" width="16.6640625" style="43" customWidth="1"/>
    <col min="774" max="774" width="18.83203125" style="43" customWidth="1"/>
    <col min="775" max="776" width="12.83203125" style="43" customWidth="1"/>
    <col min="777" max="777" width="13.83203125" style="43" customWidth="1"/>
    <col min="778" max="1024" width="9.33203125" style="43"/>
    <col min="1025" max="1025" width="60.6640625" style="43" customWidth="1"/>
    <col min="1026" max="1026" width="15.6640625" style="43" customWidth="1"/>
    <col min="1027" max="1027" width="16.33203125" style="43" customWidth="1"/>
    <col min="1028" max="1028" width="18" style="43" customWidth="1"/>
    <col min="1029" max="1029" width="16.6640625" style="43" customWidth="1"/>
    <col min="1030" max="1030" width="18.83203125" style="43" customWidth="1"/>
    <col min="1031" max="1032" width="12.83203125" style="43" customWidth="1"/>
    <col min="1033" max="1033" width="13.83203125" style="43" customWidth="1"/>
    <col min="1034" max="1280" width="9.33203125" style="43"/>
    <col min="1281" max="1281" width="60.6640625" style="43" customWidth="1"/>
    <col min="1282" max="1282" width="15.6640625" style="43" customWidth="1"/>
    <col min="1283" max="1283" width="16.33203125" style="43" customWidth="1"/>
    <col min="1284" max="1284" width="18" style="43" customWidth="1"/>
    <col min="1285" max="1285" width="16.6640625" style="43" customWidth="1"/>
    <col min="1286" max="1286" width="18.83203125" style="43" customWidth="1"/>
    <col min="1287" max="1288" width="12.83203125" style="43" customWidth="1"/>
    <col min="1289" max="1289" width="13.83203125" style="43" customWidth="1"/>
    <col min="1290" max="1536" width="9.33203125" style="43"/>
    <col min="1537" max="1537" width="60.6640625" style="43" customWidth="1"/>
    <col min="1538" max="1538" width="15.6640625" style="43" customWidth="1"/>
    <col min="1539" max="1539" width="16.33203125" style="43" customWidth="1"/>
    <col min="1540" max="1540" width="18" style="43" customWidth="1"/>
    <col min="1541" max="1541" width="16.6640625" style="43" customWidth="1"/>
    <col min="1542" max="1542" width="18.83203125" style="43" customWidth="1"/>
    <col min="1543" max="1544" width="12.83203125" style="43" customWidth="1"/>
    <col min="1545" max="1545" width="13.83203125" style="43" customWidth="1"/>
    <col min="1546" max="1792" width="9.33203125" style="43"/>
    <col min="1793" max="1793" width="60.6640625" style="43" customWidth="1"/>
    <col min="1794" max="1794" width="15.6640625" style="43" customWidth="1"/>
    <col min="1795" max="1795" width="16.33203125" style="43" customWidth="1"/>
    <col min="1796" max="1796" width="18" style="43" customWidth="1"/>
    <col min="1797" max="1797" width="16.6640625" style="43" customWidth="1"/>
    <col min="1798" max="1798" width="18.83203125" style="43" customWidth="1"/>
    <col min="1799" max="1800" width="12.83203125" style="43" customWidth="1"/>
    <col min="1801" max="1801" width="13.83203125" style="43" customWidth="1"/>
    <col min="1802" max="2048" width="9.33203125" style="43"/>
    <col min="2049" max="2049" width="60.6640625" style="43" customWidth="1"/>
    <col min="2050" max="2050" width="15.6640625" style="43" customWidth="1"/>
    <col min="2051" max="2051" width="16.33203125" style="43" customWidth="1"/>
    <col min="2052" max="2052" width="18" style="43" customWidth="1"/>
    <col min="2053" max="2053" width="16.6640625" style="43" customWidth="1"/>
    <col min="2054" max="2054" width="18.83203125" style="43" customWidth="1"/>
    <col min="2055" max="2056" width="12.83203125" style="43" customWidth="1"/>
    <col min="2057" max="2057" width="13.83203125" style="43" customWidth="1"/>
    <col min="2058" max="2304" width="9.33203125" style="43"/>
    <col min="2305" max="2305" width="60.6640625" style="43" customWidth="1"/>
    <col min="2306" max="2306" width="15.6640625" style="43" customWidth="1"/>
    <col min="2307" max="2307" width="16.33203125" style="43" customWidth="1"/>
    <col min="2308" max="2308" width="18" style="43" customWidth="1"/>
    <col min="2309" max="2309" width="16.6640625" style="43" customWidth="1"/>
    <col min="2310" max="2310" width="18.83203125" style="43" customWidth="1"/>
    <col min="2311" max="2312" width="12.83203125" style="43" customWidth="1"/>
    <col min="2313" max="2313" width="13.83203125" style="43" customWidth="1"/>
    <col min="2314" max="2560" width="9.33203125" style="43"/>
    <col min="2561" max="2561" width="60.6640625" style="43" customWidth="1"/>
    <col min="2562" max="2562" width="15.6640625" style="43" customWidth="1"/>
    <col min="2563" max="2563" width="16.33203125" style="43" customWidth="1"/>
    <col min="2564" max="2564" width="18" style="43" customWidth="1"/>
    <col min="2565" max="2565" width="16.6640625" style="43" customWidth="1"/>
    <col min="2566" max="2566" width="18.83203125" style="43" customWidth="1"/>
    <col min="2567" max="2568" width="12.83203125" style="43" customWidth="1"/>
    <col min="2569" max="2569" width="13.83203125" style="43" customWidth="1"/>
    <col min="2570" max="2816" width="9.33203125" style="43"/>
    <col min="2817" max="2817" width="60.6640625" style="43" customWidth="1"/>
    <col min="2818" max="2818" width="15.6640625" style="43" customWidth="1"/>
    <col min="2819" max="2819" width="16.33203125" style="43" customWidth="1"/>
    <col min="2820" max="2820" width="18" style="43" customWidth="1"/>
    <col min="2821" max="2821" width="16.6640625" style="43" customWidth="1"/>
    <col min="2822" max="2822" width="18.83203125" style="43" customWidth="1"/>
    <col min="2823" max="2824" width="12.83203125" style="43" customWidth="1"/>
    <col min="2825" max="2825" width="13.83203125" style="43" customWidth="1"/>
    <col min="2826" max="3072" width="9.33203125" style="43"/>
    <col min="3073" max="3073" width="60.6640625" style="43" customWidth="1"/>
    <col min="3074" max="3074" width="15.6640625" style="43" customWidth="1"/>
    <col min="3075" max="3075" width="16.33203125" style="43" customWidth="1"/>
    <col min="3076" max="3076" width="18" style="43" customWidth="1"/>
    <col min="3077" max="3077" width="16.6640625" style="43" customWidth="1"/>
    <col min="3078" max="3078" width="18.83203125" style="43" customWidth="1"/>
    <col min="3079" max="3080" width="12.83203125" style="43" customWidth="1"/>
    <col min="3081" max="3081" width="13.83203125" style="43" customWidth="1"/>
    <col min="3082" max="3328" width="9.33203125" style="43"/>
    <col min="3329" max="3329" width="60.6640625" style="43" customWidth="1"/>
    <col min="3330" max="3330" width="15.6640625" style="43" customWidth="1"/>
    <col min="3331" max="3331" width="16.33203125" style="43" customWidth="1"/>
    <col min="3332" max="3332" width="18" style="43" customWidth="1"/>
    <col min="3333" max="3333" width="16.6640625" style="43" customWidth="1"/>
    <col min="3334" max="3334" width="18.83203125" style="43" customWidth="1"/>
    <col min="3335" max="3336" width="12.83203125" style="43" customWidth="1"/>
    <col min="3337" max="3337" width="13.83203125" style="43" customWidth="1"/>
    <col min="3338" max="3584" width="9.33203125" style="43"/>
    <col min="3585" max="3585" width="60.6640625" style="43" customWidth="1"/>
    <col min="3586" max="3586" width="15.6640625" style="43" customWidth="1"/>
    <col min="3587" max="3587" width="16.33203125" style="43" customWidth="1"/>
    <col min="3588" max="3588" width="18" style="43" customWidth="1"/>
    <col min="3589" max="3589" width="16.6640625" style="43" customWidth="1"/>
    <col min="3590" max="3590" width="18.83203125" style="43" customWidth="1"/>
    <col min="3591" max="3592" width="12.83203125" style="43" customWidth="1"/>
    <col min="3593" max="3593" width="13.83203125" style="43" customWidth="1"/>
    <col min="3594" max="3840" width="9.33203125" style="43"/>
    <col min="3841" max="3841" width="60.6640625" style="43" customWidth="1"/>
    <col min="3842" max="3842" width="15.6640625" style="43" customWidth="1"/>
    <col min="3843" max="3843" width="16.33203125" style="43" customWidth="1"/>
    <col min="3844" max="3844" width="18" style="43" customWidth="1"/>
    <col min="3845" max="3845" width="16.6640625" style="43" customWidth="1"/>
    <col min="3846" max="3846" width="18.83203125" style="43" customWidth="1"/>
    <col min="3847" max="3848" width="12.83203125" style="43" customWidth="1"/>
    <col min="3849" max="3849" width="13.83203125" style="43" customWidth="1"/>
    <col min="3850" max="4096" width="9.33203125" style="43"/>
    <col min="4097" max="4097" width="60.6640625" style="43" customWidth="1"/>
    <col min="4098" max="4098" width="15.6640625" style="43" customWidth="1"/>
    <col min="4099" max="4099" width="16.33203125" style="43" customWidth="1"/>
    <col min="4100" max="4100" width="18" style="43" customWidth="1"/>
    <col min="4101" max="4101" width="16.6640625" style="43" customWidth="1"/>
    <col min="4102" max="4102" width="18.83203125" style="43" customWidth="1"/>
    <col min="4103" max="4104" width="12.83203125" style="43" customWidth="1"/>
    <col min="4105" max="4105" width="13.83203125" style="43" customWidth="1"/>
    <col min="4106" max="4352" width="9.33203125" style="43"/>
    <col min="4353" max="4353" width="60.6640625" style="43" customWidth="1"/>
    <col min="4354" max="4354" width="15.6640625" style="43" customWidth="1"/>
    <col min="4355" max="4355" width="16.33203125" style="43" customWidth="1"/>
    <col min="4356" max="4356" width="18" style="43" customWidth="1"/>
    <col min="4357" max="4357" width="16.6640625" style="43" customWidth="1"/>
    <col min="4358" max="4358" width="18.83203125" style="43" customWidth="1"/>
    <col min="4359" max="4360" width="12.83203125" style="43" customWidth="1"/>
    <col min="4361" max="4361" width="13.83203125" style="43" customWidth="1"/>
    <col min="4362" max="4608" width="9.33203125" style="43"/>
    <col min="4609" max="4609" width="60.6640625" style="43" customWidth="1"/>
    <col min="4610" max="4610" width="15.6640625" style="43" customWidth="1"/>
    <col min="4611" max="4611" width="16.33203125" style="43" customWidth="1"/>
    <col min="4612" max="4612" width="18" style="43" customWidth="1"/>
    <col min="4613" max="4613" width="16.6640625" style="43" customWidth="1"/>
    <col min="4614" max="4614" width="18.83203125" style="43" customWidth="1"/>
    <col min="4615" max="4616" width="12.83203125" style="43" customWidth="1"/>
    <col min="4617" max="4617" width="13.83203125" style="43" customWidth="1"/>
    <col min="4618" max="4864" width="9.33203125" style="43"/>
    <col min="4865" max="4865" width="60.6640625" style="43" customWidth="1"/>
    <col min="4866" max="4866" width="15.6640625" style="43" customWidth="1"/>
    <col min="4867" max="4867" width="16.33203125" style="43" customWidth="1"/>
    <col min="4868" max="4868" width="18" style="43" customWidth="1"/>
    <col min="4869" max="4869" width="16.6640625" style="43" customWidth="1"/>
    <col min="4870" max="4870" width="18.83203125" style="43" customWidth="1"/>
    <col min="4871" max="4872" width="12.83203125" style="43" customWidth="1"/>
    <col min="4873" max="4873" width="13.83203125" style="43" customWidth="1"/>
    <col min="4874" max="5120" width="9.33203125" style="43"/>
    <col min="5121" max="5121" width="60.6640625" style="43" customWidth="1"/>
    <col min="5122" max="5122" width="15.6640625" style="43" customWidth="1"/>
    <col min="5123" max="5123" width="16.33203125" style="43" customWidth="1"/>
    <col min="5124" max="5124" width="18" style="43" customWidth="1"/>
    <col min="5125" max="5125" width="16.6640625" style="43" customWidth="1"/>
    <col min="5126" max="5126" width="18.83203125" style="43" customWidth="1"/>
    <col min="5127" max="5128" width="12.83203125" style="43" customWidth="1"/>
    <col min="5129" max="5129" width="13.83203125" style="43" customWidth="1"/>
    <col min="5130" max="5376" width="9.33203125" style="43"/>
    <col min="5377" max="5377" width="60.6640625" style="43" customWidth="1"/>
    <col min="5378" max="5378" width="15.6640625" style="43" customWidth="1"/>
    <col min="5379" max="5379" width="16.33203125" style="43" customWidth="1"/>
    <col min="5380" max="5380" width="18" style="43" customWidth="1"/>
    <col min="5381" max="5381" width="16.6640625" style="43" customWidth="1"/>
    <col min="5382" max="5382" width="18.83203125" style="43" customWidth="1"/>
    <col min="5383" max="5384" width="12.83203125" style="43" customWidth="1"/>
    <col min="5385" max="5385" width="13.83203125" style="43" customWidth="1"/>
    <col min="5386" max="5632" width="9.33203125" style="43"/>
    <col min="5633" max="5633" width="60.6640625" style="43" customWidth="1"/>
    <col min="5634" max="5634" width="15.6640625" style="43" customWidth="1"/>
    <col min="5635" max="5635" width="16.33203125" style="43" customWidth="1"/>
    <col min="5636" max="5636" width="18" style="43" customWidth="1"/>
    <col min="5637" max="5637" width="16.6640625" style="43" customWidth="1"/>
    <col min="5638" max="5638" width="18.83203125" style="43" customWidth="1"/>
    <col min="5639" max="5640" width="12.83203125" style="43" customWidth="1"/>
    <col min="5641" max="5641" width="13.83203125" style="43" customWidth="1"/>
    <col min="5642" max="5888" width="9.33203125" style="43"/>
    <col min="5889" max="5889" width="60.6640625" style="43" customWidth="1"/>
    <col min="5890" max="5890" width="15.6640625" style="43" customWidth="1"/>
    <col min="5891" max="5891" width="16.33203125" style="43" customWidth="1"/>
    <col min="5892" max="5892" width="18" style="43" customWidth="1"/>
    <col min="5893" max="5893" width="16.6640625" style="43" customWidth="1"/>
    <col min="5894" max="5894" width="18.83203125" style="43" customWidth="1"/>
    <col min="5895" max="5896" width="12.83203125" style="43" customWidth="1"/>
    <col min="5897" max="5897" width="13.83203125" style="43" customWidth="1"/>
    <col min="5898" max="6144" width="9.33203125" style="43"/>
    <col min="6145" max="6145" width="60.6640625" style="43" customWidth="1"/>
    <col min="6146" max="6146" width="15.6640625" style="43" customWidth="1"/>
    <col min="6147" max="6147" width="16.33203125" style="43" customWidth="1"/>
    <col min="6148" max="6148" width="18" style="43" customWidth="1"/>
    <col min="6149" max="6149" width="16.6640625" style="43" customWidth="1"/>
    <col min="6150" max="6150" width="18.83203125" style="43" customWidth="1"/>
    <col min="6151" max="6152" width="12.83203125" style="43" customWidth="1"/>
    <col min="6153" max="6153" width="13.83203125" style="43" customWidth="1"/>
    <col min="6154" max="6400" width="9.33203125" style="43"/>
    <col min="6401" max="6401" width="60.6640625" style="43" customWidth="1"/>
    <col min="6402" max="6402" width="15.6640625" style="43" customWidth="1"/>
    <col min="6403" max="6403" width="16.33203125" style="43" customWidth="1"/>
    <col min="6404" max="6404" width="18" style="43" customWidth="1"/>
    <col min="6405" max="6405" width="16.6640625" style="43" customWidth="1"/>
    <col min="6406" max="6406" width="18.83203125" style="43" customWidth="1"/>
    <col min="6407" max="6408" width="12.83203125" style="43" customWidth="1"/>
    <col min="6409" max="6409" width="13.83203125" style="43" customWidth="1"/>
    <col min="6410" max="6656" width="9.33203125" style="43"/>
    <col min="6657" max="6657" width="60.6640625" style="43" customWidth="1"/>
    <col min="6658" max="6658" width="15.6640625" style="43" customWidth="1"/>
    <col min="6659" max="6659" width="16.33203125" style="43" customWidth="1"/>
    <col min="6660" max="6660" width="18" style="43" customWidth="1"/>
    <col min="6661" max="6661" width="16.6640625" style="43" customWidth="1"/>
    <col min="6662" max="6662" width="18.83203125" style="43" customWidth="1"/>
    <col min="6663" max="6664" width="12.83203125" style="43" customWidth="1"/>
    <col min="6665" max="6665" width="13.83203125" style="43" customWidth="1"/>
    <col min="6666" max="6912" width="9.33203125" style="43"/>
    <col min="6913" max="6913" width="60.6640625" style="43" customWidth="1"/>
    <col min="6914" max="6914" width="15.6640625" style="43" customWidth="1"/>
    <col min="6915" max="6915" width="16.33203125" style="43" customWidth="1"/>
    <col min="6916" max="6916" width="18" style="43" customWidth="1"/>
    <col min="6917" max="6917" width="16.6640625" style="43" customWidth="1"/>
    <col min="6918" max="6918" width="18.83203125" style="43" customWidth="1"/>
    <col min="6919" max="6920" width="12.83203125" style="43" customWidth="1"/>
    <col min="6921" max="6921" width="13.83203125" style="43" customWidth="1"/>
    <col min="6922" max="7168" width="9.33203125" style="43"/>
    <col min="7169" max="7169" width="60.6640625" style="43" customWidth="1"/>
    <col min="7170" max="7170" width="15.6640625" style="43" customWidth="1"/>
    <col min="7171" max="7171" width="16.33203125" style="43" customWidth="1"/>
    <col min="7172" max="7172" width="18" style="43" customWidth="1"/>
    <col min="7173" max="7173" width="16.6640625" style="43" customWidth="1"/>
    <col min="7174" max="7174" width="18.83203125" style="43" customWidth="1"/>
    <col min="7175" max="7176" width="12.83203125" style="43" customWidth="1"/>
    <col min="7177" max="7177" width="13.83203125" style="43" customWidth="1"/>
    <col min="7178" max="7424" width="9.33203125" style="43"/>
    <col min="7425" max="7425" width="60.6640625" style="43" customWidth="1"/>
    <col min="7426" max="7426" width="15.6640625" style="43" customWidth="1"/>
    <col min="7427" max="7427" width="16.33203125" style="43" customWidth="1"/>
    <col min="7428" max="7428" width="18" style="43" customWidth="1"/>
    <col min="7429" max="7429" width="16.6640625" style="43" customWidth="1"/>
    <col min="7430" max="7430" width="18.83203125" style="43" customWidth="1"/>
    <col min="7431" max="7432" width="12.83203125" style="43" customWidth="1"/>
    <col min="7433" max="7433" width="13.83203125" style="43" customWidth="1"/>
    <col min="7434" max="7680" width="9.33203125" style="43"/>
    <col min="7681" max="7681" width="60.6640625" style="43" customWidth="1"/>
    <col min="7682" max="7682" width="15.6640625" style="43" customWidth="1"/>
    <col min="7683" max="7683" width="16.33203125" style="43" customWidth="1"/>
    <col min="7684" max="7684" width="18" style="43" customWidth="1"/>
    <col min="7685" max="7685" width="16.6640625" style="43" customWidth="1"/>
    <col min="7686" max="7686" width="18.83203125" style="43" customWidth="1"/>
    <col min="7687" max="7688" width="12.83203125" style="43" customWidth="1"/>
    <col min="7689" max="7689" width="13.83203125" style="43" customWidth="1"/>
    <col min="7690" max="7936" width="9.33203125" style="43"/>
    <col min="7937" max="7937" width="60.6640625" style="43" customWidth="1"/>
    <col min="7938" max="7938" width="15.6640625" style="43" customWidth="1"/>
    <col min="7939" max="7939" width="16.33203125" style="43" customWidth="1"/>
    <col min="7940" max="7940" width="18" style="43" customWidth="1"/>
    <col min="7941" max="7941" width="16.6640625" style="43" customWidth="1"/>
    <col min="7942" max="7942" width="18.83203125" style="43" customWidth="1"/>
    <col min="7943" max="7944" width="12.83203125" style="43" customWidth="1"/>
    <col min="7945" max="7945" width="13.83203125" style="43" customWidth="1"/>
    <col min="7946" max="8192" width="9.33203125" style="43"/>
    <col min="8193" max="8193" width="60.6640625" style="43" customWidth="1"/>
    <col min="8194" max="8194" width="15.6640625" style="43" customWidth="1"/>
    <col min="8195" max="8195" width="16.33203125" style="43" customWidth="1"/>
    <col min="8196" max="8196" width="18" style="43" customWidth="1"/>
    <col min="8197" max="8197" width="16.6640625" style="43" customWidth="1"/>
    <col min="8198" max="8198" width="18.83203125" style="43" customWidth="1"/>
    <col min="8199" max="8200" width="12.83203125" style="43" customWidth="1"/>
    <col min="8201" max="8201" width="13.83203125" style="43" customWidth="1"/>
    <col min="8202" max="8448" width="9.33203125" style="43"/>
    <col min="8449" max="8449" width="60.6640625" style="43" customWidth="1"/>
    <col min="8450" max="8450" width="15.6640625" style="43" customWidth="1"/>
    <col min="8451" max="8451" width="16.33203125" style="43" customWidth="1"/>
    <col min="8452" max="8452" width="18" style="43" customWidth="1"/>
    <col min="8453" max="8453" width="16.6640625" style="43" customWidth="1"/>
    <col min="8454" max="8454" width="18.83203125" style="43" customWidth="1"/>
    <col min="8455" max="8456" width="12.83203125" style="43" customWidth="1"/>
    <col min="8457" max="8457" width="13.83203125" style="43" customWidth="1"/>
    <col min="8458" max="8704" width="9.33203125" style="43"/>
    <col min="8705" max="8705" width="60.6640625" style="43" customWidth="1"/>
    <col min="8706" max="8706" width="15.6640625" style="43" customWidth="1"/>
    <col min="8707" max="8707" width="16.33203125" style="43" customWidth="1"/>
    <col min="8708" max="8708" width="18" style="43" customWidth="1"/>
    <col min="8709" max="8709" width="16.6640625" style="43" customWidth="1"/>
    <col min="8710" max="8710" width="18.83203125" style="43" customWidth="1"/>
    <col min="8711" max="8712" width="12.83203125" style="43" customWidth="1"/>
    <col min="8713" max="8713" width="13.83203125" style="43" customWidth="1"/>
    <col min="8714" max="8960" width="9.33203125" style="43"/>
    <col min="8961" max="8961" width="60.6640625" style="43" customWidth="1"/>
    <col min="8962" max="8962" width="15.6640625" style="43" customWidth="1"/>
    <col min="8963" max="8963" width="16.33203125" style="43" customWidth="1"/>
    <col min="8964" max="8964" width="18" style="43" customWidth="1"/>
    <col min="8965" max="8965" width="16.6640625" style="43" customWidth="1"/>
    <col min="8966" max="8966" width="18.83203125" style="43" customWidth="1"/>
    <col min="8967" max="8968" width="12.83203125" style="43" customWidth="1"/>
    <col min="8969" max="8969" width="13.83203125" style="43" customWidth="1"/>
    <col min="8970" max="9216" width="9.33203125" style="43"/>
    <col min="9217" max="9217" width="60.6640625" style="43" customWidth="1"/>
    <col min="9218" max="9218" width="15.6640625" style="43" customWidth="1"/>
    <col min="9219" max="9219" width="16.33203125" style="43" customWidth="1"/>
    <col min="9220" max="9220" width="18" style="43" customWidth="1"/>
    <col min="9221" max="9221" width="16.6640625" style="43" customWidth="1"/>
    <col min="9222" max="9222" width="18.83203125" style="43" customWidth="1"/>
    <col min="9223" max="9224" width="12.83203125" style="43" customWidth="1"/>
    <col min="9225" max="9225" width="13.83203125" style="43" customWidth="1"/>
    <col min="9226" max="9472" width="9.33203125" style="43"/>
    <col min="9473" max="9473" width="60.6640625" style="43" customWidth="1"/>
    <col min="9474" max="9474" width="15.6640625" style="43" customWidth="1"/>
    <col min="9475" max="9475" width="16.33203125" style="43" customWidth="1"/>
    <col min="9476" max="9476" width="18" style="43" customWidth="1"/>
    <col min="9477" max="9477" width="16.6640625" style="43" customWidth="1"/>
    <col min="9478" max="9478" width="18.83203125" style="43" customWidth="1"/>
    <col min="9479" max="9480" width="12.83203125" style="43" customWidth="1"/>
    <col min="9481" max="9481" width="13.83203125" style="43" customWidth="1"/>
    <col min="9482" max="9728" width="9.33203125" style="43"/>
    <col min="9729" max="9729" width="60.6640625" style="43" customWidth="1"/>
    <col min="9730" max="9730" width="15.6640625" style="43" customWidth="1"/>
    <col min="9731" max="9731" width="16.33203125" style="43" customWidth="1"/>
    <col min="9732" max="9732" width="18" style="43" customWidth="1"/>
    <col min="9733" max="9733" width="16.6640625" style="43" customWidth="1"/>
    <col min="9734" max="9734" width="18.83203125" style="43" customWidth="1"/>
    <col min="9735" max="9736" width="12.83203125" style="43" customWidth="1"/>
    <col min="9737" max="9737" width="13.83203125" style="43" customWidth="1"/>
    <col min="9738" max="9984" width="9.33203125" style="43"/>
    <col min="9985" max="9985" width="60.6640625" style="43" customWidth="1"/>
    <col min="9986" max="9986" width="15.6640625" style="43" customWidth="1"/>
    <col min="9987" max="9987" width="16.33203125" style="43" customWidth="1"/>
    <col min="9988" max="9988" width="18" style="43" customWidth="1"/>
    <col min="9989" max="9989" width="16.6640625" style="43" customWidth="1"/>
    <col min="9990" max="9990" width="18.83203125" style="43" customWidth="1"/>
    <col min="9991" max="9992" width="12.83203125" style="43" customWidth="1"/>
    <col min="9993" max="9993" width="13.83203125" style="43" customWidth="1"/>
    <col min="9994" max="10240" width="9.33203125" style="43"/>
    <col min="10241" max="10241" width="60.6640625" style="43" customWidth="1"/>
    <col min="10242" max="10242" width="15.6640625" style="43" customWidth="1"/>
    <col min="10243" max="10243" width="16.33203125" style="43" customWidth="1"/>
    <col min="10244" max="10244" width="18" style="43" customWidth="1"/>
    <col min="10245" max="10245" width="16.6640625" style="43" customWidth="1"/>
    <col min="10246" max="10246" width="18.83203125" style="43" customWidth="1"/>
    <col min="10247" max="10248" width="12.83203125" style="43" customWidth="1"/>
    <col min="10249" max="10249" width="13.83203125" style="43" customWidth="1"/>
    <col min="10250" max="10496" width="9.33203125" style="43"/>
    <col min="10497" max="10497" width="60.6640625" style="43" customWidth="1"/>
    <col min="10498" max="10498" width="15.6640625" style="43" customWidth="1"/>
    <col min="10499" max="10499" width="16.33203125" style="43" customWidth="1"/>
    <col min="10500" max="10500" width="18" style="43" customWidth="1"/>
    <col min="10501" max="10501" width="16.6640625" style="43" customWidth="1"/>
    <col min="10502" max="10502" width="18.83203125" style="43" customWidth="1"/>
    <col min="10503" max="10504" width="12.83203125" style="43" customWidth="1"/>
    <col min="10505" max="10505" width="13.83203125" style="43" customWidth="1"/>
    <col min="10506" max="10752" width="9.33203125" style="43"/>
    <col min="10753" max="10753" width="60.6640625" style="43" customWidth="1"/>
    <col min="10754" max="10754" width="15.6640625" style="43" customWidth="1"/>
    <col min="10755" max="10755" width="16.33203125" style="43" customWidth="1"/>
    <col min="10756" max="10756" width="18" style="43" customWidth="1"/>
    <col min="10757" max="10757" width="16.6640625" style="43" customWidth="1"/>
    <col min="10758" max="10758" width="18.83203125" style="43" customWidth="1"/>
    <col min="10759" max="10760" width="12.83203125" style="43" customWidth="1"/>
    <col min="10761" max="10761" width="13.83203125" style="43" customWidth="1"/>
    <col min="10762" max="11008" width="9.33203125" style="43"/>
    <col min="11009" max="11009" width="60.6640625" style="43" customWidth="1"/>
    <col min="11010" max="11010" width="15.6640625" style="43" customWidth="1"/>
    <col min="11011" max="11011" width="16.33203125" style="43" customWidth="1"/>
    <col min="11012" max="11012" width="18" style="43" customWidth="1"/>
    <col min="11013" max="11013" width="16.6640625" style="43" customWidth="1"/>
    <col min="11014" max="11014" width="18.83203125" style="43" customWidth="1"/>
    <col min="11015" max="11016" width="12.83203125" style="43" customWidth="1"/>
    <col min="11017" max="11017" width="13.83203125" style="43" customWidth="1"/>
    <col min="11018" max="11264" width="9.33203125" style="43"/>
    <col min="11265" max="11265" width="60.6640625" style="43" customWidth="1"/>
    <col min="11266" max="11266" width="15.6640625" style="43" customWidth="1"/>
    <col min="11267" max="11267" width="16.33203125" style="43" customWidth="1"/>
    <col min="11268" max="11268" width="18" style="43" customWidth="1"/>
    <col min="11269" max="11269" width="16.6640625" style="43" customWidth="1"/>
    <col min="11270" max="11270" width="18.83203125" style="43" customWidth="1"/>
    <col min="11271" max="11272" width="12.83203125" style="43" customWidth="1"/>
    <col min="11273" max="11273" width="13.83203125" style="43" customWidth="1"/>
    <col min="11274" max="11520" width="9.33203125" style="43"/>
    <col min="11521" max="11521" width="60.6640625" style="43" customWidth="1"/>
    <col min="11522" max="11522" width="15.6640625" style="43" customWidth="1"/>
    <col min="11523" max="11523" width="16.33203125" style="43" customWidth="1"/>
    <col min="11524" max="11524" width="18" style="43" customWidth="1"/>
    <col min="11525" max="11525" width="16.6640625" style="43" customWidth="1"/>
    <col min="11526" max="11526" width="18.83203125" style="43" customWidth="1"/>
    <col min="11527" max="11528" width="12.83203125" style="43" customWidth="1"/>
    <col min="11529" max="11529" width="13.83203125" style="43" customWidth="1"/>
    <col min="11530" max="11776" width="9.33203125" style="43"/>
    <col min="11777" max="11777" width="60.6640625" style="43" customWidth="1"/>
    <col min="11778" max="11778" width="15.6640625" style="43" customWidth="1"/>
    <col min="11779" max="11779" width="16.33203125" style="43" customWidth="1"/>
    <col min="11780" max="11780" width="18" style="43" customWidth="1"/>
    <col min="11781" max="11781" width="16.6640625" style="43" customWidth="1"/>
    <col min="11782" max="11782" width="18.83203125" style="43" customWidth="1"/>
    <col min="11783" max="11784" width="12.83203125" style="43" customWidth="1"/>
    <col min="11785" max="11785" width="13.83203125" style="43" customWidth="1"/>
    <col min="11786" max="12032" width="9.33203125" style="43"/>
    <col min="12033" max="12033" width="60.6640625" style="43" customWidth="1"/>
    <col min="12034" max="12034" width="15.6640625" style="43" customWidth="1"/>
    <col min="12035" max="12035" width="16.33203125" style="43" customWidth="1"/>
    <col min="12036" max="12036" width="18" style="43" customWidth="1"/>
    <col min="12037" max="12037" width="16.6640625" style="43" customWidth="1"/>
    <col min="12038" max="12038" width="18.83203125" style="43" customWidth="1"/>
    <col min="12039" max="12040" width="12.83203125" style="43" customWidth="1"/>
    <col min="12041" max="12041" width="13.83203125" style="43" customWidth="1"/>
    <col min="12042" max="12288" width="9.33203125" style="43"/>
    <col min="12289" max="12289" width="60.6640625" style="43" customWidth="1"/>
    <col min="12290" max="12290" width="15.6640625" style="43" customWidth="1"/>
    <col min="12291" max="12291" width="16.33203125" style="43" customWidth="1"/>
    <col min="12292" max="12292" width="18" style="43" customWidth="1"/>
    <col min="12293" max="12293" width="16.6640625" style="43" customWidth="1"/>
    <col min="12294" max="12294" width="18.83203125" style="43" customWidth="1"/>
    <col min="12295" max="12296" width="12.83203125" style="43" customWidth="1"/>
    <col min="12297" max="12297" width="13.83203125" style="43" customWidth="1"/>
    <col min="12298" max="12544" width="9.33203125" style="43"/>
    <col min="12545" max="12545" width="60.6640625" style="43" customWidth="1"/>
    <col min="12546" max="12546" width="15.6640625" style="43" customWidth="1"/>
    <col min="12547" max="12547" width="16.33203125" style="43" customWidth="1"/>
    <col min="12548" max="12548" width="18" style="43" customWidth="1"/>
    <col min="12549" max="12549" width="16.6640625" style="43" customWidth="1"/>
    <col min="12550" max="12550" width="18.83203125" style="43" customWidth="1"/>
    <col min="12551" max="12552" width="12.83203125" style="43" customWidth="1"/>
    <col min="12553" max="12553" width="13.83203125" style="43" customWidth="1"/>
    <col min="12554" max="12800" width="9.33203125" style="43"/>
    <col min="12801" max="12801" width="60.6640625" style="43" customWidth="1"/>
    <col min="12802" max="12802" width="15.6640625" style="43" customWidth="1"/>
    <col min="12803" max="12803" width="16.33203125" style="43" customWidth="1"/>
    <col min="12804" max="12804" width="18" style="43" customWidth="1"/>
    <col min="12805" max="12805" width="16.6640625" style="43" customWidth="1"/>
    <col min="12806" max="12806" width="18.83203125" style="43" customWidth="1"/>
    <col min="12807" max="12808" width="12.83203125" style="43" customWidth="1"/>
    <col min="12809" max="12809" width="13.83203125" style="43" customWidth="1"/>
    <col min="12810" max="13056" width="9.33203125" style="43"/>
    <col min="13057" max="13057" width="60.6640625" style="43" customWidth="1"/>
    <col min="13058" max="13058" width="15.6640625" style="43" customWidth="1"/>
    <col min="13059" max="13059" width="16.33203125" style="43" customWidth="1"/>
    <col min="13060" max="13060" width="18" style="43" customWidth="1"/>
    <col min="13061" max="13061" width="16.6640625" style="43" customWidth="1"/>
    <col min="13062" max="13062" width="18.83203125" style="43" customWidth="1"/>
    <col min="13063" max="13064" width="12.83203125" style="43" customWidth="1"/>
    <col min="13065" max="13065" width="13.83203125" style="43" customWidth="1"/>
    <col min="13066" max="13312" width="9.33203125" style="43"/>
    <col min="13313" max="13313" width="60.6640625" style="43" customWidth="1"/>
    <col min="13314" max="13314" width="15.6640625" style="43" customWidth="1"/>
    <col min="13315" max="13315" width="16.33203125" style="43" customWidth="1"/>
    <col min="13316" max="13316" width="18" style="43" customWidth="1"/>
    <col min="13317" max="13317" width="16.6640625" style="43" customWidth="1"/>
    <col min="13318" max="13318" width="18.83203125" style="43" customWidth="1"/>
    <col min="13319" max="13320" width="12.83203125" style="43" customWidth="1"/>
    <col min="13321" max="13321" width="13.83203125" style="43" customWidth="1"/>
    <col min="13322" max="13568" width="9.33203125" style="43"/>
    <col min="13569" max="13569" width="60.6640625" style="43" customWidth="1"/>
    <col min="13570" max="13570" width="15.6640625" style="43" customWidth="1"/>
    <col min="13571" max="13571" width="16.33203125" style="43" customWidth="1"/>
    <col min="13572" max="13572" width="18" style="43" customWidth="1"/>
    <col min="13573" max="13573" width="16.6640625" style="43" customWidth="1"/>
    <col min="13574" max="13574" width="18.83203125" style="43" customWidth="1"/>
    <col min="13575" max="13576" width="12.83203125" style="43" customWidth="1"/>
    <col min="13577" max="13577" width="13.83203125" style="43" customWidth="1"/>
    <col min="13578" max="13824" width="9.33203125" style="43"/>
    <col min="13825" max="13825" width="60.6640625" style="43" customWidth="1"/>
    <col min="13826" max="13826" width="15.6640625" style="43" customWidth="1"/>
    <col min="13827" max="13827" width="16.33203125" style="43" customWidth="1"/>
    <col min="13828" max="13828" width="18" style="43" customWidth="1"/>
    <col min="13829" max="13829" width="16.6640625" style="43" customWidth="1"/>
    <col min="13830" max="13830" width="18.83203125" style="43" customWidth="1"/>
    <col min="13831" max="13832" width="12.83203125" style="43" customWidth="1"/>
    <col min="13833" max="13833" width="13.83203125" style="43" customWidth="1"/>
    <col min="13834" max="14080" width="9.33203125" style="43"/>
    <col min="14081" max="14081" width="60.6640625" style="43" customWidth="1"/>
    <col min="14082" max="14082" width="15.6640625" style="43" customWidth="1"/>
    <col min="14083" max="14083" width="16.33203125" style="43" customWidth="1"/>
    <col min="14084" max="14084" width="18" style="43" customWidth="1"/>
    <col min="14085" max="14085" width="16.6640625" style="43" customWidth="1"/>
    <col min="14086" max="14086" width="18.83203125" style="43" customWidth="1"/>
    <col min="14087" max="14088" width="12.83203125" style="43" customWidth="1"/>
    <col min="14089" max="14089" width="13.83203125" style="43" customWidth="1"/>
    <col min="14090" max="14336" width="9.33203125" style="43"/>
    <col min="14337" max="14337" width="60.6640625" style="43" customWidth="1"/>
    <col min="14338" max="14338" width="15.6640625" style="43" customWidth="1"/>
    <col min="14339" max="14339" width="16.33203125" style="43" customWidth="1"/>
    <col min="14340" max="14340" width="18" style="43" customWidth="1"/>
    <col min="14341" max="14341" width="16.6640625" style="43" customWidth="1"/>
    <col min="14342" max="14342" width="18.83203125" style="43" customWidth="1"/>
    <col min="14343" max="14344" width="12.83203125" style="43" customWidth="1"/>
    <col min="14345" max="14345" width="13.83203125" style="43" customWidth="1"/>
    <col min="14346" max="14592" width="9.33203125" style="43"/>
    <col min="14593" max="14593" width="60.6640625" style="43" customWidth="1"/>
    <col min="14594" max="14594" width="15.6640625" style="43" customWidth="1"/>
    <col min="14595" max="14595" width="16.33203125" style="43" customWidth="1"/>
    <col min="14596" max="14596" width="18" style="43" customWidth="1"/>
    <col min="14597" max="14597" width="16.6640625" style="43" customWidth="1"/>
    <col min="14598" max="14598" width="18.83203125" style="43" customWidth="1"/>
    <col min="14599" max="14600" width="12.83203125" style="43" customWidth="1"/>
    <col min="14601" max="14601" width="13.83203125" style="43" customWidth="1"/>
    <col min="14602" max="14848" width="9.33203125" style="43"/>
    <col min="14849" max="14849" width="60.6640625" style="43" customWidth="1"/>
    <col min="14850" max="14850" width="15.6640625" style="43" customWidth="1"/>
    <col min="14851" max="14851" width="16.33203125" style="43" customWidth="1"/>
    <col min="14852" max="14852" width="18" style="43" customWidth="1"/>
    <col min="14853" max="14853" width="16.6640625" style="43" customWidth="1"/>
    <col min="14854" max="14854" width="18.83203125" style="43" customWidth="1"/>
    <col min="14855" max="14856" width="12.83203125" style="43" customWidth="1"/>
    <col min="14857" max="14857" width="13.83203125" style="43" customWidth="1"/>
    <col min="14858" max="15104" width="9.33203125" style="43"/>
    <col min="15105" max="15105" width="60.6640625" style="43" customWidth="1"/>
    <col min="15106" max="15106" width="15.6640625" style="43" customWidth="1"/>
    <col min="15107" max="15107" width="16.33203125" style="43" customWidth="1"/>
    <col min="15108" max="15108" width="18" style="43" customWidth="1"/>
    <col min="15109" max="15109" width="16.6640625" style="43" customWidth="1"/>
    <col min="15110" max="15110" width="18.83203125" style="43" customWidth="1"/>
    <col min="15111" max="15112" width="12.83203125" style="43" customWidth="1"/>
    <col min="15113" max="15113" width="13.83203125" style="43" customWidth="1"/>
    <col min="15114" max="15360" width="9.33203125" style="43"/>
    <col min="15361" max="15361" width="60.6640625" style="43" customWidth="1"/>
    <col min="15362" max="15362" width="15.6640625" style="43" customWidth="1"/>
    <col min="15363" max="15363" width="16.33203125" style="43" customWidth="1"/>
    <col min="15364" max="15364" width="18" style="43" customWidth="1"/>
    <col min="15365" max="15365" width="16.6640625" style="43" customWidth="1"/>
    <col min="15366" max="15366" width="18.83203125" style="43" customWidth="1"/>
    <col min="15367" max="15368" width="12.83203125" style="43" customWidth="1"/>
    <col min="15369" max="15369" width="13.83203125" style="43" customWidth="1"/>
    <col min="15370" max="15616" width="9.33203125" style="43"/>
    <col min="15617" max="15617" width="60.6640625" style="43" customWidth="1"/>
    <col min="15618" max="15618" width="15.6640625" style="43" customWidth="1"/>
    <col min="15619" max="15619" width="16.33203125" style="43" customWidth="1"/>
    <col min="15620" max="15620" width="18" style="43" customWidth="1"/>
    <col min="15621" max="15621" width="16.6640625" style="43" customWidth="1"/>
    <col min="15622" max="15622" width="18.83203125" style="43" customWidth="1"/>
    <col min="15623" max="15624" width="12.83203125" style="43" customWidth="1"/>
    <col min="15625" max="15625" width="13.83203125" style="43" customWidth="1"/>
    <col min="15626" max="15872" width="9.33203125" style="43"/>
    <col min="15873" max="15873" width="60.6640625" style="43" customWidth="1"/>
    <col min="15874" max="15874" width="15.6640625" style="43" customWidth="1"/>
    <col min="15875" max="15875" width="16.33203125" style="43" customWidth="1"/>
    <col min="15876" max="15876" width="18" style="43" customWidth="1"/>
    <col min="15877" max="15877" width="16.6640625" style="43" customWidth="1"/>
    <col min="15878" max="15878" width="18.83203125" style="43" customWidth="1"/>
    <col min="15879" max="15880" width="12.83203125" style="43" customWidth="1"/>
    <col min="15881" max="15881" width="13.83203125" style="43" customWidth="1"/>
    <col min="15882" max="16128" width="9.33203125" style="43"/>
    <col min="16129" max="16129" width="60.6640625" style="43" customWidth="1"/>
    <col min="16130" max="16130" width="15.6640625" style="43" customWidth="1"/>
    <col min="16131" max="16131" width="16.33203125" style="43" customWidth="1"/>
    <col min="16132" max="16132" width="18" style="43" customWidth="1"/>
    <col min="16133" max="16133" width="16.6640625" style="43" customWidth="1"/>
    <col min="16134" max="16134" width="18.83203125" style="43" customWidth="1"/>
    <col min="16135" max="16136" width="12.83203125" style="43" customWidth="1"/>
    <col min="16137" max="16137" width="13.83203125" style="43" customWidth="1"/>
    <col min="16138" max="16384" width="9.33203125" style="43"/>
  </cols>
  <sheetData>
    <row r="1" spans="1:6" ht="24.75" customHeight="1" x14ac:dyDescent="0.2">
      <c r="A1" s="621" t="s">
        <v>1</v>
      </c>
      <c r="B1" s="621"/>
      <c r="C1" s="621"/>
      <c r="D1" s="621"/>
      <c r="E1" s="621"/>
      <c r="F1" s="621"/>
    </row>
    <row r="2" spans="1:6" ht="23.25" customHeight="1" thickBot="1" x14ac:dyDescent="0.3">
      <c r="A2" s="198"/>
      <c r="B2" s="57"/>
      <c r="C2" s="57"/>
      <c r="D2" s="57"/>
      <c r="E2" s="57"/>
      <c r="F2" s="53" t="str">
        <f>'[1]6.sz.mell.'!F2</f>
        <v>Forintban!</v>
      </c>
    </row>
    <row r="3" spans="1:6" s="46" customFormat="1" ht="48.75" customHeight="1" thickBot="1" x14ac:dyDescent="0.25">
      <c r="A3" s="199" t="s">
        <v>68</v>
      </c>
      <c r="B3" s="200" t="s">
        <v>66</v>
      </c>
      <c r="C3" s="200" t="s">
        <v>67</v>
      </c>
      <c r="D3" s="200" t="str">
        <f>+'[1]6.sz.mell.'!D3</f>
        <v>Felhasználás   2017. XII. 31-ig</v>
      </c>
      <c r="E3" s="200" t="str">
        <f>+'[1]6.sz.mell.'!E3</f>
        <v>2018. évi előirányzat</v>
      </c>
      <c r="F3" s="545" t="str">
        <f>+CONCATENATE(LEFT([1]ÖSSZEFÜGGÉSEK!A5,4),". utáni szükséglet ",CHAR(10),"")</f>
        <v xml:space="preserve">2018. utáni szükséglet 
</v>
      </c>
    </row>
    <row r="4" spans="1:6" s="57" customFormat="1" ht="15" customHeight="1" thickBot="1" x14ac:dyDescent="0.25">
      <c r="A4" s="55" t="s">
        <v>492</v>
      </c>
      <c r="B4" s="56" t="s">
        <v>493</v>
      </c>
      <c r="C4" s="56" t="s">
        <v>494</v>
      </c>
      <c r="D4" s="56" t="s">
        <v>496</v>
      </c>
      <c r="E4" s="56" t="s">
        <v>495</v>
      </c>
      <c r="F4" s="547" t="s">
        <v>559</v>
      </c>
    </row>
    <row r="5" spans="1:6" ht="15.95" customHeight="1" x14ac:dyDescent="0.2">
      <c r="A5" s="64" t="s">
        <v>608</v>
      </c>
      <c r="B5" s="65">
        <v>14820624</v>
      </c>
      <c r="C5" s="500" t="s">
        <v>609</v>
      </c>
      <c r="D5" s="65"/>
      <c r="E5" s="65">
        <v>14820624</v>
      </c>
      <c r="F5" s="66">
        <f t="shared" ref="F5:F23" si="0">B5-D5-E5</f>
        <v>0</v>
      </c>
    </row>
    <row r="6" spans="1:6" ht="15.95" customHeight="1" x14ac:dyDescent="0.2">
      <c r="A6" s="64"/>
      <c r="B6" s="65"/>
      <c r="C6" s="500"/>
      <c r="D6" s="65"/>
      <c r="E6" s="65"/>
      <c r="F6" s="66">
        <f t="shared" si="0"/>
        <v>0</v>
      </c>
    </row>
    <row r="7" spans="1:6" ht="15.95" customHeight="1" x14ac:dyDescent="0.2">
      <c r="A7" s="64"/>
      <c r="B7" s="65"/>
      <c r="C7" s="500"/>
      <c r="D7" s="65"/>
      <c r="E7" s="65"/>
      <c r="F7" s="66">
        <f t="shared" si="0"/>
        <v>0</v>
      </c>
    </row>
    <row r="8" spans="1:6" ht="15.95" customHeight="1" x14ac:dyDescent="0.2">
      <c r="A8" s="64"/>
      <c r="B8" s="65"/>
      <c r="C8" s="500"/>
      <c r="D8" s="65"/>
      <c r="E8" s="65"/>
      <c r="F8" s="66">
        <f t="shared" si="0"/>
        <v>0</v>
      </c>
    </row>
    <row r="9" spans="1:6" ht="15.95" customHeight="1" x14ac:dyDescent="0.2">
      <c r="A9" s="64"/>
      <c r="B9" s="65"/>
      <c r="C9" s="500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500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500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500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500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500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500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500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500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500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500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500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500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500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1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1" t="s">
        <v>64</v>
      </c>
      <c r="B24" s="202">
        <f>SUM(B5:B23)</f>
        <v>14820624</v>
      </c>
      <c r="C24" s="126"/>
      <c r="D24" s="202">
        <f>SUM(D5:D23)</f>
        <v>0</v>
      </c>
      <c r="E24" s="202">
        <f>SUM(E5:E23)</f>
        <v>14820624</v>
      </c>
      <c r="F24" s="70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3/2018.(III.01.)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L52"/>
  <sheetViews>
    <sheetView view="pageLayout" zoomScaleNormal="100" workbookViewId="0">
      <selection activeCell="H29" sqref="H29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6" width="9.33203125" style="48"/>
    <col min="7" max="7" width="1.33203125" style="48" customWidth="1"/>
    <col min="8" max="8" width="34.6640625" style="48" customWidth="1"/>
    <col min="9" max="9" width="18.1640625" style="48" customWidth="1"/>
    <col min="10" max="10" width="13.5" style="48" customWidth="1"/>
    <col min="11" max="11" width="9.33203125" style="48"/>
    <col min="12" max="12" width="44.1640625" style="48" customWidth="1"/>
    <col min="13" max="256" width="9.33203125" style="48"/>
    <col min="257" max="257" width="38.6640625" style="48" customWidth="1"/>
    <col min="258" max="261" width="13.83203125" style="48" customWidth="1"/>
    <col min="262" max="262" width="9.33203125" style="48"/>
    <col min="263" max="263" width="1.33203125" style="48" customWidth="1"/>
    <col min="264" max="264" width="34.6640625" style="48" customWidth="1"/>
    <col min="265" max="265" width="18.1640625" style="48" customWidth="1"/>
    <col min="266" max="266" width="13.5" style="48" customWidth="1"/>
    <col min="267" max="267" width="9.33203125" style="48"/>
    <col min="268" max="268" width="44.1640625" style="48" customWidth="1"/>
    <col min="269" max="512" width="9.33203125" style="48"/>
    <col min="513" max="513" width="38.6640625" style="48" customWidth="1"/>
    <col min="514" max="517" width="13.83203125" style="48" customWidth="1"/>
    <col min="518" max="518" width="9.33203125" style="48"/>
    <col min="519" max="519" width="1.33203125" style="48" customWidth="1"/>
    <col min="520" max="520" width="34.6640625" style="48" customWidth="1"/>
    <col min="521" max="521" width="18.1640625" style="48" customWidth="1"/>
    <col min="522" max="522" width="13.5" style="48" customWidth="1"/>
    <col min="523" max="523" width="9.33203125" style="48"/>
    <col min="524" max="524" width="44.1640625" style="48" customWidth="1"/>
    <col min="525" max="768" width="9.33203125" style="48"/>
    <col min="769" max="769" width="38.6640625" style="48" customWidth="1"/>
    <col min="770" max="773" width="13.83203125" style="48" customWidth="1"/>
    <col min="774" max="774" width="9.33203125" style="48"/>
    <col min="775" max="775" width="1.33203125" style="48" customWidth="1"/>
    <col min="776" max="776" width="34.6640625" style="48" customWidth="1"/>
    <col min="777" max="777" width="18.1640625" style="48" customWidth="1"/>
    <col min="778" max="778" width="13.5" style="48" customWidth="1"/>
    <col min="779" max="779" width="9.33203125" style="48"/>
    <col min="780" max="780" width="44.1640625" style="48" customWidth="1"/>
    <col min="781" max="1024" width="9.33203125" style="48"/>
    <col min="1025" max="1025" width="38.6640625" style="48" customWidth="1"/>
    <col min="1026" max="1029" width="13.83203125" style="48" customWidth="1"/>
    <col min="1030" max="1030" width="9.33203125" style="48"/>
    <col min="1031" max="1031" width="1.33203125" style="48" customWidth="1"/>
    <col min="1032" max="1032" width="34.6640625" style="48" customWidth="1"/>
    <col min="1033" max="1033" width="18.1640625" style="48" customWidth="1"/>
    <col min="1034" max="1034" width="13.5" style="48" customWidth="1"/>
    <col min="1035" max="1035" width="9.33203125" style="48"/>
    <col min="1036" max="1036" width="44.1640625" style="48" customWidth="1"/>
    <col min="1037" max="1280" width="9.33203125" style="48"/>
    <col min="1281" max="1281" width="38.6640625" style="48" customWidth="1"/>
    <col min="1282" max="1285" width="13.83203125" style="48" customWidth="1"/>
    <col min="1286" max="1286" width="9.33203125" style="48"/>
    <col min="1287" max="1287" width="1.33203125" style="48" customWidth="1"/>
    <col min="1288" max="1288" width="34.6640625" style="48" customWidth="1"/>
    <col min="1289" max="1289" width="18.1640625" style="48" customWidth="1"/>
    <col min="1290" max="1290" width="13.5" style="48" customWidth="1"/>
    <col min="1291" max="1291" width="9.33203125" style="48"/>
    <col min="1292" max="1292" width="44.1640625" style="48" customWidth="1"/>
    <col min="1293" max="1536" width="9.33203125" style="48"/>
    <col min="1537" max="1537" width="38.6640625" style="48" customWidth="1"/>
    <col min="1538" max="1541" width="13.83203125" style="48" customWidth="1"/>
    <col min="1542" max="1542" width="9.33203125" style="48"/>
    <col min="1543" max="1543" width="1.33203125" style="48" customWidth="1"/>
    <col min="1544" max="1544" width="34.6640625" style="48" customWidth="1"/>
    <col min="1545" max="1545" width="18.1640625" style="48" customWidth="1"/>
    <col min="1546" max="1546" width="13.5" style="48" customWidth="1"/>
    <col min="1547" max="1547" width="9.33203125" style="48"/>
    <col min="1548" max="1548" width="44.1640625" style="48" customWidth="1"/>
    <col min="1549" max="1792" width="9.33203125" style="48"/>
    <col min="1793" max="1793" width="38.6640625" style="48" customWidth="1"/>
    <col min="1794" max="1797" width="13.83203125" style="48" customWidth="1"/>
    <col min="1798" max="1798" width="9.33203125" style="48"/>
    <col min="1799" max="1799" width="1.33203125" style="48" customWidth="1"/>
    <col min="1800" max="1800" width="34.6640625" style="48" customWidth="1"/>
    <col min="1801" max="1801" width="18.1640625" style="48" customWidth="1"/>
    <col min="1802" max="1802" width="13.5" style="48" customWidth="1"/>
    <col min="1803" max="1803" width="9.33203125" style="48"/>
    <col min="1804" max="1804" width="44.1640625" style="48" customWidth="1"/>
    <col min="1805" max="2048" width="9.33203125" style="48"/>
    <col min="2049" max="2049" width="38.6640625" style="48" customWidth="1"/>
    <col min="2050" max="2053" width="13.83203125" style="48" customWidth="1"/>
    <col min="2054" max="2054" width="9.33203125" style="48"/>
    <col min="2055" max="2055" width="1.33203125" style="48" customWidth="1"/>
    <col min="2056" max="2056" width="34.6640625" style="48" customWidth="1"/>
    <col min="2057" max="2057" width="18.1640625" style="48" customWidth="1"/>
    <col min="2058" max="2058" width="13.5" style="48" customWidth="1"/>
    <col min="2059" max="2059" width="9.33203125" style="48"/>
    <col min="2060" max="2060" width="44.1640625" style="48" customWidth="1"/>
    <col min="2061" max="2304" width="9.33203125" style="48"/>
    <col min="2305" max="2305" width="38.6640625" style="48" customWidth="1"/>
    <col min="2306" max="2309" width="13.83203125" style="48" customWidth="1"/>
    <col min="2310" max="2310" width="9.33203125" style="48"/>
    <col min="2311" max="2311" width="1.33203125" style="48" customWidth="1"/>
    <col min="2312" max="2312" width="34.6640625" style="48" customWidth="1"/>
    <col min="2313" max="2313" width="18.1640625" style="48" customWidth="1"/>
    <col min="2314" max="2314" width="13.5" style="48" customWidth="1"/>
    <col min="2315" max="2315" width="9.33203125" style="48"/>
    <col min="2316" max="2316" width="44.1640625" style="48" customWidth="1"/>
    <col min="2317" max="2560" width="9.33203125" style="48"/>
    <col min="2561" max="2561" width="38.6640625" style="48" customWidth="1"/>
    <col min="2562" max="2565" width="13.83203125" style="48" customWidth="1"/>
    <col min="2566" max="2566" width="9.33203125" style="48"/>
    <col min="2567" max="2567" width="1.33203125" style="48" customWidth="1"/>
    <col min="2568" max="2568" width="34.6640625" style="48" customWidth="1"/>
    <col min="2569" max="2569" width="18.1640625" style="48" customWidth="1"/>
    <col min="2570" max="2570" width="13.5" style="48" customWidth="1"/>
    <col min="2571" max="2571" width="9.33203125" style="48"/>
    <col min="2572" max="2572" width="44.1640625" style="48" customWidth="1"/>
    <col min="2573" max="2816" width="9.33203125" style="48"/>
    <col min="2817" max="2817" width="38.6640625" style="48" customWidth="1"/>
    <col min="2818" max="2821" width="13.83203125" style="48" customWidth="1"/>
    <col min="2822" max="2822" width="9.33203125" style="48"/>
    <col min="2823" max="2823" width="1.33203125" style="48" customWidth="1"/>
    <col min="2824" max="2824" width="34.6640625" style="48" customWidth="1"/>
    <col min="2825" max="2825" width="18.1640625" style="48" customWidth="1"/>
    <col min="2826" max="2826" width="13.5" style="48" customWidth="1"/>
    <col min="2827" max="2827" width="9.33203125" style="48"/>
    <col min="2828" max="2828" width="44.1640625" style="48" customWidth="1"/>
    <col min="2829" max="3072" width="9.33203125" style="48"/>
    <col min="3073" max="3073" width="38.6640625" style="48" customWidth="1"/>
    <col min="3074" max="3077" width="13.83203125" style="48" customWidth="1"/>
    <col min="3078" max="3078" width="9.33203125" style="48"/>
    <col min="3079" max="3079" width="1.33203125" style="48" customWidth="1"/>
    <col min="3080" max="3080" width="34.6640625" style="48" customWidth="1"/>
    <col min="3081" max="3081" width="18.1640625" style="48" customWidth="1"/>
    <col min="3082" max="3082" width="13.5" style="48" customWidth="1"/>
    <col min="3083" max="3083" width="9.33203125" style="48"/>
    <col min="3084" max="3084" width="44.1640625" style="48" customWidth="1"/>
    <col min="3085" max="3328" width="9.33203125" style="48"/>
    <col min="3329" max="3329" width="38.6640625" style="48" customWidth="1"/>
    <col min="3330" max="3333" width="13.83203125" style="48" customWidth="1"/>
    <col min="3334" max="3334" width="9.33203125" style="48"/>
    <col min="3335" max="3335" width="1.33203125" style="48" customWidth="1"/>
    <col min="3336" max="3336" width="34.6640625" style="48" customWidth="1"/>
    <col min="3337" max="3337" width="18.1640625" style="48" customWidth="1"/>
    <col min="3338" max="3338" width="13.5" style="48" customWidth="1"/>
    <col min="3339" max="3339" width="9.33203125" style="48"/>
    <col min="3340" max="3340" width="44.1640625" style="48" customWidth="1"/>
    <col min="3341" max="3584" width="9.33203125" style="48"/>
    <col min="3585" max="3585" width="38.6640625" style="48" customWidth="1"/>
    <col min="3586" max="3589" width="13.83203125" style="48" customWidth="1"/>
    <col min="3590" max="3590" width="9.33203125" style="48"/>
    <col min="3591" max="3591" width="1.33203125" style="48" customWidth="1"/>
    <col min="3592" max="3592" width="34.6640625" style="48" customWidth="1"/>
    <col min="3593" max="3593" width="18.1640625" style="48" customWidth="1"/>
    <col min="3594" max="3594" width="13.5" style="48" customWidth="1"/>
    <col min="3595" max="3595" width="9.33203125" style="48"/>
    <col min="3596" max="3596" width="44.1640625" style="48" customWidth="1"/>
    <col min="3597" max="3840" width="9.33203125" style="48"/>
    <col min="3841" max="3841" width="38.6640625" style="48" customWidth="1"/>
    <col min="3842" max="3845" width="13.83203125" style="48" customWidth="1"/>
    <col min="3846" max="3846" width="9.33203125" style="48"/>
    <col min="3847" max="3847" width="1.33203125" style="48" customWidth="1"/>
    <col min="3848" max="3848" width="34.6640625" style="48" customWidth="1"/>
    <col min="3849" max="3849" width="18.1640625" style="48" customWidth="1"/>
    <col min="3850" max="3850" width="13.5" style="48" customWidth="1"/>
    <col min="3851" max="3851" width="9.33203125" style="48"/>
    <col min="3852" max="3852" width="44.1640625" style="48" customWidth="1"/>
    <col min="3853" max="4096" width="9.33203125" style="48"/>
    <col min="4097" max="4097" width="38.6640625" style="48" customWidth="1"/>
    <col min="4098" max="4101" width="13.83203125" style="48" customWidth="1"/>
    <col min="4102" max="4102" width="9.33203125" style="48"/>
    <col min="4103" max="4103" width="1.33203125" style="48" customWidth="1"/>
    <col min="4104" max="4104" width="34.6640625" style="48" customWidth="1"/>
    <col min="4105" max="4105" width="18.1640625" style="48" customWidth="1"/>
    <col min="4106" max="4106" width="13.5" style="48" customWidth="1"/>
    <col min="4107" max="4107" width="9.33203125" style="48"/>
    <col min="4108" max="4108" width="44.1640625" style="48" customWidth="1"/>
    <col min="4109" max="4352" width="9.33203125" style="48"/>
    <col min="4353" max="4353" width="38.6640625" style="48" customWidth="1"/>
    <col min="4354" max="4357" width="13.83203125" style="48" customWidth="1"/>
    <col min="4358" max="4358" width="9.33203125" style="48"/>
    <col min="4359" max="4359" width="1.33203125" style="48" customWidth="1"/>
    <col min="4360" max="4360" width="34.6640625" style="48" customWidth="1"/>
    <col min="4361" max="4361" width="18.1640625" style="48" customWidth="1"/>
    <col min="4362" max="4362" width="13.5" style="48" customWidth="1"/>
    <col min="4363" max="4363" width="9.33203125" style="48"/>
    <col min="4364" max="4364" width="44.1640625" style="48" customWidth="1"/>
    <col min="4365" max="4608" width="9.33203125" style="48"/>
    <col min="4609" max="4609" width="38.6640625" style="48" customWidth="1"/>
    <col min="4610" max="4613" width="13.83203125" style="48" customWidth="1"/>
    <col min="4614" max="4614" width="9.33203125" style="48"/>
    <col min="4615" max="4615" width="1.33203125" style="48" customWidth="1"/>
    <col min="4616" max="4616" width="34.6640625" style="48" customWidth="1"/>
    <col min="4617" max="4617" width="18.1640625" style="48" customWidth="1"/>
    <col min="4618" max="4618" width="13.5" style="48" customWidth="1"/>
    <col min="4619" max="4619" width="9.33203125" style="48"/>
    <col min="4620" max="4620" width="44.1640625" style="48" customWidth="1"/>
    <col min="4621" max="4864" width="9.33203125" style="48"/>
    <col min="4865" max="4865" width="38.6640625" style="48" customWidth="1"/>
    <col min="4866" max="4869" width="13.83203125" style="48" customWidth="1"/>
    <col min="4870" max="4870" width="9.33203125" style="48"/>
    <col min="4871" max="4871" width="1.33203125" style="48" customWidth="1"/>
    <col min="4872" max="4872" width="34.6640625" style="48" customWidth="1"/>
    <col min="4873" max="4873" width="18.1640625" style="48" customWidth="1"/>
    <col min="4874" max="4874" width="13.5" style="48" customWidth="1"/>
    <col min="4875" max="4875" width="9.33203125" style="48"/>
    <col min="4876" max="4876" width="44.1640625" style="48" customWidth="1"/>
    <col min="4877" max="5120" width="9.33203125" style="48"/>
    <col min="5121" max="5121" width="38.6640625" style="48" customWidth="1"/>
    <col min="5122" max="5125" width="13.83203125" style="48" customWidth="1"/>
    <col min="5126" max="5126" width="9.33203125" style="48"/>
    <col min="5127" max="5127" width="1.33203125" style="48" customWidth="1"/>
    <col min="5128" max="5128" width="34.6640625" style="48" customWidth="1"/>
    <col min="5129" max="5129" width="18.1640625" style="48" customWidth="1"/>
    <col min="5130" max="5130" width="13.5" style="48" customWidth="1"/>
    <col min="5131" max="5131" width="9.33203125" style="48"/>
    <col min="5132" max="5132" width="44.1640625" style="48" customWidth="1"/>
    <col min="5133" max="5376" width="9.33203125" style="48"/>
    <col min="5377" max="5377" width="38.6640625" style="48" customWidth="1"/>
    <col min="5378" max="5381" width="13.83203125" style="48" customWidth="1"/>
    <col min="5382" max="5382" width="9.33203125" style="48"/>
    <col min="5383" max="5383" width="1.33203125" style="48" customWidth="1"/>
    <col min="5384" max="5384" width="34.6640625" style="48" customWidth="1"/>
    <col min="5385" max="5385" width="18.1640625" style="48" customWidth="1"/>
    <col min="5386" max="5386" width="13.5" style="48" customWidth="1"/>
    <col min="5387" max="5387" width="9.33203125" style="48"/>
    <col min="5388" max="5388" width="44.1640625" style="48" customWidth="1"/>
    <col min="5389" max="5632" width="9.33203125" style="48"/>
    <col min="5633" max="5633" width="38.6640625" style="48" customWidth="1"/>
    <col min="5634" max="5637" width="13.83203125" style="48" customWidth="1"/>
    <col min="5638" max="5638" width="9.33203125" style="48"/>
    <col min="5639" max="5639" width="1.33203125" style="48" customWidth="1"/>
    <col min="5640" max="5640" width="34.6640625" style="48" customWidth="1"/>
    <col min="5641" max="5641" width="18.1640625" style="48" customWidth="1"/>
    <col min="5642" max="5642" width="13.5" style="48" customWidth="1"/>
    <col min="5643" max="5643" width="9.33203125" style="48"/>
    <col min="5644" max="5644" width="44.1640625" style="48" customWidth="1"/>
    <col min="5645" max="5888" width="9.33203125" style="48"/>
    <col min="5889" max="5889" width="38.6640625" style="48" customWidth="1"/>
    <col min="5890" max="5893" width="13.83203125" style="48" customWidth="1"/>
    <col min="5894" max="5894" width="9.33203125" style="48"/>
    <col min="5895" max="5895" width="1.33203125" style="48" customWidth="1"/>
    <col min="5896" max="5896" width="34.6640625" style="48" customWidth="1"/>
    <col min="5897" max="5897" width="18.1640625" style="48" customWidth="1"/>
    <col min="5898" max="5898" width="13.5" style="48" customWidth="1"/>
    <col min="5899" max="5899" width="9.33203125" style="48"/>
    <col min="5900" max="5900" width="44.1640625" style="48" customWidth="1"/>
    <col min="5901" max="6144" width="9.33203125" style="48"/>
    <col min="6145" max="6145" width="38.6640625" style="48" customWidth="1"/>
    <col min="6146" max="6149" width="13.83203125" style="48" customWidth="1"/>
    <col min="6150" max="6150" width="9.33203125" style="48"/>
    <col min="6151" max="6151" width="1.33203125" style="48" customWidth="1"/>
    <col min="6152" max="6152" width="34.6640625" style="48" customWidth="1"/>
    <col min="6153" max="6153" width="18.1640625" style="48" customWidth="1"/>
    <col min="6154" max="6154" width="13.5" style="48" customWidth="1"/>
    <col min="6155" max="6155" width="9.33203125" style="48"/>
    <col min="6156" max="6156" width="44.1640625" style="48" customWidth="1"/>
    <col min="6157" max="6400" width="9.33203125" style="48"/>
    <col min="6401" max="6401" width="38.6640625" style="48" customWidth="1"/>
    <col min="6402" max="6405" width="13.83203125" style="48" customWidth="1"/>
    <col min="6406" max="6406" width="9.33203125" style="48"/>
    <col min="6407" max="6407" width="1.33203125" style="48" customWidth="1"/>
    <col min="6408" max="6408" width="34.6640625" style="48" customWidth="1"/>
    <col min="6409" max="6409" width="18.1640625" style="48" customWidth="1"/>
    <col min="6410" max="6410" width="13.5" style="48" customWidth="1"/>
    <col min="6411" max="6411" width="9.33203125" style="48"/>
    <col min="6412" max="6412" width="44.1640625" style="48" customWidth="1"/>
    <col min="6413" max="6656" width="9.33203125" style="48"/>
    <col min="6657" max="6657" width="38.6640625" style="48" customWidth="1"/>
    <col min="6658" max="6661" width="13.83203125" style="48" customWidth="1"/>
    <col min="6662" max="6662" width="9.33203125" style="48"/>
    <col min="6663" max="6663" width="1.33203125" style="48" customWidth="1"/>
    <col min="6664" max="6664" width="34.6640625" style="48" customWidth="1"/>
    <col min="6665" max="6665" width="18.1640625" style="48" customWidth="1"/>
    <col min="6666" max="6666" width="13.5" style="48" customWidth="1"/>
    <col min="6667" max="6667" width="9.33203125" style="48"/>
    <col min="6668" max="6668" width="44.1640625" style="48" customWidth="1"/>
    <col min="6669" max="6912" width="9.33203125" style="48"/>
    <col min="6913" max="6913" width="38.6640625" style="48" customWidth="1"/>
    <col min="6914" max="6917" width="13.83203125" style="48" customWidth="1"/>
    <col min="6918" max="6918" width="9.33203125" style="48"/>
    <col min="6919" max="6919" width="1.33203125" style="48" customWidth="1"/>
    <col min="6920" max="6920" width="34.6640625" style="48" customWidth="1"/>
    <col min="6921" max="6921" width="18.1640625" style="48" customWidth="1"/>
    <col min="6922" max="6922" width="13.5" style="48" customWidth="1"/>
    <col min="6923" max="6923" width="9.33203125" style="48"/>
    <col min="6924" max="6924" width="44.1640625" style="48" customWidth="1"/>
    <col min="6925" max="7168" width="9.33203125" style="48"/>
    <col min="7169" max="7169" width="38.6640625" style="48" customWidth="1"/>
    <col min="7170" max="7173" width="13.83203125" style="48" customWidth="1"/>
    <col min="7174" max="7174" width="9.33203125" style="48"/>
    <col min="7175" max="7175" width="1.33203125" style="48" customWidth="1"/>
    <col min="7176" max="7176" width="34.6640625" style="48" customWidth="1"/>
    <col min="7177" max="7177" width="18.1640625" style="48" customWidth="1"/>
    <col min="7178" max="7178" width="13.5" style="48" customWidth="1"/>
    <col min="7179" max="7179" width="9.33203125" style="48"/>
    <col min="7180" max="7180" width="44.1640625" style="48" customWidth="1"/>
    <col min="7181" max="7424" width="9.33203125" style="48"/>
    <col min="7425" max="7425" width="38.6640625" style="48" customWidth="1"/>
    <col min="7426" max="7429" width="13.83203125" style="48" customWidth="1"/>
    <col min="7430" max="7430" width="9.33203125" style="48"/>
    <col min="7431" max="7431" width="1.33203125" style="48" customWidth="1"/>
    <col min="7432" max="7432" width="34.6640625" style="48" customWidth="1"/>
    <col min="7433" max="7433" width="18.1640625" style="48" customWidth="1"/>
    <col min="7434" max="7434" width="13.5" style="48" customWidth="1"/>
    <col min="7435" max="7435" width="9.33203125" style="48"/>
    <col min="7436" max="7436" width="44.1640625" style="48" customWidth="1"/>
    <col min="7437" max="7680" width="9.33203125" style="48"/>
    <col min="7681" max="7681" width="38.6640625" style="48" customWidth="1"/>
    <col min="7682" max="7685" width="13.83203125" style="48" customWidth="1"/>
    <col min="7686" max="7686" width="9.33203125" style="48"/>
    <col min="7687" max="7687" width="1.33203125" style="48" customWidth="1"/>
    <col min="7688" max="7688" width="34.6640625" style="48" customWidth="1"/>
    <col min="7689" max="7689" width="18.1640625" style="48" customWidth="1"/>
    <col min="7690" max="7690" width="13.5" style="48" customWidth="1"/>
    <col min="7691" max="7691" width="9.33203125" style="48"/>
    <col min="7692" max="7692" width="44.1640625" style="48" customWidth="1"/>
    <col min="7693" max="7936" width="9.33203125" style="48"/>
    <col min="7937" max="7937" width="38.6640625" style="48" customWidth="1"/>
    <col min="7938" max="7941" width="13.83203125" style="48" customWidth="1"/>
    <col min="7942" max="7942" width="9.33203125" style="48"/>
    <col min="7943" max="7943" width="1.33203125" style="48" customWidth="1"/>
    <col min="7944" max="7944" width="34.6640625" style="48" customWidth="1"/>
    <col min="7945" max="7945" width="18.1640625" style="48" customWidth="1"/>
    <col min="7946" max="7946" width="13.5" style="48" customWidth="1"/>
    <col min="7947" max="7947" width="9.33203125" style="48"/>
    <col min="7948" max="7948" width="44.1640625" style="48" customWidth="1"/>
    <col min="7949" max="8192" width="9.33203125" style="48"/>
    <col min="8193" max="8193" width="38.6640625" style="48" customWidth="1"/>
    <col min="8194" max="8197" width="13.83203125" style="48" customWidth="1"/>
    <col min="8198" max="8198" width="9.33203125" style="48"/>
    <col min="8199" max="8199" width="1.33203125" style="48" customWidth="1"/>
    <col min="8200" max="8200" width="34.6640625" style="48" customWidth="1"/>
    <col min="8201" max="8201" width="18.1640625" style="48" customWidth="1"/>
    <col min="8202" max="8202" width="13.5" style="48" customWidth="1"/>
    <col min="8203" max="8203" width="9.33203125" style="48"/>
    <col min="8204" max="8204" width="44.1640625" style="48" customWidth="1"/>
    <col min="8205" max="8448" width="9.33203125" style="48"/>
    <col min="8449" max="8449" width="38.6640625" style="48" customWidth="1"/>
    <col min="8450" max="8453" width="13.83203125" style="48" customWidth="1"/>
    <col min="8454" max="8454" width="9.33203125" style="48"/>
    <col min="8455" max="8455" width="1.33203125" style="48" customWidth="1"/>
    <col min="8456" max="8456" width="34.6640625" style="48" customWidth="1"/>
    <col min="8457" max="8457" width="18.1640625" style="48" customWidth="1"/>
    <col min="8458" max="8458" width="13.5" style="48" customWidth="1"/>
    <col min="8459" max="8459" width="9.33203125" style="48"/>
    <col min="8460" max="8460" width="44.1640625" style="48" customWidth="1"/>
    <col min="8461" max="8704" width="9.33203125" style="48"/>
    <col min="8705" max="8705" width="38.6640625" style="48" customWidth="1"/>
    <col min="8706" max="8709" width="13.83203125" style="48" customWidth="1"/>
    <col min="8710" max="8710" width="9.33203125" style="48"/>
    <col min="8711" max="8711" width="1.33203125" style="48" customWidth="1"/>
    <col min="8712" max="8712" width="34.6640625" style="48" customWidth="1"/>
    <col min="8713" max="8713" width="18.1640625" style="48" customWidth="1"/>
    <col min="8714" max="8714" width="13.5" style="48" customWidth="1"/>
    <col min="8715" max="8715" width="9.33203125" style="48"/>
    <col min="8716" max="8716" width="44.1640625" style="48" customWidth="1"/>
    <col min="8717" max="8960" width="9.33203125" style="48"/>
    <col min="8961" max="8961" width="38.6640625" style="48" customWidth="1"/>
    <col min="8962" max="8965" width="13.83203125" style="48" customWidth="1"/>
    <col min="8966" max="8966" width="9.33203125" style="48"/>
    <col min="8967" max="8967" width="1.33203125" style="48" customWidth="1"/>
    <col min="8968" max="8968" width="34.6640625" style="48" customWidth="1"/>
    <col min="8969" max="8969" width="18.1640625" style="48" customWidth="1"/>
    <col min="8970" max="8970" width="13.5" style="48" customWidth="1"/>
    <col min="8971" max="8971" width="9.33203125" style="48"/>
    <col min="8972" max="8972" width="44.1640625" style="48" customWidth="1"/>
    <col min="8973" max="9216" width="9.33203125" style="48"/>
    <col min="9217" max="9217" width="38.6640625" style="48" customWidth="1"/>
    <col min="9218" max="9221" width="13.83203125" style="48" customWidth="1"/>
    <col min="9222" max="9222" width="9.33203125" style="48"/>
    <col min="9223" max="9223" width="1.33203125" style="48" customWidth="1"/>
    <col min="9224" max="9224" width="34.6640625" style="48" customWidth="1"/>
    <col min="9225" max="9225" width="18.1640625" style="48" customWidth="1"/>
    <col min="9226" max="9226" width="13.5" style="48" customWidth="1"/>
    <col min="9227" max="9227" width="9.33203125" style="48"/>
    <col min="9228" max="9228" width="44.1640625" style="48" customWidth="1"/>
    <col min="9229" max="9472" width="9.33203125" style="48"/>
    <col min="9473" max="9473" width="38.6640625" style="48" customWidth="1"/>
    <col min="9474" max="9477" width="13.83203125" style="48" customWidth="1"/>
    <col min="9478" max="9478" width="9.33203125" style="48"/>
    <col min="9479" max="9479" width="1.33203125" style="48" customWidth="1"/>
    <col min="9480" max="9480" width="34.6640625" style="48" customWidth="1"/>
    <col min="9481" max="9481" width="18.1640625" style="48" customWidth="1"/>
    <col min="9482" max="9482" width="13.5" style="48" customWidth="1"/>
    <col min="9483" max="9483" width="9.33203125" style="48"/>
    <col min="9484" max="9484" width="44.1640625" style="48" customWidth="1"/>
    <col min="9485" max="9728" width="9.33203125" style="48"/>
    <col min="9729" max="9729" width="38.6640625" style="48" customWidth="1"/>
    <col min="9730" max="9733" width="13.83203125" style="48" customWidth="1"/>
    <col min="9734" max="9734" width="9.33203125" style="48"/>
    <col min="9735" max="9735" width="1.33203125" style="48" customWidth="1"/>
    <col min="9736" max="9736" width="34.6640625" style="48" customWidth="1"/>
    <col min="9737" max="9737" width="18.1640625" style="48" customWidth="1"/>
    <col min="9738" max="9738" width="13.5" style="48" customWidth="1"/>
    <col min="9739" max="9739" width="9.33203125" style="48"/>
    <col min="9740" max="9740" width="44.1640625" style="48" customWidth="1"/>
    <col min="9741" max="9984" width="9.33203125" style="48"/>
    <col min="9985" max="9985" width="38.6640625" style="48" customWidth="1"/>
    <col min="9986" max="9989" width="13.83203125" style="48" customWidth="1"/>
    <col min="9990" max="9990" width="9.33203125" style="48"/>
    <col min="9991" max="9991" width="1.33203125" style="48" customWidth="1"/>
    <col min="9992" max="9992" width="34.6640625" style="48" customWidth="1"/>
    <col min="9993" max="9993" width="18.1640625" style="48" customWidth="1"/>
    <col min="9994" max="9994" width="13.5" style="48" customWidth="1"/>
    <col min="9995" max="9995" width="9.33203125" style="48"/>
    <col min="9996" max="9996" width="44.1640625" style="48" customWidth="1"/>
    <col min="9997" max="10240" width="9.33203125" style="48"/>
    <col min="10241" max="10241" width="38.6640625" style="48" customWidth="1"/>
    <col min="10242" max="10245" width="13.83203125" style="48" customWidth="1"/>
    <col min="10246" max="10246" width="9.33203125" style="48"/>
    <col min="10247" max="10247" width="1.33203125" style="48" customWidth="1"/>
    <col min="10248" max="10248" width="34.6640625" style="48" customWidth="1"/>
    <col min="10249" max="10249" width="18.1640625" style="48" customWidth="1"/>
    <col min="10250" max="10250" width="13.5" style="48" customWidth="1"/>
    <col min="10251" max="10251" width="9.33203125" style="48"/>
    <col min="10252" max="10252" width="44.1640625" style="48" customWidth="1"/>
    <col min="10253" max="10496" width="9.33203125" style="48"/>
    <col min="10497" max="10497" width="38.6640625" style="48" customWidth="1"/>
    <col min="10498" max="10501" width="13.83203125" style="48" customWidth="1"/>
    <col min="10502" max="10502" width="9.33203125" style="48"/>
    <col min="10503" max="10503" width="1.33203125" style="48" customWidth="1"/>
    <col min="10504" max="10504" width="34.6640625" style="48" customWidth="1"/>
    <col min="10505" max="10505" width="18.1640625" style="48" customWidth="1"/>
    <col min="10506" max="10506" width="13.5" style="48" customWidth="1"/>
    <col min="10507" max="10507" width="9.33203125" style="48"/>
    <col min="10508" max="10508" width="44.1640625" style="48" customWidth="1"/>
    <col min="10509" max="10752" width="9.33203125" style="48"/>
    <col min="10753" max="10753" width="38.6640625" style="48" customWidth="1"/>
    <col min="10754" max="10757" width="13.83203125" style="48" customWidth="1"/>
    <col min="10758" max="10758" width="9.33203125" style="48"/>
    <col min="10759" max="10759" width="1.33203125" style="48" customWidth="1"/>
    <col min="10760" max="10760" width="34.6640625" style="48" customWidth="1"/>
    <col min="10761" max="10761" width="18.1640625" style="48" customWidth="1"/>
    <col min="10762" max="10762" width="13.5" style="48" customWidth="1"/>
    <col min="10763" max="10763" width="9.33203125" style="48"/>
    <col min="10764" max="10764" width="44.1640625" style="48" customWidth="1"/>
    <col min="10765" max="11008" width="9.33203125" style="48"/>
    <col min="11009" max="11009" width="38.6640625" style="48" customWidth="1"/>
    <col min="11010" max="11013" width="13.83203125" style="48" customWidth="1"/>
    <col min="11014" max="11014" width="9.33203125" style="48"/>
    <col min="11015" max="11015" width="1.33203125" style="48" customWidth="1"/>
    <col min="11016" max="11016" width="34.6640625" style="48" customWidth="1"/>
    <col min="11017" max="11017" width="18.1640625" style="48" customWidth="1"/>
    <col min="11018" max="11018" width="13.5" style="48" customWidth="1"/>
    <col min="11019" max="11019" width="9.33203125" style="48"/>
    <col min="11020" max="11020" width="44.1640625" style="48" customWidth="1"/>
    <col min="11021" max="11264" width="9.33203125" style="48"/>
    <col min="11265" max="11265" width="38.6640625" style="48" customWidth="1"/>
    <col min="11266" max="11269" width="13.83203125" style="48" customWidth="1"/>
    <col min="11270" max="11270" width="9.33203125" style="48"/>
    <col min="11271" max="11271" width="1.33203125" style="48" customWidth="1"/>
    <col min="11272" max="11272" width="34.6640625" style="48" customWidth="1"/>
    <col min="11273" max="11273" width="18.1640625" style="48" customWidth="1"/>
    <col min="11274" max="11274" width="13.5" style="48" customWidth="1"/>
    <col min="11275" max="11275" width="9.33203125" style="48"/>
    <col min="11276" max="11276" width="44.1640625" style="48" customWidth="1"/>
    <col min="11277" max="11520" width="9.33203125" style="48"/>
    <col min="11521" max="11521" width="38.6640625" style="48" customWidth="1"/>
    <col min="11522" max="11525" width="13.83203125" style="48" customWidth="1"/>
    <col min="11526" max="11526" width="9.33203125" style="48"/>
    <col min="11527" max="11527" width="1.33203125" style="48" customWidth="1"/>
    <col min="11528" max="11528" width="34.6640625" style="48" customWidth="1"/>
    <col min="11529" max="11529" width="18.1640625" style="48" customWidth="1"/>
    <col min="11530" max="11530" width="13.5" style="48" customWidth="1"/>
    <col min="11531" max="11531" width="9.33203125" style="48"/>
    <col min="11532" max="11532" width="44.1640625" style="48" customWidth="1"/>
    <col min="11533" max="11776" width="9.33203125" style="48"/>
    <col min="11777" max="11777" width="38.6640625" style="48" customWidth="1"/>
    <col min="11778" max="11781" width="13.83203125" style="48" customWidth="1"/>
    <col min="11782" max="11782" width="9.33203125" style="48"/>
    <col min="11783" max="11783" width="1.33203125" style="48" customWidth="1"/>
    <col min="11784" max="11784" width="34.6640625" style="48" customWidth="1"/>
    <col min="11785" max="11785" width="18.1640625" style="48" customWidth="1"/>
    <col min="11786" max="11786" width="13.5" style="48" customWidth="1"/>
    <col min="11787" max="11787" width="9.33203125" style="48"/>
    <col min="11788" max="11788" width="44.1640625" style="48" customWidth="1"/>
    <col min="11789" max="12032" width="9.33203125" style="48"/>
    <col min="12033" max="12033" width="38.6640625" style="48" customWidth="1"/>
    <col min="12034" max="12037" width="13.83203125" style="48" customWidth="1"/>
    <col min="12038" max="12038" width="9.33203125" style="48"/>
    <col min="12039" max="12039" width="1.33203125" style="48" customWidth="1"/>
    <col min="12040" max="12040" width="34.6640625" style="48" customWidth="1"/>
    <col min="12041" max="12041" width="18.1640625" style="48" customWidth="1"/>
    <col min="12042" max="12042" width="13.5" style="48" customWidth="1"/>
    <col min="12043" max="12043" width="9.33203125" style="48"/>
    <col min="12044" max="12044" width="44.1640625" style="48" customWidth="1"/>
    <col min="12045" max="12288" width="9.33203125" style="48"/>
    <col min="12289" max="12289" width="38.6640625" style="48" customWidth="1"/>
    <col min="12290" max="12293" width="13.83203125" style="48" customWidth="1"/>
    <col min="12294" max="12294" width="9.33203125" style="48"/>
    <col min="12295" max="12295" width="1.33203125" style="48" customWidth="1"/>
    <col min="12296" max="12296" width="34.6640625" style="48" customWidth="1"/>
    <col min="12297" max="12297" width="18.1640625" style="48" customWidth="1"/>
    <col min="12298" max="12298" width="13.5" style="48" customWidth="1"/>
    <col min="12299" max="12299" width="9.33203125" style="48"/>
    <col min="12300" max="12300" width="44.1640625" style="48" customWidth="1"/>
    <col min="12301" max="12544" width="9.33203125" style="48"/>
    <col min="12545" max="12545" width="38.6640625" style="48" customWidth="1"/>
    <col min="12546" max="12549" width="13.83203125" style="48" customWidth="1"/>
    <col min="12550" max="12550" width="9.33203125" style="48"/>
    <col min="12551" max="12551" width="1.33203125" style="48" customWidth="1"/>
    <col min="12552" max="12552" width="34.6640625" style="48" customWidth="1"/>
    <col min="12553" max="12553" width="18.1640625" style="48" customWidth="1"/>
    <col min="12554" max="12554" width="13.5" style="48" customWidth="1"/>
    <col min="12555" max="12555" width="9.33203125" style="48"/>
    <col min="12556" max="12556" width="44.1640625" style="48" customWidth="1"/>
    <col min="12557" max="12800" width="9.33203125" style="48"/>
    <col min="12801" max="12801" width="38.6640625" style="48" customWidth="1"/>
    <col min="12802" max="12805" width="13.83203125" style="48" customWidth="1"/>
    <col min="12806" max="12806" width="9.33203125" style="48"/>
    <col min="12807" max="12807" width="1.33203125" style="48" customWidth="1"/>
    <col min="12808" max="12808" width="34.6640625" style="48" customWidth="1"/>
    <col min="12809" max="12809" width="18.1640625" style="48" customWidth="1"/>
    <col min="12810" max="12810" width="13.5" style="48" customWidth="1"/>
    <col min="12811" max="12811" width="9.33203125" style="48"/>
    <col min="12812" max="12812" width="44.1640625" style="48" customWidth="1"/>
    <col min="12813" max="13056" width="9.33203125" style="48"/>
    <col min="13057" max="13057" width="38.6640625" style="48" customWidth="1"/>
    <col min="13058" max="13061" width="13.83203125" style="48" customWidth="1"/>
    <col min="13062" max="13062" width="9.33203125" style="48"/>
    <col min="13063" max="13063" width="1.33203125" style="48" customWidth="1"/>
    <col min="13064" max="13064" width="34.6640625" style="48" customWidth="1"/>
    <col min="13065" max="13065" width="18.1640625" style="48" customWidth="1"/>
    <col min="13066" max="13066" width="13.5" style="48" customWidth="1"/>
    <col min="13067" max="13067" width="9.33203125" style="48"/>
    <col min="13068" max="13068" width="44.1640625" style="48" customWidth="1"/>
    <col min="13069" max="13312" width="9.33203125" style="48"/>
    <col min="13313" max="13313" width="38.6640625" style="48" customWidth="1"/>
    <col min="13314" max="13317" width="13.83203125" style="48" customWidth="1"/>
    <col min="13318" max="13318" width="9.33203125" style="48"/>
    <col min="13319" max="13319" width="1.33203125" style="48" customWidth="1"/>
    <col min="13320" max="13320" width="34.6640625" style="48" customWidth="1"/>
    <col min="13321" max="13321" width="18.1640625" style="48" customWidth="1"/>
    <col min="13322" max="13322" width="13.5" style="48" customWidth="1"/>
    <col min="13323" max="13323" width="9.33203125" style="48"/>
    <col min="13324" max="13324" width="44.1640625" style="48" customWidth="1"/>
    <col min="13325" max="13568" width="9.33203125" style="48"/>
    <col min="13569" max="13569" width="38.6640625" style="48" customWidth="1"/>
    <col min="13570" max="13573" width="13.83203125" style="48" customWidth="1"/>
    <col min="13574" max="13574" width="9.33203125" style="48"/>
    <col min="13575" max="13575" width="1.33203125" style="48" customWidth="1"/>
    <col min="13576" max="13576" width="34.6640625" style="48" customWidth="1"/>
    <col min="13577" max="13577" width="18.1640625" style="48" customWidth="1"/>
    <col min="13578" max="13578" width="13.5" style="48" customWidth="1"/>
    <col min="13579" max="13579" width="9.33203125" style="48"/>
    <col min="13580" max="13580" width="44.1640625" style="48" customWidth="1"/>
    <col min="13581" max="13824" width="9.33203125" style="48"/>
    <col min="13825" max="13825" width="38.6640625" style="48" customWidth="1"/>
    <col min="13826" max="13829" width="13.83203125" style="48" customWidth="1"/>
    <col min="13830" max="13830" width="9.33203125" style="48"/>
    <col min="13831" max="13831" width="1.33203125" style="48" customWidth="1"/>
    <col min="13832" max="13832" width="34.6640625" style="48" customWidth="1"/>
    <col min="13833" max="13833" width="18.1640625" style="48" customWidth="1"/>
    <col min="13834" max="13834" width="13.5" style="48" customWidth="1"/>
    <col min="13835" max="13835" width="9.33203125" style="48"/>
    <col min="13836" max="13836" width="44.1640625" style="48" customWidth="1"/>
    <col min="13837" max="14080" width="9.33203125" style="48"/>
    <col min="14081" max="14081" width="38.6640625" style="48" customWidth="1"/>
    <col min="14082" max="14085" width="13.83203125" style="48" customWidth="1"/>
    <col min="14086" max="14086" width="9.33203125" style="48"/>
    <col min="14087" max="14087" width="1.33203125" style="48" customWidth="1"/>
    <col min="14088" max="14088" width="34.6640625" style="48" customWidth="1"/>
    <col min="14089" max="14089" width="18.1640625" style="48" customWidth="1"/>
    <col min="14090" max="14090" width="13.5" style="48" customWidth="1"/>
    <col min="14091" max="14091" width="9.33203125" style="48"/>
    <col min="14092" max="14092" width="44.1640625" style="48" customWidth="1"/>
    <col min="14093" max="14336" width="9.33203125" style="48"/>
    <col min="14337" max="14337" width="38.6640625" style="48" customWidth="1"/>
    <col min="14338" max="14341" width="13.83203125" style="48" customWidth="1"/>
    <col min="14342" max="14342" width="9.33203125" style="48"/>
    <col min="14343" max="14343" width="1.33203125" style="48" customWidth="1"/>
    <col min="14344" max="14344" width="34.6640625" style="48" customWidth="1"/>
    <col min="14345" max="14345" width="18.1640625" style="48" customWidth="1"/>
    <col min="14346" max="14346" width="13.5" style="48" customWidth="1"/>
    <col min="14347" max="14347" width="9.33203125" style="48"/>
    <col min="14348" max="14348" width="44.1640625" style="48" customWidth="1"/>
    <col min="14349" max="14592" width="9.33203125" style="48"/>
    <col min="14593" max="14593" width="38.6640625" style="48" customWidth="1"/>
    <col min="14594" max="14597" width="13.83203125" style="48" customWidth="1"/>
    <col min="14598" max="14598" width="9.33203125" style="48"/>
    <col min="14599" max="14599" width="1.33203125" style="48" customWidth="1"/>
    <col min="14600" max="14600" width="34.6640625" style="48" customWidth="1"/>
    <col min="14601" max="14601" width="18.1640625" style="48" customWidth="1"/>
    <col min="14602" max="14602" width="13.5" style="48" customWidth="1"/>
    <col min="14603" max="14603" width="9.33203125" style="48"/>
    <col min="14604" max="14604" width="44.1640625" style="48" customWidth="1"/>
    <col min="14605" max="14848" width="9.33203125" style="48"/>
    <col min="14849" max="14849" width="38.6640625" style="48" customWidth="1"/>
    <col min="14850" max="14853" width="13.83203125" style="48" customWidth="1"/>
    <col min="14854" max="14854" width="9.33203125" style="48"/>
    <col min="14855" max="14855" width="1.33203125" style="48" customWidth="1"/>
    <col min="14856" max="14856" width="34.6640625" style="48" customWidth="1"/>
    <col min="14857" max="14857" width="18.1640625" style="48" customWidth="1"/>
    <col min="14858" max="14858" width="13.5" style="48" customWidth="1"/>
    <col min="14859" max="14859" width="9.33203125" style="48"/>
    <col min="14860" max="14860" width="44.1640625" style="48" customWidth="1"/>
    <col min="14861" max="15104" width="9.33203125" style="48"/>
    <col min="15105" max="15105" width="38.6640625" style="48" customWidth="1"/>
    <col min="15106" max="15109" width="13.83203125" style="48" customWidth="1"/>
    <col min="15110" max="15110" width="9.33203125" style="48"/>
    <col min="15111" max="15111" width="1.33203125" style="48" customWidth="1"/>
    <col min="15112" max="15112" width="34.6640625" style="48" customWidth="1"/>
    <col min="15113" max="15113" width="18.1640625" style="48" customWidth="1"/>
    <col min="15114" max="15114" width="13.5" style="48" customWidth="1"/>
    <col min="15115" max="15115" width="9.33203125" style="48"/>
    <col min="15116" max="15116" width="44.1640625" style="48" customWidth="1"/>
    <col min="15117" max="15360" width="9.33203125" style="48"/>
    <col min="15361" max="15361" width="38.6640625" style="48" customWidth="1"/>
    <col min="15362" max="15365" width="13.83203125" style="48" customWidth="1"/>
    <col min="15366" max="15366" width="9.33203125" style="48"/>
    <col min="15367" max="15367" width="1.33203125" style="48" customWidth="1"/>
    <col min="15368" max="15368" width="34.6640625" style="48" customWidth="1"/>
    <col min="15369" max="15369" width="18.1640625" style="48" customWidth="1"/>
    <col min="15370" max="15370" width="13.5" style="48" customWidth="1"/>
    <col min="15371" max="15371" width="9.33203125" style="48"/>
    <col min="15372" max="15372" width="44.1640625" style="48" customWidth="1"/>
    <col min="15373" max="15616" width="9.33203125" style="48"/>
    <col min="15617" max="15617" width="38.6640625" style="48" customWidth="1"/>
    <col min="15618" max="15621" width="13.83203125" style="48" customWidth="1"/>
    <col min="15622" max="15622" width="9.33203125" style="48"/>
    <col min="15623" max="15623" width="1.33203125" style="48" customWidth="1"/>
    <col min="15624" max="15624" width="34.6640625" style="48" customWidth="1"/>
    <col min="15625" max="15625" width="18.1640625" style="48" customWidth="1"/>
    <col min="15626" max="15626" width="13.5" style="48" customWidth="1"/>
    <col min="15627" max="15627" width="9.33203125" style="48"/>
    <col min="15628" max="15628" width="44.1640625" style="48" customWidth="1"/>
    <col min="15629" max="15872" width="9.33203125" style="48"/>
    <col min="15873" max="15873" width="38.6640625" style="48" customWidth="1"/>
    <col min="15874" max="15877" width="13.83203125" style="48" customWidth="1"/>
    <col min="15878" max="15878" width="9.33203125" style="48"/>
    <col min="15879" max="15879" width="1.33203125" style="48" customWidth="1"/>
    <col min="15880" max="15880" width="34.6640625" style="48" customWidth="1"/>
    <col min="15881" max="15881" width="18.1640625" style="48" customWidth="1"/>
    <col min="15882" max="15882" width="13.5" style="48" customWidth="1"/>
    <col min="15883" max="15883" width="9.33203125" style="48"/>
    <col min="15884" max="15884" width="44.1640625" style="48" customWidth="1"/>
    <col min="15885" max="16128" width="9.33203125" style="48"/>
    <col min="16129" max="16129" width="38.6640625" style="48" customWidth="1"/>
    <col min="16130" max="16133" width="13.83203125" style="48" customWidth="1"/>
    <col min="16134" max="16134" width="9.33203125" style="48"/>
    <col min="16135" max="16135" width="1.33203125" style="48" customWidth="1"/>
    <col min="16136" max="16136" width="34.6640625" style="48" customWidth="1"/>
    <col min="16137" max="16137" width="18.1640625" style="48" customWidth="1"/>
    <col min="16138" max="16138" width="13.5" style="48" customWidth="1"/>
    <col min="16139" max="16139" width="9.33203125" style="48"/>
    <col min="16140" max="16140" width="44.1640625" style="48" customWidth="1"/>
    <col min="16141" max="16384" width="9.33203125" style="48"/>
  </cols>
  <sheetData>
    <row r="1" spans="1:12" x14ac:dyDescent="0.2">
      <c r="A1" s="223"/>
      <c r="B1" s="223"/>
      <c r="C1" s="223"/>
      <c r="D1" s="223"/>
      <c r="E1" s="223"/>
    </row>
    <row r="2" spans="1:12" ht="15.75" x14ac:dyDescent="0.25">
      <c r="A2" s="598" t="s">
        <v>139</v>
      </c>
      <c r="B2" s="622" t="s">
        <v>610</v>
      </c>
      <c r="C2" s="622"/>
      <c r="D2" s="622"/>
      <c r="E2" s="622"/>
      <c r="H2" s="598" t="s">
        <v>139</v>
      </c>
      <c r="I2" s="622" t="s">
        <v>611</v>
      </c>
      <c r="J2" s="622"/>
      <c r="K2" s="622"/>
      <c r="L2" s="622"/>
    </row>
    <row r="3" spans="1:12" ht="14.25" thickBot="1" x14ac:dyDescent="0.3">
      <c r="A3" s="223"/>
      <c r="B3" s="223"/>
      <c r="C3" s="223"/>
      <c r="D3" s="623" t="str">
        <f>'[1]7.sz.mell.'!F2</f>
        <v>Forintban!</v>
      </c>
      <c r="E3" s="623"/>
      <c r="H3" s="223"/>
      <c r="I3" s="223"/>
      <c r="J3" s="223"/>
      <c r="K3" s="623">
        <f>'[1]7.sz.mell.'!M2</f>
        <v>0</v>
      </c>
      <c r="L3" s="623"/>
    </row>
    <row r="4" spans="1:12" ht="15" customHeight="1" thickBot="1" x14ac:dyDescent="0.25">
      <c r="A4" s="224" t="s">
        <v>132</v>
      </c>
      <c r="B4" s="225">
        <v>2017</v>
      </c>
      <c r="C4" s="225">
        <v>2018</v>
      </c>
      <c r="D4" s="225" t="str">
        <f>CONCATENATE((LEFT([1]ÖSSZEFÜGGÉSEK!A5,4))+1,". után")</f>
        <v>2019. után</v>
      </c>
      <c r="E4" s="226" t="s">
        <v>52</v>
      </c>
      <c r="H4" s="224" t="s">
        <v>132</v>
      </c>
      <c r="I4" s="225">
        <v>2017</v>
      </c>
      <c r="J4" s="225">
        <v>2018</v>
      </c>
      <c r="K4" s="225" t="e">
        <f>CONCATENATE((LEFT([1]ÖSSZEFÜGGÉSEK!H5,4))+1,". után")</f>
        <v>#VALUE!</v>
      </c>
      <c r="L4" s="226" t="s">
        <v>52</v>
      </c>
    </row>
    <row r="5" spans="1:12" x14ac:dyDescent="0.2">
      <c r="A5" s="227" t="s">
        <v>133</v>
      </c>
      <c r="B5" s="91"/>
      <c r="C5" s="91"/>
      <c r="D5" s="91"/>
      <c r="E5" s="228">
        <f t="shared" ref="E5:E11" si="0">SUM(B5:D5)</f>
        <v>0</v>
      </c>
      <c r="H5" s="227" t="s">
        <v>133</v>
      </c>
      <c r="I5" s="91"/>
      <c r="J5" s="91"/>
      <c r="K5" s="91"/>
      <c r="L5" s="228">
        <f t="shared" ref="L5:L11" si="1">SUM(I5:K5)</f>
        <v>0</v>
      </c>
    </row>
    <row r="6" spans="1:12" x14ac:dyDescent="0.2">
      <c r="A6" s="229" t="s">
        <v>146</v>
      </c>
      <c r="B6" s="92"/>
      <c r="C6" s="92"/>
      <c r="D6" s="92"/>
      <c r="E6" s="230">
        <f t="shared" si="0"/>
        <v>0</v>
      </c>
      <c r="H6" s="229" t="s">
        <v>146</v>
      </c>
      <c r="I6" s="92"/>
      <c r="J6" s="92"/>
      <c r="K6" s="92"/>
      <c r="L6" s="230">
        <f t="shared" si="1"/>
        <v>0</v>
      </c>
    </row>
    <row r="7" spans="1:12" x14ac:dyDescent="0.2">
      <c r="A7" s="231" t="s">
        <v>134</v>
      </c>
      <c r="B7" s="93">
        <v>185254750</v>
      </c>
      <c r="C7" s="93"/>
      <c r="D7" s="93"/>
      <c r="E7" s="232">
        <f t="shared" si="0"/>
        <v>185254750</v>
      </c>
      <c r="H7" s="231" t="s">
        <v>134</v>
      </c>
      <c r="I7" s="93">
        <v>64027000</v>
      </c>
      <c r="J7" s="93"/>
      <c r="K7" s="93"/>
      <c r="L7" s="232">
        <f t="shared" si="1"/>
        <v>64027000</v>
      </c>
    </row>
    <row r="8" spans="1:12" x14ac:dyDescent="0.2">
      <c r="A8" s="231" t="s">
        <v>148</v>
      </c>
      <c r="B8" s="93"/>
      <c r="C8" s="93"/>
      <c r="D8" s="93"/>
      <c r="E8" s="232">
        <f t="shared" si="0"/>
        <v>0</v>
      </c>
      <c r="H8" s="231" t="s">
        <v>148</v>
      </c>
      <c r="I8" s="93"/>
      <c r="J8" s="93"/>
      <c r="K8" s="93"/>
      <c r="L8" s="232">
        <f t="shared" si="1"/>
        <v>0</v>
      </c>
    </row>
    <row r="9" spans="1:12" x14ac:dyDescent="0.2">
      <c r="A9" s="231" t="s">
        <v>135</v>
      </c>
      <c r="B9" s="93"/>
      <c r="C9" s="93"/>
      <c r="D9" s="93"/>
      <c r="E9" s="232">
        <f t="shared" si="0"/>
        <v>0</v>
      </c>
      <c r="H9" s="231" t="s">
        <v>135</v>
      </c>
      <c r="I9" s="93"/>
      <c r="J9" s="93"/>
      <c r="K9" s="93"/>
      <c r="L9" s="232">
        <f t="shared" si="1"/>
        <v>0</v>
      </c>
    </row>
    <row r="10" spans="1:12" x14ac:dyDescent="0.2">
      <c r="A10" s="231" t="s">
        <v>136</v>
      </c>
      <c r="B10" s="93"/>
      <c r="C10" s="93"/>
      <c r="D10" s="93"/>
      <c r="E10" s="232">
        <f t="shared" si="0"/>
        <v>0</v>
      </c>
      <c r="H10" s="231" t="s">
        <v>136</v>
      </c>
      <c r="I10" s="93"/>
      <c r="J10" s="93"/>
      <c r="K10" s="93"/>
      <c r="L10" s="232">
        <f t="shared" si="1"/>
        <v>0</v>
      </c>
    </row>
    <row r="11" spans="1:12" ht="13.5" thickBot="1" x14ac:dyDescent="0.25">
      <c r="A11" s="94"/>
      <c r="B11" s="95"/>
      <c r="C11" s="95"/>
      <c r="D11" s="95"/>
      <c r="E11" s="232">
        <f t="shared" si="0"/>
        <v>0</v>
      </c>
      <c r="H11" s="94"/>
      <c r="I11" s="95"/>
      <c r="J11" s="95"/>
      <c r="K11" s="95"/>
      <c r="L11" s="232">
        <f t="shared" si="1"/>
        <v>0</v>
      </c>
    </row>
    <row r="12" spans="1:12" ht="13.5" thickBot="1" x14ac:dyDescent="0.25">
      <c r="A12" s="233" t="s">
        <v>138</v>
      </c>
      <c r="B12" s="234">
        <f>B5+SUM(B7:B11)</f>
        <v>185254750</v>
      </c>
      <c r="C12" s="234">
        <f>C5+SUM(C7:C11)</f>
        <v>0</v>
      </c>
      <c r="D12" s="234">
        <f>D5+SUM(D7:D11)</f>
        <v>0</v>
      </c>
      <c r="E12" s="235">
        <f>E5+SUM(E7:E11)</f>
        <v>185254750</v>
      </c>
      <c r="H12" s="233" t="s">
        <v>138</v>
      </c>
      <c r="I12" s="234">
        <f>I5+SUM(I7:I11)</f>
        <v>64027000</v>
      </c>
      <c r="J12" s="234">
        <f>J5+SUM(J7:J11)</f>
        <v>0</v>
      </c>
      <c r="K12" s="234">
        <f>K5+SUM(K7:K11)</f>
        <v>0</v>
      </c>
      <c r="L12" s="235">
        <f>L5+SUM(L7:L11)</f>
        <v>64027000</v>
      </c>
    </row>
    <row r="13" spans="1:12" ht="13.5" thickBot="1" x14ac:dyDescent="0.25">
      <c r="A13" s="52"/>
      <c r="B13" s="52"/>
      <c r="C13" s="52"/>
      <c r="D13" s="52"/>
      <c r="E13" s="52"/>
      <c r="H13" s="52"/>
      <c r="I13" s="52"/>
      <c r="J13" s="52"/>
      <c r="K13" s="52"/>
      <c r="L13" s="52"/>
    </row>
    <row r="14" spans="1:12" ht="15" customHeight="1" thickBot="1" x14ac:dyDescent="0.25">
      <c r="A14" s="224" t="s">
        <v>137</v>
      </c>
      <c r="B14" s="225">
        <f>+B4</f>
        <v>2017</v>
      </c>
      <c r="C14" s="225">
        <f>+C4</f>
        <v>2018</v>
      </c>
      <c r="D14" s="225" t="str">
        <f>+D4</f>
        <v>2019. után</v>
      </c>
      <c r="E14" s="226" t="s">
        <v>52</v>
      </c>
      <c r="H14" s="224" t="s">
        <v>137</v>
      </c>
      <c r="I14" s="225">
        <f>+I4</f>
        <v>2017</v>
      </c>
      <c r="J14" s="225">
        <f>+J4</f>
        <v>2018</v>
      </c>
      <c r="K14" s="225" t="e">
        <f>+K4</f>
        <v>#VALUE!</v>
      </c>
      <c r="L14" s="226" t="s">
        <v>52</v>
      </c>
    </row>
    <row r="15" spans="1:12" x14ac:dyDescent="0.2">
      <c r="A15" s="227" t="s">
        <v>142</v>
      </c>
      <c r="B15" s="91"/>
      <c r="C15" s="91"/>
      <c r="D15" s="91"/>
      <c r="E15" s="228">
        <f t="shared" ref="E15:E21" si="2">SUM(B15:D15)</f>
        <v>0</v>
      </c>
      <c r="H15" s="227" t="s">
        <v>142</v>
      </c>
      <c r="I15" s="91"/>
      <c r="J15" s="91"/>
      <c r="K15" s="91"/>
      <c r="L15" s="228">
        <f t="shared" ref="L15:L21" si="3">SUM(I15:K15)</f>
        <v>0</v>
      </c>
    </row>
    <row r="16" spans="1:12" x14ac:dyDescent="0.2">
      <c r="A16" s="236" t="s">
        <v>143</v>
      </c>
      <c r="B16" s="93">
        <v>8334499</v>
      </c>
      <c r="C16" s="93">
        <v>176920251</v>
      </c>
      <c r="D16" s="93"/>
      <c r="E16" s="232">
        <f t="shared" si="2"/>
        <v>185254750</v>
      </c>
      <c r="H16" s="236" t="s">
        <v>143</v>
      </c>
      <c r="I16" s="93">
        <v>2197300</v>
      </c>
      <c r="J16" s="93">
        <v>61829700</v>
      </c>
      <c r="K16" s="93"/>
      <c r="L16" s="232">
        <f t="shared" si="3"/>
        <v>64027000</v>
      </c>
    </row>
    <row r="17" spans="1:12" x14ac:dyDescent="0.2">
      <c r="A17" s="231" t="s">
        <v>144</v>
      </c>
      <c r="B17" s="93"/>
      <c r="C17" s="93"/>
      <c r="D17" s="93"/>
      <c r="E17" s="232">
        <f t="shared" si="2"/>
        <v>0</v>
      </c>
      <c r="H17" s="231" t="s">
        <v>144</v>
      </c>
      <c r="I17" s="93"/>
      <c r="J17" s="93"/>
      <c r="K17" s="93"/>
      <c r="L17" s="232">
        <f t="shared" si="3"/>
        <v>0</v>
      </c>
    </row>
    <row r="18" spans="1:12" x14ac:dyDescent="0.2">
      <c r="A18" s="231" t="s">
        <v>145</v>
      </c>
      <c r="B18" s="93"/>
      <c r="C18" s="93"/>
      <c r="D18" s="93"/>
      <c r="E18" s="232">
        <f t="shared" si="2"/>
        <v>0</v>
      </c>
      <c r="H18" s="231" t="s">
        <v>145</v>
      </c>
      <c r="I18" s="93"/>
      <c r="J18" s="93"/>
      <c r="K18" s="93"/>
      <c r="L18" s="232">
        <f t="shared" si="3"/>
        <v>0</v>
      </c>
    </row>
    <row r="19" spans="1:12" x14ac:dyDescent="0.2">
      <c r="A19" s="96"/>
      <c r="B19" s="93"/>
      <c r="C19" s="93"/>
      <c r="D19" s="93"/>
      <c r="E19" s="232">
        <f t="shared" si="2"/>
        <v>0</v>
      </c>
      <c r="H19" s="96"/>
      <c r="I19" s="93"/>
      <c r="J19" s="93"/>
      <c r="K19" s="93"/>
      <c r="L19" s="232">
        <f t="shared" si="3"/>
        <v>0</v>
      </c>
    </row>
    <row r="20" spans="1:12" x14ac:dyDescent="0.2">
      <c r="A20" s="96"/>
      <c r="B20" s="93"/>
      <c r="C20" s="93"/>
      <c r="D20" s="93"/>
      <c r="E20" s="232">
        <f t="shared" si="2"/>
        <v>0</v>
      </c>
      <c r="H20" s="96"/>
      <c r="I20" s="93"/>
      <c r="J20" s="93"/>
      <c r="K20" s="93"/>
      <c r="L20" s="232">
        <f t="shared" si="3"/>
        <v>0</v>
      </c>
    </row>
    <row r="21" spans="1:12" ht="13.5" thickBot="1" x14ac:dyDescent="0.25">
      <c r="A21" s="94"/>
      <c r="B21" s="95"/>
      <c r="C21" s="95"/>
      <c r="D21" s="95"/>
      <c r="E21" s="232">
        <f t="shared" si="2"/>
        <v>0</v>
      </c>
      <c r="H21" s="94"/>
      <c r="I21" s="95"/>
      <c r="J21" s="95"/>
      <c r="K21" s="95"/>
      <c r="L21" s="232">
        <f t="shared" si="3"/>
        <v>0</v>
      </c>
    </row>
    <row r="22" spans="1:12" ht="13.5" thickBot="1" x14ac:dyDescent="0.25">
      <c r="A22" s="233" t="s">
        <v>54</v>
      </c>
      <c r="B22" s="234">
        <f>SUM(B15:B21)</f>
        <v>8334499</v>
      </c>
      <c r="C22" s="234">
        <f>SUM(C15:C21)</f>
        <v>176920251</v>
      </c>
      <c r="D22" s="234">
        <f>SUM(D15:D21)</f>
        <v>0</v>
      </c>
      <c r="E22" s="235">
        <f>SUM(E15:E21)</f>
        <v>185254750</v>
      </c>
      <c r="H22" s="233" t="s">
        <v>54</v>
      </c>
      <c r="I22" s="234">
        <f>SUM(I15:I21)</f>
        <v>2197300</v>
      </c>
      <c r="J22" s="234">
        <f>SUM(J15:J21)</f>
        <v>61829700</v>
      </c>
      <c r="K22" s="234">
        <f>SUM(K15:K21)</f>
        <v>0</v>
      </c>
      <c r="L22" s="235">
        <f>SUM(L15:L21)</f>
        <v>64027000</v>
      </c>
    </row>
    <row r="23" spans="1:12" x14ac:dyDescent="0.2">
      <c r="A23" s="223"/>
      <c r="B23" s="223"/>
      <c r="C23" s="223"/>
      <c r="D23" s="223"/>
      <c r="E23" s="223"/>
      <c r="H23" s="223"/>
      <c r="I23" s="223"/>
      <c r="J23" s="223"/>
      <c r="K23" s="223"/>
      <c r="L23" s="223"/>
    </row>
    <row r="24" spans="1:12" x14ac:dyDescent="0.2">
      <c r="A24" s="223"/>
      <c r="B24" s="223"/>
      <c r="C24" s="223"/>
      <c r="D24" s="223"/>
      <c r="E24" s="223"/>
      <c r="H24" s="223"/>
      <c r="I24" s="223"/>
      <c r="J24" s="223"/>
      <c r="K24" s="223"/>
      <c r="L24" s="223"/>
    </row>
    <row r="25" spans="1:12" ht="15.75" x14ac:dyDescent="0.25">
      <c r="A25" s="598" t="s">
        <v>139</v>
      </c>
      <c r="B25" s="622" t="s">
        <v>612</v>
      </c>
      <c r="C25" s="622"/>
      <c r="D25" s="622"/>
      <c r="E25" s="622"/>
      <c r="H25" s="598" t="s">
        <v>139</v>
      </c>
      <c r="I25" s="622" t="s">
        <v>613</v>
      </c>
      <c r="J25" s="622"/>
      <c r="K25" s="622"/>
      <c r="L25" s="622"/>
    </row>
    <row r="26" spans="1:12" ht="14.25" thickBot="1" x14ac:dyDescent="0.3">
      <c r="A26" s="223"/>
      <c r="B26" s="223"/>
      <c r="C26" s="223"/>
      <c r="D26" s="623" t="str">
        <f>D3</f>
        <v>Forintban!</v>
      </c>
      <c r="E26" s="623"/>
      <c r="H26" s="223"/>
      <c r="I26" s="223"/>
      <c r="J26" s="223"/>
      <c r="K26" s="623">
        <f>K3</f>
        <v>0</v>
      </c>
      <c r="L26" s="623"/>
    </row>
    <row r="27" spans="1:12" ht="13.5" thickBot="1" x14ac:dyDescent="0.25">
      <c r="A27" s="224" t="s">
        <v>132</v>
      </c>
      <c r="B27" s="225">
        <f>+B14</f>
        <v>2017</v>
      </c>
      <c r="C27" s="225">
        <f>+C14</f>
        <v>2018</v>
      </c>
      <c r="D27" s="225" t="str">
        <f>+D14</f>
        <v>2019. után</v>
      </c>
      <c r="E27" s="226" t="s">
        <v>52</v>
      </c>
      <c r="H27" s="224" t="s">
        <v>132</v>
      </c>
      <c r="I27" s="225">
        <f>+I14</f>
        <v>2017</v>
      </c>
      <c r="J27" s="225">
        <f>+J14</f>
        <v>2018</v>
      </c>
      <c r="K27" s="225" t="e">
        <f>+K14</f>
        <v>#VALUE!</v>
      </c>
      <c r="L27" s="226" t="s">
        <v>52</v>
      </c>
    </row>
    <row r="28" spans="1:12" x14ac:dyDescent="0.2">
      <c r="A28" s="227" t="s">
        <v>133</v>
      </c>
      <c r="B28" s="91"/>
      <c r="C28" s="91"/>
      <c r="D28" s="91"/>
      <c r="E28" s="228">
        <f t="shared" ref="E28:E34" si="4">SUM(B28:D28)</f>
        <v>0</v>
      </c>
      <c r="H28" s="227" t="s">
        <v>133</v>
      </c>
      <c r="I28" s="91"/>
      <c r="J28" s="91"/>
      <c r="K28" s="91"/>
      <c r="L28" s="228">
        <f t="shared" ref="L28:L34" si="5">SUM(I28:K28)</f>
        <v>0</v>
      </c>
    </row>
    <row r="29" spans="1:12" x14ac:dyDescent="0.2">
      <c r="A29" s="229" t="s">
        <v>146</v>
      </c>
      <c r="B29" s="92"/>
      <c r="C29" s="92"/>
      <c r="D29" s="92"/>
      <c r="E29" s="230">
        <f t="shared" si="4"/>
        <v>0</v>
      </c>
      <c r="H29" s="229" t="s">
        <v>146</v>
      </c>
      <c r="I29" s="92"/>
      <c r="J29" s="92"/>
      <c r="K29" s="92"/>
      <c r="L29" s="230">
        <f t="shared" si="5"/>
        <v>0</v>
      </c>
    </row>
    <row r="30" spans="1:12" x14ac:dyDescent="0.2">
      <c r="A30" s="231" t="s">
        <v>134</v>
      </c>
      <c r="B30" s="93">
        <v>265950000</v>
      </c>
      <c r="C30" s="93"/>
      <c r="D30" s="93"/>
      <c r="E30" s="232">
        <f t="shared" si="4"/>
        <v>265950000</v>
      </c>
      <c r="H30" s="231" t="s">
        <v>134</v>
      </c>
      <c r="I30" s="93">
        <v>24999948</v>
      </c>
      <c r="J30" s="93"/>
      <c r="K30" s="93"/>
      <c r="L30" s="232">
        <f t="shared" si="5"/>
        <v>24999948</v>
      </c>
    </row>
    <row r="31" spans="1:12" x14ac:dyDescent="0.2">
      <c r="A31" s="231" t="s">
        <v>148</v>
      </c>
      <c r="B31" s="93"/>
      <c r="C31" s="93"/>
      <c r="D31" s="93"/>
      <c r="E31" s="232">
        <f t="shared" si="4"/>
        <v>0</v>
      </c>
      <c r="H31" s="231" t="s">
        <v>148</v>
      </c>
      <c r="I31" s="93"/>
      <c r="J31" s="93"/>
      <c r="K31" s="93"/>
      <c r="L31" s="232">
        <f t="shared" si="5"/>
        <v>0</v>
      </c>
    </row>
    <row r="32" spans="1:12" x14ac:dyDescent="0.2">
      <c r="A32" s="231" t="s">
        <v>135</v>
      </c>
      <c r="B32" s="93"/>
      <c r="C32" s="93"/>
      <c r="D32" s="93"/>
      <c r="E32" s="232">
        <f t="shared" si="4"/>
        <v>0</v>
      </c>
      <c r="H32" s="231" t="s">
        <v>135</v>
      </c>
      <c r="I32" s="93"/>
      <c r="J32" s="93"/>
      <c r="K32" s="93"/>
      <c r="L32" s="232">
        <f t="shared" si="5"/>
        <v>0</v>
      </c>
    </row>
    <row r="33" spans="1:12" x14ac:dyDescent="0.2">
      <c r="A33" s="231" t="s">
        <v>136</v>
      </c>
      <c r="B33" s="93"/>
      <c r="C33" s="93"/>
      <c r="D33" s="93"/>
      <c r="E33" s="232">
        <f t="shared" si="4"/>
        <v>0</v>
      </c>
      <c r="H33" s="231" t="s">
        <v>136</v>
      </c>
      <c r="I33" s="93"/>
      <c r="J33" s="93"/>
      <c r="K33" s="93"/>
      <c r="L33" s="232">
        <f t="shared" si="5"/>
        <v>0</v>
      </c>
    </row>
    <row r="34" spans="1:12" ht="13.5" thickBot="1" x14ac:dyDescent="0.25">
      <c r="A34" s="94"/>
      <c r="B34" s="95"/>
      <c r="C34" s="95"/>
      <c r="D34" s="95"/>
      <c r="E34" s="232">
        <f t="shared" si="4"/>
        <v>0</v>
      </c>
      <c r="H34" s="94"/>
      <c r="I34" s="95"/>
      <c r="J34" s="95"/>
      <c r="K34" s="95"/>
      <c r="L34" s="232">
        <f t="shared" si="5"/>
        <v>0</v>
      </c>
    </row>
    <row r="35" spans="1:12" ht="13.5" thickBot="1" x14ac:dyDescent="0.25">
      <c r="A35" s="233" t="s">
        <v>138</v>
      </c>
      <c r="B35" s="234">
        <f>B28+SUM(B30:B34)</f>
        <v>265950000</v>
      </c>
      <c r="C35" s="234">
        <f>C28+SUM(C30:C34)</f>
        <v>0</v>
      </c>
      <c r="D35" s="234">
        <f>D28+SUM(D30:D34)</f>
        <v>0</v>
      </c>
      <c r="E35" s="235">
        <f>E28+SUM(E30:E34)</f>
        <v>265950000</v>
      </c>
      <c r="H35" s="233" t="s">
        <v>138</v>
      </c>
      <c r="I35" s="234">
        <f>I28+SUM(I30:I34)</f>
        <v>24999948</v>
      </c>
      <c r="J35" s="234">
        <f>J28+SUM(J30:J34)</f>
        <v>0</v>
      </c>
      <c r="K35" s="234">
        <f>K28+SUM(K30:K34)</f>
        <v>0</v>
      </c>
      <c r="L35" s="235">
        <f>L28+SUM(L30:L34)</f>
        <v>24999948</v>
      </c>
    </row>
    <row r="36" spans="1:12" ht="13.5" thickBot="1" x14ac:dyDescent="0.25">
      <c r="A36" s="52"/>
      <c r="B36" s="52"/>
      <c r="C36" s="52"/>
      <c r="D36" s="52"/>
      <c r="E36" s="52"/>
      <c r="H36" s="52"/>
      <c r="I36" s="52"/>
      <c r="J36" s="52"/>
      <c r="K36" s="52"/>
      <c r="L36" s="52"/>
    </row>
    <row r="37" spans="1:12" ht="13.5" thickBot="1" x14ac:dyDescent="0.25">
      <c r="A37" s="224" t="s">
        <v>137</v>
      </c>
      <c r="B37" s="225">
        <f>+B27</f>
        <v>2017</v>
      </c>
      <c r="C37" s="225">
        <f>+C27</f>
        <v>2018</v>
      </c>
      <c r="D37" s="225" t="str">
        <f>+D27</f>
        <v>2019. után</v>
      </c>
      <c r="E37" s="226" t="s">
        <v>52</v>
      </c>
      <c r="H37" s="224" t="s">
        <v>137</v>
      </c>
      <c r="I37" s="225">
        <f>+I27</f>
        <v>2017</v>
      </c>
      <c r="J37" s="225">
        <f>+J27</f>
        <v>2018</v>
      </c>
      <c r="K37" s="225" t="e">
        <f>+K27</f>
        <v>#VALUE!</v>
      </c>
      <c r="L37" s="226" t="s">
        <v>52</v>
      </c>
    </row>
    <row r="38" spans="1:12" x14ac:dyDescent="0.2">
      <c r="A38" s="227" t="s">
        <v>142</v>
      </c>
      <c r="B38" s="91"/>
      <c r="C38" s="91"/>
      <c r="D38" s="91"/>
      <c r="E38" s="228">
        <f t="shared" ref="E38:E44" si="6">SUM(B38:D38)</f>
        <v>0</v>
      </c>
      <c r="H38" s="227" t="s">
        <v>142</v>
      </c>
      <c r="I38" s="91">
        <v>6192348</v>
      </c>
      <c r="J38" s="91"/>
      <c r="K38" s="91"/>
      <c r="L38" s="228">
        <f t="shared" ref="L38:L44" si="7">SUM(I38:K38)</f>
        <v>6192348</v>
      </c>
    </row>
    <row r="39" spans="1:12" x14ac:dyDescent="0.2">
      <c r="A39" s="236" t="s">
        <v>143</v>
      </c>
      <c r="B39" s="93">
        <v>10151500</v>
      </c>
      <c r="C39" s="93">
        <v>255798500</v>
      </c>
      <c r="D39" s="93"/>
      <c r="E39" s="232">
        <f t="shared" si="6"/>
        <v>265950000</v>
      </c>
      <c r="H39" s="236" t="s">
        <v>143</v>
      </c>
      <c r="I39" s="93">
        <v>2500000</v>
      </c>
      <c r="J39" s="93" t="s">
        <v>614</v>
      </c>
      <c r="K39" s="93"/>
      <c r="L39" s="232">
        <f t="shared" si="7"/>
        <v>2500000</v>
      </c>
    </row>
    <row r="40" spans="1:12" x14ac:dyDescent="0.2">
      <c r="A40" s="231" t="s">
        <v>144</v>
      </c>
      <c r="B40" s="93"/>
      <c r="C40" s="93"/>
      <c r="D40" s="93"/>
      <c r="E40" s="232">
        <f t="shared" si="6"/>
        <v>0</v>
      </c>
      <c r="H40" s="231" t="s">
        <v>144</v>
      </c>
      <c r="I40" s="93">
        <v>16307600</v>
      </c>
      <c r="J40" s="93"/>
      <c r="K40" s="93"/>
      <c r="L40" s="232">
        <f t="shared" si="7"/>
        <v>16307600</v>
      </c>
    </row>
    <row r="41" spans="1:12" x14ac:dyDescent="0.2">
      <c r="A41" s="231" t="s">
        <v>145</v>
      </c>
      <c r="B41" s="93"/>
      <c r="C41" s="93"/>
      <c r="D41" s="93"/>
      <c r="E41" s="232">
        <f t="shared" si="6"/>
        <v>0</v>
      </c>
      <c r="H41" s="231" t="s">
        <v>145</v>
      </c>
      <c r="I41" s="93"/>
      <c r="J41" s="93"/>
      <c r="K41" s="93"/>
      <c r="L41" s="232">
        <f t="shared" si="7"/>
        <v>0</v>
      </c>
    </row>
    <row r="42" spans="1:12" x14ac:dyDescent="0.2">
      <c r="A42" s="96"/>
      <c r="B42" s="93"/>
      <c r="C42" s="93"/>
      <c r="D42" s="93"/>
      <c r="E42" s="232">
        <f t="shared" si="6"/>
        <v>0</v>
      </c>
      <c r="H42" s="96"/>
      <c r="I42" s="93"/>
      <c r="J42" s="93"/>
      <c r="K42" s="93"/>
      <c r="L42" s="232">
        <f t="shared" si="7"/>
        <v>0</v>
      </c>
    </row>
    <row r="43" spans="1:12" x14ac:dyDescent="0.2">
      <c r="A43" s="96"/>
      <c r="B43" s="93"/>
      <c r="C43" s="93"/>
      <c r="D43" s="93"/>
      <c r="E43" s="232">
        <f t="shared" si="6"/>
        <v>0</v>
      </c>
      <c r="H43" s="96"/>
      <c r="I43" s="93"/>
      <c r="J43" s="93"/>
      <c r="K43" s="93"/>
      <c r="L43" s="232">
        <f t="shared" si="7"/>
        <v>0</v>
      </c>
    </row>
    <row r="44" spans="1:12" ht="13.5" thickBot="1" x14ac:dyDescent="0.25">
      <c r="A44" s="94"/>
      <c r="B44" s="95"/>
      <c r="C44" s="95"/>
      <c r="D44" s="95"/>
      <c r="E44" s="232">
        <f t="shared" si="6"/>
        <v>0</v>
      </c>
      <c r="H44" s="94"/>
      <c r="I44" s="95"/>
      <c r="J44" s="95"/>
      <c r="K44" s="95"/>
      <c r="L44" s="232">
        <f t="shared" si="7"/>
        <v>0</v>
      </c>
    </row>
    <row r="45" spans="1:12" ht="13.5" thickBot="1" x14ac:dyDescent="0.25">
      <c r="A45" s="233" t="s">
        <v>54</v>
      </c>
      <c r="B45" s="234">
        <f>SUM(B38:B44)</f>
        <v>10151500</v>
      </c>
      <c r="C45" s="234">
        <f>SUM(C38:C44)</f>
        <v>255798500</v>
      </c>
      <c r="D45" s="234">
        <f>SUM(D38:D44)</f>
        <v>0</v>
      </c>
      <c r="E45" s="235">
        <f>SUM(E38:E44)</f>
        <v>265950000</v>
      </c>
      <c r="H45" s="233" t="s">
        <v>54</v>
      </c>
      <c r="I45" s="234">
        <f>SUM(I38:I44)</f>
        <v>24999948</v>
      </c>
      <c r="J45" s="234">
        <f>SUM(J38:J44)</f>
        <v>0</v>
      </c>
      <c r="K45" s="234">
        <f>SUM(K38:K44)</f>
        <v>0</v>
      </c>
      <c r="L45" s="235">
        <f>SUM(L38:L44)</f>
        <v>24999948</v>
      </c>
    </row>
    <row r="46" spans="1:12" x14ac:dyDescent="0.2">
      <c r="A46" s="223"/>
      <c r="B46" s="223"/>
      <c r="C46" s="223"/>
      <c r="D46" s="223"/>
      <c r="E46" s="223"/>
      <c r="H46" s="223"/>
      <c r="I46" s="223"/>
      <c r="J46" s="223"/>
      <c r="K46" s="223"/>
      <c r="L46" s="223"/>
    </row>
    <row r="47" spans="1:12" ht="15.75" x14ac:dyDescent="0.2">
      <c r="A47" s="631" t="str">
        <f>+CONCATENATE("Önkormányzaton kívüli EU-s projektekhez történő hozzájárulás ",LEFT([1]ÖSSZEFÜGGÉSEK!A5,4),". évi előirányzat")</f>
        <v>Önkormányzaton kívüli EU-s projektekhez történő hozzájárulás 2018. évi előirányzat</v>
      </c>
      <c r="B47" s="631"/>
      <c r="C47" s="631"/>
      <c r="D47" s="631"/>
      <c r="E47" s="631"/>
      <c r="H47" s="631" t="str">
        <f>+CONCATENATE("Önkormányzaton kívüli EU-s projektekhez történő hozzájárulás ",LEFT([1]ÖSSZEFÜGGÉSEK!H5,4),". évi előirányzat")</f>
        <v>Önkormányzaton kívüli EU-s projektekhez történő hozzájárulás . évi előirányzat</v>
      </c>
      <c r="I47" s="631"/>
      <c r="J47" s="631"/>
      <c r="K47" s="631"/>
      <c r="L47" s="631"/>
    </row>
    <row r="48" spans="1:12" ht="13.5" thickBot="1" x14ac:dyDescent="0.25">
      <c r="A48" s="223"/>
      <c r="B48" s="223"/>
      <c r="C48" s="223"/>
      <c r="D48" s="223"/>
      <c r="E48" s="223"/>
      <c r="H48" s="223"/>
      <c r="I48" s="223"/>
      <c r="J48" s="223"/>
      <c r="K48" s="223"/>
      <c r="L48" s="223"/>
    </row>
    <row r="49" spans="1:12" ht="13.5" thickBot="1" x14ac:dyDescent="0.25">
      <c r="A49" s="636" t="s">
        <v>140</v>
      </c>
      <c r="B49" s="637"/>
      <c r="C49" s="638"/>
      <c r="D49" s="634" t="s">
        <v>562</v>
      </c>
      <c r="E49" s="635"/>
      <c r="H49" s="636" t="s">
        <v>140</v>
      </c>
      <c r="I49" s="637"/>
      <c r="J49" s="638"/>
      <c r="K49" s="634" t="s">
        <v>562</v>
      </c>
      <c r="L49" s="635"/>
    </row>
    <row r="50" spans="1:12" x14ac:dyDescent="0.2">
      <c r="A50" s="639"/>
      <c r="B50" s="640"/>
      <c r="C50" s="641"/>
      <c r="D50" s="627"/>
      <c r="E50" s="628"/>
      <c r="H50" s="639"/>
      <c r="I50" s="640"/>
      <c r="J50" s="641"/>
      <c r="K50" s="627"/>
      <c r="L50" s="628"/>
    </row>
    <row r="51" spans="1:12" ht="13.5" thickBot="1" x14ac:dyDescent="0.25">
      <c r="A51" s="642"/>
      <c r="B51" s="643"/>
      <c r="C51" s="644"/>
      <c r="D51" s="629"/>
      <c r="E51" s="630"/>
      <c r="H51" s="642"/>
      <c r="I51" s="643"/>
      <c r="J51" s="644"/>
      <c r="K51" s="629"/>
      <c r="L51" s="630"/>
    </row>
    <row r="52" spans="1:12" ht="13.5" thickBot="1" x14ac:dyDescent="0.25">
      <c r="A52" s="624" t="s">
        <v>54</v>
      </c>
      <c r="B52" s="625"/>
      <c r="C52" s="626"/>
      <c r="D52" s="632">
        <f>SUM(D50:E51)</f>
        <v>0</v>
      </c>
      <c r="E52" s="633"/>
      <c r="H52" s="624" t="s">
        <v>54</v>
      </c>
      <c r="I52" s="625"/>
      <c r="J52" s="626"/>
      <c r="K52" s="632">
        <f>SUM(K50:L51)</f>
        <v>0</v>
      </c>
      <c r="L52" s="633"/>
    </row>
  </sheetData>
  <mergeCells count="26">
    <mergeCell ref="H52:J52"/>
    <mergeCell ref="K52:L52"/>
    <mergeCell ref="H49:J49"/>
    <mergeCell ref="K49:L49"/>
    <mergeCell ref="H50:J50"/>
    <mergeCell ref="K50:L50"/>
    <mergeCell ref="H51:J51"/>
    <mergeCell ref="K51:L51"/>
    <mergeCell ref="I2:L2"/>
    <mergeCell ref="K3:L3"/>
    <mergeCell ref="I25:L25"/>
    <mergeCell ref="K26:L26"/>
    <mergeCell ref="H47:L47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2" priority="2" stopIfTrue="1" operator="equal">
      <formula>0</formula>
    </cfRule>
  </conditionalFormatting>
  <conditionalFormatting sqref="L5:L12 I12:K12 I22:L22 L15:L21 L28:L35 I35:K35 L38:L45 I45:K45 K52:L52">
    <cfRule type="cellIs" dxfId="1" priority="1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horizontalDpi="300" verticalDpi="300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3/2018. (III.01.)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K158"/>
  <sheetViews>
    <sheetView topLeftCell="A22" zoomScale="130" zoomScaleNormal="130" zoomScaleSheetLayoutView="85" workbookViewId="0">
      <selection activeCell="B1" sqref="B1"/>
    </sheetView>
  </sheetViews>
  <sheetFormatPr defaultRowHeight="12.75" x14ac:dyDescent="0.2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 x14ac:dyDescent="0.25">
      <c r="A1" s="237"/>
      <c r="B1" s="239"/>
      <c r="C1" s="587" t="str">
        <f>+CONCATENATE("9.1. melléklet a 3/",LEFT(ÖSSZEFÜGGÉSEK!A5,4),".( III.01.) önkormányzati rendelethez")</f>
        <v>9.1. melléklet a 3/2018.( III.01.) önkormányzati rendelethez</v>
      </c>
    </row>
    <row r="2" spans="1:3" s="97" customFormat="1" ht="21" customHeight="1" x14ac:dyDescent="0.2">
      <c r="A2" s="432" t="s">
        <v>62</v>
      </c>
      <c r="B2" s="374" t="s">
        <v>228</v>
      </c>
      <c r="C2" s="376" t="s">
        <v>55</v>
      </c>
    </row>
    <row r="3" spans="1:3" s="97" customFormat="1" ht="16.5" thickBot="1" x14ac:dyDescent="0.25">
      <c r="A3" s="240" t="s">
        <v>204</v>
      </c>
      <c r="B3" s="375" t="s">
        <v>401</v>
      </c>
      <c r="C3" s="516" t="s">
        <v>55</v>
      </c>
    </row>
    <row r="4" spans="1:3" s="98" customFormat="1" ht="15.95" customHeight="1" thickBot="1" x14ac:dyDescent="0.3">
      <c r="A4" s="241"/>
      <c r="B4" s="241"/>
      <c r="C4" s="242" t="str">
        <f>'7.sz.mell.'!F2</f>
        <v>Forintban!</v>
      </c>
    </row>
    <row r="5" spans="1:3" ht="13.5" thickBot="1" x14ac:dyDescent="0.25">
      <c r="A5" s="433" t="s">
        <v>206</v>
      </c>
      <c r="B5" s="243" t="s">
        <v>560</v>
      </c>
      <c r="C5" s="377" t="s">
        <v>56</v>
      </c>
    </row>
    <row r="6" spans="1:3" s="71" customFormat="1" ht="12.95" customHeight="1" thickBot="1" x14ac:dyDescent="0.25">
      <c r="A6" s="206"/>
      <c r="B6" s="207" t="s">
        <v>492</v>
      </c>
      <c r="C6" s="208" t="s">
        <v>493</v>
      </c>
    </row>
    <row r="7" spans="1:3" s="71" customFormat="1" ht="15.95" customHeight="1" thickBot="1" x14ac:dyDescent="0.25">
      <c r="A7" s="245"/>
      <c r="B7" s="246" t="s">
        <v>57</v>
      </c>
      <c r="C7" s="378"/>
    </row>
    <row r="8" spans="1:3" s="71" customFormat="1" ht="12" customHeight="1" thickBot="1" x14ac:dyDescent="0.25">
      <c r="A8" s="32" t="s">
        <v>19</v>
      </c>
      <c r="B8" s="21" t="s">
        <v>255</v>
      </c>
      <c r="C8" s="313">
        <f>+C9+C10+C11+C12+C13+C14</f>
        <v>569585096</v>
      </c>
    </row>
    <row r="9" spans="1:3" s="99" customFormat="1" ht="12" customHeight="1" x14ac:dyDescent="0.2">
      <c r="A9" s="461" t="s">
        <v>99</v>
      </c>
      <c r="B9" s="442" t="s">
        <v>256</v>
      </c>
      <c r="C9" s="316">
        <v>158795022</v>
      </c>
    </row>
    <row r="10" spans="1:3" s="100" customFormat="1" ht="12" customHeight="1" x14ac:dyDescent="0.2">
      <c r="A10" s="462" t="s">
        <v>100</v>
      </c>
      <c r="B10" s="443" t="s">
        <v>257</v>
      </c>
      <c r="C10" s="315">
        <v>104372551</v>
      </c>
    </row>
    <row r="11" spans="1:3" s="100" customFormat="1" ht="12" customHeight="1" x14ac:dyDescent="0.2">
      <c r="A11" s="462" t="s">
        <v>101</v>
      </c>
      <c r="B11" s="443" t="s">
        <v>548</v>
      </c>
      <c r="C11" s="315">
        <v>203613823</v>
      </c>
    </row>
    <row r="12" spans="1:3" s="100" customFormat="1" ht="12" customHeight="1" x14ac:dyDescent="0.2">
      <c r="A12" s="462" t="s">
        <v>102</v>
      </c>
      <c r="B12" s="443" t="s">
        <v>259</v>
      </c>
      <c r="C12" s="315">
        <v>5086840</v>
      </c>
    </row>
    <row r="13" spans="1:3" s="100" customFormat="1" ht="12" customHeight="1" x14ac:dyDescent="0.2">
      <c r="A13" s="462" t="s">
        <v>149</v>
      </c>
      <c r="B13" s="443" t="s">
        <v>583</v>
      </c>
      <c r="C13" s="315">
        <v>97716860</v>
      </c>
    </row>
    <row r="14" spans="1:3" s="99" customFormat="1" ht="12" customHeight="1" thickBot="1" x14ac:dyDescent="0.25">
      <c r="A14" s="463" t="s">
        <v>103</v>
      </c>
      <c r="B14" s="590" t="s">
        <v>574</v>
      </c>
      <c r="C14" s="315"/>
    </row>
    <row r="15" spans="1:3" s="99" customFormat="1" ht="12" customHeight="1" thickBot="1" x14ac:dyDescent="0.25">
      <c r="A15" s="32" t="s">
        <v>20</v>
      </c>
      <c r="B15" s="308" t="s">
        <v>260</v>
      </c>
      <c r="C15" s="313">
        <f>+C16+C17+C18+C19+C20</f>
        <v>144554800</v>
      </c>
    </row>
    <row r="16" spans="1:3" s="99" customFormat="1" ht="12" customHeight="1" x14ac:dyDescent="0.2">
      <c r="A16" s="461" t="s">
        <v>105</v>
      </c>
      <c r="B16" s="442" t="s">
        <v>261</v>
      </c>
      <c r="C16" s="316"/>
    </row>
    <row r="17" spans="1:3" s="99" customFormat="1" ht="12" customHeight="1" x14ac:dyDescent="0.2">
      <c r="A17" s="462" t="s">
        <v>106</v>
      </c>
      <c r="B17" s="443" t="s">
        <v>262</v>
      </c>
      <c r="C17" s="315"/>
    </row>
    <row r="18" spans="1:3" s="99" customFormat="1" ht="12" customHeight="1" x14ac:dyDescent="0.2">
      <c r="A18" s="462" t="s">
        <v>107</v>
      </c>
      <c r="B18" s="443" t="s">
        <v>424</v>
      </c>
      <c r="C18" s="315"/>
    </row>
    <row r="19" spans="1:3" s="99" customFormat="1" ht="12" customHeight="1" x14ac:dyDescent="0.2">
      <c r="A19" s="462" t="s">
        <v>108</v>
      </c>
      <c r="B19" s="443" t="s">
        <v>425</v>
      </c>
      <c r="C19" s="315"/>
    </row>
    <row r="20" spans="1:3" s="99" customFormat="1" ht="12" customHeight="1" x14ac:dyDescent="0.2">
      <c r="A20" s="462" t="s">
        <v>109</v>
      </c>
      <c r="B20" s="443" t="s">
        <v>263</v>
      </c>
      <c r="C20" s="315">
        <v>144554800</v>
      </c>
    </row>
    <row r="21" spans="1:3" s="100" customFormat="1" ht="12" customHeight="1" thickBot="1" x14ac:dyDescent="0.25">
      <c r="A21" s="463" t="s">
        <v>118</v>
      </c>
      <c r="B21" s="590" t="s">
        <v>575</v>
      </c>
      <c r="C21" s="317"/>
    </row>
    <row r="22" spans="1:3" s="100" customFormat="1" ht="12" customHeight="1" thickBot="1" x14ac:dyDescent="0.25">
      <c r="A22" s="32" t="s">
        <v>21</v>
      </c>
      <c r="B22" s="21" t="s">
        <v>265</v>
      </c>
      <c r="C22" s="313">
        <f>+C23+C24+C25+C26+C27</f>
        <v>12929645</v>
      </c>
    </row>
    <row r="23" spans="1:3" s="100" customFormat="1" ht="12" customHeight="1" x14ac:dyDescent="0.2">
      <c r="A23" s="461" t="s">
        <v>88</v>
      </c>
      <c r="B23" s="442" t="s">
        <v>266</v>
      </c>
      <c r="C23" s="316">
        <v>12929645</v>
      </c>
    </row>
    <row r="24" spans="1:3" s="99" customFormat="1" ht="12" customHeight="1" x14ac:dyDescent="0.2">
      <c r="A24" s="462" t="s">
        <v>89</v>
      </c>
      <c r="B24" s="443" t="s">
        <v>267</v>
      </c>
      <c r="C24" s="315"/>
    </row>
    <row r="25" spans="1:3" s="100" customFormat="1" ht="12" customHeight="1" x14ac:dyDescent="0.2">
      <c r="A25" s="462" t="s">
        <v>90</v>
      </c>
      <c r="B25" s="443" t="s">
        <v>426</v>
      </c>
      <c r="C25" s="315"/>
    </row>
    <row r="26" spans="1:3" s="100" customFormat="1" ht="12" customHeight="1" x14ac:dyDescent="0.2">
      <c r="A26" s="462" t="s">
        <v>91</v>
      </c>
      <c r="B26" s="443" t="s">
        <v>427</v>
      </c>
      <c r="C26" s="315"/>
    </row>
    <row r="27" spans="1:3" s="100" customFormat="1" ht="12" customHeight="1" x14ac:dyDescent="0.2">
      <c r="A27" s="462" t="s">
        <v>172</v>
      </c>
      <c r="B27" s="443" t="s">
        <v>268</v>
      </c>
      <c r="C27" s="315"/>
    </row>
    <row r="28" spans="1:3" s="100" customFormat="1" ht="12" customHeight="1" thickBot="1" x14ac:dyDescent="0.25">
      <c r="A28" s="463" t="s">
        <v>173</v>
      </c>
      <c r="B28" s="590" t="s">
        <v>567</v>
      </c>
      <c r="C28" s="591"/>
    </row>
    <row r="29" spans="1:3" s="100" customFormat="1" ht="12" customHeight="1" thickBot="1" x14ac:dyDescent="0.25">
      <c r="A29" s="32" t="s">
        <v>174</v>
      </c>
      <c r="B29" s="21" t="s">
        <v>558</v>
      </c>
      <c r="C29" s="319">
        <f>+C30+C34+C35+C36</f>
        <v>59704000</v>
      </c>
    </row>
    <row r="30" spans="1:3" s="100" customFormat="1" ht="12" customHeight="1" x14ac:dyDescent="0.2">
      <c r="A30" s="461" t="s">
        <v>271</v>
      </c>
      <c r="B30" s="442" t="s">
        <v>553</v>
      </c>
      <c r="C30" s="437">
        <f>+C31+C32+C33</f>
        <v>41421000</v>
      </c>
    </row>
    <row r="31" spans="1:3" s="100" customFormat="1" ht="12" customHeight="1" x14ac:dyDescent="0.2">
      <c r="A31" s="462" t="s">
        <v>272</v>
      </c>
      <c r="B31" s="443" t="s">
        <v>554</v>
      </c>
      <c r="C31" s="315">
        <v>46000</v>
      </c>
    </row>
    <row r="32" spans="1:3" s="100" customFormat="1" ht="12" customHeight="1" x14ac:dyDescent="0.2">
      <c r="A32" s="462" t="s">
        <v>273</v>
      </c>
      <c r="B32" s="443" t="s">
        <v>555</v>
      </c>
      <c r="C32" s="315">
        <v>41375000</v>
      </c>
    </row>
    <row r="33" spans="1:3" s="100" customFormat="1" ht="12" customHeight="1" x14ac:dyDescent="0.2">
      <c r="A33" s="462" t="s">
        <v>274</v>
      </c>
      <c r="B33" s="443" t="s">
        <v>556</v>
      </c>
      <c r="C33" s="315"/>
    </row>
    <row r="34" spans="1:3" s="100" customFormat="1" ht="12" customHeight="1" x14ac:dyDescent="0.2">
      <c r="A34" s="462" t="s">
        <v>550</v>
      </c>
      <c r="B34" s="443" t="s">
        <v>275</v>
      </c>
      <c r="C34" s="315">
        <v>5752000</v>
      </c>
    </row>
    <row r="35" spans="1:3" s="100" customFormat="1" ht="12" customHeight="1" x14ac:dyDescent="0.2">
      <c r="A35" s="462" t="s">
        <v>551</v>
      </c>
      <c r="B35" s="443" t="s">
        <v>276</v>
      </c>
      <c r="C35" s="315">
        <v>11652000</v>
      </c>
    </row>
    <row r="36" spans="1:3" s="100" customFormat="1" ht="12" customHeight="1" thickBot="1" x14ac:dyDescent="0.25">
      <c r="A36" s="463" t="s">
        <v>552</v>
      </c>
      <c r="B36" s="542" t="s">
        <v>277</v>
      </c>
      <c r="C36" s="317">
        <v>879000</v>
      </c>
    </row>
    <row r="37" spans="1:3" s="100" customFormat="1" ht="12" customHeight="1" thickBot="1" x14ac:dyDescent="0.25">
      <c r="A37" s="32" t="s">
        <v>23</v>
      </c>
      <c r="B37" s="21" t="s">
        <v>433</v>
      </c>
      <c r="C37" s="313">
        <f>SUM(C38:C48)</f>
        <v>27556904</v>
      </c>
    </row>
    <row r="38" spans="1:3" s="100" customFormat="1" ht="12" customHeight="1" x14ac:dyDescent="0.2">
      <c r="A38" s="461" t="s">
        <v>92</v>
      </c>
      <c r="B38" s="442" t="s">
        <v>280</v>
      </c>
      <c r="C38" s="316"/>
    </row>
    <row r="39" spans="1:3" s="100" customFormat="1" ht="12" customHeight="1" x14ac:dyDescent="0.2">
      <c r="A39" s="462" t="s">
        <v>93</v>
      </c>
      <c r="B39" s="443" t="s">
        <v>281</v>
      </c>
      <c r="C39" s="315">
        <v>1160000</v>
      </c>
    </row>
    <row r="40" spans="1:3" s="100" customFormat="1" ht="12" customHeight="1" x14ac:dyDescent="0.2">
      <c r="A40" s="462" t="s">
        <v>94</v>
      </c>
      <c r="B40" s="443" t="s">
        <v>282</v>
      </c>
      <c r="C40" s="315">
        <v>1309000</v>
      </c>
    </row>
    <row r="41" spans="1:3" s="100" customFormat="1" ht="12" customHeight="1" x14ac:dyDescent="0.2">
      <c r="A41" s="462" t="s">
        <v>176</v>
      </c>
      <c r="B41" s="443" t="s">
        <v>283</v>
      </c>
      <c r="C41" s="315">
        <v>19229350</v>
      </c>
    </row>
    <row r="42" spans="1:3" s="100" customFormat="1" ht="12" customHeight="1" x14ac:dyDescent="0.2">
      <c r="A42" s="462" t="s">
        <v>177</v>
      </c>
      <c r="B42" s="443" t="s">
        <v>284</v>
      </c>
      <c r="C42" s="315"/>
    </row>
    <row r="43" spans="1:3" s="100" customFormat="1" ht="12" customHeight="1" x14ac:dyDescent="0.2">
      <c r="A43" s="462" t="s">
        <v>178</v>
      </c>
      <c r="B43" s="443" t="s">
        <v>285</v>
      </c>
      <c r="C43" s="315">
        <v>5858554</v>
      </c>
    </row>
    <row r="44" spans="1:3" s="100" customFormat="1" ht="12" customHeight="1" x14ac:dyDescent="0.2">
      <c r="A44" s="462" t="s">
        <v>179</v>
      </c>
      <c r="B44" s="443" t="s">
        <v>286</v>
      </c>
      <c r="C44" s="315"/>
    </row>
    <row r="45" spans="1:3" s="100" customFormat="1" ht="12" customHeight="1" x14ac:dyDescent="0.2">
      <c r="A45" s="462" t="s">
        <v>180</v>
      </c>
      <c r="B45" s="443" t="s">
        <v>557</v>
      </c>
      <c r="C45" s="315"/>
    </row>
    <row r="46" spans="1:3" s="100" customFormat="1" ht="12" customHeight="1" x14ac:dyDescent="0.2">
      <c r="A46" s="462" t="s">
        <v>278</v>
      </c>
      <c r="B46" s="443" t="s">
        <v>288</v>
      </c>
      <c r="C46" s="318"/>
    </row>
    <row r="47" spans="1:3" s="100" customFormat="1" ht="12" customHeight="1" x14ac:dyDescent="0.2">
      <c r="A47" s="463" t="s">
        <v>279</v>
      </c>
      <c r="B47" s="444" t="s">
        <v>435</v>
      </c>
      <c r="C47" s="428"/>
    </row>
    <row r="48" spans="1:3" s="100" customFormat="1" ht="12" customHeight="1" thickBot="1" x14ac:dyDescent="0.25">
      <c r="A48" s="463" t="s">
        <v>434</v>
      </c>
      <c r="B48" s="590" t="s">
        <v>576</v>
      </c>
      <c r="C48" s="595"/>
    </row>
    <row r="49" spans="1:3" s="100" customFormat="1" ht="12" customHeight="1" thickBot="1" x14ac:dyDescent="0.25">
      <c r="A49" s="32" t="s">
        <v>24</v>
      </c>
      <c r="B49" s="21" t="s">
        <v>290</v>
      </c>
      <c r="C49" s="313">
        <f>SUM(C50:C54)</f>
        <v>0</v>
      </c>
    </row>
    <row r="50" spans="1:3" s="100" customFormat="1" ht="12" customHeight="1" x14ac:dyDescent="0.2">
      <c r="A50" s="461" t="s">
        <v>95</v>
      </c>
      <c r="B50" s="442" t="s">
        <v>294</v>
      </c>
      <c r="C50" s="486"/>
    </row>
    <row r="51" spans="1:3" s="100" customFormat="1" ht="12" customHeight="1" x14ac:dyDescent="0.2">
      <c r="A51" s="462" t="s">
        <v>96</v>
      </c>
      <c r="B51" s="443" t="s">
        <v>295</v>
      </c>
      <c r="C51" s="318"/>
    </row>
    <row r="52" spans="1:3" s="100" customFormat="1" ht="12" customHeight="1" x14ac:dyDescent="0.2">
      <c r="A52" s="462" t="s">
        <v>291</v>
      </c>
      <c r="B52" s="443" t="s">
        <v>296</v>
      </c>
      <c r="C52" s="318"/>
    </row>
    <row r="53" spans="1:3" s="100" customFormat="1" ht="12" customHeight="1" x14ac:dyDescent="0.2">
      <c r="A53" s="462" t="s">
        <v>292</v>
      </c>
      <c r="B53" s="443" t="s">
        <v>297</v>
      </c>
      <c r="C53" s="318"/>
    </row>
    <row r="54" spans="1:3" s="100" customFormat="1" ht="12" customHeight="1" thickBot="1" x14ac:dyDescent="0.25">
      <c r="A54" s="463" t="s">
        <v>293</v>
      </c>
      <c r="B54" s="444" t="s">
        <v>298</v>
      </c>
      <c r="C54" s="428"/>
    </row>
    <row r="55" spans="1:3" s="100" customFormat="1" ht="12" customHeight="1" thickBot="1" x14ac:dyDescent="0.25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 x14ac:dyDescent="0.2">
      <c r="A56" s="461" t="s">
        <v>97</v>
      </c>
      <c r="B56" s="442" t="s">
        <v>300</v>
      </c>
      <c r="C56" s="316"/>
    </row>
    <row r="57" spans="1:3" s="100" customFormat="1" ht="12" customHeight="1" x14ac:dyDescent="0.2">
      <c r="A57" s="462" t="s">
        <v>98</v>
      </c>
      <c r="B57" s="443" t="s">
        <v>428</v>
      </c>
      <c r="C57" s="315"/>
    </row>
    <row r="58" spans="1:3" s="100" customFormat="1" ht="12" customHeight="1" x14ac:dyDescent="0.2">
      <c r="A58" s="462" t="s">
        <v>303</v>
      </c>
      <c r="B58" s="443" t="s">
        <v>582</v>
      </c>
      <c r="C58" s="315">
        <v>0</v>
      </c>
    </row>
    <row r="59" spans="1:3" s="100" customFormat="1" ht="12" customHeight="1" thickBot="1" x14ac:dyDescent="0.25">
      <c r="A59" s="463" t="s">
        <v>304</v>
      </c>
      <c r="B59" s="444" t="s">
        <v>302</v>
      </c>
      <c r="C59" s="317"/>
    </row>
    <row r="60" spans="1:3" s="100" customFormat="1" ht="12" customHeight="1" thickBot="1" x14ac:dyDescent="0.25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 x14ac:dyDescent="0.2">
      <c r="A61" s="461" t="s">
        <v>182</v>
      </c>
      <c r="B61" s="442" t="s">
        <v>307</v>
      </c>
      <c r="C61" s="318"/>
    </row>
    <row r="62" spans="1:3" s="100" customFormat="1" ht="12" customHeight="1" x14ac:dyDescent="0.2">
      <c r="A62" s="462" t="s">
        <v>183</v>
      </c>
      <c r="B62" s="443" t="s">
        <v>429</v>
      </c>
      <c r="C62" s="318"/>
    </row>
    <row r="63" spans="1:3" s="100" customFormat="1" ht="12" customHeight="1" x14ac:dyDescent="0.2">
      <c r="A63" s="462" t="s">
        <v>233</v>
      </c>
      <c r="B63" s="443" t="s">
        <v>308</v>
      </c>
      <c r="C63" s="318"/>
    </row>
    <row r="64" spans="1:3" s="100" customFormat="1" ht="12" customHeight="1" thickBot="1" x14ac:dyDescent="0.25">
      <c r="A64" s="463" t="s">
        <v>306</v>
      </c>
      <c r="B64" s="444" t="s">
        <v>309</v>
      </c>
      <c r="C64" s="318"/>
    </row>
    <row r="65" spans="1:3" s="100" customFormat="1" ht="12" customHeight="1" thickBot="1" x14ac:dyDescent="0.25">
      <c r="A65" s="32" t="s">
        <v>27</v>
      </c>
      <c r="B65" s="21" t="s">
        <v>310</v>
      </c>
      <c r="C65" s="319">
        <f>+C8+C15+C22+C29+C37+C49+C55+C60</f>
        <v>814330445</v>
      </c>
    </row>
    <row r="66" spans="1:3" s="100" customFormat="1" ht="12" customHeight="1" thickBot="1" x14ac:dyDescent="0.2">
      <c r="A66" s="464" t="s">
        <v>397</v>
      </c>
      <c r="B66" s="308" t="s">
        <v>312</v>
      </c>
      <c r="C66" s="313">
        <f>SUM(C67:C69)</f>
        <v>0</v>
      </c>
    </row>
    <row r="67" spans="1:3" s="100" customFormat="1" ht="12" customHeight="1" x14ac:dyDescent="0.2">
      <c r="A67" s="461" t="s">
        <v>339</v>
      </c>
      <c r="B67" s="442" t="s">
        <v>313</v>
      </c>
      <c r="C67" s="318"/>
    </row>
    <row r="68" spans="1:3" s="100" customFormat="1" ht="12" customHeight="1" x14ac:dyDescent="0.2">
      <c r="A68" s="462" t="s">
        <v>348</v>
      </c>
      <c r="B68" s="443" t="s">
        <v>314</v>
      </c>
      <c r="C68" s="318"/>
    </row>
    <row r="69" spans="1:3" s="100" customFormat="1" ht="12" customHeight="1" thickBot="1" x14ac:dyDescent="0.25">
      <c r="A69" s="463" t="s">
        <v>349</v>
      </c>
      <c r="B69" s="445" t="s">
        <v>460</v>
      </c>
      <c r="C69" s="318"/>
    </row>
    <row r="70" spans="1:3" s="100" customFormat="1" ht="12" customHeight="1" thickBot="1" x14ac:dyDescent="0.2">
      <c r="A70" s="464" t="s">
        <v>315</v>
      </c>
      <c r="B70" s="308" t="s">
        <v>316</v>
      </c>
      <c r="C70" s="313">
        <f>SUM(C71:C74)</f>
        <v>0</v>
      </c>
    </row>
    <row r="71" spans="1:3" s="100" customFormat="1" ht="12" customHeight="1" x14ac:dyDescent="0.2">
      <c r="A71" s="461" t="s">
        <v>150</v>
      </c>
      <c r="B71" s="442" t="s">
        <v>317</v>
      </c>
      <c r="C71" s="318"/>
    </row>
    <row r="72" spans="1:3" s="100" customFormat="1" ht="12" customHeight="1" x14ac:dyDescent="0.2">
      <c r="A72" s="462" t="s">
        <v>151</v>
      </c>
      <c r="B72" s="443" t="s">
        <v>569</v>
      </c>
      <c r="C72" s="318"/>
    </row>
    <row r="73" spans="1:3" s="100" customFormat="1" ht="12" customHeight="1" x14ac:dyDescent="0.2">
      <c r="A73" s="462" t="s">
        <v>340</v>
      </c>
      <c r="B73" s="443" t="s">
        <v>318</v>
      </c>
      <c r="C73" s="318"/>
    </row>
    <row r="74" spans="1:3" s="100" customFormat="1" ht="12" customHeight="1" thickBot="1" x14ac:dyDescent="0.25">
      <c r="A74" s="463" t="s">
        <v>341</v>
      </c>
      <c r="B74" s="310" t="s">
        <v>570</v>
      </c>
      <c r="C74" s="318"/>
    </row>
    <row r="75" spans="1:3" s="100" customFormat="1" ht="12" customHeight="1" thickBot="1" x14ac:dyDescent="0.2">
      <c r="A75" s="464" t="s">
        <v>319</v>
      </c>
      <c r="B75" s="308" t="s">
        <v>320</v>
      </c>
      <c r="C75" s="313">
        <f>SUM(C76:C77)</f>
        <v>513955040</v>
      </c>
    </row>
    <row r="76" spans="1:3" s="100" customFormat="1" ht="12" customHeight="1" x14ac:dyDescent="0.2">
      <c r="A76" s="461" t="s">
        <v>342</v>
      </c>
      <c r="B76" s="442" t="s">
        <v>321</v>
      </c>
      <c r="C76" s="318">
        <v>513955040</v>
      </c>
    </row>
    <row r="77" spans="1:3" s="100" customFormat="1" ht="12" customHeight="1" thickBot="1" x14ac:dyDescent="0.25">
      <c r="A77" s="463" t="s">
        <v>343</v>
      </c>
      <c r="B77" s="444" t="s">
        <v>322</v>
      </c>
      <c r="C77" s="318"/>
    </row>
    <row r="78" spans="1:3" s="99" customFormat="1" ht="12" customHeight="1" thickBot="1" x14ac:dyDescent="0.2">
      <c r="A78" s="464" t="s">
        <v>323</v>
      </c>
      <c r="B78" s="308" t="s">
        <v>324</v>
      </c>
      <c r="C78" s="313">
        <f>SUM(C79:C81)</f>
        <v>0</v>
      </c>
    </row>
    <row r="79" spans="1:3" s="100" customFormat="1" ht="12" customHeight="1" x14ac:dyDescent="0.2">
      <c r="A79" s="461" t="s">
        <v>344</v>
      </c>
      <c r="B79" s="442" t="s">
        <v>325</v>
      </c>
      <c r="C79" s="318"/>
    </row>
    <row r="80" spans="1:3" s="100" customFormat="1" ht="12" customHeight="1" x14ac:dyDescent="0.2">
      <c r="A80" s="462" t="s">
        <v>345</v>
      </c>
      <c r="B80" s="443" t="s">
        <v>326</v>
      </c>
      <c r="C80" s="318"/>
    </row>
    <row r="81" spans="1:3" s="100" customFormat="1" ht="12" customHeight="1" thickBot="1" x14ac:dyDescent="0.25">
      <c r="A81" s="463" t="s">
        <v>346</v>
      </c>
      <c r="B81" s="444" t="s">
        <v>571</v>
      </c>
      <c r="C81" s="318"/>
    </row>
    <row r="82" spans="1:3" s="100" customFormat="1" ht="12" customHeight="1" thickBot="1" x14ac:dyDescent="0.2">
      <c r="A82" s="464" t="s">
        <v>327</v>
      </c>
      <c r="B82" s="308" t="s">
        <v>347</v>
      </c>
      <c r="C82" s="313">
        <f>SUM(C83:C86)</f>
        <v>0</v>
      </c>
    </row>
    <row r="83" spans="1:3" s="100" customFormat="1" ht="12" customHeight="1" x14ac:dyDescent="0.2">
      <c r="A83" s="465" t="s">
        <v>328</v>
      </c>
      <c r="B83" s="442" t="s">
        <v>329</v>
      </c>
      <c r="C83" s="318"/>
    </row>
    <row r="84" spans="1:3" s="100" customFormat="1" ht="12" customHeight="1" x14ac:dyDescent="0.2">
      <c r="A84" s="466" t="s">
        <v>330</v>
      </c>
      <c r="B84" s="443" t="s">
        <v>331</v>
      </c>
      <c r="C84" s="318"/>
    </row>
    <row r="85" spans="1:3" s="100" customFormat="1" ht="12" customHeight="1" x14ac:dyDescent="0.2">
      <c r="A85" s="466" t="s">
        <v>332</v>
      </c>
      <c r="B85" s="443" t="s">
        <v>333</v>
      </c>
      <c r="C85" s="318"/>
    </row>
    <row r="86" spans="1:3" s="99" customFormat="1" ht="12" customHeight="1" thickBot="1" x14ac:dyDescent="0.25">
      <c r="A86" s="467" t="s">
        <v>334</v>
      </c>
      <c r="B86" s="444" t="s">
        <v>335</v>
      </c>
      <c r="C86" s="318"/>
    </row>
    <row r="87" spans="1:3" s="99" customFormat="1" ht="12" customHeight="1" thickBot="1" x14ac:dyDescent="0.2">
      <c r="A87" s="464" t="s">
        <v>336</v>
      </c>
      <c r="B87" s="308" t="s">
        <v>474</v>
      </c>
      <c r="C87" s="487"/>
    </row>
    <row r="88" spans="1:3" s="99" customFormat="1" ht="12" customHeight="1" thickBot="1" x14ac:dyDescent="0.2">
      <c r="A88" s="464" t="s">
        <v>505</v>
      </c>
      <c r="B88" s="308" t="s">
        <v>337</v>
      </c>
      <c r="C88" s="487"/>
    </row>
    <row r="89" spans="1:3" s="99" customFormat="1" ht="12" customHeight="1" thickBot="1" x14ac:dyDescent="0.2">
      <c r="A89" s="464" t="s">
        <v>506</v>
      </c>
      <c r="B89" s="449" t="s">
        <v>477</v>
      </c>
      <c r="C89" s="319">
        <f>+C66+C70+C75+C78+C82+C88+C87</f>
        <v>513955040</v>
      </c>
    </row>
    <row r="90" spans="1:3" s="99" customFormat="1" ht="12" customHeight="1" thickBot="1" x14ac:dyDescent="0.2">
      <c r="A90" s="468" t="s">
        <v>507</v>
      </c>
      <c r="B90" s="450" t="s">
        <v>508</v>
      </c>
      <c r="C90" s="319">
        <f>+C65+C89</f>
        <v>1328285485</v>
      </c>
    </row>
    <row r="91" spans="1:3" s="100" customFormat="1" ht="15" customHeight="1" thickBot="1" x14ac:dyDescent="0.25">
      <c r="A91" s="251"/>
      <c r="B91" s="252"/>
      <c r="C91" s="383"/>
    </row>
    <row r="92" spans="1:3" s="71" customFormat="1" ht="16.5" customHeight="1" thickBot="1" x14ac:dyDescent="0.25">
      <c r="A92" s="255"/>
      <c r="B92" s="256" t="s">
        <v>58</v>
      </c>
      <c r="C92" s="385"/>
    </row>
    <row r="93" spans="1:3" s="101" customFormat="1" ht="12" customHeight="1" thickBot="1" x14ac:dyDescent="0.25">
      <c r="A93" s="434" t="s">
        <v>19</v>
      </c>
      <c r="B93" s="28" t="s">
        <v>512</v>
      </c>
      <c r="C93" s="312">
        <f>+C94+C95+C96+C97+C98+C111</f>
        <v>275510093</v>
      </c>
    </row>
    <row r="94" spans="1:3" ht="12" customHeight="1" x14ac:dyDescent="0.2">
      <c r="A94" s="469" t="s">
        <v>99</v>
      </c>
      <c r="B94" s="10" t="s">
        <v>50</v>
      </c>
      <c r="C94" s="314">
        <v>32796332</v>
      </c>
    </row>
    <row r="95" spans="1:3" ht="12" customHeight="1" x14ac:dyDescent="0.2">
      <c r="A95" s="462" t="s">
        <v>100</v>
      </c>
      <c r="B95" s="8" t="s">
        <v>184</v>
      </c>
      <c r="C95" s="315">
        <v>6278854</v>
      </c>
    </row>
    <row r="96" spans="1:3" ht="12" customHeight="1" x14ac:dyDescent="0.2">
      <c r="A96" s="462" t="s">
        <v>101</v>
      </c>
      <c r="B96" s="8" t="s">
        <v>141</v>
      </c>
      <c r="C96" s="317">
        <v>26377805</v>
      </c>
    </row>
    <row r="97" spans="1:3" ht="12" customHeight="1" x14ac:dyDescent="0.2">
      <c r="A97" s="462" t="s">
        <v>102</v>
      </c>
      <c r="B97" s="11" t="s">
        <v>185</v>
      </c>
      <c r="C97" s="317">
        <v>86752484</v>
      </c>
    </row>
    <row r="98" spans="1:3" ht="12" customHeight="1" x14ac:dyDescent="0.2">
      <c r="A98" s="462" t="s">
        <v>113</v>
      </c>
      <c r="B98" s="19" t="s">
        <v>186</v>
      </c>
      <c r="C98" s="317">
        <v>118559368</v>
      </c>
    </row>
    <row r="99" spans="1:3" ht="12" customHeight="1" x14ac:dyDescent="0.2">
      <c r="A99" s="462" t="s">
        <v>103</v>
      </c>
      <c r="B99" s="8" t="s">
        <v>509</v>
      </c>
      <c r="C99" s="317"/>
    </row>
    <row r="100" spans="1:3" ht="12" customHeight="1" x14ac:dyDescent="0.2">
      <c r="A100" s="462" t="s">
        <v>104</v>
      </c>
      <c r="B100" s="149" t="s">
        <v>440</v>
      </c>
      <c r="C100" s="317"/>
    </row>
    <row r="101" spans="1:3" ht="12" customHeight="1" x14ac:dyDescent="0.2">
      <c r="A101" s="462" t="s">
        <v>114</v>
      </c>
      <c r="B101" s="149" t="s">
        <v>439</v>
      </c>
      <c r="C101" s="317"/>
    </row>
    <row r="102" spans="1:3" ht="12" customHeight="1" x14ac:dyDescent="0.2">
      <c r="A102" s="462" t="s">
        <v>115</v>
      </c>
      <c r="B102" s="149" t="s">
        <v>353</v>
      </c>
      <c r="C102" s="317"/>
    </row>
    <row r="103" spans="1:3" ht="12" customHeight="1" x14ac:dyDescent="0.2">
      <c r="A103" s="462" t="s">
        <v>116</v>
      </c>
      <c r="B103" s="150" t="s">
        <v>354</v>
      </c>
      <c r="C103" s="317"/>
    </row>
    <row r="104" spans="1:3" ht="12" customHeight="1" x14ac:dyDescent="0.2">
      <c r="A104" s="462" t="s">
        <v>117</v>
      </c>
      <c r="B104" s="150" t="s">
        <v>355</v>
      </c>
      <c r="C104" s="317"/>
    </row>
    <row r="105" spans="1:3" ht="12" customHeight="1" x14ac:dyDescent="0.2">
      <c r="A105" s="462" t="s">
        <v>119</v>
      </c>
      <c r="B105" s="149" t="s">
        <v>356</v>
      </c>
      <c r="C105" s="317">
        <v>118559368</v>
      </c>
    </row>
    <row r="106" spans="1:3" ht="12" customHeight="1" x14ac:dyDescent="0.2">
      <c r="A106" s="462" t="s">
        <v>187</v>
      </c>
      <c r="B106" s="149" t="s">
        <v>357</v>
      </c>
      <c r="C106" s="317"/>
    </row>
    <row r="107" spans="1:3" ht="12" customHeight="1" x14ac:dyDescent="0.2">
      <c r="A107" s="462" t="s">
        <v>351</v>
      </c>
      <c r="B107" s="150" t="s">
        <v>358</v>
      </c>
      <c r="C107" s="317"/>
    </row>
    <row r="108" spans="1:3" ht="12" customHeight="1" x14ac:dyDescent="0.2">
      <c r="A108" s="470" t="s">
        <v>352</v>
      </c>
      <c r="B108" s="151" t="s">
        <v>359</v>
      </c>
      <c r="C108" s="317"/>
    </row>
    <row r="109" spans="1:3" ht="12" customHeight="1" x14ac:dyDescent="0.2">
      <c r="A109" s="462" t="s">
        <v>437</v>
      </c>
      <c r="B109" s="151" t="s">
        <v>360</v>
      </c>
      <c r="C109" s="317"/>
    </row>
    <row r="110" spans="1:3" ht="12" customHeight="1" x14ac:dyDescent="0.2">
      <c r="A110" s="462" t="s">
        <v>438</v>
      </c>
      <c r="B110" s="150" t="s">
        <v>361</v>
      </c>
      <c r="C110" s="315"/>
    </row>
    <row r="111" spans="1:3" ht="12" customHeight="1" x14ac:dyDescent="0.2">
      <c r="A111" s="462" t="s">
        <v>442</v>
      </c>
      <c r="B111" s="11" t="s">
        <v>51</v>
      </c>
      <c r="C111" s="315">
        <v>4745250</v>
      </c>
    </row>
    <row r="112" spans="1:3" ht="12" customHeight="1" x14ac:dyDescent="0.2">
      <c r="A112" s="463" t="s">
        <v>443</v>
      </c>
      <c r="B112" s="8" t="s">
        <v>510</v>
      </c>
      <c r="C112" s="317"/>
    </row>
    <row r="113" spans="1:3" ht="12" customHeight="1" thickBot="1" x14ac:dyDescent="0.25">
      <c r="A113" s="471" t="s">
        <v>444</v>
      </c>
      <c r="B113" s="152" t="s">
        <v>511</v>
      </c>
      <c r="C113" s="321"/>
    </row>
    <row r="114" spans="1:3" ht="12" customHeight="1" thickBot="1" x14ac:dyDescent="0.25">
      <c r="A114" s="32" t="s">
        <v>20</v>
      </c>
      <c r="B114" s="27" t="s">
        <v>362</v>
      </c>
      <c r="C114" s="313">
        <f>+C115+C117+C119</f>
        <v>543236925</v>
      </c>
    </row>
    <row r="115" spans="1:3" ht="12" customHeight="1" x14ac:dyDescent="0.2">
      <c r="A115" s="461" t="s">
        <v>105</v>
      </c>
      <c r="B115" s="8" t="s">
        <v>232</v>
      </c>
      <c r="C115" s="316">
        <v>528416301</v>
      </c>
    </row>
    <row r="116" spans="1:3" ht="12" customHeight="1" x14ac:dyDescent="0.2">
      <c r="A116" s="461" t="s">
        <v>106</v>
      </c>
      <c r="B116" s="12" t="s">
        <v>366</v>
      </c>
      <c r="C116" s="316"/>
    </row>
    <row r="117" spans="1:3" ht="12" customHeight="1" x14ac:dyDescent="0.2">
      <c r="A117" s="461" t="s">
        <v>107</v>
      </c>
      <c r="B117" s="12" t="s">
        <v>188</v>
      </c>
      <c r="C117" s="315">
        <v>14820624</v>
      </c>
    </row>
    <row r="118" spans="1:3" ht="12" customHeight="1" x14ac:dyDescent="0.2">
      <c r="A118" s="461" t="s">
        <v>108</v>
      </c>
      <c r="B118" s="12" t="s">
        <v>367</v>
      </c>
      <c r="C118" s="280"/>
    </row>
    <row r="119" spans="1:3" ht="12" customHeight="1" x14ac:dyDescent="0.2">
      <c r="A119" s="461" t="s">
        <v>109</v>
      </c>
      <c r="B119" s="310" t="s">
        <v>234</v>
      </c>
      <c r="C119" s="280"/>
    </row>
    <row r="120" spans="1:3" ht="12" customHeight="1" x14ac:dyDescent="0.2">
      <c r="A120" s="461" t="s">
        <v>118</v>
      </c>
      <c r="B120" s="309" t="s">
        <v>430</v>
      </c>
      <c r="C120" s="280"/>
    </row>
    <row r="121" spans="1:3" ht="12" customHeight="1" x14ac:dyDescent="0.2">
      <c r="A121" s="461" t="s">
        <v>120</v>
      </c>
      <c r="B121" s="438" t="s">
        <v>372</v>
      </c>
      <c r="C121" s="280"/>
    </row>
    <row r="122" spans="1:3" ht="12" customHeight="1" x14ac:dyDescent="0.2">
      <c r="A122" s="461" t="s">
        <v>189</v>
      </c>
      <c r="B122" s="150" t="s">
        <v>355</v>
      </c>
      <c r="C122" s="280"/>
    </row>
    <row r="123" spans="1:3" ht="12" customHeight="1" x14ac:dyDescent="0.2">
      <c r="A123" s="461" t="s">
        <v>190</v>
      </c>
      <c r="B123" s="150" t="s">
        <v>371</v>
      </c>
      <c r="C123" s="280"/>
    </row>
    <row r="124" spans="1:3" ht="12" customHeight="1" x14ac:dyDescent="0.2">
      <c r="A124" s="461" t="s">
        <v>191</v>
      </c>
      <c r="B124" s="150" t="s">
        <v>370</v>
      </c>
      <c r="C124" s="280"/>
    </row>
    <row r="125" spans="1:3" ht="12" customHeight="1" x14ac:dyDescent="0.2">
      <c r="A125" s="461" t="s">
        <v>363</v>
      </c>
      <c r="B125" s="150" t="s">
        <v>358</v>
      </c>
      <c r="C125" s="280"/>
    </row>
    <row r="126" spans="1:3" ht="12" customHeight="1" x14ac:dyDescent="0.2">
      <c r="A126" s="461" t="s">
        <v>364</v>
      </c>
      <c r="B126" s="150" t="s">
        <v>369</v>
      </c>
      <c r="C126" s="280"/>
    </row>
    <row r="127" spans="1:3" ht="12" customHeight="1" thickBot="1" x14ac:dyDescent="0.25">
      <c r="A127" s="470" t="s">
        <v>365</v>
      </c>
      <c r="B127" s="150" t="s">
        <v>368</v>
      </c>
      <c r="C127" s="282"/>
    </row>
    <row r="128" spans="1:3" ht="12" customHeight="1" thickBot="1" x14ac:dyDescent="0.25">
      <c r="A128" s="32" t="s">
        <v>21</v>
      </c>
      <c r="B128" s="130" t="s">
        <v>447</v>
      </c>
      <c r="C128" s="313">
        <f>+C93+C114</f>
        <v>818747018</v>
      </c>
    </row>
    <row r="129" spans="1:11" ht="12" customHeight="1" thickBot="1" x14ac:dyDescent="0.25">
      <c r="A129" s="32" t="s">
        <v>22</v>
      </c>
      <c r="B129" s="130" t="s">
        <v>448</v>
      </c>
      <c r="C129" s="313">
        <f>+C130+C131+C132</f>
        <v>0</v>
      </c>
    </row>
    <row r="130" spans="1:11" s="101" customFormat="1" ht="12" customHeight="1" x14ac:dyDescent="0.2">
      <c r="A130" s="461" t="s">
        <v>271</v>
      </c>
      <c r="B130" s="9" t="s">
        <v>515</v>
      </c>
      <c r="C130" s="280"/>
    </row>
    <row r="131" spans="1:11" ht="12" customHeight="1" x14ac:dyDescent="0.2">
      <c r="A131" s="461" t="s">
        <v>272</v>
      </c>
      <c r="B131" s="9" t="s">
        <v>456</v>
      </c>
      <c r="C131" s="280"/>
    </row>
    <row r="132" spans="1:11" ht="12" customHeight="1" thickBot="1" x14ac:dyDescent="0.25">
      <c r="A132" s="470" t="s">
        <v>273</v>
      </c>
      <c r="B132" s="7" t="s">
        <v>514</v>
      </c>
      <c r="C132" s="280"/>
    </row>
    <row r="133" spans="1:11" ht="12" customHeight="1" thickBot="1" x14ac:dyDescent="0.25">
      <c r="A133" s="32" t="s">
        <v>23</v>
      </c>
      <c r="B133" s="130" t="s">
        <v>449</v>
      </c>
      <c r="C133" s="313">
        <f>+C134+C135+C136+C137+C138+C139</f>
        <v>0</v>
      </c>
    </row>
    <row r="134" spans="1:11" ht="12" customHeight="1" x14ac:dyDescent="0.2">
      <c r="A134" s="461" t="s">
        <v>92</v>
      </c>
      <c r="B134" s="9" t="s">
        <v>458</v>
      </c>
      <c r="C134" s="280"/>
    </row>
    <row r="135" spans="1:11" ht="12" customHeight="1" x14ac:dyDescent="0.2">
      <c r="A135" s="461" t="s">
        <v>93</v>
      </c>
      <c r="B135" s="9" t="s">
        <v>450</v>
      </c>
      <c r="C135" s="280"/>
    </row>
    <row r="136" spans="1:11" ht="12" customHeight="1" x14ac:dyDescent="0.2">
      <c r="A136" s="461" t="s">
        <v>94</v>
      </c>
      <c r="B136" s="9" t="s">
        <v>451</v>
      </c>
      <c r="C136" s="280"/>
    </row>
    <row r="137" spans="1:11" ht="12" customHeight="1" x14ac:dyDescent="0.2">
      <c r="A137" s="461" t="s">
        <v>176</v>
      </c>
      <c r="B137" s="9" t="s">
        <v>513</v>
      </c>
      <c r="C137" s="280"/>
    </row>
    <row r="138" spans="1:11" ht="12" customHeight="1" x14ac:dyDescent="0.2">
      <c r="A138" s="461" t="s">
        <v>177</v>
      </c>
      <c r="B138" s="9" t="s">
        <v>453</v>
      </c>
      <c r="C138" s="280"/>
    </row>
    <row r="139" spans="1:11" s="101" customFormat="1" ht="12" customHeight="1" thickBot="1" x14ac:dyDescent="0.25">
      <c r="A139" s="470" t="s">
        <v>178</v>
      </c>
      <c r="B139" s="7" t="s">
        <v>454</v>
      </c>
      <c r="C139" s="280"/>
    </row>
    <row r="140" spans="1:11" ht="12" customHeight="1" thickBot="1" x14ac:dyDescent="0.25">
      <c r="A140" s="32" t="s">
        <v>24</v>
      </c>
      <c r="B140" s="130" t="s">
        <v>539</v>
      </c>
      <c r="C140" s="319">
        <f>+C141+C142+C144+C145+C143</f>
        <v>411821607</v>
      </c>
      <c r="K140" s="262"/>
    </row>
    <row r="141" spans="1:11" x14ac:dyDescent="0.2">
      <c r="A141" s="461" t="s">
        <v>95</v>
      </c>
      <c r="B141" s="9" t="s">
        <v>373</v>
      </c>
      <c r="C141" s="280"/>
    </row>
    <row r="142" spans="1:11" ht="12" customHeight="1" x14ac:dyDescent="0.2">
      <c r="A142" s="461" t="s">
        <v>96</v>
      </c>
      <c r="B142" s="9" t="s">
        <v>374</v>
      </c>
      <c r="C142" s="280">
        <v>17434516</v>
      </c>
    </row>
    <row r="143" spans="1:11" ht="12" customHeight="1" x14ac:dyDescent="0.2">
      <c r="A143" s="461" t="s">
        <v>291</v>
      </c>
      <c r="B143" s="9" t="s">
        <v>538</v>
      </c>
      <c r="C143" s="280">
        <v>394387091</v>
      </c>
    </row>
    <row r="144" spans="1:11" s="101" customFormat="1" ht="12" customHeight="1" x14ac:dyDescent="0.2">
      <c r="A144" s="461" t="s">
        <v>292</v>
      </c>
      <c r="B144" s="9" t="s">
        <v>463</v>
      </c>
      <c r="C144" s="280"/>
    </row>
    <row r="145" spans="1:3" s="101" customFormat="1" ht="12" customHeight="1" thickBot="1" x14ac:dyDescent="0.25">
      <c r="A145" s="470" t="s">
        <v>293</v>
      </c>
      <c r="B145" s="7" t="s">
        <v>393</v>
      </c>
      <c r="C145" s="280"/>
    </row>
    <row r="146" spans="1:3" s="101" customFormat="1" ht="12" customHeight="1" thickBot="1" x14ac:dyDescent="0.25">
      <c r="A146" s="32" t="s">
        <v>25</v>
      </c>
      <c r="B146" s="130" t="s">
        <v>464</v>
      </c>
      <c r="C146" s="322">
        <f>+C147+C148+C149+C150+C151</f>
        <v>0</v>
      </c>
    </row>
    <row r="147" spans="1:3" s="101" customFormat="1" ht="12" customHeight="1" x14ac:dyDescent="0.2">
      <c r="A147" s="461" t="s">
        <v>97</v>
      </c>
      <c r="B147" s="9" t="s">
        <v>459</v>
      </c>
      <c r="C147" s="280"/>
    </row>
    <row r="148" spans="1:3" s="101" customFormat="1" ht="12" customHeight="1" x14ac:dyDescent="0.2">
      <c r="A148" s="461" t="s">
        <v>98</v>
      </c>
      <c r="B148" s="9" t="s">
        <v>466</v>
      </c>
      <c r="C148" s="280"/>
    </row>
    <row r="149" spans="1:3" s="101" customFormat="1" ht="12" customHeight="1" x14ac:dyDescent="0.2">
      <c r="A149" s="461" t="s">
        <v>303</v>
      </c>
      <c r="B149" s="9" t="s">
        <v>461</v>
      </c>
      <c r="C149" s="280"/>
    </row>
    <row r="150" spans="1:3" s="101" customFormat="1" ht="12" customHeight="1" x14ac:dyDescent="0.2">
      <c r="A150" s="461" t="s">
        <v>304</v>
      </c>
      <c r="B150" s="9" t="s">
        <v>516</v>
      </c>
      <c r="C150" s="280"/>
    </row>
    <row r="151" spans="1:3" ht="12.75" customHeight="1" thickBot="1" x14ac:dyDescent="0.25">
      <c r="A151" s="470" t="s">
        <v>465</v>
      </c>
      <c r="B151" s="7" t="s">
        <v>468</v>
      </c>
      <c r="C151" s="282"/>
    </row>
    <row r="152" spans="1:3" ht="12.75" customHeight="1" thickBot="1" x14ac:dyDescent="0.25">
      <c r="A152" s="517" t="s">
        <v>26</v>
      </c>
      <c r="B152" s="130" t="s">
        <v>469</v>
      </c>
      <c r="C152" s="322"/>
    </row>
    <row r="153" spans="1:3" ht="12.75" customHeight="1" thickBot="1" x14ac:dyDescent="0.25">
      <c r="A153" s="517" t="s">
        <v>27</v>
      </c>
      <c r="B153" s="130" t="s">
        <v>581</v>
      </c>
      <c r="C153" s="322">
        <v>97716860</v>
      </c>
    </row>
    <row r="154" spans="1:3" ht="12" customHeight="1" thickBot="1" x14ac:dyDescent="0.25">
      <c r="A154" s="32" t="s">
        <v>28</v>
      </c>
      <c r="B154" s="130" t="s">
        <v>472</v>
      </c>
      <c r="C154" s="452">
        <f>+C129+C133+C140+C146+C152+C153</f>
        <v>509538467</v>
      </c>
    </row>
    <row r="155" spans="1:3" ht="15" customHeight="1" thickBot="1" x14ac:dyDescent="0.25">
      <c r="A155" s="472" t="s">
        <v>29</v>
      </c>
      <c r="B155" s="404" t="s">
        <v>471</v>
      </c>
      <c r="C155" s="452">
        <f>+C128+C154</f>
        <v>1328285485</v>
      </c>
    </row>
    <row r="156" spans="1:3" ht="13.5" thickBot="1" x14ac:dyDescent="0.25">
      <c r="A156" s="412"/>
      <c r="B156" s="413"/>
      <c r="C156" s="414"/>
    </row>
    <row r="157" spans="1:3" ht="15" customHeight="1" thickBot="1" x14ac:dyDescent="0.25">
      <c r="A157" s="260" t="s">
        <v>517</v>
      </c>
      <c r="B157" s="261"/>
      <c r="C157" s="127"/>
    </row>
    <row r="158" spans="1:3" ht="14.25" customHeight="1" thickBot="1" x14ac:dyDescent="0.25">
      <c r="A158" s="260" t="s">
        <v>207</v>
      </c>
      <c r="B158" s="261"/>
      <c r="C158" s="127"/>
    </row>
  </sheetData>
  <sheetProtection formatCells="0"/>
  <phoneticPr fontId="0" type="noConversion"/>
  <printOptions horizontalCentered="1"/>
  <pageMargins left="0.25" right="0.25" top="0.75" bottom="0.75" header="0.3" footer="0.3"/>
  <pageSetup paperSize="9" scale="95" fitToHeight="0" orientation="portrait" horizontalDpi="300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58"/>
  <sheetViews>
    <sheetView workbookViewId="0">
      <selection activeCell="C2" sqref="C2"/>
    </sheetView>
  </sheetViews>
  <sheetFormatPr defaultRowHeight="12.75" x14ac:dyDescent="0.2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 x14ac:dyDescent="0.25">
      <c r="A1" s="237"/>
      <c r="B1" s="239"/>
      <c r="C1" s="587" t="str">
        <f>+CONCATENATE("9.1. melléklet a 3/",LEFT(ÖSSZEFÜGGÉSEK!A5,4),". (III.01.) önkormányzati rendelethez")</f>
        <v>9.1. melléklet a 3/2018. (III.01.) önkormányzati rendelethez</v>
      </c>
    </row>
    <row r="2" spans="1:3" s="97" customFormat="1" ht="21" customHeight="1" x14ac:dyDescent="0.2">
      <c r="A2" s="432" t="s">
        <v>62</v>
      </c>
      <c r="B2" s="374" t="s">
        <v>228</v>
      </c>
      <c r="C2" s="376" t="s">
        <v>55</v>
      </c>
    </row>
    <row r="3" spans="1:3" s="97" customFormat="1" ht="16.5" thickBot="1" x14ac:dyDescent="0.25">
      <c r="A3" s="240" t="s">
        <v>204</v>
      </c>
      <c r="B3" s="375" t="s">
        <v>591</v>
      </c>
      <c r="C3" s="516" t="s">
        <v>55</v>
      </c>
    </row>
    <row r="4" spans="1:3" s="98" customFormat="1" ht="15.95" customHeight="1" thickBot="1" x14ac:dyDescent="0.3">
      <c r="A4" s="241"/>
      <c r="B4" s="241"/>
      <c r="C4" s="242" t="str">
        <f>'7.sz.mell.'!F2</f>
        <v>Forintban!</v>
      </c>
    </row>
    <row r="5" spans="1:3" ht="13.5" thickBot="1" x14ac:dyDescent="0.25">
      <c r="A5" s="433" t="s">
        <v>206</v>
      </c>
      <c r="B5" s="243" t="s">
        <v>560</v>
      </c>
      <c r="C5" s="377" t="s">
        <v>56</v>
      </c>
    </row>
    <row r="6" spans="1:3" s="71" customFormat="1" ht="12.95" customHeight="1" thickBot="1" x14ac:dyDescent="0.25">
      <c r="A6" s="206"/>
      <c r="B6" s="207" t="s">
        <v>492</v>
      </c>
      <c r="C6" s="208" t="s">
        <v>493</v>
      </c>
    </row>
    <row r="7" spans="1:3" s="71" customFormat="1" ht="15.95" customHeight="1" thickBot="1" x14ac:dyDescent="0.25">
      <c r="A7" s="245"/>
      <c r="B7" s="246" t="s">
        <v>57</v>
      </c>
      <c r="C7" s="378"/>
    </row>
    <row r="8" spans="1:3" s="71" customFormat="1" ht="12" customHeight="1" thickBot="1" x14ac:dyDescent="0.25">
      <c r="A8" s="32" t="s">
        <v>19</v>
      </c>
      <c r="B8" s="21" t="s">
        <v>255</v>
      </c>
      <c r="C8" s="313">
        <f>+C9+C10+C11+C12+C13+C14</f>
        <v>569585096</v>
      </c>
    </row>
    <row r="9" spans="1:3" s="99" customFormat="1" ht="12" customHeight="1" x14ac:dyDescent="0.2">
      <c r="A9" s="461" t="s">
        <v>99</v>
      </c>
      <c r="B9" s="442" t="s">
        <v>256</v>
      </c>
      <c r="C9" s="316">
        <v>158795022</v>
      </c>
    </row>
    <row r="10" spans="1:3" s="100" customFormat="1" ht="12" customHeight="1" x14ac:dyDescent="0.2">
      <c r="A10" s="462" t="s">
        <v>100</v>
      </c>
      <c r="B10" s="443" t="s">
        <v>257</v>
      </c>
      <c r="C10" s="315">
        <v>104372551</v>
      </c>
    </row>
    <row r="11" spans="1:3" s="100" customFormat="1" ht="12" customHeight="1" x14ac:dyDescent="0.2">
      <c r="A11" s="462" t="s">
        <v>101</v>
      </c>
      <c r="B11" s="443" t="s">
        <v>548</v>
      </c>
      <c r="C11" s="315">
        <v>203613823</v>
      </c>
    </row>
    <row r="12" spans="1:3" s="100" customFormat="1" ht="12" customHeight="1" x14ac:dyDescent="0.2">
      <c r="A12" s="462" t="s">
        <v>102</v>
      </c>
      <c r="B12" s="443" t="s">
        <v>259</v>
      </c>
      <c r="C12" s="315">
        <v>5086840</v>
      </c>
    </row>
    <row r="13" spans="1:3" s="100" customFormat="1" ht="12" customHeight="1" x14ac:dyDescent="0.2">
      <c r="A13" s="462" t="s">
        <v>149</v>
      </c>
      <c r="B13" s="443" t="s">
        <v>583</v>
      </c>
      <c r="C13" s="315">
        <v>97716860</v>
      </c>
    </row>
    <row r="14" spans="1:3" s="99" customFormat="1" ht="12" customHeight="1" thickBot="1" x14ac:dyDescent="0.25">
      <c r="A14" s="463" t="s">
        <v>103</v>
      </c>
      <c r="B14" s="590" t="s">
        <v>574</v>
      </c>
      <c r="C14" s="315"/>
    </row>
    <row r="15" spans="1:3" s="99" customFormat="1" ht="12" customHeight="1" thickBot="1" x14ac:dyDescent="0.25">
      <c r="A15" s="32" t="s">
        <v>20</v>
      </c>
      <c r="B15" s="308" t="s">
        <v>260</v>
      </c>
      <c r="C15" s="313">
        <f>+C16+C17+C18+C19+C20</f>
        <v>119354800</v>
      </c>
    </row>
    <row r="16" spans="1:3" s="99" customFormat="1" ht="12" customHeight="1" x14ac:dyDescent="0.2">
      <c r="A16" s="461" t="s">
        <v>105</v>
      </c>
      <c r="B16" s="442" t="s">
        <v>261</v>
      </c>
      <c r="C16" s="316"/>
    </row>
    <row r="17" spans="1:3" s="99" customFormat="1" ht="12" customHeight="1" x14ac:dyDescent="0.2">
      <c r="A17" s="462" t="s">
        <v>106</v>
      </c>
      <c r="B17" s="443" t="s">
        <v>262</v>
      </c>
      <c r="C17" s="315"/>
    </row>
    <row r="18" spans="1:3" s="99" customFormat="1" ht="12" customHeight="1" x14ac:dyDescent="0.2">
      <c r="A18" s="462" t="s">
        <v>107</v>
      </c>
      <c r="B18" s="443" t="s">
        <v>424</v>
      </c>
      <c r="C18" s="315"/>
    </row>
    <row r="19" spans="1:3" s="99" customFormat="1" ht="12" customHeight="1" x14ac:dyDescent="0.2">
      <c r="A19" s="462" t="s">
        <v>108</v>
      </c>
      <c r="B19" s="443" t="s">
        <v>425</v>
      </c>
      <c r="C19" s="315"/>
    </row>
    <row r="20" spans="1:3" s="99" customFormat="1" ht="12" customHeight="1" x14ac:dyDescent="0.2">
      <c r="A20" s="462" t="s">
        <v>109</v>
      </c>
      <c r="B20" s="443" t="s">
        <v>263</v>
      </c>
      <c r="C20" s="315">
        <v>119354800</v>
      </c>
    </row>
    <row r="21" spans="1:3" s="100" customFormat="1" ht="12" customHeight="1" thickBot="1" x14ac:dyDescent="0.25">
      <c r="A21" s="463" t="s">
        <v>118</v>
      </c>
      <c r="B21" s="590" t="s">
        <v>575</v>
      </c>
      <c r="C21" s="317"/>
    </row>
    <row r="22" spans="1:3" s="100" customFormat="1" ht="12" customHeight="1" thickBot="1" x14ac:dyDescent="0.25">
      <c r="A22" s="32" t="s">
        <v>21</v>
      </c>
      <c r="B22" s="21" t="s">
        <v>265</v>
      </c>
      <c r="C22" s="313">
        <f>+C23+C24+C25+C26+C27</f>
        <v>0</v>
      </c>
    </row>
    <row r="23" spans="1:3" s="100" customFormat="1" ht="12" customHeight="1" x14ac:dyDescent="0.2">
      <c r="A23" s="461" t="s">
        <v>88</v>
      </c>
      <c r="B23" s="442" t="s">
        <v>266</v>
      </c>
      <c r="C23" s="316"/>
    </row>
    <row r="24" spans="1:3" s="99" customFormat="1" ht="12" customHeight="1" x14ac:dyDescent="0.2">
      <c r="A24" s="462" t="s">
        <v>89</v>
      </c>
      <c r="B24" s="443" t="s">
        <v>267</v>
      </c>
      <c r="C24" s="315"/>
    </row>
    <row r="25" spans="1:3" s="100" customFormat="1" ht="12" customHeight="1" x14ac:dyDescent="0.2">
      <c r="A25" s="462" t="s">
        <v>90</v>
      </c>
      <c r="B25" s="443" t="s">
        <v>426</v>
      </c>
      <c r="C25" s="315"/>
    </row>
    <row r="26" spans="1:3" s="100" customFormat="1" ht="12" customHeight="1" x14ac:dyDescent="0.2">
      <c r="A26" s="462" t="s">
        <v>91</v>
      </c>
      <c r="B26" s="443" t="s">
        <v>427</v>
      </c>
      <c r="C26" s="315"/>
    </row>
    <row r="27" spans="1:3" s="100" customFormat="1" ht="12" customHeight="1" x14ac:dyDescent="0.2">
      <c r="A27" s="462" t="s">
        <v>172</v>
      </c>
      <c r="B27" s="443" t="s">
        <v>268</v>
      </c>
      <c r="C27" s="315"/>
    </row>
    <row r="28" spans="1:3" s="100" customFormat="1" ht="12" customHeight="1" thickBot="1" x14ac:dyDescent="0.25">
      <c r="A28" s="463" t="s">
        <v>173</v>
      </c>
      <c r="B28" s="590" t="s">
        <v>567</v>
      </c>
      <c r="C28" s="591"/>
    </row>
    <row r="29" spans="1:3" s="100" customFormat="1" ht="12" customHeight="1" thickBot="1" x14ac:dyDescent="0.25">
      <c r="A29" s="32" t="s">
        <v>174</v>
      </c>
      <c r="B29" s="21" t="s">
        <v>558</v>
      </c>
      <c r="C29" s="319">
        <f>+C30+C34+C35+C36</f>
        <v>59704000</v>
      </c>
    </row>
    <row r="30" spans="1:3" s="100" customFormat="1" ht="12" customHeight="1" x14ac:dyDescent="0.2">
      <c r="A30" s="461" t="s">
        <v>271</v>
      </c>
      <c r="B30" s="442" t="s">
        <v>553</v>
      </c>
      <c r="C30" s="437">
        <f>+C31+C32+C33</f>
        <v>41421000</v>
      </c>
    </row>
    <row r="31" spans="1:3" s="100" customFormat="1" ht="12" customHeight="1" x14ac:dyDescent="0.2">
      <c r="A31" s="462" t="s">
        <v>272</v>
      </c>
      <c r="B31" s="443" t="s">
        <v>554</v>
      </c>
      <c r="C31" s="315">
        <v>46000</v>
      </c>
    </row>
    <row r="32" spans="1:3" s="100" customFormat="1" ht="12" customHeight="1" x14ac:dyDescent="0.2">
      <c r="A32" s="462" t="s">
        <v>273</v>
      </c>
      <c r="B32" s="443" t="s">
        <v>555</v>
      </c>
      <c r="C32" s="315">
        <v>41375000</v>
      </c>
    </row>
    <row r="33" spans="1:3" s="100" customFormat="1" ht="12" customHeight="1" x14ac:dyDescent="0.2">
      <c r="A33" s="462" t="s">
        <v>274</v>
      </c>
      <c r="B33" s="443" t="s">
        <v>556</v>
      </c>
      <c r="C33" s="315"/>
    </row>
    <row r="34" spans="1:3" s="100" customFormat="1" ht="12" customHeight="1" x14ac:dyDescent="0.2">
      <c r="A34" s="462" t="s">
        <v>550</v>
      </c>
      <c r="B34" s="443" t="s">
        <v>275</v>
      </c>
      <c r="C34" s="315">
        <v>5752000</v>
      </c>
    </row>
    <row r="35" spans="1:3" s="100" customFormat="1" ht="12" customHeight="1" x14ac:dyDescent="0.2">
      <c r="A35" s="462" t="s">
        <v>551</v>
      </c>
      <c r="B35" s="443" t="s">
        <v>276</v>
      </c>
      <c r="C35" s="315">
        <v>11652000</v>
      </c>
    </row>
    <row r="36" spans="1:3" s="100" customFormat="1" ht="12" customHeight="1" thickBot="1" x14ac:dyDescent="0.25">
      <c r="A36" s="463" t="s">
        <v>552</v>
      </c>
      <c r="B36" s="542" t="s">
        <v>277</v>
      </c>
      <c r="C36" s="317">
        <v>879000</v>
      </c>
    </row>
    <row r="37" spans="1:3" s="100" customFormat="1" ht="12" customHeight="1" thickBot="1" x14ac:dyDescent="0.25">
      <c r="A37" s="32" t="s">
        <v>23</v>
      </c>
      <c r="B37" s="21" t="s">
        <v>433</v>
      </c>
      <c r="C37" s="313">
        <f>SUM(C38:C48)</f>
        <v>27556904</v>
      </c>
    </row>
    <row r="38" spans="1:3" s="100" customFormat="1" ht="12" customHeight="1" x14ac:dyDescent="0.2">
      <c r="A38" s="461" t="s">
        <v>92</v>
      </c>
      <c r="B38" s="442" t="s">
        <v>280</v>
      </c>
      <c r="C38" s="316"/>
    </row>
    <row r="39" spans="1:3" s="100" customFormat="1" ht="12" customHeight="1" x14ac:dyDescent="0.2">
      <c r="A39" s="462" t="s">
        <v>93</v>
      </c>
      <c r="B39" s="443" t="s">
        <v>281</v>
      </c>
      <c r="C39" s="315">
        <v>1160000</v>
      </c>
    </row>
    <row r="40" spans="1:3" s="100" customFormat="1" ht="12" customHeight="1" x14ac:dyDescent="0.2">
      <c r="A40" s="462" t="s">
        <v>94</v>
      </c>
      <c r="B40" s="443" t="s">
        <v>282</v>
      </c>
      <c r="C40" s="315">
        <v>1309000</v>
      </c>
    </row>
    <row r="41" spans="1:3" s="100" customFormat="1" ht="12" customHeight="1" x14ac:dyDescent="0.2">
      <c r="A41" s="462" t="s">
        <v>176</v>
      </c>
      <c r="B41" s="443" t="s">
        <v>283</v>
      </c>
      <c r="C41" s="315">
        <v>19229350</v>
      </c>
    </row>
    <row r="42" spans="1:3" s="100" customFormat="1" ht="12" customHeight="1" x14ac:dyDescent="0.2">
      <c r="A42" s="462" t="s">
        <v>177</v>
      </c>
      <c r="B42" s="443" t="s">
        <v>284</v>
      </c>
      <c r="C42" s="315"/>
    </row>
    <row r="43" spans="1:3" s="100" customFormat="1" ht="12" customHeight="1" x14ac:dyDescent="0.2">
      <c r="A43" s="462" t="s">
        <v>178</v>
      </c>
      <c r="B43" s="443" t="s">
        <v>285</v>
      </c>
      <c r="C43" s="315">
        <v>5858554</v>
      </c>
    </row>
    <row r="44" spans="1:3" s="100" customFormat="1" ht="12" customHeight="1" x14ac:dyDescent="0.2">
      <c r="A44" s="462" t="s">
        <v>179</v>
      </c>
      <c r="B44" s="443" t="s">
        <v>286</v>
      </c>
      <c r="C44" s="315"/>
    </row>
    <row r="45" spans="1:3" s="100" customFormat="1" ht="12" customHeight="1" x14ac:dyDescent="0.2">
      <c r="A45" s="462" t="s">
        <v>180</v>
      </c>
      <c r="B45" s="443" t="s">
        <v>557</v>
      </c>
      <c r="C45" s="315"/>
    </row>
    <row r="46" spans="1:3" s="100" customFormat="1" ht="12" customHeight="1" x14ac:dyDescent="0.2">
      <c r="A46" s="462" t="s">
        <v>278</v>
      </c>
      <c r="B46" s="443" t="s">
        <v>288</v>
      </c>
      <c r="C46" s="318"/>
    </row>
    <row r="47" spans="1:3" s="100" customFormat="1" ht="12" customHeight="1" x14ac:dyDescent="0.2">
      <c r="A47" s="463" t="s">
        <v>279</v>
      </c>
      <c r="B47" s="444" t="s">
        <v>435</v>
      </c>
      <c r="C47" s="428"/>
    </row>
    <row r="48" spans="1:3" s="100" customFormat="1" ht="12" customHeight="1" thickBot="1" x14ac:dyDescent="0.25">
      <c r="A48" s="463" t="s">
        <v>434</v>
      </c>
      <c r="B48" s="590" t="s">
        <v>576</v>
      </c>
      <c r="C48" s="595"/>
    </row>
    <row r="49" spans="1:3" s="100" customFormat="1" ht="12" customHeight="1" thickBot="1" x14ac:dyDescent="0.25">
      <c r="A49" s="32" t="s">
        <v>24</v>
      </c>
      <c r="B49" s="21" t="s">
        <v>290</v>
      </c>
      <c r="C49" s="313">
        <f>SUM(C50:C54)</f>
        <v>0</v>
      </c>
    </row>
    <row r="50" spans="1:3" s="100" customFormat="1" ht="12" customHeight="1" x14ac:dyDescent="0.2">
      <c r="A50" s="461" t="s">
        <v>95</v>
      </c>
      <c r="B50" s="442" t="s">
        <v>294</v>
      </c>
      <c r="C50" s="486"/>
    </row>
    <row r="51" spans="1:3" s="100" customFormat="1" ht="12" customHeight="1" x14ac:dyDescent="0.2">
      <c r="A51" s="462" t="s">
        <v>96</v>
      </c>
      <c r="B51" s="443" t="s">
        <v>295</v>
      </c>
      <c r="C51" s="318"/>
    </row>
    <row r="52" spans="1:3" s="100" customFormat="1" ht="12" customHeight="1" x14ac:dyDescent="0.2">
      <c r="A52" s="462" t="s">
        <v>291</v>
      </c>
      <c r="B52" s="443" t="s">
        <v>296</v>
      </c>
      <c r="C52" s="318"/>
    </row>
    <row r="53" spans="1:3" s="100" customFormat="1" ht="12" customHeight="1" x14ac:dyDescent="0.2">
      <c r="A53" s="462" t="s">
        <v>292</v>
      </c>
      <c r="B53" s="443" t="s">
        <v>297</v>
      </c>
      <c r="C53" s="318"/>
    </row>
    <row r="54" spans="1:3" s="100" customFormat="1" ht="12" customHeight="1" thickBot="1" x14ac:dyDescent="0.25">
      <c r="A54" s="463" t="s">
        <v>293</v>
      </c>
      <c r="B54" s="444" t="s">
        <v>298</v>
      </c>
      <c r="C54" s="428"/>
    </row>
    <row r="55" spans="1:3" s="100" customFormat="1" ht="12" customHeight="1" thickBot="1" x14ac:dyDescent="0.25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 x14ac:dyDescent="0.2">
      <c r="A56" s="461" t="s">
        <v>97</v>
      </c>
      <c r="B56" s="442" t="s">
        <v>300</v>
      </c>
      <c r="C56" s="316"/>
    </row>
    <row r="57" spans="1:3" s="100" customFormat="1" ht="12" customHeight="1" x14ac:dyDescent="0.2">
      <c r="A57" s="462" t="s">
        <v>98</v>
      </c>
      <c r="B57" s="443" t="s">
        <v>428</v>
      </c>
      <c r="C57" s="315"/>
    </row>
    <row r="58" spans="1:3" s="100" customFormat="1" ht="12" customHeight="1" x14ac:dyDescent="0.2">
      <c r="A58" s="462" t="s">
        <v>303</v>
      </c>
      <c r="B58" s="443" t="s">
        <v>582</v>
      </c>
      <c r="C58" s="315">
        <v>0</v>
      </c>
    </row>
    <row r="59" spans="1:3" s="100" customFormat="1" ht="12" customHeight="1" thickBot="1" x14ac:dyDescent="0.25">
      <c r="A59" s="463" t="s">
        <v>304</v>
      </c>
      <c r="B59" s="444" t="s">
        <v>302</v>
      </c>
      <c r="C59" s="317"/>
    </row>
    <row r="60" spans="1:3" s="100" customFormat="1" ht="12" customHeight="1" thickBot="1" x14ac:dyDescent="0.25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 x14ac:dyDescent="0.2">
      <c r="A61" s="461" t="s">
        <v>182</v>
      </c>
      <c r="B61" s="442" t="s">
        <v>307</v>
      </c>
      <c r="C61" s="318"/>
    </row>
    <row r="62" spans="1:3" s="100" customFormat="1" ht="12" customHeight="1" x14ac:dyDescent="0.2">
      <c r="A62" s="462" t="s">
        <v>183</v>
      </c>
      <c r="B62" s="443" t="s">
        <v>429</v>
      </c>
      <c r="C62" s="318"/>
    </row>
    <row r="63" spans="1:3" s="100" customFormat="1" ht="12" customHeight="1" x14ac:dyDescent="0.2">
      <c r="A63" s="462" t="s">
        <v>233</v>
      </c>
      <c r="B63" s="443" t="s">
        <v>308</v>
      </c>
      <c r="C63" s="318"/>
    </row>
    <row r="64" spans="1:3" s="100" customFormat="1" ht="12" customHeight="1" thickBot="1" x14ac:dyDescent="0.25">
      <c r="A64" s="463" t="s">
        <v>306</v>
      </c>
      <c r="B64" s="444" t="s">
        <v>309</v>
      </c>
      <c r="C64" s="318"/>
    </row>
    <row r="65" spans="1:3" s="100" customFormat="1" ht="12" customHeight="1" thickBot="1" x14ac:dyDescent="0.25">
      <c r="A65" s="32" t="s">
        <v>27</v>
      </c>
      <c r="B65" s="21" t="s">
        <v>310</v>
      </c>
      <c r="C65" s="319">
        <f>+C8+C15+C22+C29+C37+C49+C55+C60</f>
        <v>776200800</v>
      </c>
    </row>
    <row r="66" spans="1:3" s="100" customFormat="1" ht="12" customHeight="1" thickBot="1" x14ac:dyDescent="0.2">
      <c r="A66" s="464" t="s">
        <v>397</v>
      </c>
      <c r="B66" s="308" t="s">
        <v>312</v>
      </c>
      <c r="C66" s="313">
        <f>SUM(C67:C69)</f>
        <v>0</v>
      </c>
    </row>
    <row r="67" spans="1:3" s="100" customFormat="1" ht="12" customHeight="1" x14ac:dyDescent="0.2">
      <c r="A67" s="461" t="s">
        <v>339</v>
      </c>
      <c r="B67" s="442" t="s">
        <v>313</v>
      </c>
      <c r="C67" s="318"/>
    </row>
    <row r="68" spans="1:3" s="100" customFormat="1" ht="12" customHeight="1" x14ac:dyDescent="0.2">
      <c r="A68" s="462" t="s">
        <v>348</v>
      </c>
      <c r="B68" s="443" t="s">
        <v>314</v>
      </c>
      <c r="C68" s="318"/>
    </row>
    <row r="69" spans="1:3" s="100" customFormat="1" ht="12" customHeight="1" thickBot="1" x14ac:dyDescent="0.25">
      <c r="A69" s="463" t="s">
        <v>349</v>
      </c>
      <c r="B69" s="445" t="s">
        <v>460</v>
      </c>
      <c r="C69" s="318"/>
    </row>
    <row r="70" spans="1:3" s="100" customFormat="1" ht="12" customHeight="1" thickBot="1" x14ac:dyDescent="0.2">
      <c r="A70" s="464" t="s">
        <v>315</v>
      </c>
      <c r="B70" s="308" t="s">
        <v>316</v>
      </c>
      <c r="C70" s="313">
        <f>SUM(C71:C74)</f>
        <v>0</v>
      </c>
    </row>
    <row r="71" spans="1:3" s="100" customFormat="1" ht="12" customHeight="1" x14ac:dyDescent="0.2">
      <c r="A71" s="461" t="s">
        <v>150</v>
      </c>
      <c r="B71" s="442" t="s">
        <v>317</v>
      </c>
      <c r="C71" s="318"/>
    </row>
    <row r="72" spans="1:3" s="100" customFormat="1" ht="12" customHeight="1" x14ac:dyDescent="0.2">
      <c r="A72" s="462" t="s">
        <v>151</v>
      </c>
      <c r="B72" s="443" t="s">
        <v>569</v>
      </c>
      <c r="C72" s="318"/>
    </row>
    <row r="73" spans="1:3" s="100" customFormat="1" ht="12" customHeight="1" x14ac:dyDescent="0.2">
      <c r="A73" s="462" t="s">
        <v>340</v>
      </c>
      <c r="B73" s="443" t="s">
        <v>318</v>
      </c>
      <c r="C73" s="318"/>
    </row>
    <row r="74" spans="1:3" s="100" customFormat="1" ht="12" customHeight="1" thickBot="1" x14ac:dyDescent="0.25">
      <c r="A74" s="463" t="s">
        <v>341</v>
      </c>
      <c r="B74" s="310" t="s">
        <v>570</v>
      </c>
      <c r="C74" s="318"/>
    </row>
    <row r="75" spans="1:3" s="100" customFormat="1" ht="12" customHeight="1" thickBot="1" x14ac:dyDescent="0.2">
      <c r="A75" s="464" t="s">
        <v>319</v>
      </c>
      <c r="B75" s="308" t="s">
        <v>320</v>
      </c>
      <c r="C75" s="313">
        <f>SUM(C76:C77)</f>
        <v>19406589</v>
      </c>
    </row>
    <row r="76" spans="1:3" s="100" customFormat="1" ht="12" customHeight="1" x14ac:dyDescent="0.2">
      <c r="A76" s="461" t="s">
        <v>342</v>
      </c>
      <c r="B76" s="442" t="s">
        <v>321</v>
      </c>
      <c r="C76" s="318">
        <v>19406589</v>
      </c>
    </row>
    <row r="77" spans="1:3" s="100" customFormat="1" ht="12" customHeight="1" thickBot="1" x14ac:dyDescent="0.25">
      <c r="A77" s="463" t="s">
        <v>343</v>
      </c>
      <c r="B77" s="444" t="s">
        <v>322</v>
      </c>
      <c r="C77" s="318"/>
    </row>
    <row r="78" spans="1:3" s="99" customFormat="1" ht="12" customHeight="1" thickBot="1" x14ac:dyDescent="0.2">
      <c r="A78" s="464" t="s">
        <v>323</v>
      </c>
      <c r="B78" s="308" t="s">
        <v>324</v>
      </c>
      <c r="C78" s="313">
        <f>SUM(C79:C81)</f>
        <v>0</v>
      </c>
    </row>
    <row r="79" spans="1:3" s="100" customFormat="1" ht="12" customHeight="1" x14ac:dyDescent="0.2">
      <c r="A79" s="461" t="s">
        <v>344</v>
      </c>
      <c r="B79" s="442" t="s">
        <v>325</v>
      </c>
      <c r="C79" s="318"/>
    </row>
    <row r="80" spans="1:3" s="100" customFormat="1" ht="12" customHeight="1" x14ac:dyDescent="0.2">
      <c r="A80" s="462" t="s">
        <v>345</v>
      </c>
      <c r="B80" s="443" t="s">
        <v>326</v>
      </c>
      <c r="C80" s="318"/>
    </row>
    <row r="81" spans="1:3" s="100" customFormat="1" ht="12" customHeight="1" thickBot="1" x14ac:dyDescent="0.25">
      <c r="A81" s="463" t="s">
        <v>346</v>
      </c>
      <c r="B81" s="444" t="s">
        <v>571</v>
      </c>
      <c r="C81" s="318"/>
    </row>
    <row r="82" spans="1:3" s="100" customFormat="1" ht="12" customHeight="1" thickBot="1" x14ac:dyDescent="0.2">
      <c r="A82" s="464" t="s">
        <v>327</v>
      </c>
      <c r="B82" s="308" t="s">
        <v>347</v>
      </c>
      <c r="C82" s="313">
        <f>SUM(C83:C86)</f>
        <v>0</v>
      </c>
    </row>
    <row r="83" spans="1:3" s="100" customFormat="1" ht="12" customHeight="1" x14ac:dyDescent="0.2">
      <c r="A83" s="465" t="s">
        <v>328</v>
      </c>
      <c r="B83" s="442" t="s">
        <v>329</v>
      </c>
      <c r="C83" s="318"/>
    </row>
    <row r="84" spans="1:3" s="100" customFormat="1" ht="12" customHeight="1" x14ac:dyDescent="0.2">
      <c r="A84" s="466" t="s">
        <v>330</v>
      </c>
      <c r="B84" s="443" t="s">
        <v>331</v>
      </c>
      <c r="C84" s="318"/>
    </row>
    <row r="85" spans="1:3" s="100" customFormat="1" ht="12" customHeight="1" x14ac:dyDescent="0.2">
      <c r="A85" s="466" t="s">
        <v>332</v>
      </c>
      <c r="B85" s="443" t="s">
        <v>333</v>
      </c>
      <c r="C85" s="318"/>
    </row>
    <row r="86" spans="1:3" s="99" customFormat="1" ht="12" customHeight="1" thickBot="1" x14ac:dyDescent="0.25">
      <c r="A86" s="467" t="s">
        <v>334</v>
      </c>
      <c r="B86" s="444" t="s">
        <v>335</v>
      </c>
      <c r="C86" s="318"/>
    </row>
    <row r="87" spans="1:3" s="99" customFormat="1" ht="12" customHeight="1" thickBot="1" x14ac:dyDescent="0.2">
      <c r="A87" s="464" t="s">
        <v>336</v>
      </c>
      <c r="B87" s="308" t="s">
        <v>474</v>
      </c>
      <c r="C87" s="487"/>
    </row>
    <row r="88" spans="1:3" s="99" customFormat="1" ht="12" customHeight="1" thickBot="1" x14ac:dyDescent="0.2">
      <c r="A88" s="464" t="s">
        <v>505</v>
      </c>
      <c r="B88" s="308" t="s">
        <v>337</v>
      </c>
      <c r="C88" s="487"/>
    </row>
    <row r="89" spans="1:3" s="99" customFormat="1" ht="12" customHeight="1" thickBot="1" x14ac:dyDescent="0.2">
      <c r="A89" s="464" t="s">
        <v>506</v>
      </c>
      <c r="B89" s="449" t="s">
        <v>477</v>
      </c>
      <c r="C89" s="319">
        <f>+C66+C70+C75+C78+C82+C88+C87</f>
        <v>19406589</v>
      </c>
    </row>
    <row r="90" spans="1:3" s="99" customFormat="1" ht="12" customHeight="1" thickBot="1" x14ac:dyDescent="0.2">
      <c r="A90" s="468" t="s">
        <v>507</v>
      </c>
      <c r="B90" s="450" t="s">
        <v>508</v>
      </c>
      <c r="C90" s="319">
        <f>+C65+C89</f>
        <v>795607389</v>
      </c>
    </row>
    <row r="91" spans="1:3" s="100" customFormat="1" ht="15" customHeight="1" thickBot="1" x14ac:dyDescent="0.25">
      <c r="A91" s="251"/>
      <c r="B91" s="252"/>
      <c r="C91" s="383"/>
    </row>
    <row r="92" spans="1:3" s="71" customFormat="1" ht="16.5" customHeight="1" thickBot="1" x14ac:dyDescent="0.25">
      <c r="A92" s="255"/>
      <c r="B92" s="256" t="s">
        <v>58</v>
      </c>
      <c r="C92" s="385"/>
    </row>
    <row r="93" spans="1:3" s="101" customFormat="1" ht="12" customHeight="1" thickBot="1" x14ac:dyDescent="0.25">
      <c r="A93" s="434" t="s">
        <v>19</v>
      </c>
      <c r="B93" s="28" t="s">
        <v>512</v>
      </c>
      <c r="C93" s="312">
        <f>+C94+C95+C96+C97+C98+C111</f>
        <v>250310093</v>
      </c>
    </row>
    <row r="94" spans="1:3" ht="12" customHeight="1" x14ac:dyDescent="0.2">
      <c r="A94" s="469" t="s">
        <v>99</v>
      </c>
      <c r="B94" s="10" t="s">
        <v>50</v>
      </c>
      <c r="C94" s="314">
        <v>16110332</v>
      </c>
    </row>
    <row r="95" spans="1:3" ht="12" customHeight="1" x14ac:dyDescent="0.2">
      <c r="A95" s="462" t="s">
        <v>100</v>
      </c>
      <c r="B95" s="8" t="s">
        <v>184</v>
      </c>
      <c r="C95" s="315">
        <v>3025084</v>
      </c>
    </row>
    <row r="96" spans="1:3" ht="12" customHeight="1" x14ac:dyDescent="0.2">
      <c r="A96" s="462" t="s">
        <v>101</v>
      </c>
      <c r="B96" s="8" t="s">
        <v>141</v>
      </c>
      <c r="C96" s="317">
        <v>21117575</v>
      </c>
    </row>
    <row r="97" spans="1:3" ht="12" customHeight="1" x14ac:dyDescent="0.2">
      <c r="A97" s="462" t="s">
        <v>102</v>
      </c>
      <c r="B97" s="11" t="s">
        <v>185</v>
      </c>
      <c r="C97" s="317">
        <v>86752484</v>
      </c>
    </row>
    <row r="98" spans="1:3" ht="12" customHeight="1" x14ac:dyDescent="0.2">
      <c r="A98" s="462" t="s">
        <v>113</v>
      </c>
      <c r="B98" s="19" t="s">
        <v>186</v>
      </c>
      <c r="C98" s="317">
        <v>118559368</v>
      </c>
    </row>
    <row r="99" spans="1:3" ht="12" customHeight="1" x14ac:dyDescent="0.2">
      <c r="A99" s="462" t="s">
        <v>103</v>
      </c>
      <c r="B99" s="8" t="s">
        <v>509</v>
      </c>
      <c r="C99" s="317"/>
    </row>
    <row r="100" spans="1:3" ht="12" customHeight="1" x14ac:dyDescent="0.2">
      <c r="A100" s="462" t="s">
        <v>104</v>
      </c>
      <c r="B100" s="149" t="s">
        <v>440</v>
      </c>
      <c r="C100" s="317"/>
    </row>
    <row r="101" spans="1:3" ht="12" customHeight="1" x14ac:dyDescent="0.2">
      <c r="A101" s="462" t="s">
        <v>114</v>
      </c>
      <c r="B101" s="149" t="s">
        <v>439</v>
      </c>
      <c r="C101" s="317"/>
    </row>
    <row r="102" spans="1:3" ht="12" customHeight="1" x14ac:dyDescent="0.2">
      <c r="A102" s="462" t="s">
        <v>115</v>
      </c>
      <c r="B102" s="149" t="s">
        <v>353</v>
      </c>
      <c r="C102" s="317"/>
    </row>
    <row r="103" spans="1:3" ht="12" customHeight="1" x14ac:dyDescent="0.2">
      <c r="A103" s="462" t="s">
        <v>116</v>
      </c>
      <c r="B103" s="150" t="s">
        <v>354</v>
      </c>
      <c r="C103" s="317"/>
    </row>
    <row r="104" spans="1:3" ht="12" customHeight="1" x14ac:dyDescent="0.2">
      <c r="A104" s="462" t="s">
        <v>117</v>
      </c>
      <c r="B104" s="150" t="s">
        <v>355</v>
      </c>
      <c r="C104" s="317"/>
    </row>
    <row r="105" spans="1:3" ht="12" customHeight="1" x14ac:dyDescent="0.2">
      <c r="A105" s="462" t="s">
        <v>119</v>
      </c>
      <c r="B105" s="149" t="s">
        <v>356</v>
      </c>
      <c r="C105" s="317">
        <v>118559368</v>
      </c>
    </row>
    <row r="106" spans="1:3" ht="12" customHeight="1" x14ac:dyDescent="0.2">
      <c r="A106" s="462" t="s">
        <v>187</v>
      </c>
      <c r="B106" s="149" t="s">
        <v>357</v>
      </c>
      <c r="C106" s="317"/>
    </row>
    <row r="107" spans="1:3" ht="12" customHeight="1" x14ac:dyDescent="0.2">
      <c r="A107" s="462" t="s">
        <v>351</v>
      </c>
      <c r="B107" s="150" t="s">
        <v>358</v>
      </c>
      <c r="C107" s="317"/>
    </row>
    <row r="108" spans="1:3" ht="12" customHeight="1" x14ac:dyDescent="0.2">
      <c r="A108" s="470" t="s">
        <v>352</v>
      </c>
      <c r="B108" s="151" t="s">
        <v>359</v>
      </c>
      <c r="C108" s="317"/>
    </row>
    <row r="109" spans="1:3" ht="12" customHeight="1" x14ac:dyDescent="0.2">
      <c r="A109" s="462" t="s">
        <v>437</v>
      </c>
      <c r="B109" s="151" t="s">
        <v>360</v>
      </c>
      <c r="C109" s="317"/>
    </row>
    <row r="110" spans="1:3" ht="12" customHeight="1" x14ac:dyDescent="0.2">
      <c r="A110" s="462" t="s">
        <v>438</v>
      </c>
      <c r="B110" s="150" t="s">
        <v>361</v>
      </c>
      <c r="C110" s="315"/>
    </row>
    <row r="111" spans="1:3" ht="12" customHeight="1" x14ac:dyDescent="0.2">
      <c r="A111" s="462" t="s">
        <v>442</v>
      </c>
      <c r="B111" s="11" t="s">
        <v>51</v>
      </c>
      <c r="C111" s="315">
        <v>4745250</v>
      </c>
    </row>
    <row r="112" spans="1:3" ht="12" customHeight="1" x14ac:dyDescent="0.2">
      <c r="A112" s="463" t="s">
        <v>443</v>
      </c>
      <c r="B112" s="8" t="s">
        <v>510</v>
      </c>
      <c r="C112" s="317"/>
    </row>
    <row r="113" spans="1:3" ht="12" customHeight="1" thickBot="1" x14ac:dyDescent="0.25">
      <c r="A113" s="471" t="s">
        <v>444</v>
      </c>
      <c r="B113" s="152" t="s">
        <v>511</v>
      </c>
      <c r="C113" s="321"/>
    </row>
    <row r="114" spans="1:3" ht="12" customHeight="1" thickBot="1" x14ac:dyDescent="0.25">
      <c r="A114" s="32" t="s">
        <v>20</v>
      </c>
      <c r="B114" s="27" t="s">
        <v>362</v>
      </c>
      <c r="C114" s="313">
        <f>+C115+C117+C119</f>
        <v>35758829</v>
      </c>
    </row>
    <row r="115" spans="1:3" ht="12" customHeight="1" x14ac:dyDescent="0.2">
      <c r="A115" s="461" t="s">
        <v>105</v>
      </c>
      <c r="B115" s="8" t="s">
        <v>232</v>
      </c>
      <c r="C115" s="316">
        <v>20938205</v>
      </c>
    </row>
    <row r="116" spans="1:3" ht="12" customHeight="1" x14ac:dyDescent="0.2">
      <c r="A116" s="461" t="s">
        <v>106</v>
      </c>
      <c r="B116" s="12" t="s">
        <v>366</v>
      </c>
      <c r="C116" s="316"/>
    </row>
    <row r="117" spans="1:3" ht="12" customHeight="1" x14ac:dyDescent="0.2">
      <c r="A117" s="461" t="s">
        <v>107</v>
      </c>
      <c r="B117" s="12" t="s">
        <v>188</v>
      </c>
      <c r="C117" s="315">
        <v>14820624</v>
      </c>
    </row>
    <row r="118" spans="1:3" ht="12" customHeight="1" x14ac:dyDescent="0.2">
      <c r="A118" s="461" t="s">
        <v>108</v>
      </c>
      <c r="B118" s="12" t="s">
        <v>367</v>
      </c>
      <c r="C118" s="280"/>
    </row>
    <row r="119" spans="1:3" ht="12" customHeight="1" x14ac:dyDescent="0.2">
      <c r="A119" s="461" t="s">
        <v>109</v>
      </c>
      <c r="B119" s="310" t="s">
        <v>234</v>
      </c>
      <c r="C119" s="280"/>
    </row>
    <row r="120" spans="1:3" ht="12" customHeight="1" x14ac:dyDescent="0.2">
      <c r="A120" s="461" t="s">
        <v>118</v>
      </c>
      <c r="B120" s="309" t="s">
        <v>430</v>
      </c>
      <c r="C120" s="280"/>
    </row>
    <row r="121" spans="1:3" ht="12" customHeight="1" x14ac:dyDescent="0.2">
      <c r="A121" s="461" t="s">
        <v>120</v>
      </c>
      <c r="B121" s="438" t="s">
        <v>372</v>
      </c>
      <c r="C121" s="280"/>
    </row>
    <row r="122" spans="1:3" ht="12" customHeight="1" x14ac:dyDescent="0.2">
      <c r="A122" s="461" t="s">
        <v>189</v>
      </c>
      <c r="B122" s="150" t="s">
        <v>355</v>
      </c>
      <c r="C122" s="280"/>
    </row>
    <row r="123" spans="1:3" ht="12" customHeight="1" x14ac:dyDescent="0.2">
      <c r="A123" s="461" t="s">
        <v>190</v>
      </c>
      <c r="B123" s="150" t="s">
        <v>371</v>
      </c>
      <c r="C123" s="280"/>
    </row>
    <row r="124" spans="1:3" ht="12" customHeight="1" x14ac:dyDescent="0.2">
      <c r="A124" s="461" t="s">
        <v>191</v>
      </c>
      <c r="B124" s="150" t="s">
        <v>370</v>
      </c>
      <c r="C124" s="280"/>
    </row>
    <row r="125" spans="1:3" ht="12" customHeight="1" x14ac:dyDescent="0.2">
      <c r="A125" s="461" t="s">
        <v>363</v>
      </c>
      <c r="B125" s="150" t="s">
        <v>358</v>
      </c>
      <c r="C125" s="280"/>
    </row>
    <row r="126" spans="1:3" ht="12" customHeight="1" x14ac:dyDescent="0.2">
      <c r="A126" s="461" t="s">
        <v>364</v>
      </c>
      <c r="B126" s="150" t="s">
        <v>369</v>
      </c>
      <c r="C126" s="280"/>
    </row>
    <row r="127" spans="1:3" ht="12" customHeight="1" thickBot="1" x14ac:dyDescent="0.25">
      <c r="A127" s="470" t="s">
        <v>365</v>
      </c>
      <c r="B127" s="150" t="s">
        <v>368</v>
      </c>
      <c r="C127" s="282"/>
    </row>
    <row r="128" spans="1:3" ht="12" customHeight="1" thickBot="1" x14ac:dyDescent="0.25">
      <c r="A128" s="32" t="s">
        <v>21</v>
      </c>
      <c r="B128" s="130" t="s">
        <v>447</v>
      </c>
      <c r="C128" s="313">
        <f>+C93+C114</f>
        <v>286068922</v>
      </c>
    </row>
    <row r="129" spans="1:11" ht="12" customHeight="1" thickBot="1" x14ac:dyDescent="0.25">
      <c r="A129" s="32" t="s">
        <v>22</v>
      </c>
      <c r="B129" s="130" t="s">
        <v>448</v>
      </c>
      <c r="C129" s="313">
        <f>+C130+C131+C132</f>
        <v>0</v>
      </c>
    </row>
    <row r="130" spans="1:11" s="101" customFormat="1" ht="12" customHeight="1" x14ac:dyDescent="0.2">
      <c r="A130" s="461" t="s">
        <v>271</v>
      </c>
      <c r="B130" s="9" t="s">
        <v>515</v>
      </c>
      <c r="C130" s="280"/>
    </row>
    <row r="131" spans="1:11" ht="12" customHeight="1" x14ac:dyDescent="0.2">
      <c r="A131" s="461" t="s">
        <v>272</v>
      </c>
      <c r="B131" s="9" t="s">
        <v>456</v>
      </c>
      <c r="C131" s="280"/>
    </row>
    <row r="132" spans="1:11" ht="12" customHeight="1" thickBot="1" x14ac:dyDescent="0.25">
      <c r="A132" s="470" t="s">
        <v>273</v>
      </c>
      <c r="B132" s="7" t="s">
        <v>514</v>
      </c>
      <c r="C132" s="280"/>
    </row>
    <row r="133" spans="1:11" ht="12" customHeight="1" thickBot="1" x14ac:dyDescent="0.25">
      <c r="A133" s="32" t="s">
        <v>23</v>
      </c>
      <c r="B133" s="130" t="s">
        <v>449</v>
      </c>
      <c r="C133" s="313">
        <f>+C134+C135+C136+C137+C138+C139</f>
        <v>0</v>
      </c>
    </row>
    <row r="134" spans="1:11" ht="12" customHeight="1" x14ac:dyDescent="0.2">
      <c r="A134" s="461" t="s">
        <v>92</v>
      </c>
      <c r="B134" s="9" t="s">
        <v>458</v>
      </c>
      <c r="C134" s="280"/>
    </row>
    <row r="135" spans="1:11" ht="12" customHeight="1" x14ac:dyDescent="0.2">
      <c r="A135" s="461" t="s">
        <v>93</v>
      </c>
      <c r="B135" s="9" t="s">
        <v>450</v>
      </c>
      <c r="C135" s="280"/>
    </row>
    <row r="136" spans="1:11" ht="12" customHeight="1" x14ac:dyDescent="0.2">
      <c r="A136" s="461" t="s">
        <v>94</v>
      </c>
      <c r="B136" s="9" t="s">
        <v>451</v>
      </c>
      <c r="C136" s="280"/>
    </row>
    <row r="137" spans="1:11" ht="12" customHeight="1" x14ac:dyDescent="0.2">
      <c r="A137" s="461" t="s">
        <v>176</v>
      </c>
      <c r="B137" s="9" t="s">
        <v>513</v>
      </c>
      <c r="C137" s="280"/>
    </row>
    <row r="138" spans="1:11" ht="12" customHeight="1" x14ac:dyDescent="0.2">
      <c r="A138" s="461" t="s">
        <v>177</v>
      </c>
      <c r="B138" s="9" t="s">
        <v>453</v>
      </c>
      <c r="C138" s="280"/>
    </row>
    <row r="139" spans="1:11" s="101" customFormat="1" ht="12" customHeight="1" thickBot="1" x14ac:dyDescent="0.25">
      <c r="A139" s="470" t="s">
        <v>178</v>
      </c>
      <c r="B139" s="7" t="s">
        <v>454</v>
      </c>
      <c r="C139" s="280"/>
    </row>
    <row r="140" spans="1:11" ht="12" customHeight="1" thickBot="1" x14ac:dyDescent="0.25">
      <c r="A140" s="32" t="s">
        <v>24</v>
      </c>
      <c r="B140" s="130" t="s">
        <v>539</v>
      </c>
      <c r="C140" s="319">
        <f>+C141+C142+C144+C145+C143</f>
        <v>411821607</v>
      </c>
      <c r="K140" s="262"/>
    </row>
    <row r="141" spans="1:11" x14ac:dyDescent="0.2">
      <c r="A141" s="461" t="s">
        <v>95</v>
      </c>
      <c r="B141" s="9" t="s">
        <v>373</v>
      </c>
      <c r="C141" s="280"/>
    </row>
    <row r="142" spans="1:11" ht="12" customHeight="1" x14ac:dyDescent="0.2">
      <c r="A142" s="461" t="s">
        <v>96</v>
      </c>
      <c r="B142" s="9" t="s">
        <v>374</v>
      </c>
      <c r="C142" s="280">
        <v>17434516</v>
      </c>
    </row>
    <row r="143" spans="1:11" ht="12" customHeight="1" x14ac:dyDescent="0.2">
      <c r="A143" s="461" t="s">
        <v>291</v>
      </c>
      <c r="B143" s="9" t="s">
        <v>538</v>
      </c>
      <c r="C143" s="280">
        <v>394387091</v>
      </c>
    </row>
    <row r="144" spans="1:11" s="101" customFormat="1" ht="12" customHeight="1" x14ac:dyDescent="0.2">
      <c r="A144" s="461" t="s">
        <v>292</v>
      </c>
      <c r="B144" s="9" t="s">
        <v>463</v>
      </c>
      <c r="C144" s="280"/>
    </row>
    <row r="145" spans="1:3" s="101" customFormat="1" ht="12" customHeight="1" thickBot="1" x14ac:dyDescent="0.25">
      <c r="A145" s="470" t="s">
        <v>293</v>
      </c>
      <c r="B145" s="7" t="s">
        <v>393</v>
      </c>
      <c r="C145" s="280"/>
    </row>
    <row r="146" spans="1:3" s="101" customFormat="1" ht="12" customHeight="1" thickBot="1" x14ac:dyDescent="0.25">
      <c r="A146" s="32" t="s">
        <v>25</v>
      </c>
      <c r="B146" s="130" t="s">
        <v>464</v>
      </c>
      <c r="C146" s="322">
        <f>+C147+C148+C149+C150+C151</f>
        <v>0</v>
      </c>
    </row>
    <row r="147" spans="1:3" s="101" customFormat="1" ht="12" customHeight="1" x14ac:dyDescent="0.2">
      <c r="A147" s="461" t="s">
        <v>97</v>
      </c>
      <c r="B147" s="9" t="s">
        <v>459</v>
      </c>
      <c r="C147" s="280"/>
    </row>
    <row r="148" spans="1:3" s="101" customFormat="1" ht="12" customHeight="1" x14ac:dyDescent="0.2">
      <c r="A148" s="461" t="s">
        <v>98</v>
      </c>
      <c r="B148" s="9" t="s">
        <v>466</v>
      </c>
      <c r="C148" s="280"/>
    </row>
    <row r="149" spans="1:3" s="101" customFormat="1" ht="12" customHeight="1" x14ac:dyDescent="0.2">
      <c r="A149" s="461" t="s">
        <v>303</v>
      </c>
      <c r="B149" s="9" t="s">
        <v>461</v>
      </c>
      <c r="C149" s="280"/>
    </row>
    <row r="150" spans="1:3" s="101" customFormat="1" ht="12" customHeight="1" x14ac:dyDescent="0.2">
      <c r="A150" s="461" t="s">
        <v>304</v>
      </c>
      <c r="B150" s="9" t="s">
        <v>516</v>
      </c>
      <c r="C150" s="280"/>
    </row>
    <row r="151" spans="1:3" ht="12.75" customHeight="1" thickBot="1" x14ac:dyDescent="0.25">
      <c r="A151" s="470" t="s">
        <v>465</v>
      </c>
      <c r="B151" s="7" t="s">
        <v>468</v>
      </c>
      <c r="C151" s="282"/>
    </row>
    <row r="152" spans="1:3" ht="12.75" customHeight="1" thickBot="1" x14ac:dyDescent="0.25">
      <c r="A152" s="517" t="s">
        <v>26</v>
      </c>
      <c r="B152" s="130" t="s">
        <v>469</v>
      </c>
      <c r="C152" s="322"/>
    </row>
    <row r="153" spans="1:3" ht="12.75" customHeight="1" thickBot="1" x14ac:dyDescent="0.25">
      <c r="A153" s="517" t="s">
        <v>27</v>
      </c>
      <c r="B153" s="130" t="s">
        <v>581</v>
      </c>
      <c r="C153" s="322">
        <v>97716860</v>
      </c>
    </row>
    <row r="154" spans="1:3" ht="12" customHeight="1" thickBot="1" x14ac:dyDescent="0.25">
      <c r="A154" s="32" t="s">
        <v>28</v>
      </c>
      <c r="B154" s="130" t="s">
        <v>472</v>
      </c>
      <c r="C154" s="452">
        <f>+C129+C133+C140+C146+C152+C153</f>
        <v>509538467</v>
      </c>
    </row>
    <row r="155" spans="1:3" ht="15" customHeight="1" thickBot="1" x14ac:dyDescent="0.25">
      <c r="A155" s="472" t="s">
        <v>29</v>
      </c>
      <c r="B155" s="404" t="s">
        <v>471</v>
      </c>
      <c r="C155" s="452">
        <f>+C128+C154</f>
        <v>795607389</v>
      </c>
    </row>
    <row r="156" spans="1:3" ht="13.5" thickBot="1" x14ac:dyDescent="0.25">
      <c r="A156" s="412"/>
      <c r="B156" s="413"/>
      <c r="C156" s="414"/>
    </row>
    <row r="157" spans="1:3" ht="15" customHeight="1" thickBot="1" x14ac:dyDescent="0.25">
      <c r="A157" s="260" t="s">
        <v>517</v>
      </c>
      <c r="B157" s="261"/>
      <c r="C157" s="127"/>
    </row>
    <row r="158" spans="1:3" ht="14.25" customHeight="1" thickBot="1" x14ac:dyDescent="0.25">
      <c r="A158" s="260" t="s">
        <v>207</v>
      </c>
      <c r="B158" s="261"/>
      <c r="C158" s="127"/>
    </row>
  </sheetData>
  <pageMargins left="0.7" right="0.7" top="0.75" bottom="0.75" header="0.3" footer="0.3"/>
  <pageSetup paperSize="9" scale="84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58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 x14ac:dyDescent="0.25">
      <c r="A1" s="237"/>
      <c r="B1" s="239"/>
      <c r="C1" s="587" t="str">
        <f>+CONCATENATE("9.1.3. melléklet a 3/",LEFT(ÖSSZEFÜGGÉSEK!A5,4),". (III.01.) önkormányzati rendelethez")</f>
        <v>9.1.3. melléklet a 3/2018. (III.01.) önkormányzati rendelethez</v>
      </c>
    </row>
    <row r="2" spans="1:3" s="97" customFormat="1" ht="21" customHeight="1" x14ac:dyDescent="0.2">
      <c r="A2" s="432" t="s">
        <v>62</v>
      </c>
      <c r="B2" s="374" t="s">
        <v>228</v>
      </c>
      <c r="C2" s="376" t="s">
        <v>55</v>
      </c>
    </row>
    <row r="3" spans="1:3" s="97" customFormat="1" ht="16.5" thickBot="1" x14ac:dyDescent="0.25">
      <c r="A3" s="240" t="s">
        <v>204</v>
      </c>
      <c r="B3" s="375" t="s">
        <v>592</v>
      </c>
      <c r="C3" s="516" t="s">
        <v>55</v>
      </c>
    </row>
    <row r="4" spans="1:3" s="98" customFormat="1" ht="15.95" customHeight="1" thickBot="1" x14ac:dyDescent="0.3">
      <c r="A4" s="241"/>
      <c r="B4" s="241"/>
      <c r="C4" s="242" t="str">
        <f>'7.sz.mell.'!F2</f>
        <v>Forintban!</v>
      </c>
    </row>
    <row r="5" spans="1:3" ht="13.5" thickBot="1" x14ac:dyDescent="0.25">
      <c r="A5" s="433" t="s">
        <v>206</v>
      </c>
      <c r="B5" s="243" t="s">
        <v>560</v>
      </c>
      <c r="C5" s="377" t="s">
        <v>56</v>
      </c>
    </row>
    <row r="6" spans="1:3" s="71" customFormat="1" ht="12.95" customHeight="1" thickBot="1" x14ac:dyDescent="0.25">
      <c r="A6" s="206"/>
      <c r="B6" s="207" t="s">
        <v>492</v>
      </c>
      <c r="C6" s="208" t="s">
        <v>493</v>
      </c>
    </row>
    <row r="7" spans="1:3" s="71" customFormat="1" ht="15.95" customHeight="1" thickBot="1" x14ac:dyDescent="0.25">
      <c r="A7" s="245"/>
      <c r="B7" s="246" t="s">
        <v>57</v>
      </c>
      <c r="C7" s="378"/>
    </row>
    <row r="8" spans="1:3" s="71" customFormat="1" ht="12" customHeight="1" thickBot="1" x14ac:dyDescent="0.25">
      <c r="A8" s="32" t="s">
        <v>19</v>
      </c>
      <c r="B8" s="21" t="s">
        <v>255</v>
      </c>
      <c r="C8" s="313">
        <f>+C9+C10+C11+C12+C13+C14</f>
        <v>0</v>
      </c>
    </row>
    <row r="9" spans="1:3" s="99" customFormat="1" ht="12" customHeight="1" x14ac:dyDescent="0.2">
      <c r="A9" s="461" t="s">
        <v>99</v>
      </c>
      <c r="B9" s="442" t="s">
        <v>256</v>
      </c>
      <c r="C9" s="316"/>
    </row>
    <row r="10" spans="1:3" s="100" customFormat="1" ht="12" customHeight="1" x14ac:dyDescent="0.2">
      <c r="A10" s="462" t="s">
        <v>100</v>
      </c>
      <c r="B10" s="443" t="s">
        <v>257</v>
      </c>
      <c r="C10" s="315"/>
    </row>
    <row r="11" spans="1:3" s="100" customFormat="1" ht="12" customHeight="1" x14ac:dyDescent="0.2">
      <c r="A11" s="462" t="s">
        <v>101</v>
      </c>
      <c r="B11" s="443" t="s">
        <v>548</v>
      </c>
      <c r="C11" s="315"/>
    </row>
    <row r="12" spans="1:3" s="100" customFormat="1" ht="12" customHeight="1" x14ac:dyDescent="0.2">
      <c r="A12" s="462" t="s">
        <v>102</v>
      </c>
      <c r="B12" s="443" t="s">
        <v>259</v>
      </c>
      <c r="C12" s="315"/>
    </row>
    <row r="13" spans="1:3" s="100" customFormat="1" ht="12" customHeight="1" x14ac:dyDescent="0.2">
      <c r="A13" s="462" t="s">
        <v>149</v>
      </c>
      <c r="B13" s="443" t="s">
        <v>583</v>
      </c>
      <c r="C13" s="315"/>
    </row>
    <row r="14" spans="1:3" s="99" customFormat="1" ht="12" customHeight="1" thickBot="1" x14ac:dyDescent="0.25">
      <c r="A14" s="463" t="s">
        <v>103</v>
      </c>
      <c r="B14" s="590" t="s">
        <v>574</v>
      </c>
      <c r="C14" s="315"/>
    </row>
    <row r="15" spans="1:3" s="99" customFormat="1" ht="12" customHeight="1" thickBot="1" x14ac:dyDescent="0.25">
      <c r="A15" s="32" t="s">
        <v>20</v>
      </c>
      <c r="B15" s="308" t="s">
        <v>260</v>
      </c>
      <c r="C15" s="313">
        <f>+C16+C17+C18+C19+C20</f>
        <v>25200000</v>
      </c>
    </row>
    <row r="16" spans="1:3" s="99" customFormat="1" ht="12" customHeight="1" x14ac:dyDescent="0.2">
      <c r="A16" s="461" t="s">
        <v>105</v>
      </c>
      <c r="B16" s="442" t="s">
        <v>261</v>
      </c>
      <c r="C16" s="316"/>
    </row>
    <row r="17" spans="1:3" s="99" customFormat="1" ht="12" customHeight="1" x14ac:dyDescent="0.2">
      <c r="A17" s="462" t="s">
        <v>106</v>
      </c>
      <c r="B17" s="443" t="s">
        <v>262</v>
      </c>
      <c r="C17" s="315"/>
    </row>
    <row r="18" spans="1:3" s="99" customFormat="1" ht="12" customHeight="1" x14ac:dyDescent="0.2">
      <c r="A18" s="462" t="s">
        <v>107</v>
      </c>
      <c r="B18" s="443" t="s">
        <v>424</v>
      </c>
      <c r="C18" s="315"/>
    </row>
    <row r="19" spans="1:3" s="99" customFormat="1" ht="12" customHeight="1" x14ac:dyDescent="0.2">
      <c r="A19" s="462" t="s">
        <v>108</v>
      </c>
      <c r="B19" s="443" t="s">
        <v>425</v>
      </c>
      <c r="C19" s="315"/>
    </row>
    <row r="20" spans="1:3" s="99" customFormat="1" ht="12" customHeight="1" x14ac:dyDescent="0.2">
      <c r="A20" s="462" t="s">
        <v>109</v>
      </c>
      <c r="B20" s="443" t="s">
        <v>263</v>
      </c>
      <c r="C20" s="315">
        <v>25200000</v>
      </c>
    </row>
    <row r="21" spans="1:3" s="100" customFormat="1" ht="12" customHeight="1" thickBot="1" x14ac:dyDescent="0.25">
      <c r="A21" s="463" t="s">
        <v>118</v>
      </c>
      <c r="B21" s="590" t="s">
        <v>575</v>
      </c>
      <c r="C21" s="317"/>
    </row>
    <row r="22" spans="1:3" s="100" customFormat="1" ht="12" customHeight="1" thickBot="1" x14ac:dyDescent="0.25">
      <c r="A22" s="32" t="s">
        <v>21</v>
      </c>
      <c r="B22" s="21" t="s">
        <v>265</v>
      </c>
      <c r="C22" s="313">
        <f>+C23+C24+C25+C26+C27</f>
        <v>12929645</v>
      </c>
    </row>
    <row r="23" spans="1:3" s="100" customFormat="1" ht="12" customHeight="1" x14ac:dyDescent="0.2">
      <c r="A23" s="461" t="s">
        <v>88</v>
      </c>
      <c r="B23" s="442" t="s">
        <v>266</v>
      </c>
      <c r="C23" s="316">
        <v>12929645</v>
      </c>
    </row>
    <row r="24" spans="1:3" s="99" customFormat="1" ht="12" customHeight="1" x14ac:dyDescent="0.2">
      <c r="A24" s="462" t="s">
        <v>89</v>
      </c>
      <c r="B24" s="443" t="s">
        <v>267</v>
      </c>
      <c r="C24" s="315"/>
    </row>
    <row r="25" spans="1:3" s="100" customFormat="1" ht="12" customHeight="1" x14ac:dyDescent="0.2">
      <c r="A25" s="462" t="s">
        <v>90</v>
      </c>
      <c r="B25" s="443" t="s">
        <v>426</v>
      </c>
      <c r="C25" s="315"/>
    </row>
    <row r="26" spans="1:3" s="100" customFormat="1" ht="12" customHeight="1" x14ac:dyDescent="0.2">
      <c r="A26" s="462" t="s">
        <v>91</v>
      </c>
      <c r="B26" s="443" t="s">
        <v>427</v>
      </c>
      <c r="C26" s="315"/>
    </row>
    <row r="27" spans="1:3" s="100" customFormat="1" ht="12" customHeight="1" x14ac:dyDescent="0.2">
      <c r="A27" s="462" t="s">
        <v>172</v>
      </c>
      <c r="B27" s="443" t="s">
        <v>268</v>
      </c>
      <c r="C27" s="315"/>
    </row>
    <row r="28" spans="1:3" s="100" customFormat="1" ht="12" customHeight="1" thickBot="1" x14ac:dyDescent="0.25">
      <c r="A28" s="463" t="s">
        <v>173</v>
      </c>
      <c r="B28" s="590" t="s">
        <v>567</v>
      </c>
      <c r="C28" s="591"/>
    </row>
    <row r="29" spans="1:3" s="100" customFormat="1" ht="12" customHeight="1" thickBot="1" x14ac:dyDescent="0.25">
      <c r="A29" s="32" t="s">
        <v>174</v>
      </c>
      <c r="B29" s="21" t="s">
        <v>558</v>
      </c>
      <c r="C29" s="319">
        <f>+C30+C34+C35+C36</f>
        <v>0</v>
      </c>
    </row>
    <row r="30" spans="1:3" s="100" customFormat="1" ht="12" customHeight="1" x14ac:dyDescent="0.2">
      <c r="A30" s="461" t="s">
        <v>271</v>
      </c>
      <c r="B30" s="442" t="s">
        <v>553</v>
      </c>
      <c r="C30" s="437"/>
    </row>
    <row r="31" spans="1:3" s="100" customFormat="1" ht="12" customHeight="1" x14ac:dyDescent="0.2">
      <c r="A31" s="462" t="s">
        <v>272</v>
      </c>
      <c r="B31" s="443" t="s">
        <v>554</v>
      </c>
      <c r="C31" s="315"/>
    </row>
    <row r="32" spans="1:3" s="100" customFormat="1" ht="12" customHeight="1" x14ac:dyDescent="0.2">
      <c r="A32" s="462" t="s">
        <v>273</v>
      </c>
      <c r="B32" s="443" t="s">
        <v>555</v>
      </c>
      <c r="C32" s="315"/>
    </row>
    <row r="33" spans="1:3" s="100" customFormat="1" ht="12" customHeight="1" x14ac:dyDescent="0.2">
      <c r="A33" s="462" t="s">
        <v>274</v>
      </c>
      <c r="B33" s="443" t="s">
        <v>556</v>
      </c>
      <c r="C33" s="315"/>
    </row>
    <row r="34" spans="1:3" s="100" customFormat="1" ht="12" customHeight="1" x14ac:dyDescent="0.2">
      <c r="A34" s="462" t="s">
        <v>550</v>
      </c>
      <c r="B34" s="443" t="s">
        <v>275</v>
      </c>
      <c r="C34" s="315"/>
    </row>
    <row r="35" spans="1:3" s="100" customFormat="1" ht="12" customHeight="1" x14ac:dyDescent="0.2">
      <c r="A35" s="462" t="s">
        <v>551</v>
      </c>
      <c r="B35" s="443" t="s">
        <v>276</v>
      </c>
      <c r="C35" s="315"/>
    </row>
    <row r="36" spans="1:3" s="100" customFormat="1" ht="12" customHeight="1" thickBot="1" x14ac:dyDescent="0.25">
      <c r="A36" s="463" t="s">
        <v>552</v>
      </c>
      <c r="B36" s="542" t="s">
        <v>277</v>
      </c>
      <c r="C36" s="317"/>
    </row>
    <row r="37" spans="1:3" s="100" customFormat="1" ht="12" customHeight="1" thickBot="1" x14ac:dyDescent="0.25">
      <c r="A37" s="32" t="s">
        <v>23</v>
      </c>
      <c r="B37" s="21" t="s">
        <v>433</v>
      </c>
      <c r="C37" s="313">
        <f>SUM(C38:C48)</f>
        <v>0</v>
      </c>
    </row>
    <row r="38" spans="1:3" s="100" customFormat="1" ht="12" customHeight="1" x14ac:dyDescent="0.2">
      <c r="A38" s="461" t="s">
        <v>92</v>
      </c>
      <c r="B38" s="442" t="s">
        <v>280</v>
      </c>
      <c r="C38" s="316"/>
    </row>
    <row r="39" spans="1:3" s="100" customFormat="1" ht="12" customHeight="1" x14ac:dyDescent="0.2">
      <c r="A39" s="462" t="s">
        <v>93</v>
      </c>
      <c r="B39" s="443" t="s">
        <v>281</v>
      </c>
      <c r="C39" s="315"/>
    </row>
    <row r="40" spans="1:3" s="100" customFormat="1" ht="12" customHeight="1" x14ac:dyDescent="0.2">
      <c r="A40" s="462" t="s">
        <v>94</v>
      </c>
      <c r="B40" s="443" t="s">
        <v>282</v>
      </c>
      <c r="C40" s="315"/>
    </row>
    <row r="41" spans="1:3" s="100" customFormat="1" ht="12" customHeight="1" x14ac:dyDescent="0.2">
      <c r="A41" s="462" t="s">
        <v>176</v>
      </c>
      <c r="B41" s="443" t="s">
        <v>283</v>
      </c>
      <c r="C41" s="315"/>
    </row>
    <row r="42" spans="1:3" s="100" customFormat="1" ht="12" customHeight="1" x14ac:dyDescent="0.2">
      <c r="A42" s="462" t="s">
        <v>177</v>
      </c>
      <c r="B42" s="443" t="s">
        <v>284</v>
      </c>
      <c r="C42" s="315"/>
    </row>
    <row r="43" spans="1:3" s="100" customFormat="1" ht="12" customHeight="1" x14ac:dyDescent="0.2">
      <c r="A43" s="462" t="s">
        <v>178</v>
      </c>
      <c r="B43" s="443" t="s">
        <v>285</v>
      </c>
      <c r="C43" s="315"/>
    </row>
    <row r="44" spans="1:3" s="100" customFormat="1" ht="12" customHeight="1" x14ac:dyDescent="0.2">
      <c r="A44" s="462" t="s">
        <v>179</v>
      </c>
      <c r="B44" s="443" t="s">
        <v>286</v>
      </c>
      <c r="C44" s="315"/>
    </row>
    <row r="45" spans="1:3" s="100" customFormat="1" ht="12" customHeight="1" x14ac:dyDescent="0.2">
      <c r="A45" s="462" t="s">
        <v>180</v>
      </c>
      <c r="B45" s="443" t="s">
        <v>557</v>
      </c>
      <c r="C45" s="315"/>
    </row>
    <row r="46" spans="1:3" s="100" customFormat="1" ht="12" customHeight="1" x14ac:dyDescent="0.2">
      <c r="A46" s="462" t="s">
        <v>278</v>
      </c>
      <c r="B46" s="443" t="s">
        <v>288</v>
      </c>
      <c r="C46" s="318"/>
    </row>
    <row r="47" spans="1:3" s="100" customFormat="1" ht="12" customHeight="1" x14ac:dyDescent="0.2">
      <c r="A47" s="463" t="s">
        <v>279</v>
      </c>
      <c r="B47" s="444" t="s">
        <v>435</v>
      </c>
      <c r="C47" s="428"/>
    </row>
    <row r="48" spans="1:3" s="100" customFormat="1" ht="12" customHeight="1" thickBot="1" x14ac:dyDescent="0.25">
      <c r="A48" s="463" t="s">
        <v>434</v>
      </c>
      <c r="B48" s="590" t="s">
        <v>576</v>
      </c>
      <c r="C48" s="595"/>
    </row>
    <row r="49" spans="1:3" s="100" customFormat="1" ht="12" customHeight="1" thickBot="1" x14ac:dyDescent="0.25">
      <c r="A49" s="32" t="s">
        <v>24</v>
      </c>
      <c r="B49" s="21" t="s">
        <v>290</v>
      </c>
      <c r="C49" s="313">
        <f>SUM(C50:C54)</f>
        <v>0</v>
      </c>
    </row>
    <row r="50" spans="1:3" s="100" customFormat="1" ht="12" customHeight="1" x14ac:dyDescent="0.2">
      <c r="A50" s="461" t="s">
        <v>95</v>
      </c>
      <c r="B50" s="442" t="s">
        <v>294</v>
      </c>
      <c r="C50" s="486"/>
    </row>
    <row r="51" spans="1:3" s="100" customFormat="1" ht="12" customHeight="1" x14ac:dyDescent="0.2">
      <c r="A51" s="462" t="s">
        <v>96</v>
      </c>
      <c r="B51" s="443" t="s">
        <v>295</v>
      </c>
      <c r="C51" s="318"/>
    </row>
    <row r="52" spans="1:3" s="100" customFormat="1" ht="12" customHeight="1" x14ac:dyDescent="0.2">
      <c r="A52" s="462" t="s">
        <v>291</v>
      </c>
      <c r="B52" s="443" t="s">
        <v>296</v>
      </c>
      <c r="C52" s="318"/>
    </row>
    <row r="53" spans="1:3" s="100" customFormat="1" ht="12" customHeight="1" x14ac:dyDescent="0.2">
      <c r="A53" s="462" t="s">
        <v>292</v>
      </c>
      <c r="B53" s="443" t="s">
        <v>297</v>
      </c>
      <c r="C53" s="318"/>
    </row>
    <row r="54" spans="1:3" s="100" customFormat="1" ht="12" customHeight="1" thickBot="1" x14ac:dyDescent="0.25">
      <c r="A54" s="463" t="s">
        <v>293</v>
      </c>
      <c r="B54" s="444" t="s">
        <v>298</v>
      </c>
      <c r="C54" s="428"/>
    </row>
    <row r="55" spans="1:3" s="100" customFormat="1" ht="12" customHeight="1" thickBot="1" x14ac:dyDescent="0.25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 x14ac:dyDescent="0.2">
      <c r="A56" s="461" t="s">
        <v>97</v>
      </c>
      <c r="B56" s="442" t="s">
        <v>300</v>
      </c>
      <c r="C56" s="316"/>
    </row>
    <row r="57" spans="1:3" s="100" customFormat="1" ht="12" customHeight="1" x14ac:dyDescent="0.2">
      <c r="A57" s="462" t="s">
        <v>98</v>
      </c>
      <c r="B57" s="443" t="s">
        <v>428</v>
      </c>
      <c r="C57" s="315"/>
    </row>
    <row r="58" spans="1:3" s="100" customFormat="1" ht="12" customHeight="1" x14ac:dyDescent="0.2">
      <c r="A58" s="462" t="s">
        <v>303</v>
      </c>
      <c r="B58" s="443" t="s">
        <v>582</v>
      </c>
      <c r="C58" s="315">
        <v>0</v>
      </c>
    </row>
    <row r="59" spans="1:3" s="100" customFormat="1" ht="12" customHeight="1" thickBot="1" x14ac:dyDescent="0.25">
      <c r="A59" s="463" t="s">
        <v>304</v>
      </c>
      <c r="B59" s="444" t="s">
        <v>302</v>
      </c>
      <c r="C59" s="317"/>
    </row>
    <row r="60" spans="1:3" s="100" customFormat="1" ht="12" customHeight="1" thickBot="1" x14ac:dyDescent="0.25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 x14ac:dyDescent="0.2">
      <c r="A61" s="461" t="s">
        <v>182</v>
      </c>
      <c r="B61" s="442" t="s">
        <v>307</v>
      </c>
      <c r="C61" s="318"/>
    </row>
    <row r="62" spans="1:3" s="100" customFormat="1" ht="12" customHeight="1" x14ac:dyDescent="0.2">
      <c r="A62" s="462" t="s">
        <v>183</v>
      </c>
      <c r="B62" s="443" t="s">
        <v>429</v>
      </c>
      <c r="C62" s="318"/>
    </row>
    <row r="63" spans="1:3" s="100" customFormat="1" ht="12" customHeight="1" x14ac:dyDescent="0.2">
      <c r="A63" s="462" t="s">
        <v>233</v>
      </c>
      <c r="B63" s="443" t="s">
        <v>308</v>
      </c>
      <c r="C63" s="318"/>
    </row>
    <row r="64" spans="1:3" s="100" customFormat="1" ht="12" customHeight="1" thickBot="1" x14ac:dyDescent="0.25">
      <c r="A64" s="463" t="s">
        <v>306</v>
      </c>
      <c r="B64" s="444" t="s">
        <v>309</v>
      </c>
      <c r="C64" s="318"/>
    </row>
    <row r="65" spans="1:3" s="100" customFormat="1" ht="12" customHeight="1" thickBot="1" x14ac:dyDescent="0.25">
      <c r="A65" s="32" t="s">
        <v>27</v>
      </c>
      <c r="B65" s="21" t="s">
        <v>310</v>
      </c>
      <c r="C65" s="319">
        <f>+C8+C15+C22+C29+C37+C49+C55+C60</f>
        <v>38129645</v>
      </c>
    </row>
    <row r="66" spans="1:3" s="100" customFormat="1" ht="12" customHeight="1" thickBot="1" x14ac:dyDescent="0.2">
      <c r="A66" s="464" t="s">
        <v>397</v>
      </c>
      <c r="B66" s="308" t="s">
        <v>312</v>
      </c>
      <c r="C66" s="313">
        <f>SUM(C67:C69)</f>
        <v>0</v>
      </c>
    </row>
    <row r="67" spans="1:3" s="100" customFormat="1" ht="12" customHeight="1" x14ac:dyDescent="0.2">
      <c r="A67" s="461" t="s">
        <v>339</v>
      </c>
      <c r="B67" s="442" t="s">
        <v>313</v>
      </c>
      <c r="C67" s="318"/>
    </row>
    <row r="68" spans="1:3" s="100" customFormat="1" ht="12" customHeight="1" x14ac:dyDescent="0.2">
      <c r="A68" s="462" t="s">
        <v>348</v>
      </c>
      <c r="B68" s="443" t="s">
        <v>314</v>
      </c>
      <c r="C68" s="318"/>
    </row>
    <row r="69" spans="1:3" s="100" customFormat="1" ht="12" customHeight="1" thickBot="1" x14ac:dyDescent="0.25">
      <c r="A69" s="463" t="s">
        <v>349</v>
      </c>
      <c r="B69" s="445" t="s">
        <v>460</v>
      </c>
      <c r="C69" s="318"/>
    </row>
    <row r="70" spans="1:3" s="100" customFormat="1" ht="12" customHeight="1" thickBot="1" x14ac:dyDescent="0.2">
      <c r="A70" s="464" t="s">
        <v>315</v>
      </c>
      <c r="B70" s="308" t="s">
        <v>316</v>
      </c>
      <c r="C70" s="313">
        <f>SUM(C71:C74)</f>
        <v>0</v>
      </c>
    </row>
    <row r="71" spans="1:3" s="100" customFormat="1" ht="12" customHeight="1" x14ac:dyDescent="0.2">
      <c r="A71" s="461" t="s">
        <v>150</v>
      </c>
      <c r="B71" s="442" t="s">
        <v>317</v>
      </c>
      <c r="C71" s="318"/>
    </row>
    <row r="72" spans="1:3" s="100" customFormat="1" ht="12" customHeight="1" x14ac:dyDescent="0.2">
      <c r="A72" s="462" t="s">
        <v>151</v>
      </c>
      <c r="B72" s="443" t="s">
        <v>569</v>
      </c>
      <c r="C72" s="318"/>
    </row>
    <row r="73" spans="1:3" s="100" customFormat="1" ht="12" customHeight="1" x14ac:dyDescent="0.2">
      <c r="A73" s="462" t="s">
        <v>340</v>
      </c>
      <c r="B73" s="443" t="s">
        <v>318</v>
      </c>
      <c r="C73" s="318"/>
    </row>
    <row r="74" spans="1:3" s="100" customFormat="1" ht="12" customHeight="1" thickBot="1" x14ac:dyDescent="0.25">
      <c r="A74" s="463" t="s">
        <v>341</v>
      </c>
      <c r="B74" s="310" t="s">
        <v>570</v>
      </c>
      <c r="C74" s="318"/>
    </row>
    <row r="75" spans="1:3" s="100" customFormat="1" ht="12" customHeight="1" thickBot="1" x14ac:dyDescent="0.2">
      <c r="A75" s="464" t="s">
        <v>319</v>
      </c>
      <c r="B75" s="308" t="s">
        <v>320</v>
      </c>
      <c r="C75" s="313">
        <f>SUM(C76:C77)</f>
        <v>494548451</v>
      </c>
    </row>
    <row r="76" spans="1:3" s="100" customFormat="1" ht="12" customHeight="1" x14ac:dyDescent="0.2">
      <c r="A76" s="461" t="s">
        <v>342</v>
      </c>
      <c r="B76" s="442" t="s">
        <v>321</v>
      </c>
      <c r="C76" s="318">
        <v>494548451</v>
      </c>
    </row>
    <row r="77" spans="1:3" s="100" customFormat="1" ht="12" customHeight="1" thickBot="1" x14ac:dyDescent="0.25">
      <c r="A77" s="463" t="s">
        <v>343</v>
      </c>
      <c r="B77" s="444" t="s">
        <v>322</v>
      </c>
      <c r="C77" s="318"/>
    </row>
    <row r="78" spans="1:3" s="99" customFormat="1" ht="12" customHeight="1" thickBot="1" x14ac:dyDescent="0.2">
      <c r="A78" s="464" t="s">
        <v>323</v>
      </c>
      <c r="B78" s="308" t="s">
        <v>324</v>
      </c>
      <c r="C78" s="313">
        <f>SUM(C79:C81)</f>
        <v>0</v>
      </c>
    </row>
    <row r="79" spans="1:3" s="100" customFormat="1" ht="12" customHeight="1" x14ac:dyDescent="0.2">
      <c r="A79" s="461" t="s">
        <v>344</v>
      </c>
      <c r="B79" s="442" t="s">
        <v>325</v>
      </c>
      <c r="C79" s="318"/>
    </row>
    <row r="80" spans="1:3" s="100" customFormat="1" ht="12" customHeight="1" x14ac:dyDescent="0.2">
      <c r="A80" s="462" t="s">
        <v>345</v>
      </c>
      <c r="B80" s="443" t="s">
        <v>326</v>
      </c>
      <c r="C80" s="318"/>
    </row>
    <row r="81" spans="1:3" s="100" customFormat="1" ht="12" customHeight="1" thickBot="1" x14ac:dyDescent="0.25">
      <c r="A81" s="463" t="s">
        <v>346</v>
      </c>
      <c r="B81" s="444" t="s">
        <v>571</v>
      </c>
      <c r="C81" s="318"/>
    </row>
    <row r="82" spans="1:3" s="100" customFormat="1" ht="12" customHeight="1" thickBot="1" x14ac:dyDescent="0.2">
      <c r="A82" s="464" t="s">
        <v>327</v>
      </c>
      <c r="B82" s="308" t="s">
        <v>347</v>
      </c>
      <c r="C82" s="313">
        <f>SUM(C83:C86)</f>
        <v>0</v>
      </c>
    </row>
    <row r="83" spans="1:3" s="100" customFormat="1" ht="12" customHeight="1" x14ac:dyDescent="0.2">
      <c r="A83" s="465" t="s">
        <v>328</v>
      </c>
      <c r="B83" s="442" t="s">
        <v>329</v>
      </c>
      <c r="C83" s="318"/>
    </row>
    <row r="84" spans="1:3" s="100" customFormat="1" ht="12" customHeight="1" x14ac:dyDescent="0.2">
      <c r="A84" s="466" t="s">
        <v>330</v>
      </c>
      <c r="B84" s="443" t="s">
        <v>331</v>
      </c>
      <c r="C84" s="318"/>
    </row>
    <row r="85" spans="1:3" s="100" customFormat="1" ht="12" customHeight="1" x14ac:dyDescent="0.2">
      <c r="A85" s="466" t="s">
        <v>332</v>
      </c>
      <c r="B85" s="443" t="s">
        <v>333</v>
      </c>
      <c r="C85" s="318"/>
    </row>
    <row r="86" spans="1:3" s="99" customFormat="1" ht="12" customHeight="1" thickBot="1" x14ac:dyDescent="0.25">
      <c r="A86" s="467" t="s">
        <v>334</v>
      </c>
      <c r="B86" s="444" t="s">
        <v>335</v>
      </c>
      <c r="C86" s="318"/>
    </row>
    <row r="87" spans="1:3" s="99" customFormat="1" ht="12" customHeight="1" thickBot="1" x14ac:dyDescent="0.2">
      <c r="A87" s="464" t="s">
        <v>336</v>
      </c>
      <c r="B87" s="308" t="s">
        <v>474</v>
      </c>
      <c r="C87" s="487"/>
    </row>
    <row r="88" spans="1:3" s="99" customFormat="1" ht="12" customHeight="1" thickBot="1" x14ac:dyDescent="0.2">
      <c r="A88" s="464" t="s">
        <v>505</v>
      </c>
      <c r="B88" s="308" t="s">
        <v>337</v>
      </c>
      <c r="C88" s="487"/>
    </row>
    <row r="89" spans="1:3" s="99" customFormat="1" ht="12" customHeight="1" thickBot="1" x14ac:dyDescent="0.2">
      <c r="A89" s="464" t="s">
        <v>506</v>
      </c>
      <c r="B89" s="449" t="s">
        <v>477</v>
      </c>
      <c r="C89" s="319">
        <f>+C66+C70+C75+C78+C82+C88+C87</f>
        <v>494548451</v>
      </c>
    </row>
    <row r="90" spans="1:3" s="99" customFormat="1" ht="12" customHeight="1" thickBot="1" x14ac:dyDescent="0.2">
      <c r="A90" s="468" t="s">
        <v>507</v>
      </c>
      <c r="B90" s="450" t="s">
        <v>508</v>
      </c>
      <c r="C90" s="319">
        <f>+C65+C89</f>
        <v>532678096</v>
      </c>
    </row>
    <row r="91" spans="1:3" s="100" customFormat="1" ht="15" customHeight="1" thickBot="1" x14ac:dyDescent="0.25">
      <c r="A91" s="251"/>
      <c r="B91" s="252"/>
      <c r="C91" s="383"/>
    </row>
    <row r="92" spans="1:3" s="71" customFormat="1" ht="16.5" customHeight="1" thickBot="1" x14ac:dyDescent="0.25">
      <c r="A92" s="255"/>
      <c r="B92" s="256" t="s">
        <v>58</v>
      </c>
      <c r="C92" s="385"/>
    </row>
    <row r="93" spans="1:3" s="101" customFormat="1" ht="12" customHeight="1" thickBot="1" x14ac:dyDescent="0.25">
      <c r="A93" s="434" t="s">
        <v>19</v>
      </c>
      <c r="B93" s="28" t="s">
        <v>512</v>
      </c>
      <c r="C93" s="312">
        <f>+C94+C95+C96+C97+C98+C111</f>
        <v>25200000</v>
      </c>
    </row>
    <row r="94" spans="1:3" ht="12" customHeight="1" x14ac:dyDescent="0.2">
      <c r="A94" s="469" t="s">
        <v>99</v>
      </c>
      <c r="B94" s="10" t="s">
        <v>50</v>
      </c>
      <c r="C94" s="314">
        <v>16686000</v>
      </c>
    </row>
    <row r="95" spans="1:3" ht="12" customHeight="1" x14ac:dyDescent="0.2">
      <c r="A95" s="462" t="s">
        <v>100</v>
      </c>
      <c r="B95" s="8" t="s">
        <v>184</v>
      </c>
      <c r="C95" s="315">
        <v>3253770</v>
      </c>
    </row>
    <row r="96" spans="1:3" ht="12" customHeight="1" x14ac:dyDescent="0.2">
      <c r="A96" s="462" t="s">
        <v>101</v>
      </c>
      <c r="B96" s="8" t="s">
        <v>141</v>
      </c>
      <c r="C96" s="317">
        <v>5260230</v>
      </c>
    </row>
    <row r="97" spans="1:3" ht="12" customHeight="1" x14ac:dyDescent="0.2">
      <c r="A97" s="462" t="s">
        <v>102</v>
      </c>
      <c r="B97" s="11" t="s">
        <v>185</v>
      </c>
      <c r="C97" s="317">
        <v>0</v>
      </c>
    </row>
    <row r="98" spans="1:3" ht="12" customHeight="1" x14ac:dyDescent="0.2">
      <c r="A98" s="462" t="s">
        <v>113</v>
      </c>
      <c r="B98" s="19" t="s">
        <v>186</v>
      </c>
      <c r="C98" s="317">
        <v>0</v>
      </c>
    </row>
    <row r="99" spans="1:3" ht="12" customHeight="1" x14ac:dyDescent="0.2">
      <c r="A99" s="462" t="s">
        <v>103</v>
      </c>
      <c r="B99" s="8" t="s">
        <v>509</v>
      </c>
      <c r="C99" s="317"/>
    </row>
    <row r="100" spans="1:3" ht="12" customHeight="1" x14ac:dyDescent="0.2">
      <c r="A100" s="462" t="s">
        <v>104</v>
      </c>
      <c r="B100" s="149" t="s">
        <v>440</v>
      </c>
      <c r="C100" s="317"/>
    </row>
    <row r="101" spans="1:3" ht="12" customHeight="1" x14ac:dyDescent="0.2">
      <c r="A101" s="462" t="s">
        <v>114</v>
      </c>
      <c r="B101" s="149" t="s">
        <v>439</v>
      </c>
      <c r="C101" s="317"/>
    </row>
    <row r="102" spans="1:3" ht="12" customHeight="1" x14ac:dyDescent="0.2">
      <c r="A102" s="462" t="s">
        <v>115</v>
      </c>
      <c r="B102" s="149" t="s">
        <v>353</v>
      </c>
      <c r="C102" s="317"/>
    </row>
    <row r="103" spans="1:3" ht="12" customHeight="1" x14ac:dyDescent="0.2">
      <c r="A103" s="462" t="s">
        <v>116</v>
      </c>
      <c r="B103" s="150" t="s">
        <v>354</v>
      </c>
      <c r="C103" s="317"/>
    </row>
    <row r="104" spans="1:3" ht="12" customHeight="1" x14ac:dyDescent="0.2">
      <c r="A104" s="462" t="s">
        <v>117</v>
      </c>
      <c r="B104" s="150" t="s">
        <v>355</v>
      </c>
      <c r="C104" s="317"/>
    </row>
    <row r="105" spans="1:3" ht="12" customHeight="1" x14ac:dyDescent="0.2">
      <c r="A105" s="462" t="s">
        <v>119</v>
      </c>
      <c r="B105" s="149" t="s">
        <v>356</v>
      </c>
      <c r="C105" s="317">
        <v>0</v>
      </c>
    </row>
    <row r="106" spans="1:3" ht="12" customHeight="1" x14ac:dyDescent="0.2">
      <c r="A106" s="462" t="s">
        <v>187</v>
      </c>
      <c r="B106" s="149" t="s">
        <v>357</v>
      </c>
      <c r="C106" s="317"/>
    </row>
    <row r="107" spans="1:3" ht="12" customHeight="1" x14ac:dyDescent="0.2">
      <c r="A107" s="462" t="s">
        <v>351</v>
      </c>
      <c r="B107" s="150" t="s">
        <v>358</v>
      </c>
      <c r="C107" s="317"/>
    </row>
    <row r="108" spans="1:3" ht="12" customHeight="1" x14ac:dyDescent="0.2">
      <c r="A108" s="470" t="s">
        <v>352</v>
      </c>
      <c r="B108" s="151" t="s">
        <v>359</v>
      </c>
      <c r="C108" s="317"/>
    </row>
    <row r="109" spans="1:3" ht="12" customHeight="1" x14ac:dyDescent="0.2">
      <c r="A109" s="462" t="s">
        <v>437</v>
      </c>
      <c r="B109" s="151" t="s">
        <v>360</v>
      </c>
      <c r="C109" s="317"/>
    </row>
    <row r="110" spans="1:3" ht="12" customHeight="1" x14ac:dyDescent="0.2">
      <c r="A110" s="462" t="s">
        <v>438</v>
      </c>
      <c r="B110" s="150" t="s">
        <v>361</v>
      </c>
      <c r="C110" s="315"/>
    </row>
    <row r="111" spans="1:3" ht="12" customHeight="1" x14ac:dyDescent="0.2">
      <c r="A111" s="462" t="s">
        <v>442</v>
      </c>
      <c r="B111" s="11" t="s">
        <v>51</v>
      </c>
      <c r="C111" s="315">
        <v>0</v>
      </c>
    </row>
    <row r="112" spans="1:3" ht="12" customHeight="1" x14ac:dyDescent="0.2">
      <c r="A112" s="463" t="s">
        <v>443</v>
      </c>
      <c r="B112" s="8" t="s">
        <v>510</v>
      </c>
      <c r="C112" s="317"/>
    </row>
    <row r="113" spans="1:3" ht="12" customHeight="1" thickBot="1" x14ac:dyDescent="0.25">
      <c r="A113" s="471" t="s">
        <v>444</v>
      </c>
      <c r="B113" s="152" t="s">
        <v>511</v>
      </c>
      <c r="C113" s="321"/>
    </row>
    <row r="114" spans="1:3" ht="12" customHeight="1" thickBot="1" x14ac:dyDescent="0.25">
      <c r="A114" s="32" t="s">
        <v>20</v>
      </c>
      <c r="B114" s="27" t="s">
        <v>362</v>
      </c>
      <c r="C114" s="313">
        <f>+C115+C117+C119</f>
        <v>507478096</v>
      </c>
    </row>
    <row r="115" spans="1:3" ht="12" customHeight="1" x14ac:dyDescent="0.2">
      <c r="A115" s="461" t="s">
        <v>105</v>
      </c>
      <c r="B115" s="8" t="s">
        <v>232</v>
      </c>
      <c r="C115" s="316">
        <v>507478096</v>
      </c>
    </row>
    <row r="116" spans="1:3" ht="12" customHeight="1" x14ac:dyDescent="0.2">
      <c r="A116" s="461" t="s">
        <v>106</v>
      </c>
      <c r="B116" s="12" t="s">
        <v>366</v>
      </c>
      <c r="C116" s="316"/>
    </row>
    <row r="117" spans="1:3" ht="12" customHeight="1" x14ac:dyDescent="0.2">
      <c r="A117" s="461" t="s">
        <v>107</v>
      </c>
      <c r="B117" s="12" t="s">
        <v>188</v>
      </c>
      <c r="C117" s="315"/>
    </row>
    <row r="118" spans="1:3" ht="12" customHeight="1" x14ac:dyDescent="0.2">
      <c r="A118" s="461" t="s">
        <v>108</v>
      </c>
      <c r="B118" s="12" t="s">
        <v>367</v>
      </c>
      <c r="C118" s="280"/>
    </row>
    <row r="119" spans="1:3" ht="12" customHeight="1" x14ac:dyDescent="0.2">
      <c r="A119" s="461" t="s">
        <v>109</v>
      </c>
      <c r="B119" s="310" t="s">
        <v>234</v>
      </c>
      <c r="C119" s="280"/>
    </row>
    <row r="120" spans="1:3" ht="12" customHeight="1" x14ac:dyDescent="0.2">
      <c r="A120" s="461" t="s">
        <v>118</v>
      </c>
      <c r="B120" s="309" t="s">
        <v>430</v>
      </c>
      <c r="C120" s="280"/>
    </row>
    <row r="121" spans="1:3" ht="12" customHeight="1" x14ac:dyDescent="0.2">
      <c r="A121" s="461" t="s">
        <v>120</v>
      </c>
      <c r="B121" s="438" t="s">
        <v>372</v>
      </c>
      <c r="C121" s="280"/>
    </row>
    <row r="122" spans="1:3" ht="12" customHeight="1" x14ac:dyDescent="0.2">
      <c r="A122" s="461" t="s">
        <v>189</v>
      </c>
      <c r="B122" s="150" t="s">
        <v>355</v>
      </c>
      <c r="C122" s="280"/>
    </row>
    <row r="123" spans="1:3" ht="12" customHeight="1" x14ac:dyDescent="0.2">
      <c r="A123" s="461" t="s">
        <v>190</v>
      </c>
      <c r="B123" s="150" t="s">
        <v>371</v>
      </c>
      <c r="C123" s="280"/>
    </row>
    <row r="124" spans="1:3" ht="12" customHeight="1" x14ac:dyDescent="0.2">
      <c r="A124" s="461" t="s">
        <v>191</v>
      </c>
      <c r="B124" s="150" t="s">
        <v>370</v>
      </c>
      <c r="C124" s="280"/>
    </row>
    <row r="125" spans="1:3" ht="12" customHeight="1" x14ac:dyDescent="0.2">
      <c r="A125" s="461" t="s">
        <v>363</v>
      </c>
      <c r="B125" s="150" t="s">
        <v>358</v>
      </c>
      <c r="C125" s="280"/>
    </row>
    <row r="126" spans="1:3" ht="12" customHeight="1" x14ac:dyDescent="0.2">
      <c r="A126" s="461" t="s">
        <v>364</v>
      </c>
      <c r="B126" s="150" t="s">
        <v>369</v>
      </c>
      <c r="C126" s="280"/>
    </row>
    <row r="127" spans="1:3" ht="12" customHeight="1" thickBot="1" x14ac:dyDescent="0.25">
      <c r="A127" s="470" t="s">
        <v>365</v>
      </c>
      <c r="B127" s="150" t="s">
        <v>368</v>
      </c>
      <c r="C127" s="282"/>
    </row>
    <row r="128" spans="1:3" ht="12" customHeight="1" thickBot="1" x14ac:dyDescent="0.25">
      <c r="A128" s="32" t="s">
        <v>21</v>
      </c>
      <c r="B128" s="130" t="s">
        <v>447</v>
      </c>
      <c r="C128" s="313">
        <f>+C93+C114</f>
        <v>532678096</v>
      </c>
    </row>
    <row r="129" spans="1:11" ht="12" customHeight="1" thickBot="1" x14ac:dyDescent="0.25">
      <c r="A129" s="32" t="s">
        <v>22</v>
      </c>
      <c r="B129" s="130" t="s">
        <v>448</v>
      </c>
      <c r="C129" s="313">
        <f>+C130+C131+C132</f>
        <v>0</v>
      </c>
    </row>
    <row r="130" spans="1:11" s="101" customFormat="1" ht="12" customHeight="1" x14ac:dyDescent="0.2">
      <c r="A130" s="461" t="s">
        <v>271</v>
      </c>
      <c r="B130" s="9" t="s">
        <v>515</v>
      </c>
      <c r="C130" s="280"/>
    </row>
    <row r="131" spans="1:11" ht="12" customHeight="1" x14ac:dyDescent="0.2">
      <c r="A131" s="461" t="s">
        <v>272</v>
      </c>
      <c r="B131" s="9" t="s">
        <v>456</v>
      </c>
      <c r="C131" s="280"/>
    </row>
    <row r="132" spans="1:11" ht="12" customHeight="1" thickBot="1" x14ac:dyDescent="0.25">
      <c r="A132" s="470" t="s">
        <v>273</v>
      </c>
      <c r="B132" s="7" t="s">
        <v>514</v>
      </c>
      <c r="C132" s="280"/>
    </row>
    <row r="133" spans="1:11" ht="12" customHeight="1" thickBot="1" x14ac:dyDescent="0.25">
      <c r="A133" s="32" t="s">
        <v>23</v>
      </c>
      <c r="B133" s="130" t="s">
        <v>449</v>
      </c>
      <c r="C133" s="313">
        <f>+C134+C135+C136+C137+C138+C139</f>
        <v>0</v>
      </c>
    </row>
    <row r="134" spans="1:11" ht="12" customHeight="1" x14ac:dyDescent="0.2">
      <c r="A134" s="461" t="s">
        <v>92</v>
      </c>
      <c r="B134" s="9" t="s">
        <v>458</v>
      </c>
      <c r="C134" s="280"/>
    </row>
    <row r="135" spans="1:11" ht="12" customHeight="1" x14ac:dyDescent="0.2">
      <c r="A135" s="461" t="s">
        <v>93</v>
      </c>
      <c r="B135" s="9" t="s">
        <v>450</v>
      </c>
      <c r="C135" s="280"/>
    </row>
    <row r="136" spans="1:11" ht="12" customHeight="1" x14ac:dyDescent="0.2">
      <c r="A136" s="461" t="s">
        <v>94</v>
      </c>
      <c r="B136" s="9" t="s">
        <v>451</v>
      </c>
      <c r="C136" s="280"/>
    </row>
    <row r="137" spans="1:11" ht="12" customHeight="1" x14ac:dyDescent="0.2">
      <c r="A137" s="461" t="s">
        <v>176</v>
      </c>
      <c r="B137" s="9" t="s">
        <v>513</v>
      </c>
      <c r="C137" s="280"/>
    </row>
    <row r="138" spans="1:11" ht="12" customHeight="1" x14ac:dyDescent="0.2">
      <c r="A138" s="461" t="s">
        <v>177</v>
      </c>
      <c r="B138" s="9" t="s">
        <v>453</v>
      </c>
      <c r="C138" s="280"/>
    </row>
    <row r="139" spans="1:11" s="101" customFormat="1" ht="12" customHeight="1" thickBot="1" x14ac:dyDescent="0.25">
      <c r="A139" s="470" t="s">
        <v>178</v>
      </c>
      <c r="B139" s="7" t="s">
        <v>454</v>
      </c>
      <c r="C139" s="280"/>
    </row>
    <row r="140" spans="1:11" ht="12" customHeight="1" thickBot="1" x14ac:dyDescent="0.25">
      <c r="A140" s="32" t="s">
        <v>24</v>
      </c>
      <c r="B140" s="130" t="s">
        <v>539</v>
      </c>
      <c r="C140" s="319">
        <f>+C141+C142+C144+C145+C143</f>
        <v>0</v>
      </c>
      <c r="K140" s="262"/>
    </row>
    <row r="141" spans="1:11" x14ac:dyDescent="0.2">
      <c r="A141" s="461" t="s">
        <v>95</v>
      </c>
      <c r="B141" s="9" t="s">
        <v>373</v>
      </c>
      <c r="C141" s="280"/>
    </row>
    <row r="142" spans="1:11" ht="12" customHeight="1" x14ac:dyDescent="0.2">
      <c r="A142" s="461" t="s">
        <v>96</v>
      </c>
      <c r="B142" s="9" t="s">
        <v>374</v>
      </c>
      <c r="C142" s="280"/>
    </row>
    <row r="143" spans="1:11" ht="12" customHeight="1" x14ac:dyDescent="0.2">
      <c r="A143" s="461" t="s">
        <v>291</v>
      </c>
      <c r="B143" s="9" t="s">
        <v>538</v>
      </c>
      <c r="C143" s="280"/>
    </row>
    <row r="144" spans="1:11" s="101" customFormat="1" ht="12" customHeight="1" x14ac:dyDescent="0.2">
      <c r="A144" s="461" t="s">
        <v>292</v>
      </c>
      <c r="B144" s="9" t="s">
        <v>463</v>
      </c>
      <c r="C144" s="280"/>
    </row>
    <row r="145" spans="1:3" s="101" customFormat="1" ht="12" customHeight="1" thickBot="1" x14ac:dyDescent="0.25">
      <c r="A145" s="470" t="s">
        <v>293</v>
      </c>
      <c r="B145" s="7" t="s">
        <v>393</v>
      </c>
      <c r="C145" s="280"/>
    </row>
    <row r="146" spans="1:3" s="101" customFormat="1" ht="12" customHeight="1" thickBot="1" x14ac:dyDescent="0.25">
      <c r="A146" s="32" t="s">
        <v>25</v>
      </c>
      <c r="B146" s="130" t="s">
        <v>464</v>
      </c>
      <c r="C146" s="322">
        <f>+C147+C148+C149+C150+C151</f>
        <v>0</v>
      </c>
    </row>
    <row r="147" spans="1:3" s="101" customFormat="1" ht="12" customHeight="1" x14ac:dyDescent="0.2">
      <c r="A147" s="461" t="s">
        <v>97</v>
      </c>
      <c r="B147" s="9" t="s">
        <v>459</v>
      </c>
      <c r="C147" s="280"/>
    </row>
    <row r="148" spans="1:3" s="101" customFormat="1" ht="12" customHeight="1" x14ac:dyDescent="0.2">
      <c r="A148" s="461" t="s">
        <v>98</v>
      </c>
      <c r="B148" s="9" t="s">
        <v>466</v>
      </c>
      <c r="C148" s="280"/>
    </row>
    <row r="149" spans="1:3" s="101" customFormat="1" ht="12" customHeight="1" x14ac:dyDescent="0.2">
      <c r="A149" s="461" t="s">
        <v>303</v>
      </c>
      <c r="B149" s="9" t="s">
        <v>461</v>
      </c>
      <c r="C149" s="280"/>
    </row>
    <row r="150" spans="1:3" s="101" customFormat="1" ht="12" customHeight="1" x14ac:dyDescent="0.2">
      <c r="A150" s="461" t="s">
        <v>304</v>
      </c>
      <c r="B150" s="9" t="s">
        <v>516</v>
      </c>
      <c r="C150" s="280"/>
    </row>
    <row r="151" spans="1:3" ht="12.75" customHeight="1" thickBot="1" x14ac:dyDescent="0.25">
      <c r="A151" s="470" t="s">
        <v>465</v>
      </c>
      <c r="B151" s="7" t="s">
        <v>468</v>
      </c>
      <c r="C151" s="282"/>
    </row>
    <row r="152" spans="1:3" ht="12.75" customHeight="1" thickBot="1" x14ac:dyDescent="0.25">
      <c r="A152" s="517" t="s">
        <v>26</v>
      </c>
      <c r="B152" s="130" t="s">
        <v>469</v>
      </c>
      <c r="C152" s="322"/>
    </row>
    <row r="153" spans="1:3" ht="12.75" customHeight="1" thickBot="1" x14ac:dyDescent="0.25">
      <c r="A153" s="517" t="s">
        <v>27</v>
      </c>
      <c r="B153" s="130" t="s">
        <v>581</v>
      </c>
      <c r="C153" s="322">
        <v>0</v>
      </c>
    </row>
    <row r="154" spans="1:3" ht="12" customHeight="1" thickBot="1" x14ac:dyDescent="0.25">
      <c r="A154" s="32" t="s">
        <v>28</v>
      </c>
      <c r="B154" s="130" t="s">
        <v>472</v>
      </c>
      <c r="C154" s="452">
        <f>+C129+C133+C140+C146+C152+C153</f>
        <v>0</v>
      </c>
    </row>
    <row r="155" spans="1:3" ht="15" customHeight="1" thickBot="1" x14ac:dyDescent="0.25">
      <c r="A155" s="472" t="s">
        <v>29</v>
      </c>
      <c r="B155" s="404" t="s">
        <v>471</v>
      </c>
      <c r="C155" s="452">
        <f>+C128+C154</f>
        <v>532678096</v>
      </c>
    </row>
    <row r="156" spans="1:3" ht="13.5" thickBot="1" x14ac:dyDescent="0.25">
      <c r="A156" s="412"/>
      <c r="B156" s="413"/>
      <c r="C156" s="414"/>
    </row>
    <row r="157" spans="1:3" ht="15" customHeight="1" thickBot="1" x14ac:dyDescent="0.25">
      <c r="A157" s="260" t="s">
        <v>517</v>
      </c>
      <c r="B157" s="261"/>
      <c r="C157" s="127"/>
    </row>
    <row r="158" spans="1:3" ht="14.25" customHeight="1" thickBot="1" x14ac:dyDescent="0.25">
      <c r="A158" s="260" t="s">
        <v>207</v>
      </c>
      <c r="B158" s="261"/>
      <c r="C158" s="127"/>
    </row>
  </sheetData>
  <pageMargins left="0.25" right="0.25" top="0.75" bottom="0.75" header="0.3" footer="0.3"/>
  <pageSetup paperSize="9" scale="95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  <pageSetUpPr fitToPage="1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+CONCATENATE("9.2. melléklet a 3/",LEFT(ÖSSZEFÜGGÉSEK!A5,4),". (III.01.) önkormányzati rendelethez")</f>
        <v>9.2. melléklet a 3/2018. (III.01.) önkormányzati rendelethez</v>
      </c>
    </row>
    <row r="2" spans="1:3" s="481" customFormat="1" ht="25.5" customHeight="1" x14ac:dyDescent="0.2">
      <c r="A2" s="432" t="s">
        <v>205</v>
      </c>
      <c r="B2" s="374" t="s">
        <v>402</v>
      </c>
      <c r="C2" s="388" t="s">
        <v>60</v>
      </c>
    </row>
    <row r="3" spans="1:3" s="481" customFormat="1" ht="24.75" thickBot="1" x14ac:dyDescent="0.25">
      <c r="A3" s="475" t="s">
        <v>204</v>
      </c>
      <c r="B3" s="375" t="s">
        <v>401</v>
      </c>
      <c r="C3" s="389"/>
    </row>
    <row r="4" spans="1:3" s="482" customFormat="1" ht="15.95" customHeight="1" thickBot="1" x14ac:dyDescent="0.3">
      <c r="A4" s="241"/>
      <c r="B4" s="241"/>
      <c r="C4" s="242" t="e">
        <f>#REF!</f>
        <v>#REF!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1500000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/>
    </row>
    <row r="11" spans="1:3" s="390" customFormat="1" ht="12" customHeight="1" x14ac:dyDescent="0.2">
      <c r="A11" s="477" t="s">
        <v>101</v>
      </c>
      <c r="B11" s="8" t="s">
        <v>282</v>
      </c>
      <c r="C11" s="331">
        <v>1500000</v>
      </c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/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1703200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>
        <v>1703200</v>
      </c>
    </row>
    <row r="24" spans="1:3" s="484" customFormat="1" ht="12" customHeight="1" thickBot="1" x14ac:dyDescent="0.25">
      <c r="A24" s="477" t="s">
        <v>108</v>
      </c>
      <c r="B24" s="8" t="s">
        <v>519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520</v>
      </c>
      <c r="C26" s="333">
        <f>+C27+C28+C29</f>
        <v>0</v>
      </c>
    </row>
    <row r="27" spans="1:3" s="484" customFormat="1" ht="12" customHeight="1" x14ac:dyDescent="0.2">
      <c r="A27" s="478" t="s">
        <v>271</v>
      </c>
      <c r="B27" s="479" t="s">
        <v>266</v>
      </c>
      <c r="C27" s="80"/>
    </row>
    <row r="28" spans="1:3" s="484" customFormat="1" ht="12" customHeight="1" x14ac:dyDescent="0.2">
      <c r="A28" s="478" t="s">
        <v>272</v>
      </c>
      <c r="B28" s="479" t="s">
        <v>406</v>
      </c>
      <c r="C28" s="331"/>
    </row>
    <row r="29" spans="1:3" s="484" customFormat="1" ht="12" customHeight="1" x14ac:dyDescent="0.2">
      <c r="A29" s="478" t="s">
        <v>273</v>
      </c>
      <c r="B29" s="480" t="s">
        <v>409</v>
      </c>
      <c r="C29" s="331"/>
    </row>
    <row r="30" spans="1:3" s="484" customFormat="1" ht="12" customHeight="1" thickBot="1" x14ac:dyDescent="0.25">
      <c r="A30" s="477" t="s">
        <v>274</v>
      </c>
      <c r="B30" s="148" t="s">
        <v>521</v>
      </c>
      <c r="C30" s="87"/>
    </row>
    <row r="31" spans="1:3" s="484" customFormat="1" ht="12" customHeight="1" thickBot="1" x14ac:dyDescent="0.25">
      <c r="A31" s="214" t="s">
        <v>23</v>
      </c>
      <c r="B31" s="130" t="s">
        <v>410</v>
      </c>
      <c r="C31" s="333">
        <f>+C32+C33+C34</f>
        <v>0</v>
      </c>
    </row>
    <row r="32" spans="1:3" s="484" customFormat="1" ht="12" customHeight="1" x14ac:dyDescent="0.2">
      <c r="A32" s="478" t="s">
        <v>92</v>
      </c>
      <c r="B32" s="479" t="s">
        <v>294</v>
      </c>
      <c r="C32" s="80"/>
    </row>
    <row r="33" spans="1:3" s="484" customFormat="1" ht="12" customHeight="1" x14ac:dyDescent="0.2">
      <c r="A33" s="478" t="s">
        <v>93</v>
      </c>
      <c r="B33" s="480" t="s">
        <v>295</v>
      </c>
      <c r="C33" s="334"/>
    </row>
    <row r="34" spans="1:3" s="484" customFormat="1" ht="12" customHeight="1" thickBot="1" x14ac:dyDescent="0.25">
      <c r="A34" s="477" t="s">
        <v>94</v>
      </c>
      <c r="B34" s="148" t="s">
        <v>296</v>
      </c>
      <c r="C34" s="87"/>
    </row>
    <row r="35" spans="1:3" s="390" customFormat="1" ht="12" customHeight="1" thickBot="1" x14ac:dyDescent="0.25">
      <c r="A35" s="214" t="s">
        <v>24</v>
      </c>
      <c r="B35" s="130" t="s">
        <v>378</v>
      </c>
      <c r="C35" s="360"/>
    </row>
    <row r="36" spans="1:3" s="390" customFormat="1" ht="12" customHeight="1" thickBot="1" x14ac:dyDescent="0.25">
      <c r="A36" s="214" t="s">
        <v>25</v>
      </c>
      <c r="B36" s="130" t="s">
        <v>411</v>
      </c>
      <c r="C36" s="381"/>
    </row>
    <row r="37" spans="1:3" s="390" customFormat="1" ht="12" customHeight="1" thickBot="1" x14ac:dyDescent="0.25">
      <c r="A37" s="206" t="s">
        <v>26</v>
      </c>
      <c r="B37" s="130" t="s">
        <v>412</v>
      </c>
      <c r="C37" s="382">
        <f>+C8+C20+C25+C26+C31+C35+C36</f>
        <v>3203200</v>
      </c>
    </row>
    <row r="38" spans="1:3" s="390" customFormat="1" ht="12" customHeight="1" thickBot="1" x14ac:dyDescent="0.25">
      <c r="A38" s="249" t="s">
        <v>27</v>
      </c>
      <c r="B38" s="130" t="s">
        <v>413</v>
      </c>
      <c r="C38" s="382">
        <f>+C39+C40+C41</f>
        <v>99655400</v>
      </c>
    </row>
    <row r="39" spans="1:3" s="390" customFormat="1" ht="12" customHeight="1" x14ac:dyDescent="0.2">
      <c r="A39" s="478" t="s">
        <v>414</v>
      </c>
      <c r="B39" s="479" t="s">
        <v>239</v>
      </c>
      <c r="C39" s="80"/>
    </row>
    <row r="40" spans="1:3" s="390" customFormat="1" ht="12" customHeight="1" x14ac:dyDescent="0.2">
      <c r="A40" s="478" t="s">
        <v>415</v>
      </c>
      <c r="B40" s="480" t="s">
        <v>2</v>
      </c>
      <c r="C40" s="334"/>
    </row>
    <row r="41" spans="1:3" s="484" customFormat="1" ht="12" customHeight="1" thickBot="1" x14ac:dyDescent="0.25">
      <c r="A41" s="477" t="s">
        <v>416</v>
      </c>
      <c r="B41" s="148" t="s">
        <v>417</v>
      </c>
      <c r="C41" s="87">
        <v>99655400</v>
      </c>
    </row>
    <row r="42" spans="1:3" s="484" customFormat="1" ht="15" customHeight="1" thickBot="1" x14ac:dyDescent="0.25">
      <c r="A42" s="249" t="s">
        <v>28</v>
      </c>
      <c r="B42" s="250" t="s">
        <v>418</v>
      </c>
      <c r="C42" s="385">
        <f>+C37+C38</f>
        <v>102858600</v>
      </c>
    </row>
    <row r="43" spans="1:3" s="484" customFormat="1" ht="15" customHeight="1" x14ac:dyDescent="0.2">
      <c r="A43" s="251"/>
      <c r="B43" s="252"/>
      <c r="C43" s="383"/>
    </row>
    <row r="44" spans="1:3" ht="13.5" thickBot="1" x14ac:dyDescent="0.25">
      <c r="A44" s="253"/>
      <c r="B44" s="254"/>
      <c r="C44" s="384"/>
    </row>
    <row r="45" spans="1:3" s="483" customFormat="1" ht="16.5" customHeight="1" thickBot="1" x14ac:dyDescent="0.25">
      <c r="A45" s="255"/>
      <c r="B45" s="256" t="s">
        <v>58</v>
      </c>
      <c r="C45" s="385"/>
    </row>
    <row r="46" spans="1:3" s="485" customFormat="1" ht="12" customHeight="1" thickBot="1" x14ac:dyDescent="0.25">
      <c r="A46" s="214" t="s">
        <v>19</v>
      </c>
      <c r="B46" s="130" t="s">
        <v>419</v>
      </c>
      <c r="C46" s="333">
        <f>SUM(C47:C51)</f>
        <v>101858600</v>
      </c>
    </row>
    <row r="47" spans="1:3" ht="12" customHeight="1" x14ac:dyDescent="0.2">
      <c r="A47" s="477" t="s">
        <v>99</v>
      </c>
      <c r="B47" s="9" t="s">
        <v>50</v>
      </c>
      <c r="C47" s="80">
        <v>73627340</v>
      </c>
    </row>
    <row r="48" spans="1:3" ht="12" customHeight="1" x14ac:dyDescent="0.2">
      <c r="A48" s="477" t="s">
        <v>100</v>
      </c>
      <c r="B48" s="8" t="s">
        <v>184</v>
      </c>
      <c r="C48" s="83">
        <v>13371600</v>
      </c>
    </row>
    <row r="49" spans="1:3" ht="12" customHeight="1" x14ac:dyDescent="0.2">
      <c r="A49" s="477" t="s">
        <v>101</v>
      </c>
      <c r="B49" s="8" t="s">
        <v>141</v>
      </c>
      <c r="C49" s="83">
        <v>14859660</v>
      </c>
    </row>
    <row r="50" spans="1:3" ht="12" customHeight="1" x14ac:dyDescent="0.2">
      <c r="A50" s="477" t="s">
        <v>102</v>
      </c>
      <c r="B50" s="8" t="s">
        <v>185</v>
      </c>
      <c r="C50" s="83"/>
    </row>
    <row r="51" spans="1:3" ht="12" customHeight="1" thickBot="1" x14ac:dyDescent="0.25">
      <c r="A51" s="477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420</v>
      </c>
      <c r="C52" s="333">
        <f>SUM(C53:C55)</f>
        <v>1000000</v>
      </c>
    </row>
    <row r="53" spans="1:3" s="485" customFormat="1" ht="12" customHeight="1" x14ac:dyDescent="0.2">
      <c r="A53" s="477" t="s">
        <v>105</v>
      </c>
      <c r="B53" s="9" t="s">
        <v>232</v>
      </c>
      <c r="C53" s="80">
        <v>1000000</v>
      </c>
    </row>
    <row r="54" spans="1:3" ht="12" customHeight="1" x14ac:dyDescent="0.2">
      <c r="A54" s="477" t="s">
        <v>106</v>
      </c>
      <c r="B54" s="8" t="s">
        <v>188</v>
      </c>
      <c r="C54" s="83"/>
    </row>
    <row r="55" spans="1:3" ht="12" customHeight="1" x14ac:dyDescent="0.2">
      <c r="A55" s="477" t="s">
        <v>107</v>
      </c>
      <c r="B55" s="8" t="s">
        <v>59</v>
      </c>
      <c r="C55" s="83"/>
    </row>
    <row r="56" spans="1:3" ht="12" customHeight="1" thickBot="1" x14ac:dyDescent="0.25">
      <c r="A56" s="477" t="s">
        <v>108</v>
      </c>
      <c r="B56" s="8" t="s">
        <v>522</v>
      </c>
      <c r="C56" s="83"/>
    </row>
    <row r="57" spans="1:3" ht="12" customHeight="1" thickBot="1" x14ac:dyDescent="0.25">
      <c r="A57" s="214" t="s">
        <v>21</v>
      </c>
      <c r="B57" s="130" t="s">
        <v>13</v>
      </c>
      <c r="C57" s="360"/>
    </row>
    <row r="58" spans="1:3" ht="15" customHeight="1" thickBot="1" x14ac:dyDescent="0.25">
      <c r="A58" s="214" t="s">
        <v>22</v>
      </c>
      <c r="B58" s="257" t="s">
        <v>528</v>
      </c>
      <c r="C58" s="386">
        <f>+C46+C52+C57</f>
        <v>102858600</v>
      </c>
    </row>
    <row r="59" spans="1:3" ht="13.5" thickBot="1" x14ac:dyDescent="0.25">
      <c r="C59" s="387"/>
    </row>
    <row r="60" spans="1:3" ht="15" customHeight="1" thickBot="1" x14ac:dyDescent="0.25">
      <c r="A60" s="260" t="s">
        <v>517</v>
      </c>
      <c r="B60" s="261"/>
      <c r="C60" s="127"/>
    </row>
    <row r="61" spans="1:3" ht="14.25" customHeight="1" thickBot="1" x14ac:dyDescent="0.25">
      <c r="A61" s="260" t="s">
        <v>207</v>
      </c>
      <c r="B61" s="261"/>
      <c r="C61" s="127"/>
    </row>
  </sheetData>
  <sheetProtection formatCells="0"/>
  <phoneticPr fontId="30" type="noConversion"/>
  <printOptions horizontalCentered="1"/>
  <pageMargins left="0.25" right="0.25" top="0.75" bottom="0.75" header="0.3" footer="0.3"/>
  <pageSetup paperSize="9" scale="93" fitToHeight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+CONCATENATE("9.3. melléklet a 3/",LEFT([2]ÖSSZEFÜGGÉSEK!A5,4),". (III.01.) önkormányzati rendelethez")</f>
        <v>9.3. melléklet a 3/2018. (III.01.) önkormányzati rendelethez</v>
      </c>
    </row>
    <row r="2" spans="1:3" s="481" customFormat="1" ht="25.5" customHeight="1" x14ac:dyDescent="0.2">
      <c r="A2" s="432" t="s">
        <v>205</v>
      </c>
      <c r="B2" s="374" t="s">
        <v>580</v>
      </c>
      <c r="C2" s="388" t="s">
        <v>60</v>
      </c>
    </row>
    <row r="3" spans="1:3" s="481" customFormat="1" ht="24.75" thickBot="1" x14ac:dyDescent="0.25">
      <c r="A3" s="475" t="s">
        <v>204</v>
      </c>
      <c r="B3" s="375" t="s">
        <v>401</v>
      </c>
      <c r="C3" s="389"/>
    </row>
    <row r="4" spans="1:3" s="482" customFormat="1" ht="15.95" customHeight="1" thickBot="1" x14ac:dyDescent="0.3">
      <c r="A4" s="241"/>
      <c r="B4" s="241"/>
      <c r="C4" s="242" t="e">
        <f>#REF!</f>
        <v>#REF!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59668700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>
        <v>46421300</v>
      </c>
    </row>
    <row r="11" spans="1:3" s="390" customFormat="1" ht="12" customHeight="1" x14ac:dyDescent="0.2">
      <c r="A11" s="477" t="s">
        <v>101</v>
      </c>
      <c r="B11" s="8" t="s">
        <v>282</v>
      </c>
      <c r="C11" s="331">
        <v>713700</v>
      </c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>
        <v>12533700</v>
      </c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48681000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>
        <v>48681000</v>
      </c>
    </row>
    <row r="24" spans="1:3" s="484" customFormat="1" ht="12" customHeight="1" thickBot="1" x14ac:dyDescent="0.25">
      <c r="A24" s="477" t="s">
        <v>108</v>
      </c>
      <c r="B24" s="8" t="s">
        <v>519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520</v>
      </c>
      <c r="C26" s="333">
        <f>+C27+C28+C29</f>
        <v>0</v>
      </c>
    </row>
    <row r="27" spans="1:3" s="484" customFormat="1" ht="12" customHeight="1" x14ac:dyDescent="0.2">
      <c r="A27" s="478" t="s">
        <v>271</v>
      </c>
      <c r="B27" s="479" t="s">
        <v>266</v>
      </c>
      <c r="C27" s="80"/>
    </row>
    <row r="28" spans="1:3" s="484" customFormat="1" ht="12" customHeight="1" x14ac:dyDescent="0.2">
      <c r="A28" s="478" t="s">
        <v>272</v>
      </c>
      <c r="B28" s="479" t="s">
        <v>406</v>
      </c>
      <c r="C28" s="331"/>
    </row>
    <row r="29" spans="1:3" s="484" customFormat="1" ht="12" customHeight="1" x14ac:dyDescent="0.2">
      <c r="A29" s="478" t="s">
        <v>273</v>
      </c>
      <c r="B29" s="480" t="s">
        <v>409</v>
      </c>
      <c r="C29" s="331"/>
    </row>
    <row r="30" spans="1:3" s="484" customFormat="1" ht="12" customHeight="1" thickBot="1" x14ac:dyDescent="0.25">
      <c r="A30" s="477" t="s">
        <v>274</v>
      </c>
      <c r="B30" s="148" t="s">
        <v>521</v>
      </c>
      <c r="C30" s="87"/>
    </row>
    <row r="31" spans="1:3" s="484" customFormat="1" ht="12" customHeight="1" thickBot="1" x14ac:dyDescent="0.25">
      <c r="A31" s="214" t="s">
        <v>23</v>
      </c>
      <c r="B31" s="130" t="s">
        <v>410</v>
      </c>
      <c r="C31" s="333">
        <f>+C32+C33+C34</f>
        <v>0</v>
      </c>
    </row>
    <row r="32" spans="1:3" s="484" customFormat="1" ht="12" customHeight="1" x14ac:dyDescent="0.2">
      <c r="A32" s="478" t="s">
        <v>92</v>
      </c>
      <c r="B32" s="479" t="s">
        <v>294</v>
      </c>
      <c r="C32" s="80"/>
    </row>
    <row r="33" spans="1:3" s="484" customFormat="1" ht="12" customHeight="1" x14ac:dyDescent="0.2">
      <c r="A33" s="478" t="s">
        <v>93</v>
      </c>
      <c r="B33" s="480" t="s">
        <v>295</v>
      </c>
      <c r="C33" s="334"/>
    </row>
    <row r="34" spans="1:3" s="484" customFormat="1" ht="12" customHeight="1" thickBot="1" x14ac:dyDescent="0.25">
      <c r="A34" s="477" t="s">
        <v>94</v>
      </c>
      <c r="B34" s="148" t="s">
        <v>296</v>
      </c>
      <c r="C34" s="87"/>
    </row>
    <row r="35" spans="1:3" s="390" customFormat="1" ht="12" customHeight="1" thickBot="1" x14ac:dyDescent="0.25">
      <c r="A35" s="214" t="s">
        <v>24</v>
      </c>
      <c r="B35" s="130" t="s">
        <v>378</v>
      </c>
      <c r="C35" s="360"/>
    </row>
    <row r="36" spans="1:3" s="390" customFormat="1" ht="12" customHeight="1" thickBot="1" x14ac:dyDescent="0.25">
      <c r="A36" s="214" t="s">
        <v>25</v>
      </c>
      <c r="B36" s="130" t="s">
        <v>411</v>
      </c>
      <c r="C36" s="381"/>
    </row>
    <row r="37" spans="1:3" s="390" customFormat="1" ht="12" customHeight="1" thickBot="1" x14ac:dyDescent="0.25">
      <c r="A37" s="206" t="s">
        <v>26</v>
      </c>
      <c r="B37" s="130" t="s">
        <v>412</v>
      </c>
      <c r="C37" s="382">
        <f>+C8+C20+C25+C26+C31+C35+C36</f>
        <v>108349700</v>
      </c>
    </row>
    <row r="38" spans="1:3" s="390" customFormat="1" ht="12" customHeight="1" thickBot="1" x14ac:dyDescent="0.25">
      <c r="A38" s="249" t="s">
        <v>27</v>
      </c>
      <c r="B38" s="130" t="s">
        <v>413</v>
      </c>
      <c r="C38" s="382">
        <f>+C39+C40+C41</f>
        <v>332964300</v>
      </c>
    </row>
    <row r="39" spans="1:3" s="390" customFormat="1" ht="12" customHeight="1" x14ac:dyDescent="0.2">
      <c r="A39" s="478" t="s">
        <v>414</v>
      </c>
      <c r="B39" s="479" t="s">
        <v>239</v>
      </c>
      <c r="C39" s="80">
        <v>65020000</v>
      </c>
    </row>
    <row r="40" spans="1:3" s="390" customFormat="1" ht="12" customHeight="1" x14ac:dyDescent="0.2">
      <c r="A40" s="478" t="s">
        <v>415</v>
      </c>
      <c r="B40" s="480" t="s">
        <v>2</v>
      </c>
      <c r="C40" s="334"/>
    </row>
    <row r="41" spans="1:3" s="484" customFormat="1" ht="12" customHeight="1" thickBot="1" x14ac:dyDescent="0.25">
      <c r="A41" s="477" t="s">
        <v>416</v>
      </c>
      <c r="B41" s="148" t="s">
        <v>417</v>
      </c>
      <c r="C41" s="87">
        <v>267944300</v>
      </c>
    </row>
    <row r="42" spans="1:3" s="484" customFormat="1" ht="15" customHeight="1" thickBot="1" x14ac:dyDescent="0.25">
      <c r="A42" s="249" t="s">
        <v>28</v>
      </c>
      <c r="B42" s="250" t="s">
        <v>418</v>
      </c>
      <c r="C42" s="385">
        <f>+C37+C38</f>
        <v>441314000</v>
      </c>
    </row>
    <row r="43" spans="1:3" s="484" customFormat="1" ht="15" customHeight="1" x14ac:dyDescent="0.2">
      <c r="A43" s="251"/>
      <c r="B43" s="252"/>
      <c r="C43" s="383"/>
    </row>
    <row r="44" spans="1:3" ht="13.5" thickBot="1" x14ac:dyDescent="0.25">
      <c r="A44" s="253"/>
      <c r="B44" s="254"/>
      <c r="C44" s="384"/>
    </row>
    <row r="45" spans="1:3" s="483" customFormat="1" ht="16.5" customHeight="1" thickBot="1" x14ac:dyDescent="0.25">
      <c r="A45" s="255"/>
      <c r="B45" s="256" t="s">
        <v>58</v>
      </c>
      <c r="C45" s="385"/>
    </row>
    <row r="46" spans="1:3" s="485" customFormat="1" ht="12" customHeight="1" thickBot="1" x14ac:dyDescent="0.25">
      <c r="A46" s="214" t="s">
        <v>19</v>
      </c>
      <c r="B46" s="130" t="s">
        <v>419</v>
      </c>
      <c r="C46" s="333">
        <f>SUM(C47:C51)</f>
        <v>440971000</v>
      </c>
    </row>
    <row r="47" spans="1:3" ht="12" customHeight="1" x14ac:dyDescent="0.2">
      <c r="A47" s="477" t="s">
        <v>99</v>
      </c>
      <c r="B47" s="9" t="s">
        <v>50</v>
      </c>
      <c r="C47" s="80">
        <v>246687000</v>
      </c>
    </row>
    <row r="48" spans="1:3" ht="12" customHeight="1" x14ac:dyDescent="0.2">
      <c r="A48" s="477" t="s">
        <v>100</v>
      </c>
      <c r="B48" s="8" t="s">
        <v>184</v>
      </c>
      <c r="C48" s="83">
        <v>49186000</v>
      </c>
    </row>
    <row r="49" spans="1:3" ht="12" customHeight="1" x14ac:dyDescent="0.2">
      <c r="A49" s="477" t="s">
        <v>101</v>
      </c>
      <c r="B49" s="8" t="s">
        <v>141</v>
      </c>
      <c r="C49" s="83">
        <v>145098000</v>
      </c>
    </row>
    <row r="50" spans="1:3" ht="12" customHeight="1" x14ac:dyDescent="0.2">
      <c r="A50" s="477" t="s">
        <v>102</v>
      </c>
      <c r="B50" s="8" t="s">
        <v>185</v>
      </c>
      <c r="C50" s="83"/>
    </row>
    <row r="51" spans="1:3" ht="12" customHeight="1" thickBot="1" x14ac:dyDescent="0.25">
      <c r="A51" s="477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420</v>
      </c>
      <c r="C52" s="333">
        <f>SUM(C53:C55)</f>
        <v>343000</v>
      </c>
    </row>
    <row r="53" spans="1:3" s="485" customFormat="1" ht="12" customHeight="1" x14ac:dyDescent="0.2">
      <c r="A53" s="477" t="s">
        <v>105</v>
      </c>
      <c r="B53" s="9" t="s">
        <v>232</v>
      </c>
      <c r="C53" s="80">
        <v>343000</v>
      </c>
    </row>
    <row r="54" spans="1:3" ht="12" customHeight="1" x14ac:dyDescent="0.2">
      <c r="A54" s="477" t="s">
        <v>106</v>
      </c>
      <c r="B54" s="8" t="s">
        <v>188</v>
      </c>
      <c r="C54" s="83"/>
    </row>
    <row r="55" spans="1:3" ht="12" customHeight="1" x14ac:dyDescent="0.2">
      <c r="A55" s="477" t="s">
        <v>107</v>
      </c>
      <c r="B55" s="8" t="s">
        <v>59</v>
      </c>
      <c r="C55" s="83"/>
    </row>
    <row r="56" spans="1:3" ht="12" customHeight="1" thickBot="1" x14ac:dyDescent="0.25">
      <c r="A56" s="477" t="s">
        <v>108</v>
      </c>
      <c r="B56" s="8" t="s">
        <v>522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0"/>
    </row>
    <row r="58" spans="1:3" ht="13.5" thickBot="1" x14ac:dyDescent="0.25">
      <c r="A58" s="214" t="s">
        <v>22</v>
      </c>
      <c r="B58" s="257" t="s">
        <v>528</v>
      </c>
      <c r="C58" s="386">
        <f>+C46+C52+C57</f>
        <v>441314000</v>
      </c>
    </row>
    <row r="59" spans="1:3" ht="15" customHeight="1" thickBot="1" x14ac:dyDescent="0.25">
      <c r="C59" s="387"/>
    </row>
    <row r="60" spans="1:3" ht="14.25" customHeight="1" thickBot="1" x14ac:dyDescent="0.25">
      <c r="A60" s="260" t="s">
        <v>517</v>
      </c>
      <c r="B60" s="261"/>
      <c r="C60" s="127"/>
    </row>
    <row r="61" spans="1:3" ht="13.5" thickBot="1" x14ac:dyDescent="0.25">
      <c r="A61" s="260" t="s">
        <v>207</v>
      </c>
      <c r="B61" s="261"/>
      <c r="C61" s="127"/>
    </row>
  </sheetData>
  <sheetProtection formatCells="0"/>
  <printOptions horizontalCentered="1"/>
  <pageMargins left="0.25" right="0.25" top="0.75" bottom="0.75" header="0.3" footer="0.3"/>
  <pageSetup paperSize="9" scale="93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I159"/>
  <sheetViews>
    <sheetView view="pageLayout" zoomScaleNormal="130" zoomScaleSheetLayoutView="100" workbookViewId="0">
      <selection activeCell="B7" sqref="B7"/>
    </sheetView>
  </sheetViews>
  <sheetFormatPr defaultRowHeight="15.75" x14ac:dyDescent="0.2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 x14ac:dyDescent="0.25">
      <c r="A1" s="599" t="s">
        <v>16</v>
      </c>
      <c r="B1" s="599"/>
      <c r="C1" s="599"/>
    </row>
    <row r="2" spans="1:3" ht="15.95" customHeight="1" thickBot="1" x14ac:dyDescent="0.3">
      <c r="A2" s="600" t="s">
        <v>153</v>
      </c>
      <c r="B2" s="600"/>
      <c r="C2" s="323" t="s">
        <v>561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 x14ac:dyDescent="0.25">
      <c r="A4" s="434"/>
      <c r="B4" s="435" t="s">
        <v>492</v>
      </c>
      <c r="C4" s="436" t="s">
        <v>493</v>
      </c>
    </row>
    <row r="5" spans="1:3" s="441" customFormat="1" ht="12" customHeight="1" thickBot="1" x14ac:dyDescent="0.25">
      <c r="A5" s="20" t="s">
        <v>19</v>
      </c>
      <c r="B5" s="21" t="s">
        <v>255</v>
      </c>
      <c r="C5" s="313">
        <f>+C6+C7+C8+C9+C10+C11</f>
        <v>569585096</v>
      </c>
    </row>
    <row r="6" spans="1:3" s="441" customFormat="1" ht="12" customHeight="1" x14ac:dyDescent="0.2">
      <c r="A6" s="15" t="s">
        <v>99</v>
      </c>
      <c r="B6" s="442" t="s">
        <v>256</v>
      </c>
      <c r="C6" s="316">
        <v>158795022</v>
      </c>
    </row>
    <row r="7" spans="1:3" s="441" customFormat="1" ht="12" customHeight="1" x14ac:dyDescent="0.2">
      <c r="A7" s="14" t="s">
        <v>100</v>
      </c>
      <c r="B7" s="443" t="s">
        <v>257</v>
      </c>
      <c r="C7" s="315">
        <v>104372551</v>
      </c>
    </row>
    <row r="8" spans="1:3" s="441" customFormat="1" ht="12" customHeight="1" x14ac:dyDescent="0.2">
      <c r="A8" s="14" t="s">
        <v>101</v>
      </c>
      <c r="B8" s="443" t="s">
        <v>548</v>
      </c>
      <c r="C8" s="315">
        <v>203613823</v>
      </c>
    </row>
    <row r="9" spans="1:3" s="441" customFormat="1" ht="12" customHeight="1" x14ac:dyDescent="0.2">
      <c r="A9" s="14" t="s">
        <v>102</v>
      </c>
      <c r="B9" s="443" t="s">
        <v>259</v>
      </c>
      <c r="C9" s="315">
        <v>5086840</v>
      </c>
    </row>
    <row r="10" spans="1:3" s="441" customFormat="1" ht="12" customHeight="1" x14ac:dyDescent="0.2">
      <c r="A10" s="14" t="s">
        <v>149</v>
      </c>
      <c r="B10" s="309" t="s">
        <v>431</v>
      </c>
      <c r="C10" s="315">
        <v>97716860</v>
      </c>
    </row>
    <row r="11" spans="1:3" s="441" customFormat="1" ht="12" customHeight="1" thickBot="1" x14ac:dyDescent="0.25">
      <c r="A11" s="16" t="s">
        <v>103</v>
      </c>
      <c r="B11" s="310" t="s">
        <v>432</v>
      </c>
      <c r="C11" s="315"/>
    </row>
    <row r="12" spans="1:3" s="441" customFormat="1" ht="12" customHeight="1" thickBot="1" x14ac:dyDescent="0.25">
      <c r="A12" s="20" t="s">
        <v>20</v>
      </c>
      <c r="B12" s="308" t="s">
        <v>260</v>
      </c>
      <c r="C12" s="313">
        <f>+C13+C14+C15+C16+C17</f>
        <v>217438948</v>
      </c>
    </row>
    <row r="13" spans="1:3" s="441" customFormat="1" ht="12" customHeight="1" x14ac:dyDescent="0.2">
      <c r="A13" s="15" t="s">
        <v>105</v>
      </c>
      <c r="B13" s="442" t="s">
        <v>261</v>
      </c>
      <c r="C13" s="316"/>
    </row>
    <row r="14" spans="1:3" s="441" customFormat="1" ht="12" customHeight="1" x14ac:dyDescent="0.2">
      <c r="A14" s="14" t="s">
        <v>106</v>
      </c>
      <c r="B14" s="443" t="s">
        <v>262</v>
      </c>
      <c r="C14" s="315"/>
    </row>
    <row r="15" spans="1:3" s="441" customFormat="1" ht="12" customHeight="1" x14ac:dyDescent="0.2">
      <c r="A15" s="14" t="s">
        <v>107</v>
      </c>
      <c r="B15" s="443" t="s">
        <v>424</v>
      </c>
      <c r="C15" s="315"/>
    </row>
    <row r="16" spans="1:3" s="441" customFormat="1" ht="12" customHeight="1" x14ac:dyDescent="0.2">
      <c r="A16" s="14" t="s">
        <v>108</v>
      </c>
      <c r="B16" s="443" t="s">
        <v>425</v>
      </c>
      <c r="C16" s="315"/>
    </row>
    <row r="17" spans="1:3" s="441" customFormat="1" ht="12" customHeight="1" x14ac:dyDescent="0.2">
      <c r="A17" s="14" t="s">
        <v>109</v>
      </c>
      <c r="B17" s="443" t="s">
        <v>572</v>
      </c>
      <c r="C17" s="315">
        <v>217438948</v>
      </c>
    </row>
    <row r="18" spans="1:3" s="441" customFormat="1" ht="12" customHeight="1" thickBot="1" x14ac:dyDescent="0.25">
      <c r="A18" s="16" t="s">
        <v>118</v>
      </c>
      <c r="B18" s="310" t="s">
        <v>264</v>
      </c>
      <c r="C18" s="317">
        <v>22499948</v>
      </c>
    </row>
    <row r="19" spans="1:3" s="441" customFormat="1" ht="12" customHeight="1" thickBot="1" x14ac:dyDescent="0.25">
      <c r="A19" s="20" t="s">
        <v>21</v>
      </c>
      <c r="B19" s="21" t="s">
        <v>265</v>
      </c>
      <c r="C19" s="313">
        <f>+C20+C21+C22+C23+C24</f>
        <v>15429645</v>
      </c>
    </row>
    <row r="20" spans="1:3" s="441" customFormat="1" ht="12" customHeight="1" x14ac:dyDescent="0.2">
      <c r="A20" s="15" t="s">
        <v>88</v>
      </c>
      <c r="B20" s="442" t="s">
        <v>266</v>
      </c>
      <c r="C20" s="316">
        <v>12929645</v>
      </c>
    </row>
    <row r="21" spans="1:3" s="441" customFormat="1" ht="12" customHeight="1" x14ac:dyDescent="0.2">
      <c r="A21" s="14" t="s">
        <v>89</v>
      </c>
      <c r="B21" s="443" t="s">
        <v>267</v>
      </c>
      <c r="C21" s="315"/>
    </row>
    <row r="22" spans="1:3" s="441" customFormat="1" ht="12" customHeight="1" x14ac:dyDescent="0.2">
      <c r="A22" s="14" t="s">
        <v>90</v>
      </c>
      <c r="B22" s="443" t="s">
        <v>426</v>
      </c>
      <c r="C22" s="315"/>
    </row>
    <row r="23" spans="1:3" s="441" customFormat="1" ht="12" customHeight="1" x14ac:dyDescent="0.2">
      <c r="A23" s="14" t="s">
        <v>91</v>
      </c>
      <c r="B23" s="443" t="s">
        <v>427</v>
      </c>
      <c r="C23" s="315"/>
    </row>
    <row r="24" spans="1:3" s="441" customFormat="1" ht="12" customHeight="1" x14ac:dyDescent="0.2">
      <c r="A24" s="14" t="s">
        <v>172</v>
      </c>
      <c r="B24" s="443" t="s">
        <v>268</v>
      </c>
      <c r="C24" s="315">
        <v>2500000</v>
      </c>
    </row>
    <row r="25" spans="1:3" s="592" customFormat="1" ht="12" customHeight="1" thickBot="1" x14ac:dyDescent="0.25">
      <c r="A25" s="589" t="s">
        <v>173</v>
      </c>
      <c r="B25" s="590" t="s">
        <v>567</v>
      </c>
      <c r="C25" s="591">
        <v>2500000</v>
      </c>
    </row>
    <row r="26" spans="1:3" s="441" customFormat="1" ht="12" customHeight="1" thickBot="1" x14ac:dyDescent="0.25">
      <c r="A26" s="20" t="s">
        <v>174</v>
      </c>
      <c r="B26" s="21" t="s">
        <v>549</v>
      </c>
      <c r="C26" s="319">
        <f>SUM(C27:C33)</f>
        <v>59704000</v>
      </c>
    </row>
    <row r="27" spans="1:3" s="441" customFormat="1" ht="12" customHeight="1" x14ac:dyDescent="0.2">
      <c r="A27" s="15" t="s">
        <v>271</v>
      </c>
      <c r="B27" s="442" t="s">
        <v>553</v>
      </c>
      <c r="C27" s="316"/>
    </row>
    <row r="28" spans="1:3" s="441" customFormat="1" ht="12" customHeight="1" x14ac:dyDescent="0.2">
      <c r="A28" s="14" t="s">
        <v>272</v>
      </c>
      <c r="B28" s="443" t="s">
        <v>554</v>
      </c>
      <c r="C28" s="315">
        <v>46000</v>
      </c>
    </row>
    <row r="29" spans="1:3" s="441" customFormat="1" ht="12" customHeight="1" x14ac:dyDescent="0.2">
      <c r="A29" s="14" t="s">
        <v>273</v>
      </c>
      <c r="B29" s="443" t="s">
        <v>555</v>
      </c>
      <c r="C29" s="315">
        <v>41375000</v>
      </c>
    </row>
    <row r="30" spans="1:3" s="441" customFormat="1" ht="12" customHeight="1" x14ac:dyDescent="0.2">
      <c r="A30" s="14" t="s">
        <v>274</v>
      </c>
      <c r="B30" s="443" t="s">
        <v>556</v>
      </c>
      <c r="C30" s="315"/>
    </row>
    <row r="31" spans="1:3" s="441" customFormat="1" ht="12" customHeight="1" x14ac:dyDescent="0.2">
      <c r="A31" s="14" t="s">
        <v>550</v>
      </c>
      <c r="B31" s="443" t="s">
        <v>275</v>
      </c>
      <c r="C31" s="315">
        <v>5752000</v>
      </c>
    </row>
    <row r="32" spans="1:3" s="441" customFormat="1" ht="12" customHeight="1" x14ac:dyDescent="0.2">
      <c r="A32" s="14" t="s">
        <v>551</v>
      </c>
      <c r="B32" s="443" t="s">
        <v>276</v>
      </c>
      <c r="C32" s="315">
        <v>11652000</v>
      </c>
    </row>
    <row r="33" spans="1:3" s="441" customFormat="1" ht="12" customHeight="1" thickBot="1" x14ac:dyDescent="0.25">
      <c r="A33" s="16" t="s">
        <v>552</v>
      </c>
      <c r="B33" s="542" t="s">
        <v>277</v>
      </c>
      <c r="C33" s="317">
        <v>879000</v>
      </c>
    </row>
    <row r="34" spans="1:3" s="441" customFormat="1" ht="12" customHeight="1" thickBot="1" x14ac:dyDescent="0.25">
      <c r="A34" s="20" t="s">
        <v>23</v>
      </c>
      <c r="B34" s="21" t="s">
        <v>433</v>
      </c>
      <c r="C34" s="313">
        <f>SUM(C35:C45)</f>
        <v>99784904</v>
      </c>
    </row>
    <row r="35" spans="1:3" s="441" customFormat="1" ht="12" customHeight="1" x14ac:dyDescent="0.2">
      <c r="A35" s="15" t="s">
        <v>92</v>
      </c>
      <c r="B35" s="442" t="s">
        <v>280</v>
      </c>
      <c r="C35" s="316"/>
    </row>
    <row r="36" spans="1:3" s="441" customFormat="1" ht="12" customHeight="1" x14ac:dyDescent="0.2">
      <c r="A36" s="14" t="s">
        <v>93</v>
      </c>
      <c r="B36" s="443" t="s">
        <v>281</v>
      </c>
      <c r="C36" s="315">
        <v>54337200</v>
      </c>
    </row>
    <row r="37" spans="1:3" s="441" customFormat="1" ht="12" customHeight="1" x14ac:dyDescent="0.2">
      <c r="A37" s="14" t="s">
        <v>94</v>
      </c>
      <c r="B37" s="443" t="s">
        <v>282</v>
      </c>
      <c r="C37" s="315">
        <v>5683100</v>
      </c>
    </row>
    <row r="38" spans="1:3" s="441" customFormat="1" ht="12" customHeight="1" x14ac:dyDescent="0.2">
      <c r="A38" s="14" t="s">
        <v>176</v>
      </c>
      <c r="B38" s="443" t="s">
        <v>283</v>
      </c>
      <c r="C38" s="315">
        <v>19229350</v>
      </c>
    </row>
    <row r="39" spans="1:3" s="441" customFormat="1" ht="12" customHeight="1" x14ac:dyDescent="0.2">
      <c r="A39" s="14" t="s">
        <v>177</v>
      </c>
      <c r="B39" s="443" t="s">
        <v>284</v>
      </c>
      <c r="C39" s="315"/>
    </row>
    <row r="40" spans="1:3" s="441" customFormat="1" ht="12" customHeight="1" x14ac:dyDescent="0.2">
      <c r="A40" s="14" t="s">
        <v>178</v>
      </c>
      <c r="B40" s="443" t="s">
        <v>285</v>
      </c>
      <c r="C40" s="315">
        <v>20535254</v>
      </c>
    </row>
    <row r="41" spans="1:3" s="441" customFormat="1" ht="12" customHeight="1" x14ac:dyDescent="0.2">
      <c r="A41" s="14" t="s">
        <v>179</v>
      </c>
      <c r="B41" s="443" t="s">
        <v>286</v>
      </c>
      <c r="C41" s="315"/>
    </row>
    <row r="42" spans="1:3" s="441" customFormat="1" ht="12" customHeight="1" x14ac:dyDescent="0.2">
      <c r="A42" s="14" t="s">
        <v>180</v>
      </c>
      <c r="B42" s="443" t="s">
        <v>557</v>
      </c>
      <c r="C42" s="315"/>
    </row>
    <row r="43" spans="1:3" s="441" customFormat="1" ht="12" customHeight="1" x14ac:dyDescent="0.2">
      <c r="A43" s="14" t="s">
        <v>278</v>
      </c>
      <c r="B43" s="443" t="s">
        <v>288</v>
      </c>
      <c r="C43" s="318"/>
    </row>
    <row r="44" spans="1:3" s="441" customFormat="1" ht="12" customHeight="1" x14ac:dyDescent="0.2">
      <c r="A44" s="16" t="s">
        <v>279</v>
      </c>
      <c r="B44" s="444" t="s">
        <v>435</v>
      </c>
      <c r="C44" s="428"/>
    </row>
    <row r="45" spans="1:3" s="441" customFormat="1" ht="12" customHeight="1" thickBot="1" x14ac:dyDescent="0.25">
      <c r="A45" s="16" t="s">
        <v>434</v>
      </c>
      <c r="B45" s="310" t="s">
        <v>289</v>
      </c>
      <c r="C45" s="428"/>
    </row>
    <row r="46" spans="1:3" s="441" customFormat="1" ht="12" customHeight="1" thickBot="1" x14ac:dyDescent="0.25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 x14ac:dyDescent="0.2">
      <c r="A47" s="15" t="s">
        <v>95</v>
      </c>
      <c r="B47" s="442" t="s">
        <v>294</v>
      </c>
      <c r="C47" s="486"/>
    </row>
    <row r="48" spans="1:3" s="441" customFormat="1" ht="12" customHeight="1" x14ac:dyDescent="0.2">
      <c r="A48" s="14" t="s">
        <v>96</v>
      </c>
      <c r="B48" s="443" t="s">
        <v>295</v>
      </c>
      <c r="C48" s="318"/>
    </row>
    <row r="49" spans="1:3" s="441" customFormat="1" ht="12" customHeight="1" x14ac:dyDescent="0.2">
      <c r="A49" s="14" t="s">
        <v>291</v>
      </c>
      <c r="B49" s="443" t="s">
        <v>296</v>
      </c>
      <c r="C49" s="318"/>
    </row>
    <row r="50" spans="1:3" s="441" customFormat="1" ht="12" customHeight="1" x14ac:dyDescent="0.2">
      <c r="A50" s="14" t="s">
        <v>292</v>
      </c>
      <c r="B50" s="443" t="s">
        <v>297</v>
      </c>
      <c r="C50" s="318"/>
    </row>
    <row r="51" spans="1:3" s="441" customFormat="1" ht="12" customHeight="1" thickBot="1" x14ac:dyDescent="0.25">
      <c r="A51" s="16" t="s">
        <v>293</v>
      </c>
      <c r="B51" s="310" t="s">
        <v>298</v>
      </c>
      <c r="C51" s="428"/>
    </row>
    <row r="52" spans="1:3" s="441" customFormat="1" ht="12" customHeight="1" thickBot="1" x14ac:dyDescent="0.25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 x14ac:dyDescent="0.2">
      <c r="A53" s="15" t="s">
        <v>97</v>
      </c>
      <c r="B53" s="442" t="s">
        <v>300</v>
      </c>
      <c r="C53" s="316"/>
    </row>
    <row r="54" spans="1:3" s="441" customFormat="1" ht="12" customHeight="1" x14ac:dyDescent="0.2">
      <c r="A54" s="14" t="s">
        <v>98</v>
      </c>
      <c r="B54" s="443" t="s">
        <v>428</v>
      </c>
      <c r="C54" s="315"/>
    </row>
    <row r="55" spans="1:3" s="441" customFormat="1" ht="12" customHeight="1" x14ac:dyDescent="0.2">
      <c r="A55" s="14" t="s">
        <v>303</v>
      </c>
      <c r="B55" s="443" t="s">
        <v>301</v>
      </c>
      <c r="C55" s="315"/>
    </row>
    <row r="56" spans="1:3" s="441" customFormat="1" ht="12" customHeight="1" thickBot="1" x14ac:dyDescent="0.25">
      <c r="A56" s="16" t="s">
        <v>304</v>
      </c>
      <c r="B56" s="310" t="s">
        <v>302</v>
      </c>
      <c r="C56" s="317"/>
    </row>
    <row r="57" spans="1:3" s="441" customFormat="1" ht="12" customHeight="1" thickBot="1" x14ac:dyDescent="0.25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 x14ac:dyDescent="0.2">
      <c r="A58" s="15" t="s">
        <v>182</v>
      </c>
      <c r="B58" s="442" t="s">
        <v>307</v>
      </c>
      <c r="C58" s="318"/>
    </row>
    <row r="59" spans="1:3" s="441" customFormat="1" ht="12" customHeight="1" x14ac:dyDescent="0.2">
      <c r="A59" s="14" t="s">
        <v>183</v>
      </c>
      <c r="B59" s="443" t="s">
        <v>429</v>
      </c>
      <c r="C59" s="318"/>
    </row>
    <row r="60" spans="1:3" s="441" customFormat="1" ht="12" customHeight="1" x14ac:dyDescent="0.2">
      <c r="A60" s="14" t="s">
        <v>233</v>
      </c>
      <c r="B60" s="443" t="s">
        <v>308</v>
      </c>
      <c r="C60" s="318"/>
    </row>
    <row r="61" spans="1:3" s="441" customFormat="1" ht="12" customHeight="1" thickBot="1" x14ac:dyDescent="0.25">
      <c r="A61" s="16" t="s">
        <v>306</v>
      </c>
      <c r="B61" s="310" t="s">
        <v>309</v>
      </c>
      <c r="C61" s="318"/>
    </row>
    <row r="62" spans="1:3" s="441" customFormat="1" ht="12" customHeight="1" thickBot="1" x14ac:dyDescent="0.25">
      <c r="A62" s="514" t="s">
        <v>475</v>
      </c>
      <c r="B62" s="21" t="s">
        <v>310</v>
      </c>
      <c r="C62" s="319">
        <f>+C5+C12+C19+C26+C34+C46+C52+C57</f>
        <v>961942593</v>
      </c>
    </row>
    <row r="63" spans="1:3" s="441" customFormat="1" ht="12" customHeight="1" thickBot="1" x14ac:dyDescent="0.25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 x14ac:dyDescent="0.2">
      <c r="A64" s="15" t="s">
        <v>339</v>
      </c>
      <c r="B64" s="442" t="s">
        <v>313</v>
      </c>
      <c r="C64" s="318"/>
    </row>
    <row r="65" spans="1:3" s="441" customFormat="1" ht="12" customHeight="1" x14ac:dyDescent="0.2">
      <c r="A65" s="14" t="s">
        <v>348</v>
      </c>
      <c r="B65" s="443" t="s">
        <v>314</v>
      </c>
      <c r="C65" s="318"/>
    </row>
    <row r="66" spans="1:3" s="441" customFormat="1" ht="12" customHeight="1" thickBot="1" x14ac:dyDescent="0.25">
      <c r="A66" s="16" t="s">
        <v>349</v>
      </c>
      <c r="B66" s="508" t="s">
        <v>568</v>
      </c>
      <c r="C66" s="318"/>
    </row>
    <row r="67" spans="1:3" s="441" customFormat="1" ht="12" customHeight="1" thickBot="1" x14ac:dyDescent="0.25">
      <c r="A67" s="489" t="s">
        <v>315</v>
      </c>
      <c r="B67" s="308" t="s">
        <v>316</v>
      </c>
      <c r="C67" s="313">
        <f>SUM(C68:C71)</f>
        <v>0</v>
      </c>
    </row>
    <row r="68" spans="1:3" s="441" customFormat="1" ht="12" customHeight="1" x14ac:dyDescent="0.2">
      <c r="A68" s="15" t="s">
        <v>150</v>
      </c>
      <c r="B68" s="442" t="s">
        <v>317</v>
      </c>
      <c r="C68" s="318"/>
    </row>
    <row r="69" spans="1:3" s="441" customFormat="1" ht="12" customHeight="1" x14ac:dyDescent="0.2">
      <c r="A69" s="14" t="s">
        <v>151</v>
      </c>
      <c r="B69" s="443" t="s">
        <v>569</v>
      </c>
      <c r="C69" s="318"/>
    </row>
    <row r="70" spans="1:3" s="441" customFormat="1" ht="12" customHeight="1" x14ac:dyDescent="0.2">
      <c r="A70" s="14" t="s">
        <v>340</v>
      </c>
      <c r="B70" s="443" t="s">
        <v>318</v>
      </c>
      <c r="C70" s="318"/>
    </row>
    <row r="71" spans="1:3" s="441" customFormat="1" ht="12" customHeight="1" thickBot="1" x14ac:dyDescent="0.25">
      <c r="A71" s="16" t="s">
        <v>341</v>
      </c>
      <c r="B71" s="310" t="s">
        <v>570</v>
      </c>
      <c r="C71" s="318"/>
    </row>
    <row r="72" spans="1:3" s="441" customFormat="1" ht="12" customHeight="1" thickBot="1" x14ac:dyDescent="0.25">
      <c r="A72" s="489" t="s">
        <v>319</v>
      </c>
      <c r="B72" s="308" t="s">
        <v>320</v>
      </c>
      <c r="C72" s="313">
        <f>SUM(C73:C74)</f>
        <v>578975040</v>
      </c>
    </row>
    <row r="73" spans="1:3" s="441" customFormat="1" ht="12" customHeight="1" x14ac:dyDescent="0.2">
      <c r="A73" s="15" t="s">
        <v>342</v>
      </c>
      <c r="B73" s="442" t="s">
        <v>321</v>
      </c>
      <c r="C73" s="318">
        <v>578975040</v>
      </c>
    </row>
    <row r="74" spans="1:3" s="441" customFormat="1" ht="12" customHeight="1" thickBot="1" x14ac:dyDescent="0.25">
      <c r="A74" s="16" t="s">
        <v>343</v>
      </c>
      <c r="B74" s="310" t="s">
        <v>322</v>
      </c>
      <c r="C74" s="318"/>
    </row>
    <row r="75" spans="1:3" s="441" customFormat="1" ht="12" customHeight="1" thickBot="1" x14ac:dyDescent="0.25">
      <c r="A75" s="489" t="s">
        <v>323</v>
      </c>
      <c r="B75" s="308" t="s">
        <v>324</v>
      </c>
      <c r="C75" s="313">
        <f>SUM(C76:C78)</f>
        <v>0</v>
      </c>
    </row>
    <row r="76" spans="1:3" s="441" customFormat="1" ht="12" customHeight="1" x14ac:dyDescent="0.2">
      <c r="A76" s="15" t="s">
        <v>344</v>
      </c>
      <c r="B76" s="442" t="s">
        <v>325</v>
      </c>
      <c r="C76" s="318"/>
    </row>
    <row r="77" spans="1:3" s="441" customFormat="1" ht="12" customHeight="1" x14ac:dyDescent="0.2">
      <c r="A77" s="14" t="s">
        <v>345</v>
      </c>
      <c r="B77" s="443" t="s">
        <v>326</v>
      </c>
      <c r="C77" s="318"/>
    </row>
    <row r="78" spans="1:3" s="441" customFormat="1" ht="12" customHeight="1" thickBot="1" x14ac:dyDescent="0.25">
      <c r="A78" s="18" t="s">
        <v>346</v>
      </c>
      <c r="B78" s="593" t="s">
        <v>571</v>
      </c>
      <c r="C78" s="594"/>
    </row>
    <row r="79" spans="1:3" s="441" customFormat="1" ht="12" customHeight="1" thickBot="1" x14ac:dyDescent="0.25">
      <c r="A79" s="489" t="s">
        <v>327</v>
      </c>
      <c r="B79" s="308" t="s">
        <v>347</v>
      </c>
      <c r="C79" s="313">
        <f>SUM(C80:C83)</f>
        <v>0</v>
      </c>
    </row>
    <row r="80" spans="1:3" s="441" customFormat="1" ht="12" customHeight="1" x14ac:dyDescent="0.2">
      <c r="A80" s="446" t="s">
        <v>328</v>
      </c>
      <c r="B80" s="442" t="s">
        <v>329</v>
      </c>
      <c r="C80" s="318"/>
    </row>
    <row r="81" spans="1:3" s="441" customFormat="1" ht="12" customHeight="1" x14ac:dyDescent="0.2">
      <c r="A81" s="447" t="s">
        <v>330</v>
      </c>
      <c r="B81" s="443" t="s">
        <v>331</v>
      </c>
      <c r="C81" s="318"/>
    </row>
    <row r="82" spans="1:3" s="441" customFormat="1" ht="12" customHeight="1" x14ac:dyDescent="0.2">
      <c r="A82" s="447" t="s">
        <v>332</v>
      </c>
      <c r="B82" s="443" t="s">
        <v>333</v>
      </c>
      <c r="C82" s="318"/>
    </row>
    <row r="83" spans="1:3" s="441" customFormat="1" ht="12" customHeight="1" thickBot="1" x14ac:dyDescent="0.25">
      <c r="A83" s="448" t="s">
        <v>334</v>
      </c>
      <c r="B83" s="310" t="s">
        <v>335</v>
      </c>
      <c r="C83" s="318"/>
    </row>
    <row r="84" spans="1:3" s="441" customFormat="1" ht="12" customHeight="1" thickBot="1" x14ac:dyDescent="0.25">
      <c r="A84" s="489" t="s">
        <v>336</v>
      </c>
      <c r="B84" s="308" t="s">
        <v>588</v>
      </c>
      <c r="C84" s="487">
        <v>492103951</v>
      </c>
    </row>
    <row r="85" spans="1:3" s="441" customFormat="1" ht="13.5" customHeight="1" thickBot="1" x14ac:dyDescent="0.25">
      <c r="A85" s="489" t="s">
        <v>338</v>
      </c>
      <c r="B85" s="308" t="s">
        <v>337</v>
      </c>
      <c r="C85" s="487"/>
    </row>
    <row r="86" spans="1:3" s="441" customFormat="1" ht="15.75" customHeight="1" thickBot="1" x14ac:dyDescent="0.25">
      <c r="A86" s="489" t="s">
        <v>350</v>
      </c>
      <c r="B86" s="449" t="s">
        <v>477</v>
      </c>
      <c r="C86" s="319">
        <f>+C63+C67+C72+C75+C79+C85+C84</f>
        <v>1071078991</v>
      </c>
    </row>
    <row r="87" spans="1:3" s="441" customFormat="1" ht="16.5" customHeight="1" thickBot="1" x14ac:dyDescent="0.25">
      <c r="A87" s="490" t="s">
        <v>476</v>
      </c>
      <c r="B87" s="450" t="s">
        <v>478</v>
      </c>
      <c r="C87" s="319">
        <f>+C62+C86</f>
        <v>2033021584</v>
      </c>
    </row>
    <row r="88" spans="1:3" s="441" customFormat="1" ht="83.25" customHeight="1" x14ac:dyDescent="0.2">
      <c r="A88" s="5"/>
      <c r="B88" s="6"/>
      <c r="C88" s="320"/>
    </row>
    <row r="89" spans="1:3" ht="16.5" customHeight="1" x14ac:dyDescent="0.25">
      <c r="A89" s="599" t="s">
        <v>48</v>
      </c>
      <c r="B89" s="599"/>
      <c r="C89" s="599"/>
    </row>
    <row r="90" spans="1:3" s="451" customFormat="1" ht="16.5" customHeight="1" thickBot="1" x14ac:dyDescent="0.3">
      <c r="A90" s="601" t="s">
        <v>154</v>
      </c>
      <c r="B90" s="601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436</v>
      </c>
      <c r="C93" s="312">
        <f>C94+C95+C96+C97+C98+C111</f>
        <v>975895192</v>
      </c>
    </row>
    <row r="94" spans="1:3" ht="12" customHeight="1" x14ac:dyDescent="0.25">
      <c r="A94" s="17" t="s">
        <v>99</v>
      </c>
      <c r="B94" s="10" t="s">
        <v>50</v>
      </c>
      <c r="C94" s="314">
        <v>450570766</v>
      </c>
    </row>
    <row r="95" spans="1:3" ht="12" customHeight="1" x14ac:dyDescent="0.25">
      <c r="A95" s="14" t="s">
        <v>100</v>
      </c>
      <c r="B95" s="8" t="s">
        <v>184</v>
      </c>
      <c r="C95" s="315">
        <v>89603897</v>
      </c>
    </row>
    <row r="96" spans="1:3" ht="12" customHeight="1" x14ac:dyDescent="0.25">
      <c r="A96" s="14" t="s">
        <v>101</v>
      </c>
      <c r="B96" s="8" t="s">
        <v>141</v>
      </c>
      <c r="C96" s="317">
        <v>225663427</v>
      </c>
    </row>
    <row r="97" spans="1:3" ht="12" customHeight="1" x14ac:dyDescent="0.25">
      <c r="A97" s="14" t="s">
        <v>102</v>
      </c>
      <c r="B97" s="11" t="s">
        <v>185</v>
      </c>
      <c r="C97" s="317">
        <v>86752484</v>
      </c>
    </row>
    <row r="98" spans="1:3" ht="12" customHeight="1" x14ac:dyDescent="0.25">
      <c r="A98" s="14" t="s">
        <v>113</v>
      </c>
      <c r="B98" s="19" t="s">
        <v>186</v>
      </c>
      <c r="C98" s="317">
        <v>118559368</v>
      </c>
    </row>
    <row r="99" spans="1:3" ht="12" customHeight="1" x14ac:dyDescent="0.25">
      <c r="A99" s="14" t="s">
        <v>103</v>
      </c>
      <c r="B99" s="8" t="s">
        <v>441</v>
      </c>
      <c r="C99" s="317"/>
    </row>
    <row r="100" spans="1:3" ht="12" customHeight="1" x14ac:dyDescent="0.25">
      <c r="A100" s="14" t="s">
        <v>104</v>
      </c>
      <c r="B100" s="151" t="s">
        <v>440</v>
      </c>
      <c r="C100" s="317"/>
    </row>
    <row r="101" spans="1:3" ht="12" customHeight="1" x14ac:dyDescent="0.25">
      <c r="A101" s="14" t="s">
        <v>114</v>
      </c>
      <c r="B101" s="151" t="s">
        <v>439</v>
      </c>
      <c r="C101" s="317"/>
    </row>
    <row r="102" spans="1:3" ht="12" customHeight="1" x14ac:dyDescent="0.25">
      <c r="A102" s="14" t="s">
        <v>115</v>
      </c>
      <c r="B102" s="149" t="s">
        <v>353</v>
      </c>
      <c r="C102" s="317"/>
    </row>
    <row r="103" spans="1:3" ht="12" customHeight="1" x14ac:dyDescent="0.25">
      <c r="A103" s="14" t="s">
        <v>116</v>
      </c>
      <c r="B103" s="150" t="s">
        <v>354</v>
      </c>
      <c r="C103" s="317"/>
    </row>
    <row r="104" spans="1:3" ht="12" customHeight="1" x14ac:dyDescent="0.25">
      <c r="A104" s="14" t="s">
        <v>117</v>
      </c>
      <c r="B104" s="150" t="s">
        <v>355</v>
      </c>
      <c r="C104" s="317"/>
    </row>
    <row r="105" spans="1:3" ht="12" customHeight="1" x14ac:dyDescent="0.25">
      <c r="A105" s="14" t="s">
        <v>119</v>
      </c>
      <c r="B105" s="149" t="s">
        <v>356</v>
      </c>
      <c r="C105" s="317">
        <v>118559368</v>
      </c>
    </row>
    <row r="106" spans="1:3" ht="12" customHeight="1" x14ac:dyDescent="0.25">
      <c r="A106" s="14" t="s">
        <v>187</v>
      </c>
      <c r="B106" s="149" t="s">
        <v>357</v>
      </c>
      <c r="C106" s="317"/>
    </row>
    <row r="107" spans="1:3" ht="12" customHeight="1" x14ac:dyDescent="0.25">
      <c r="A107" s="14" t="s">
        <v>351</v>
      </c>
      <c r="B107" s="150" t="s">
        <v>358</v>
      </c>
      <c r="C107" s="317"/>
    </row>
    <row r="108" spans="1:3" ht="12" customHeight="1" x14ac:dyDescent="0.25">
      <c r="A108" s="13" t="s">
        <v>352</v>
      </c>
      <c r="B108" s="151" t="s">
        <v>359</v>
      </c>
      <c r="C108" s="317"/>
    </row>
    <row r="109" spans="1:3" ht="12" customHeight="1" x14ac:dyDescent="0.25">
      <c r="A109" s="14" t="s">
        <v>437</v>
      </c>
      <c r="B109" s="151" t="s">
        <v>360</v>
      </c>
      <c r="C109" s="317"/>
    </row>
    <row r="110" spans="1:3" ht="12" customHeight="1" x14ac:dyDescent="0.25">
      <c r="A110" s="16" t="s">
        <v>438</v>
      </c>
      <c r="B110" s="151" t="s">
        <v>361</v>
      </c>
      <c r="C110" s="317"/>
    </row>
    <row r="111" spans="1:3" ht="12" customHeight="1" x14ac:dyDescent="0.25">
      <c r="A111" s="14" t="s">
        <v>442</v>
      </c>
      <c r="B111" s="11" t="s">
        <v>51</v>
      </c>
      <c r="C111" s="315">
        <v>4745250</v>
      </c>
    </row>
    <row r="112" spans="1:3" ht="12" customHeight="1" x14ac:dyDescent="0.25">
      <c r="A112" s="14" t="s">
        <v>443</v>
      </c>
      <c r="B112" s="8" t="s">
        <v>445</v>
      </c>
      <c r="C112" s="315"/>
    </row>
    <row r="113" spans="1:3" ht="12" customHeight="1" thickBot="1" x14ac:dyDescent="0.3">
      <c r="A113" s="18" t="s">
        <v>444</v>
      </c>
      <c r="B113" s="512" t="s">
        <v>446</v>
      </c>
      <c r="C113" s="321"/>
    </row>
    <row r="114" spans="1:3" ht="12" customHeight="1" thickBot="1" x14ac:dyDescent="0.3">
      <c r="A114" s="509" t="s">
        <v>20</v>
      </c>
      <c r="B114" s="510" t="s">
        <v>362</v>
      </c>
      <c r="C114" s="511">
        <f>+C115+C117+C119</f>
        <v>547587925</v>
      </c>
    </row>
    <row r="115" spans="1:3" ht="12" customHeight="1" x14ac:dyDescent="0.25">
      <c r="A115" s="15" t="s">
        <v>105</v>
      </c>
      <c r="B115" s="8" t="s">
        <v>232</v>
      </c>
      <c r="C115" s="316">
        <v>532767301</v>
      </c>
    </row>
    <row r="116" spans="1:3" ht="12" customHeight="1" x14ac:dyDescent="0.25">
      <c r="A116" s="15" t="s">
        <v>106</v>
      </c>
      <c r="B116" s="12" t="s">
        <v>366</v>
      </c>
      <c r="C116" s="316">
        <v>530916301</v>
      </c>
    </row>
    <row r="117" spans="1:3" ht="12" customHeight="1" x14ac:dyDescent="0.25">
      <c r="A117" s="15" t="s">
        <v>107</v>
      </c>
      <c r="B117" s="12" t="s">
        <v>188</v>
      </c>
      <c r="C117" s="315">
        <v>14820624</v>
      </c>
    </row>
    <row r="118" spans="1:3" ht="12" customHeight="1" x14ac:dyDescent="0.25">
      <c r="A118" s="15" t="s">
        <v>108</v>
      </c>
      <c r="B118" s="12" t="s">
        <v>367</v>
      </c>
      <c r="C118" s="280"/>
    </row>
    <row r="119" spans="1:3" ht="12" customHeight="1" x14ac:dyDescent="0.25">
      <c r="A119" s="15" t="s">
        <v>109</v>
      </c>
      <c r="B119" s="310" t="s">
        <v>573</v>
      </c>
      <c r="C119" s="280"/>
    </row>
    <row r="120" spans="1:3" ht="12" customHeight="1" x14ac:dyDescent="0.25">
      <c r="A120" s="15" t="s">
        <v>118</v>
      </c>
      <c r="B120" s="309" t="s">
        <v>430</v>
      </c>
      <c r="C120" s="280"/>
    </row>
    <row r="121" spans="1:3" ht="12" customHeight="1" x14ac:dyDescent="0.25">
      <c r="A121" s="15" t="s">
        <v>120</v>
      </c>
      <c r="B121" s="438" t="s">
        <v>372</v>
      </c>
      <c r="C121" s="280"/>
    </row>
    <row r="122" spans="1:3" x14ac:dyDescent="0.25">
      <c r="A122" s="15" t="s">
        <v>189</v>
      </c>
      <c r="B122" s="150" t="s">
        <v>355</v>
      </c>
      <c r="C122" s="280"/>
    </row>
    <row r="123" spans="1:3" ht="12" customHeight="1" x14ac:dyDescent="0.25">
      <c r="A123" s="15" t="s">
        <v>190</v>
      </c>
      <c r="B123" s="150" t="s">
        <v>371</v>
      </c>
      <c r="C123" s="280"/>
    </row>
    <row r="124" spans="1:3" ht="12" customHeight="1" x14ac:dyDescent="0.25">
      <c r="A124" s="15" t="s">
        <v>191</v>
      </c>
      <c r="B124" s="150" t="s">
        <v>370</v>
      </c>
      <c r="C124" s="280"/>
    </row>
    <row r="125" spans="1:3" ht="12" customHeight="1" x14ac:dyDescent="0.25">
      <c r="A125" s="15" t="s">
        <v>363</v>
      </c>
      <c r="B125" s="150" t="s">
        <v>358</v>
      </c>
      <c r="C125" s="280"/>
    </row>
    <row r="126" spans="1:3" ht="12" customHeight="1" x14ac:dyDescent="0.25">
      <c r="A126" s="15" t="s">
        <v>364</v>
      </c>
      <c r="B126" s="150" t="s">
        <v>369</v>
      </c>
      <c r="C126" s="280"/>
    </row>
    <row r="127" spans="1:3" ht="16.5" thickBot="1" x14ac:dyDescent="0.3">
      <c r="A127" s="13" t="s">
        <v>365</v>
      </c>
      <c r="B127" s="150" t="s">
        <v>368</v>
      </c>
      <c r="C127" s="282"/>
    </row>
    <row r="128" spans="1:3" ht="12" customHeight="1" thickBot="1" x14ac:dyDescent="0.3">
      <c r="A128" s="20" t="s">
        <v>21</v>
      </c>
      <c r="B128" s="130" t="s">
        <v>447</v>
      </c>
      <c r="C128" s="313">
        <f>+C93+C114</f>
        <v>1523483117</v>
      </c>
    </row>
    <row r="129" spans="1:3" ht="12" customHeight="1" thickBot="1" x14ac:dyDescent="0.3">
      <c r="A129" s="20" t="s">
        <v>22</v>
      </c>
      <c r="B129" s="130" t="s">
        <v>448</v>
      </c>
      <c r="C129" s="313">
        <f>+C130+C131+C132</f>
        <v>0</v>
      </c>
    </row>
    <row r="130" spans="1:3" ht="12" customHeight="1" x14ac:dyDescent="0.25">
      <c r="A130" s="15" t="s">
        <v>271</v>
      </c>
      <c r="B130" s="12" t="s">
        <v>455</v>
      </c>
      <c r="C130" s="280"/>
    </row>
    <row r="131" spans="1:3" ht="12" customHeight="1" x14ac:dyDescent="0.25">
      <c r="A131" s="15" t="s">
        <v>272</v>
      </c>
      <c r="B131" s="12" t="s">
        <v>456</v>
      </c>
      <c r="C131" s="280"/>
    </row>
    <row r="132" spans="1:3" ht="12" customHeight="1" thickBot="1" x14ac:dyDescent="0.3">
      <c r="A132" s="13" t="s">
        <v>273</v>
      </c>
      <c r="B132" s="12" t="s">
        <v>457</v>
      </c>
      <c r="C132" s="280"/>
    </row>
    <row r="133" spans="1:3" ht="12" customHeight="1" thickBot="1" x14ac:dyDescent="0.3">
      <c r="A133" s="20" t="s">
        <v>23</v>
      </c>
      <c r="B133" s="130" t="s">
        <v>449</v>
      </c>
      <c r="C133" s="313">
        <f>SUM(C134:C139)</f>
        <v>0</v>
      </c>
    </row>
    <row r="134" spans="1:3" ht="12" customHeight="1" x14ac:dyDescent="0.25">
      <c r="A134" s="15" t="s">
        <v>92</v>
      </c>
      <c r="B134" s="9" t="s">
        <v>458</v>
      </c>
      <c r="C134" s="280"/>
    </row>
    <row r="135" spans="1:3" ht="12" customHeight="1" x14ac:dyDescent="0.25">
      <c r="A135" s="15" t="s">
        <v>93</v>
      </c>
      <c r="B135" s="9" t="s">
        <v>450</v>
      </c>
      <c r="C135" s="280"/>
    </row>
    <row r="136" spans="1:3" ht="12" customHeight="1" x14ac:dyDescent="0.25">
      <c r="A136" s="15" t="s">
        <v>94</v>
      </c>
      <c r="B136" s="9" t="s">
        <v>451</v>
      </c>
      <c r="C136" s="280"/>
    </row>
    <row r="137" spans="1:3" ht="12" customHeight="1" x14ac:dyDescent="0.25">
      <c r="A137" s="15" t="s">
        <v>176</v>
      </c>
      <c r="B137" s="9" t="s">
        <v>452</v>
      </c>
      <c r="C137" s="280"/>
    </row>
    <row r="138" spans="1:3" ht="12" customHeight="1" x14ac:dyDescent="0.25">
      <c r="A138" s="15" t="s">
        <v>177</v>
      </c>
      <c r="B138" s="9" t="s">
        <v>453</v>
      </c>
      <c r="C138" s="280"/>
    </row>
    <row r="139" spans="1:3" ht="12" customHeight="1" thickBot="1" x14ac:dyDescent="0.3">
      <c r="A139" s="13" t="s">
        <v>178</v>
      </c>
      <c r="B139" s="9" t="s">
        <v>454</v>
      </c>
      <c r="C139" s="280"/>
    </row>
    <row r="140" spans="1:3" ht="12" customHeight="1" thickBot="1" x14ac:dyDescent="0.3">
      <c r="A140" s="20" t="s">
        <v>24</v>
      </c>
      <c r="B140" s="130" t="s">
        <v>462</v>
      </c>
      <c r="C140" s="319">
        <f>+C141+C142+C143+C144</f>
        <v>411821607</v>
      </c>
    </row>
    <row r="141" spans="1:3" ht="12" customHeight="1" x14ac:dyDescent="0.25">
      <c r="A141" s="15" t="s">
        <v>95</v>
      </c>
      <c r="B141" s="9" t="s">
        <v>373</v>
      </c>
      <c r="C141" s="280"/>
    </row>
    <row r="142" spans="1:3" ht="12" customHeight="1" x14ac:dyDescent="0.25">
      <c r="A142" s="15" t="s">
        <v>96</v>
      </c>
      <c r="B142" s="9" t="s">
        <v>374</v>
      </c>
      <c r="C142" s="280">
        <v>17434516</v>
      </c>
    </row>
    <row r="143" spans="1:3" ht="12" customHeight="1" x14ac:dyDescent="0.25">
      <c r="A143" s="15" t="s">
        <v>291</v>
      </c>
      <c r="B143" s="9" t="s">
        <v>590</v>
      </c>
      <c r="C143" s="280">
        <v>394387091</v>
      </c>
    </row>
    <row r="144" spans="1:3" ht="12" customHeight="1" thickBot="1" x14ac:dyDescent="0.3">
      <c r="A144" s="13" t="s">
        <v>292</v>
      </c>
      <c r="B144" s="7" t="s">
        <v>393</v>
      </c>
      <c r="C144" s="280"/>
    </row>
    <row r="145" spans="1:9" ht="12" customHeight="1" thickBot="1" x14ac:dyDescent="0.3">
      <c r="A145" s="20" t="s">
        <v>25</v>
      </c>
      <c r="B145" s="130" t="s">
        <v>464</v>
      </c>
      <c r="C145" s="322">
        <f>SUM(C146:C150)</f>
        <v>0</v>
      </c>
    </row>
    <row r="146" spans="1:9" ht="12" customHeight="1" x14ac:dyDescent="0.25">
      <c r="A146" s="15" t="s">
        <v>97</v>
      </c>
      <c r="B146" s="9" t="s">
        <v>459</v>
      </c>
      <c r="C146" s="280"/>
    </row>
    <row r="147" spans="1:9" ht="12" customHeight="1" x14ac:dyDescent="0.25">
      <c r="A147" s="15" t="s">
        <v>98</v>
      </c>
      <c r="B147" s="9" t="s">
        <v>466</v>
      </c>
      <c r="C147" s="280"/>
    </row>
    <row r="148" spans="1:9" ht="12" customHeight="1" x14ac:dyDescent="0.25">
      <c r="A148" s="15" t="s">
        <v>303</v>
      </c>
      <c r="B148" s="9" t="s">
        <v>461</v>
      </c>
      <c r="C148" s="280"/>
    </row>
    <row r="149" spans="1:9" ht="12" customHeight="1" x14ac:dyDescent="0.25">
      <c r="A149" s="15" t="s">
        <v>304</v>
      </c>
      <c r="B149" s="9" t="s">
        <v>467</v>
      </c>
      <c r="C149" s="280"/>
    </row>
    <row r="150" spans="1:9" ht="12" customHeight="1" thickBot="1" x14ac:dyDescent="0.3">
      <c r="A150" s="15" t="s">
        <v>465</v>
      </c>
      <c r="B150" s="9" t="s">
        <v>468</v>
      </c>
      <c r="C150" s="280"/>
    </row>
    <row r="151" spans="1:9" ht="12" customHeight="1" thickBot="1" x14ac:dyDescent="0.3">
      <c r="A151" s="20" t="s">
        <v>26</v>
      </c>
      <c r="B151" s="130" t="s">
        <v>469</v>
      </c>
      <c r="C151" s="513"/>
    </row>
    <row r="152" spans="1:9" ht="12" customHeight="1" thickBot="1" x14ac:dyDescent="0.3">
      <c r="A152" s="20" t="s">
        <v>27</v>
      </c>
      <c r="B152" s="130" t="s">
        <v>589</v>
      </c>
      <c r="C152" s="513">
        <v>97716860</v>
      </c>
    </row>
    <row r="153" spans="1:9" ht="15" customHeight="1" thickBot="1" x14ac:dyDescent="0.3">
      <c r="A153" s="20" t="s">
        <v>28</v>
      </c>
      <c r="B153" s="130" t="s">
        <v>472</v>
      </c>
      <c r="C153" s="452">
        <f>+C129+C133+C140+C145+C151+C152</f>
        <v>509538467</v>
      </c>
      <c r="F153" s="453"/>
      <c r="G153" s="454"/>
      <c r="H153" s="454"/>
      <c r="I153" s="454"/>
    </row>
    <row r="154" spans="1:9" s="441" customFormat="1" ht="12.95" customHeight="1" thickBot="1" x14ac:dyDescent="0.25">
      <c r="A154" s="311" t="s">
        <v>29</v>
      </c>
      <c r="B154" s="404" t="s">
        <v>471</v>
      </c>
      <c r="C154" s="452">
        <f>+C128+C153</f>
        <v>2033021584</v>
      </c>
    </row>
    <row r="155" spans="1:9" ht="7.5" customHeight="1" x14ac:dyDescent="0.25"/>
    <row r="156" spans="1:9" x14ac:dyDescent="0.25">
      <c r="A156" s="602" t="s">
        <v>375</v>
      </c>
      <c r="B156" s="602"/>
      <c r="C156" s="602"/>
    </row>
    <row r="157" spans="1:9" ht="15" customHeight="1" thickBot="1" x14ac:dyDescent="0.3">
      <c r="A157" s="600" t="s">
        <v>155</v>
      </c>
      <c r="B157" s="600"/>
      <c r="C157" s="323" t="str">
        <f>C90</f>
        <v>Forintban!</v>
      </c>
    </row>
    <row r="158" spans="1:9" ht="13.5" customHeight="1" thickBot="1" x14ac:dyDescent="0.3">
      <c r="A158" s="20">
        <v>1</v>
      </c>
      <c r="B158" s="27" t="s">
        <v>473</v>
      </c>
      <c r="C158" s="313"/>
      <c r="D158" s="455"/>
    </row>
    <row r="159" spans="1:9" ht="27.75" customHeight="1" thickBot="1" x14ac:dyDescent="0.3">
      <c r="A159" s="20" t="s">
        <v>20</v>
      </c>
      <c r="B159" s="27" t="s">
        <v>479</v>
      </c>
      <c r="C159" s="313"/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25" right="0.25" top="1.1156250000000001" bottom="0.75" header="0.3" footer="0.3"/>
  <pageSetup paperSize="9" scale="90" fitToHeight="0" orientation="portrait" horizontalDpi="300" verticalDpi="300" r:id="rId1"/>
  <headerFooter alignWithMargins="0">
    <oddHeader>&amp;C&amp;"Times New Roman CE,Félkövér"&amp;12
Szendrő Város Önkormányzat
2018. ÉVI KÖLTSÉGVETÉSÉNEK ÖSSZEVONT MÉRLEGE&amp;10
&amp;R&amp;"Times New Roman CE,Félkövér dőlt"&amp;11 1.1. melléklet a 3/2018. (III.01.)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0"/>
  <sheetViews>
    <sheetView workbookViewId="0">
      <selection activeCell="C2" sqref="C2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+CONCATENATE("9.3.1. melléklet a 3/",LEFT([3]ÖSSZEFÜGGÉSEK!A5,4),". (III.01.) önkormányzati rendelethez")</f>
        <v>9.3.1. melléklet a 3/2018. (III.01.) önkormányzati rendelethez</v>
      </c>
    </row>
    <row r="2" spans="1:3" s="481" customFormat="1" ht="25.5" customHeight="1" x14ac:dyDescent="0.2">
      <c r="A2" s="432" t="s">
        <v>205</v>
      </c>
      <c r="B2" s="374" t="s">
        <v>580</v>
      </c>
      <c r="C2" s="388" t="s">
        <v>61</v>
      </c>
    </row>
    <row r="3" spans="1:3" s="481" customFormat="1" ht="24.75" thickBot="1" x14ac:dyDescent="0.25">
      <c r="A3" s="475" t="s">
        <v>204</v>
      </c>
      <c r="B3" s="375" t="s">
        <v>586</v>
      </c>
      <c r="C3" s="389" t="s">
        <v>55</v>
      </c>
    </row>
    <row r="4" spans="1:3" s="482" customFormat="1" ht="15.95" customHeight="1" thickBot="1" x14ac:dyDescent="0.3">
      <c r="A4" s="241"/>
      <c r="B4" s="241"/>
      <c r="C4" s="242" t="str">
        <f>'[3]9.3. sz. mell'!C4</f>
        <v>Forintban!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58955000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>
        <v>58955000</v>
      </c>
    </row>
    <row r="11" spans="1:3" s="390" customFormat="1" ht="12" customHeight="1" x14ac:dyDescent="0.2">
      <c r="A11" s="477" t="s">
        <v>101</v>
      </c>
      <c r="B11" s="8" t="s">
        <v>282</v>
      </c>
      <c r="C11" s="331"/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/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/>
    </row>
    <row r="24" spans="1:3" s="484" customFormat="1" ht="12" customHeight="1" thickBot="1" x14ac:dyDescent="0.25">
      <c r="A24" s="477" t="s">
        <v>108</v>
      </c>
      <c r="B24" s="8" t="s">
        <v>523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408</v>
      </c>
      <c r="C26" s="333">
        <f>+C27+C28</f>
        <v>0</v>
      </c>
    </row>
    <row r="27" spans="1:3" s="484" customFormat="1" ht="12" customHeight="1" x14ac:dyDescent="0.2">
      <c r="A27" s="478" t="s">
        <v>271</v>
      </c>
      <c r="B27" s="479" t="s">
        <v>406</v>
      </c>
      <c r="C27" s="80"/>
    </row>
    <row r="28" spans="1:3" s="484" customFormat="1" ht="12" customHeight="1" x14ac:dyDescent="0.2">
      <c r="A28" s="478" t="s">
        <v>272</v>
      </c>
      <c r="B28" s="480" t="s">
        <v>409</v>
      </c>
      <c r="C28" s="334"/>
    </row>
    <row r="29" spans="1:3" s="484" customFormat="1" ht="12" customHeight="1" thickBot="1" x14ac:dyDescent="0.25">
      <c r="A29" s="477" t="s">
        <v>273</v>
      </c>
      <c r="B29" s="148" t="s">
        <v>524</v>
      </c>
      <c r="C29" s="87"/>
    </row>
    <row r="30" spans="1:3" s="484" customFormat="1" ht="12" customHeight="1" thickBot="1" x14ac:dyDescent="0.25">
      <c r="A30" s="214" t="s">
        <v>23</v>
      </c>
      <c r="B30" s="130" t="s">
        <v>410</v>
      </c>
      <c r="C30" s="333">
        <f>+C31+C32+C33</f>
        <v>0</v>
      </c>
    </row>
    <row r="31" spans="1:3" s="484" customFormat="1" ht="12" customHeight="1" x14ac:dyDescent="0.2">
      <c r="A31" s="478" t="s">
        <v>92</v>
      </c>
      <c r="B31" s="479" t="s">
        <v>294</v>
      </c>
      <c r="C31" s="80"/>
    </row>
    <row r="32" spans="1:3" s="484" customFormat="1" ht="12" customHeight="1" x14ac:dyDescent="0.2">
      <c r="A32" s="478" t="s">
        <v>93</v>
      </c>
      <c r="B32" s="480" t="s">
        <v>295</v>
      </c>
      <c r="C32" s="334"/>
    </row>
    <row r="33" spans="1:3" s="484" customFormat="1" ht="12" customHeight="1" thickBot="1" x14ac:dyDescent="0.25">
      <c r="A33" s="477" t="s">
        <v>94</v>
      </c>
      <c r="B33" s="148" t="s">
        <v>296</v>
      </c>
      <c r="C33" s="87"/>
    </row>
    <row r="34" spans="1:3" s="390" customFormat="1" ht="12" customHeight="1" thickBot="1" x14ac:dyDescent="0.25">
      <c r="A34" s="214" t="s">
        <v>24</v>
      </c>
      <c r="B34" s="130" t="s">
        <v>378</v>
      </c>
      <c r="C34" s="360"/>
    </row>
    <row r="35" spans="1:3" s="390" customFormat="1" ht="12" customHeight="1" thickBot="1" x14ac:dyDescent="0.25">
      <c r="A35" s="214" t="s">
        <v>25</v>
      </c>
      <c r="B35" s="130" t="s">
        <v>411</v>
      </c>
      <c r="C35" s="381"/>
    </row>
    <row r="36" spans="1:3" s="390" customFormat="1" ht="12" customHeight="1" thickBot="1" x14ac:dyDescent="0.25">
      <c r="A36" s="206" t="s">
        <v>26</v>
      </c>
      <c r="B36" s="130" t="s">
        <v>525</v>
      </c>
      <c r="C36" s="382">
        <f>+C8+C20+C25+C26+C30+C34+C35</f>
        <v>58955000</v>
      </c>
    </row>
    <row r="37" spans="1:3" s="390" customFormat="1" ht="12" customHeight="1" thickBot="1" x14ac:dyDescent="0.25">
      <c r="A37" s="249" t="s">
        <v>27</v>
      </c>
      <c r="B37" s="130" t="s">
        <v>413</v>
      </c>
      <c r="C37" s="382">
        <f>+C38+C39+C40</f>
        <v>268658000</v>
      </c>
    </row>
    <row r="38" spans="1:3" s="390" customFormat="1" ht="12" customHeight="1" x14ac:dyDescent="0.2">
      <c r="A38" s="478" t="s">
        <v>414</v>
      </c>
      <c r="B38" s="479" t="s">
        <v>239</v>
      </c>
      <c r="C38" s="80"/>
    </row>
    <row r="39" spans="1:3" s="390" customFormat="1" ht="12" customHeight="1" x14ac:dyDescent="0.2">
      <c r="A39" s="478" t="s">
        <v>415</v>
      </c>
      <c r="B39" s="480" t="s">
        <v>2</v>
      </c>
      <c r="C39" s="334"/>
    </row>
    <row r="40" spans="1:3" s="484" customFormat="1" ht="12" customHeight="1" thickBot="1" x14ac:dyDescent="0.25">
      <c r="A40" s="477" t="s">
        <v>416</v>
      </c>
      <c r="B40" s="148" t="s">
        <v>417</v>
      </c>
      <c r="C40" s="87">
        <v>268658000</v>
      </c>
    </row>
    <row r="41" spans="1:3" s="484" customFormat="1" ht="15" customHeight="1" thickBot="1" x14ac:dyDescent="0.25">
      <c r="A41" s="249" t="s">
        <v>28</v>
      </c>
      <c r="B41" s="250" t="s">
        <v>418</v>
      </c>
      <c r="C41" s="385">
        <f>+C36+C37</f>
        <v>327613000</v>
      </c>
    </row>
    <row r="42" spans="1:3" s="484" customFormat="1" ht="15" customHeight="1" x14ac:dyDescent="0.2">
      <c r="A42" s="251"/>
      <c r="B42" s="252"/>
      <c r="C42" s="383"/>
    </row>
    <row r="43" spans="1:3" ht="13.5" thickBot="1" x14ac:dyDescent="0.25">
      <c r="A43" s="253"/>
      <c r="B43" s="254"/>
      <c r="C43" s="384"/>
    </row>
    <row r="44" spans="1:3" s="483" customFormat="1" ht="16.5" customHeight="1" thickBot="1" x14ac:dyDescent="0.25">
      <c r="A44" s="255"/>
      <c r="B44" s="256" t="s">
        <v>58</v>
      </c>
      <c r="C44" s="385"/>
    </row>
    <row r="45" spans="1:3" s="485" customFormat="1" ht="12" customHeight="1" thickBot="1" x14ac:dyDescent="0.25">
      <c r="A45" s="214" t="s">
        <v>19</v>
      </c>
      <c r="B45" s="130" t="s">
        <v>419</v>
      </c>
      <c r="C45" s="333">
        <f>SUM(C46:C50)</f>
        <v>327270000</v>
      </c>
    </row>
    <row r="46" spans="1:3" ht="12" customHeight="1" x14ac:dyDescent="0.2">
      <c r="A46" s="477" t="s">
        <v>99</v>
      </c>
      <c r="B46" s="9" t="s">
        <v>50</v>
      </c>
      <c r="C46" s="80">
        <v>153216000</v>
      </c>
    </row>
    <row r="47" spans="1:3" ht="12" customHeight="1" x14ac:dyDescent="0.2">
      <c r="A47" s="477" t="s">
        <v>100</v>
      </c>
      <c r="B47" s="8" t="s">
        <v>184</v>
      </c>
      <c r="C47" s="83">
        <v>30541000</v>
      </c>
    </row>
    <row r="48" spans="1:3" ht="12" customHeight="1" x14ac:dyDescent="0.2">
      <c r="A48" s="477" t="s">
        <v>101</v>
      </c>
      <c r="B48" s="8" t="s">
        <v>141</v>
      </c>
      <c r="C48" s="83">
        <v>143513000</v>
      </c>
    </row>
    <row r="49" spans="1:3" ht="12" customHeight="1" x14ac:dyDescent="0.2">
      <c r="A49" s="477" t="s">
        <v>102</v>
      </c>
      <c r="B49" s="8" t="s">
        <v>185</v>
      </c>
      <c r="C49" s="83"/>
    </row>
    <row r="50" spans="1:3" ht="12" customHeight="1" thickBot="1" x14ac:dyDescent="0.25">
      <c r="A50" s="477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420</v>
      </c>
      <c r="C51" s="333">
        <f>SUM(C52:C54)</f>
        <v>343000</v>
      </c>
    </row>
    <row r="52" spans="1:3" s="485" customFormat="1" ht="12" customHeight="1" x14ac:dyDescent="0.2">
      <c r="A52" s="477" t="s">
        <v>105</v>
      </c>
      <c r="B52" s="9" t="s">
        <v>232</v>
      </c>
      <c r="C52" s="80">
        <v>343000</v>
      </c>
    </row>
    <row r="53" spans="1:3" ht="12" customHeight="1" x14ac:dyDescent="0.2">
      <c r="A53" s="477" t="s">
        <v>106</v>
      </c>
      <c r="B53" s="8" t="s">
        <v>188</v>
      </c>
      <c r="C53" s="83"/>
    </row>
    <row r="54" spans="1:3" ht="12" customHeight="1" x14ac:dyDescent="0.2">
      <c r="A54" s="477" t="s">
        <v>107</v>
      </c>
      <c r="B54" s="8" t="s">
        <v>59</v>
      </c>
      <c r="C54" s="83"/>
    </row>
    <row r="55" spans="1:3" ht="12" customHeight="1" thickBot="1" x14ac:dyDescent="0.25">
      <c r="A55" s="477" t="s">
        <v>108</v>
      </c>
      <c r="B55" s="8" t="s">
        <v>522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0"/>
    </row>
    <row r="57" spans="1:3" ht="13.5" thickBot="1" x14ac:dyDescent="0.25">
      <c r="A57" s="214" t="s">
        <v>22</v>
      </c>
      <c r="B57" s="257" t="s">
        <v>528</v>
      </c>
      <c r="C57" s="386">
        <f>+C45+C51+C56</f>
        <v>327613000</v>
      </c>
    </row>
    <row r="58" spans="1:3" ht="15" customHeight="1" thickBot="1" x14ac:dyDescent="0.25">
      <c r="C58" s="387"/>
    </row>
    <row r="59" spans="1:3" ht="14.25" customHeight="1" thickBot="1" x14ac:dyDescent="0.25">
      <c r="A59" s="260" t="s">
        <v>517</v>
      </c>
      <c r="B59" s="261"/>
      <c r="C59" s="127"/>
    </row>
    <row r="60" spans="1:3" ht="13.5" thickBot="1" x14ac:dyDescent="0.25">
      <c r="A60" s="260" t="s">
        <v>207</v>
      </c>
      <c r="B60" s="261"/>
      <c r="C60" s="127"/>
    </row>
  </sheetData>
  <pageMargins left="0.25" right="0.25" top="0.75" bottom="0.75" header="0.3" footer="0.3"/>
  <pageSetup paperSize="9" scale="93" fitToHeight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0"/>
  <sheetViews>
    <sheetView workbookViewId="0">
      <selection activeCell="C2" sqref="C2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+CONCATENATE("9.3.2. melléklet a 3/",LEFT([3]ÖSSZEFÜGGÉSEK!A5,4),". (III.01.) önkormányzati rendelethez")</f>
        <v>9.3.2. melléklet a 3/2018. (III.01.) önkormányzati rendelethez</v>
      </c>
    </row>
    <row r="2" spans="1:3" s="481" customFormat="1" ht="25.5" customHeight="1" x14ac:dyDescent="0.2">
      <c r="A2" s="432" t="s">
        <v>205</v>
      </c>
      <c r="B2" s="374" t="s">
        <v>587</v>
      </c>
      <c r="C2" s="388" t="s">
        <v>61</v>
      </c>
    </row>
    <row r="3" spans="1:3" s="481" customFormat="1" ht="24.75" thickBot="1" x14ac:dyDescent="0.25">
      <c r="A3" s="475" t="s">
        <v>204</v>
      </c>
      <c r="B3" s="375" t="s">
        <v>585</v>
      </c>
      <c r="C3" s="389" t="s">
        <v>60</v>
      </c>
    </row>
    <row r="4" spans="1:3" s="482" customFormat="1" ht="15.95" customHeight="1" thickBot="1" x14ac:dyDescent="0.3">
      <c r="A4" s="241"/>
      <c r="B4" s="241"/>
      <c r="C4" s="242" t="str">
        <f>'[3]9.3.1. sz. mell'!C4</f>
        <v>Forintban!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/>
    </row>
    <row r="11" spans="1:3" s="390" customFormat="1" ht="12" customHeight="1" x14ac:dyDescent="0.2">
      <c r="A11" s="477" t="s">
        <v>101</v>
      </c>
      <c r="B11" s="8" t="s">
        <v>282</v>
      </c>
      <c r="C11" s="331"/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/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48681000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>
        <v>48681000</v>
      </c>
    </row>
    <row r="24" spans="1:3" s="484" customFormat="1" ht="12" customHeight="1" thickBot="1" x14ac:dyDescent="0.25">
      <c r="A24" s="477" t="s">
        <v>108</v>
      </c>
      <c r="B24" s="8" t="s">
        <v>523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408</v>
      </c>
      <c r="C26" s="333">
        <f>+C27+C28</f>
        <v>0</v>
      </c>
    </row>
    <row r="27" spans="1:3" s="484" customFormat="1" ht="12" customHeight="1" x14ac:dyDescent="0.2">
      <c r="A27" s="478" t="s">
        <v>271</v>
      </c>
      <c r="B27" s="479" t="s">
        <v>406</v>
      </c>
      <c r="C27" s="80"/>
    </row>
    <row r="28" spans="1:3" s="484" customFormat="1" ht="12" customHeight="1" x14ac:dyDescent="0.2">
      <c r="A28" s="478" t="s">
        <v>272</v>
      </c>
      <c r="B28" s="480" t="s">
        <v>409</v>
      </c>
      <c r="C28" s="334"/>
    </row>
    <row r="29" spans="1:3" s="484" customFormat="1" ht="12" customHeight="1" thickBot="1" x14ac:dyDescent="0.25">
      <c r="A29" s="477" t="s">
        <v>273</v>
      </c>
      <c r="B29" s="148" t="s">
        <v>524</v>
      </c>
      <c r="C29" s="87"/>
    </row>
    <row r="30" spans="1:3" s="484" customFormat="1" ht="12" customHeight="1" thickBot="1" x14ac:dyDescent="0.25">
      <c r="A30" s="214" t="s">
        <v>23</v>
      </c>
      <c r="B30" s="130" t="s">
        <v>410</v>
      </c>
      <c r="C30" s="333">
        <f>+C31+C32+C33</f>
        <v>0</v>
      </c>
    </row>
    <row r="31" spans="1:3" s="484" customFormat="1" ht="12" customHeight="1" x14ac:dyDescent="0.2">
      <c r="A31" s="478" t="s">
        <v>92</v>
      </c>
      <c r="B31" s="479" t="s">
        <v>294</v>
      </c>
      <c r="C31" s="80"/>
    </row>
    <row r="32" spans="1:3" s="484" customFormat="1" ht="12" customHeight="1" x14ac:dyDescent="0.2">
      <c r="A32" s="478" t="s">
        <v>93</v>
      </c>
      <c r="B32" s="480" t="s">
        <v>295</v>
      </c>
      <c r="C32" s="334"/>
    </row>
    <row r="33" spans="1:3" s="484" customFormat="1" ht="12" customHeight="1" thickBot="1" x14ac:dyDescent="0.25">
      <c r="A33" s="477" t="s">
        <v>94</v>
      </c>
      <c r="B33" s="148" t="s">
        <v>296</v>
      </c>
      <c r="C33" s="87"/>
    </row>
    <row r="34" spans="1:3" s="390" customFormat="1" ht="12" customHeight="1" thickBot="1" x14ac:dyDescent="0.25">
      <c r="A34" s="214" t="s">
        <v>24</v>
      </c>
      <c r="B34" s="130" t="s">
        <v>378</v>
      </c>
      <c r="C34" s="360"/>
    </row>
    <row r="35" spans="1:3" s="390" customFormat="1" ht="12" customHeight="1" thickBot="1" x14ac:dyDescent="0.25">
      <c r="A35" s="214" t="s">
        <v>25</v>
      </c>
      <c r="B35" s="130" t="s">
        <v>411</v>
      </c>
      <c r="C35" s="381"/>
    </row>
    <row r="36" spans="1:3" s="390" customFormat="1" ht="12" customHeight="1" thickBot="1" x14ac:dyDescent="0.25">
      <c r="A36" s="206" t="s">
        <v>26</v>
      </c>
      <c r="B36" s="130" t="s">
        <v>525</v>
      </c>
      <c r="C36" s="382">
        <f>+C8+C20+C25+C26+C30+C34+C35</f>
        <v>48681000</v>
      </c>
    </row>
    <row r="37" spans="1:3" s="390" customFormat="1" ht="12" customHeight="1" thickBot="1" x14ac:dyDescent="0.25">
      <c r="A37" s="249" t="s">
        <v>27</v>
      </c>
      <c r="B37" s="130" t="s">
        <v>413</v>
      </c>
      <c r="C37" s="382">
        <f>+C38+C39+C40</f>
        <v>65020000</v>
      </c>
    </row>
    <row r="38" spans="1:3" s="390" customFormat="1" ht="12" customHeight="1" x14ac:dyDescent="0.2">
      <c r="A38" s="478" t="s">
        <v>414</v>
      </c>
      <c r="B38" s="479" t="s">
        <v>239</v>
      </c>
      <c r="C38" s="80">
        <v>65020000</v>
      </c>
    </row>
    <row r="39" spans="1:3" s="390" customFormat="1" ht="12" customHeight="1" x14ac:dyDescent="0.2">
      <c r="A39" s="478" t="s">
        <v>415</v>
      </c>
      <c r="B39" s="480" t="s">
        <v>2</v>
      </c>
      <c r="C39" s="334"/>
    </row>
    <row r="40" spans="1:3" s="484" customFormat="1" ht="12" customHeight="1" thickBot="1" x14ac:dyDescent="0.25">
      <c r="A40" s="477" t="s">
        <v>416</v>
      </c>
      <c r="B40" s="148" t="s">
        <v>417</v>
      </c>
      <c r="C40" s="87"/>
    </row>
    <row r="41" spans="1:3" s="484" customFormat="1" ht="15" customHeight="1" thickBot="1" x14ac:dyDescent="0.25">
      <c r="A41" s="249" t="s">
        <v>28</v>
      </c>
      <c r="B41" s="250" t="s">
        <v>418</v>
      </c>
      <c r="C41" s="385">
        <f>+C36+C37</f>
        <v>113701000</v>
      </c>
    </row>
    <row r="42" spans="1:3" s="484" customFormat="1" ht="15" customHeight="1" x14ac:dyDescent="0.2">
      <c r="A42" s="251"/>
      <c r="B42" s="252"/>
      <c r="C42" s="383"/>
    </row>
    <row r="43" spans="1:3" ht="13.5" thickBot="1" x14ac:dyDescent="0.25">
      <c r="A43" s="253"/>
      <c r="B43" s="254"/>
      <c r="C43" s="384"/>
    </row>
    <row r="44" spans="1:3" s="483" customFormat="1" ht="16.5" customHeight="1" thickBot="1" x14ac:dyDescent="0.25">
      <c r="A44" s="255"/>
      <c r="B44" s="256" t="s">
        <v>58</v>
      </c>
      <c r="C44" s="385"/>
    </row>
    <row r="45" spans="1:3" s="485" customFormat="1" ht="12" customHeight="1" thickBot="1" x14ac:dyDescent="0.25">
      <c r="A45" s="214" t="s">
        <v>19</v>
      </c>
      <c r="B45" s="130" t="s">
        <v>419</v>
      </c>
      <c r="C45" s="333">
        <f>SUM(C46:C50)</f>
        <v>113701000</v>
      </c>
    </row>
    <row r="46" spans="1:3" ht="12" customHeight="1" x14ac:dyDescent="0.2">
      <c r="A46" s="477" t="s">
        <v>99</v>
      </c>
      <c r="B46" s="9" t="s">
        <v>50</v>
      </c>
      <c r="C46" s="80">
        <v>93471000</v>
      </c>
    </row>
    <row r="47" spans="1:3" ht="12" customHeight="1" x14ac:dyDescent="0.2">
      <c r="A47" s="477" t="s">
        <v>100</v>
      </c>
      <c r="B47" s="8" t="s">
        <v>184</v>
      </c>
      <c r="C47" s="83">
        <v>18645000</v>
      </c>
    </row>
    <row r="48" spans="1:3" ht="12" customHeight="1" x14ac:dyDescent="0.2">
      <c r="A48" s="477" t="s">
        <v>101</v>
      </c>
      <c r="B48" s="8" t="s">
        <v>141</v>
      </c>
      <c r="C48" s="83">
        <v>1585000</v>
      </c>
    </row>
    <row r="49" spans="1:3" ht="12" customHeight="1" x14ac:dyDescent="0.2">
      <c r="A49" s="477" t="s">
        <v>102</v>
      </c>
      <c r="B49" s="8" t="s">
        <v>185</v>
      </c>
      <c r="C49" s="83"/>
    </row>
    <row r="50" spans="1:3" ht="12" customHeight="1" thickBot="1" x14ac:dyDescent="0.25">
      <c r="A50" s="477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420</v>
      </c>
      <c r="C51" s="333">
        <f>SUM(C52:C54)</f>
        <v>0</v>
      </c>
    </row>
    <row r="52" spans="1:3" s="485" customFormat="1" ht="12" customHeight="1" x14ac:dyDescent="0.2">
      <c r="A52" s="477" t="s">
        <v>105</v>
      </c>
      <c r="B52" s="9" t="s">
        <v>232</v>
      </c>
      <c r="C52" s="80"/>
    </row>
    <row r="53" spans="1:3" ht="12" customHeight="1" x14ac:dyDescent="0.2">
      <c r="A53" s="477" t="s">
        <v>106</v>
      </c>
      <c r="B53" s="8" t="s">
        <v>188</v>
      </c>
      <c r="C53" s="83"/>
    </row>
    <row r="54" spans="1:3" ht="12" customHeight="1" x14ac:dyDescent="0.2">
      <c r="A54" s="477" t="s">
        <v>107</v>
      </c>
      <c r="B54" s="8" t="s">
        <v>59</v>
      </c>
      <c r="C54" s="83"/>
    </row>
    <row r="55" spans="1:3" ht="12" customHeight="1" thickBot="1" x14ac:dyDescent="0.25">
      <c r="A55" s="477" t="s">
        <v>108</v>
      </c>
      <c r="B55" s="8" t="s">
        <v>522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0"/>
    </row>
    <row r="57" spans="1:3" ht="13.5" thickBot="1" x14ac:dyDescent="0.25">
      <c r="A57" s="214" t="s">
        <v>22</v>
      </c>
      <c r="B57" s="257" t="s">
        <v>528</v>
      </c>
      <c r="C57" s="386">
        <f>+C45+C51+C56</f>
        <v>113701000</v>
      </c>
    </row>
    <row r="58" spans="1:3" ht="15" customHeight="1" thickBot="1" x14ac:dyDescent="0.25">
      <c r="C58" s="387"/>
    </row>
    <row r="59" spans="1:3" ht="14.25" customHeight="1" thickBot="1" x14ac:dyDescent="0.25">
      <c r="A59" s="260" t="s">
        <v>517</v>
      </c>
      <c r="B59" s="261"/>
      <c r="C59" s="127"/>
    </row>
    <row r="60" spans="1:3" ht="13.5" thickBot="1" x14ac:dyDescent="0.25">
      <c r="A60" s="260" t="s">
        <v>207</v>
      </c>
      <c r="B60" s="261"/>
      <c r="C60" s="127"/>
    </row>
  </sheetData>
  <pageMargins left="0.25" right="0.25" top="0.75" bottom="0.75" header="0.3" footer="0.3"/>
  <pageSetup paperSize="9" scale="93" fitToHeight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  <pageSetUpPr fitToPage="1"/>
  </sheetPr>
  <dimension ref="A1:C60"/>
  <sheetViews>
    <sheetView zoomScale="145" zoomScaleNormal="145" workbookViewId="0">
      <selection activeCell="B1" sqref="B1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+CONCATENATE("9.4. melléklet a 3/",LEFT(ÖSSZEFÜGGÉSEK!A5,4),". (III.01.) önkormányzati rendelethez")</f>
        <v>9.4. melléklet a 3/2018. (III.01.) önkormányzati rendelethez</v>
      </c>
    </row>
    <row r="2" spans="1:3" s="481" customFormat="1" ht="25.5" customHeight="1" x14ac:dyDescent="0.2">
      <c r="A2" s="432" t="s">
        <v>205</v>
      </c>
      <c r="B2" s="374" t="s">
        <v>577</v>
      </c>
      <c r="C2" s="388" t="s">
        <v>61</v>
      </c>
    </row>
    <row r="3" spans="1:3" s="481" customFormat="1" ht="24.75" thickBot="1" x14ac:dyDescent="0.25">
      <c r="A3" s="475" t="s">
        <v>204</v>
      </c>
      <c r="B3" s="375" t="s">
        <v>401</v>
      </c>
      <c r="C3" s="389"/>
    </row>
    <row r="4" spans="1:3" s="482" customFormat="1" ht="15.95" customHeight="1" thickBot="1" x14ac:dyDescent="0.3">
      <c r="A4" s="241"/>
      <c r="B4" s="241"/>
      <c r="C4" s="242" t="e">
        <f>'9.3. sz. mell'!C4</f>
        <v>#REF!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/>
    </row>
    <row r="11" spans="1:3" s="390" customFormat="1" ht="12" customHeight="1" x14ac:dyDescent="0.2">
      <c r="A11" s="477" t="s">
        <v>101</v>
      </c>
      <c r="B11" s="8" t="s">
        <v>282</v>
      </c>
      <c r="C11" s="331"/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/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/>
    </row>
    <row r="24" spans="1:3" s="484" customFormat="1" ht="12" customHeight="1" thickBot="1" x14ac:dyDescent="0.25">
      <c r="A24" s="477" t="s">
        <v>108</v>
      </c>
      <c r="B24" s="8" t="s">
        <v>523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408</v>
      </c>
      <c r="C26" s="333">
        <f>+C27+C28</f>
        <v>0</v>
      </c>
    </row>
    <row r="27" spans="1:3" s="484" customFormat="1" ht="12" customHeight="1" x14ac:dyDescent="0.2">
      <c r="A27" s="478" t="s">
        <v>271</v>
      </c>
      <c r="B27" s="479" t="s">
        <v>406</v>
      </c>
      <c r="C27" s="80"/>
    </row>
    <row r="28" spans="1:3" s="484" customFormat="1" ht="12" customHeight="1" x14ac:dyDescent="0.2">
      <c r="A28" s="478" t="s">
        <v>272</v>
      </c>
      <c r="B28" s="480" t="s">
        <v>409</v>
      </c>
      <c r="C28" s="334"/>
    </row>
    <row r="29" spans="1:3" s="484" customFormat="1" ht="12" customHeight="1" thickBot="1" x14ac:dyDescent="0.25">
      <c r="A29" s="477" t="s">
        <v>273</v>
      </c>
      <c r="B29" s="148" t="s">
        <v>524</v>
      </c>
      <c r="C29" s="87"/>
    </row>
    <row r="30" spans="1:3" s="484" customFormat="1" ht="12" customHeight="1" thickBot="1" x14ac:dyDescent="0.25">
      <c r="A30" s="214" t="s">
        <v>23</v>
      </c>
      <c r="B30" s="130" t="s">
        <v>410</v>
      </c>
      <c r="C30" s="333">
        <f>+C31+C32+C33</f>
        <v>0</v>
      </c>
    </row>
    <row r="31" spans="1:3" s="484" customFormat="1" ht="12" customHeight="1" x14ac:dyDescent="0.2">
      <c r="A31" s="478" t="s">
        <v>92</v>
      </c>
      <c r="B31" s="479" t="s">
        <v>294</v>
      </c>
      <c r="C31" s="80"/>
    </row>
    <row r="32" spans="1:3" s="484" customFormat="1" ht="12" customHeight="1" x14ac:dyDescent="0.2">
      <c r="A32" s="478" t="s">
        <v>93</v>
      </c>
      <c r="B32" s="480" t="s">
        <v>295</v>
      </c>
      <c r="C32" s="334"/>
    </row>
    <row r="33" spans="1:3" s="484" customFormat="1" ht="12" customHeight="1" thickBot="1" x14ac:dyDescent="0.25">
      <c r="A33" s="477" t="s">
        <v>94</v>
      </c>
      <c r="B33" s="148" t="s">
        <v>296</v>
      </c>
      <c r="C33" s="87"/>
    </row>
    <row r="34" spans="1:3" s="390" customFormat="1" ht="12" customHeight="1" thickBot="1" x14ac:dyDescent="0.25">
      <c r="A34" s="214" t="s">
        <v>24</v>
      </c>
      <c r="B34" s="130" t="s">
        <v>378</v>
      </c>
      <c r="C34" s="360"/>
    </row>
    <row r="35" spans="1:3" s="390" customFormat="1" ht="12" customHeight="1" thickBot="1" x14ac:dyDescent="0.25">
      <c r="A35" s="214" t="s">
        <v>25</v>
      </c>
      <c r="B35" s="130" t="s">
        <v>411</v>
      </c>
      <c r="C35" s="381"/>
    </row>
    <row r="36" spans="1:3" s="390" customFormat="1" ht="12" customHeight="1" thickBot="1" x14ac:dyDescent="0.25">
      <c r="A36" s="206" t="s">
        <v>26</v>
      </c>
      <c r="B36" s="130" t="s">
        <v>525</v>
      </c>
      <c r="C36" s="382">
        <f>+C8+C20+C25+C26+C30+C34+C35</f>
        <v>0</v>
      </c>
    </row>
    <row r="37" spans="1:3" s="390" customFormat="1" ht="12" customHeight="1" thickBot="1" x14ac:dyDescent="0.25">
      <c r="A37" s="249" t="s">
        <v>27</v>
      </c>
      <c r="B37" s="130" t="s">
        <v>413</v>
      </c>
      <c r="C37" s="382">
        <f>+C38+C39+C40</f>
        <v>104372551</v>
      </c>
    </row>
    <row r="38" spans="1:3" s="390" customFormat="1" ht="12" customHeight="1" x14ac:dyDescent="0.2">
      <c r="A38" s="478" t="s">
        <v>414</v>
      </c>
      <c r="B38" s="479" t="s">
        <v>239</v>
      </c>
      <c r="C38" s="80"/>
    </row>
    <row r="39" spans="1:3" s="390" customFormat="1" ht="12" customHeight="1" x14ac:dyDescent="0.2">
      <c r="A39" s="478" t="s">
        <v>415</v>
      </c>
      <c r="B39" s="480" t="s">
        <v>2</v>
      </c>
      <c r="C39" s="334"/>
    </row>
    <row r="40" spans="1:3" s="484" customFormat="1" ht="12" customHeight="1" thickBot="1" x14ac:dyDescent="0.25">
      <c r="A40" s="477" t="s">
        <v>416</v>
      </c>
      <c r="B40" s="148" t="s">
        <v>417</v>
      </c>
      <c r="C40" s="87">
        <v>104372551</v>
      </c>
    </row>
    <row r="41" spans="1:3" s="484" customFormat="1" ht="15" customHeight="1" thickBot="1" x14ac:dyDescent="0.25">
      <c r="A41" s="249" t="s">
        <v>28</v>
      </c>
      <c r="B41" s="250" t="s">
        <v>418</v>
      </c>
      <c r="C41" s="385">
        <f>+C36+C37</f>
        <v>104372551</v>
      </c>
    </row>
    <row r="42" spans="1:3" s="484" customFormat="1" ht="15" customHeight="1" x14ac:dyDescent="0.2">
      <c r="A42" s="251"/>
      <c r="B42" s="252"/>
      <c r="C42" s="383"/>
    </row>
    <row r="43" spans="1:3" ht="13.5" thickBot="1" x14ac:dyDescent="0.25">
      <c r="A43" s="253"/>
      <c r="B43" s="254"/>
      <c r="C43" s="384"/>
    </row>
    <row r="44" spans="1:3" s="483" customFormat="1" ht="16.5" customHeight="1" thickBot="1" x14ac:dyDescent="0.25">
      <c r="A44" s="255"/>
      <c r="B44" s="256" t="s">
        <v>58</v>
      </c>
      <c r="C44" s="385"/>
    </row>
    <row r="45" spans="1:3" s="485" customFormat="1" ht="12" customHeight="1" thickBot="1" x14ac:dyDescent="0.25">
      <c r="A45" s="214" t="s">
        <v>19</v>
      </c>
      <c r="B45" s="130" t="s">
        <v>419</v>
      </c>
      <c r="C45" s="333">
        <f>SUM(C46:C50)</f>
        <v>103864551</v>
      </c>
    </row>
    <row r="46" spans="1:3" ht="12" customHeight="1" x14ac:dyDescent="0.2">
      <c r="A46" s="477" t="s">
        <v>99</v>
      </c>
      <c r="B46" s="9" t="s">
        <v>50</v>
      </c>
      <c r="C46" s="80">
        <v>77936554</v>
      </c>
    </row>
    <row r="47" spans="1:3" ht="12" customHeight="1" x14ac:dyDescent="0.2">
      <c r="A47" s="477" t="s">
        <v>100</v>
      </c>
      <c r="B47" s="8" t="s">
        <v>184</v>
      </c>
      <c r="C47" s="83">
        <v>16822986</v>
      </c>
    </row>
    <row r="48" spans="1:3" ht="12" customHeight="1" x14ac:dyDescent="0.2">
      <c r="A48" s="477" t="s">
        <v>101</v>
      </c>
      <c r="B48" s="8" t="s">
        <v>141</v>
      </c>
      <c r="C48" s="83">
        <v>9105011</v>
      </c>
    </row>
    <row r="49" spans="1:3" ht="12" customHeight="1" x14ac:dyDescent="0.2">
      <c r="A49" s="477" t="s">
        <v>102</v>
      </c>
      <c r="B49" s="8" t="s">
        <v>185</v>
      </c>
      <c r="C49" s="83"/>
    </row>
    <row r="50" spans="1:3" ht="12" customHeight="1" thickBot="1" x14ac:dyDescent="0.25">
      <c r="A50" s="477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420</v>
      </c>
      <c r="C51" s="333">
        <f>SUM(C52:C54)</f>
        <v>508000</v>
      </c>
    </row>
    <row r="52" spans="1:3" s="485" customFormat="1" ht="12" customHeight="1" x14ac:dyDescent="0.2">
      <c r="A52" s="477" t="s">
        <v>105</v>
      </c>
      <c r="B52" s="9" t="s">
        <v>232</v>
      </c>
      <c r="C52" s="80">
        <v>508000</v>
      </c>
    </row>
    <row r="53" spans="1:3" ht="12" customHeight="1" x14ac:dyDescent="0.2">
      <c r="A53" s="477" t="s">
        <v>106</v>
      </c>
      <c r="B53" s="8" t="s">
        <v>188</v>
      </c>
      <c r="C53" s="83"/>
    </row>
    <row r="54" spans="1:3" ht="12" customHeight="1" x14ac:dyDescent="0.2">
      <c r="A54" s="477" t="s">
        <v>107</v>
      </c>
      <c r="B54" s="8" t="s">
        <v>59</v>
      </c>
      <c r="C54" s="83"/>
    </row>
    <row r="55" spans="1:3" ht="12" customHeight="1" thickBot="1" x14ac:dyDescent="0.25">
      <c r="A55" s="477" t="s">
        <v>108</v>
      </c>
      <c r="B55" s="8" t="s">
        <v>522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0"/>
    </row>
    <row r="57" spans="1:3" ht="13.5" thickBot="1" x14ac:dyDescent="0.25">
      <c r="A57" s="214" t="s">
        <v>22</v>
      </c>
      <c r="B57" s="257" t="s">
        <v>528</v>
      </c>
      <c r="C57" s="386">
        <f>+C45+C51+C56</f>
        <v>104372551</v>
      </c>
    </row>
    <row r="58" spans="1:3" ht="15" customHeight="1" thickBot="1" x14ac:dyDescent="0.25">
      <c r="C58" s="387"/>
    </row>
    <row r="59" spans="1:3" ht="14.25" customHeight="1" thickBot="1" x14ac:dyDescent="0.25">
      <c r="A59" s="260" t="s">
        <v>517</v>
      </c>
      <c r="B59" s="261"/>
      <c r="C59" s="127"/>
    </row>
    <row r="60" spans="1:3" ht="13.5" thickBot="1" x14ac:dyDescent="0.25">
      <c r="A60" s="260" t="s">
        <v>207</v>
      </c>
      <c r="B60" s="261"/>
      <c r="C60" s="127"/>
    </row>
  </sheetData>
  <sheetProtection formatCells="0"/>
  <printOptions horizontalCentered="1"/>
  <pageMargins left="0.25" right="0.25" top="0.75" bottom="0.75" header="0.3" footer="0.3"/>
  <pageSetup paperSize="9" scale="93" fitToHeight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  <pageSetUpPr fitToPage="1"/>
  </sheetPr>
  <dimension ref="A1:C60"/>
  <sheetViews>
    <sheetView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11.25" customHeight="1" thickBot="1" x14ac:dyDescent="0.25">
      <c r="A1" s="237"/>
      <c r="B1" s="239"/>
      <c r="C1" s="587" t="str">
        <f>+CONCATENATE("9.5. melléklet a 3/",LEFT([4]ÖSSZEFÜGGÉSEK!A5,4),". (III.01.) önkormányzati rendelethez")</f>
        <v>9.5. melléklet a 3/2018. (III.01.) önkormányzati rendelethez</v>
      </c>
    </row>
    <row r="2" spans="1:3" s="481" customFormat="1" ht="35.25" customHeight="1" x14ac:dyDescent="0.2">
      <c r="A2" s="432" t="s">
        <v>205</v>
      </c>
      <c r="B2" s="374" t="s">
        <v>578</v>
      </c>
      <c r="C2" s="388" t="s">
        <v>61</v>
      </c>
    </row>
    <row r="3" spans="1:3" s="481" customFormat="1" ht="24.75" thickBot="1" x14ac:dyDescent="0.25">
      <c r="A3" s="475" t="s">
        <v>204</v>
      </c>
      <c r="B3" s="375" t="s">
        <v>401</v>
      </c>
      <c r="C3" s="389"/>
    </row>
    <row r="4" spans="1:3" s="482" customFormat="1" ht="15.95" customHeight="1" thickBot="1" x14ac:dyDescent="0.3">
      <c r="A4" s="241"/>
      <c r="B4" s="241"/>
      <c r="C4" s="242" t="e">
        <f>#REF!</f>
        <v>#REF!</v>
      </c>
    </row>
    <row r="5" spans="1:3" ht="13.5" thickBot="1" x14ac:dyDescent="0.25">
      <c r="A5" s="433" t="s">
        <v>206</v>
      </c>
      <c r="B5" s="243" t="s">
        <v>560</v>
      </c>
      <c r="C5" s="588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8580000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>
        <v>6755900</v>
      </c>
    </row>
    <row r="11" spans="1:3" s="390" customFormat="1" ht="12" customHeight="1" x14ac:dyDescent="0.2">
      <c r="A11" s="477" t="s">
        <v>101</v>
      </c>
      <c r="B11" s="8" t="s">
        <v>282</v>
      </c>
      <c r="C11" s="331"/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>
        <v>1824100</v>
      </c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22499948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>
        <v>22499948</v>
      </c>
    </row>
    <row r="24" spans="1:3" s="484" customFormat="1" ht="12" customHeight="1" thickBot="1" x14ac:dyDescent="0.25">
      <c r="A24" s="477" t="s">
        <v>108</v>
      </c>
      <c r="B24" s="8" t="s">
        <v>523</v>
      </c>
      <c r="C24" s="331">
        <v>22499948</v>
      </c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408</v>
      </c>
      <c r="C26" s="333">
        <f>+C27+C28</f>
        <v>2500000</v>
      </c>
    </row>
    <row r="27" spans="1:3" s="484" customFormat="1" ht="12" customHeight="1" x14ac:dyDescent="0.2">
      <c r="A27" s="478" t="s">
        <v>271</v>
      </c>
      <c r="B27" s="479" t="s">
        <v>406</v>
      </c>
      <c r="C27" s="80"/>
    </row>
    <row r="28" spans="1:3" s="484" customFormat="1" ht="12" customHeight="1" x14ac:dyDescent="0.2">
      <c r="A28" s="478" t="s">
        <v>272</v>
      </c>
      <c r="B28" s="480" t="s">
        <v>409</v>
      </c>
      <c r="C28" s="334">
        <v>2500000</v>
      </c>
    </row>
    <row r="29" spans="1:3" s="484" customFormat="1" ht="12" customHeight="1" thickBot="1" x14ac:dyDescent="0.25">
      <c r="A29" s="477" t="s">
        <v>273</v>
      </c>
      <c r="B29" s="148" t="s">
        <v>524</v>
      </c>
      <c r="C29" s="87">
        <v>2500000</v>
      </c>
    </row>
    <row r="30" spans="1:3" s="484" customFormat="1" ht="12" customHeight="1" thickBot="1" x14ac:dyDescent="0.25">
      <c r="A30" s="214" t="s">
        <v>23</v>
      </c>
      <c r="B30" s="130" t="s">
        <v>410</v>
      </c>
      <c r="C30" s="333">
        <f>+C31+C32+C33</f>
        <v>0</v>
      </c>
    </row>
    <row r="31" spans="1:3" s="484" customFormat="1" ht="12" customHeight="1" x14ac:dyDescent="0.2">
      <c r="A31" s="478" t="s">
        <v>92</v>
      </c>
      <c r="B31" s="479" t="s">
        <v>294</v>
      </c>
      <c r="C31" s="80"/>
    </row>
    <row r="32" spans="1:3" s="484" customFormat="1" ht="12" customHeight="1" x14ac:dyDescent="0.2">
      <c r="A32" s="478" t="s">
        <v>93</v>
      </c>
      <c r="B32" s="480" t="s">
        <v>295</v>
      </c>
      <c r="C32" s="334"/>
    </row>
    <row r="33" spans="1:3" s="484" customFormat="1" ht="12" customHeight="1" thickBot="1" x14ac:dyDescent="0.25">
      <c r="A33" s="477" t="s">
        <v>94</v>
      </c>
      <c r="B33" s="148" t="s">
        <v>296</v>
      </c>
      <c r="C33" s="87"/>
    </row>
    <row r="34" spans="1:3" s="390" customFormat="1" ht="12" customHeight="1" thickBot="1" x14ac:dyDescent="0.25">
      <c r="A34" s="214" t="s">
        <v>24</v>
      </c>
      <c r="B34" s="130" t="s">
        <v>378</v>
      </c>
      <c r="C34" s="360"/>
    </row>
    <row r="35" spans="1:3" s="390" customFormat="1" ht="12" customHeight="1" thickBot="1" x14ac:dyDescent="0.25">
      <c r="A35" s="214" t="s">
        <v>25</v>
      </c>
      <c r="B35" s="130" t="s">
        <v>411</v>
      </c>
      <c r="C35" s="381"/>
    </row>
    <row r="36" spans="1:3" s="390" customFormat="1" ht="12" customHeight="1" thickBot="1" x14ac:dyDescent="0.25">
      <c r="A36" s="206" t="s">
        <v>26</v>
      </c>
      <c r="B36" s="130" t="s">
        <v>525</v>
      </c>
      <c r="C36" s="382">
        <f>+C8+C20+C25+C26+C30+C34+C35</f>
        <v>33579948</v>
      </c>
    </row>
    <row r="37" spans="1:3" s="390" customFormat="1" ht="12" customHeight="1" thickBot="1" x14ac:dyDescent="0.25">
      <c r="A37" s="249" t="s">
        <v>27</v>
      </c>
      <c r="B37" s="130" t="s">
        <v>413</v>
      </c>
      <c r="C37" s="382">
        <f>+C38+C39+C40</f>
        <v>22611000</v>
      </c>
    </row>
    <row r="38" spans="1:3" s="390" customFormat="1" ht="12" customHeight="1" x14ac:dyDescent="0.2">
      <c r="A38" s="478" t="s">
        <v>414</v>
      </c>
      <c r="B38" s="479" t="s">
        <v>239</v>
      </c>
      <c r="C38" s="80"/>
    </row>
    <row r="39" spans="1:3" s="390" customFormat="1" ht="12" customHeight="1" x14ac:dyDescent="0.2">
      <c r="A39" s="478" t="s">
        <v>415</v>
      </c>
      <c r="B39" s="480" t="s">
        <v>579</v>
      </c>
      <c r="C39" s="334">
        <v>17524160</v>
      </c>
    </row>
    <row r="40" spans="1:3" s="484" customFormat="1" ht="12" customHeight="1" thickBot="1" x14ac:dyDescent="0.25">
      <c r="A40" s="477" t="s">
        <v>416</v>
      </c>
      <c r="B40" s="148" t="s">
        <v>417</v>
      </c>
      <c r="C40" s="87">
        <v>5086840</v>
      </c>
    </row>
    <row r="41" spans="1:3" s="484" customFormat="1" ht="15" customHeight="1" thickBot="1" x14ac:dyDescent="0.25">
      <c r="A41" s="249" t="s">
        <v>28</v>
      </c>
      <c r="B41" s="250" t="s">
        <v>418</v>
      </c>
      <c r="C41" s="385">
        <f>+C36+C37</f>
        <v>56190948</v>
      </c>
    </row>
    <row r="42" spans="1:3" s="484" customFormat="1" ht="15" customHeight="1" x14ac:dyDescent="0.2">
      <c r="A42" s="251"/>
      <c r="B42" s="252"/>
      <c r="C42" s="383"/>
    </row>
    <row r="43" spans="1:3" ht="13.5" thickBot="1" x14ac:dyDescent="0.25">
      <c r="A43" s="253"/>
      <c r="B43" s="254"/>
      <c r="C43" s="384"/>
    </row>
    <row r="44" spans="1:3" s="483" customFormat="1" ht="16.5" customHeight="1" thickBot="1" x14ac:dyDescent="0.25">
      <c r="A44" s="255"/>
      <c r="B44" s="256" t="s">
        <v>58</v>
      </c>
      <c r="C44" s="385"/>
    </row>
    <row r="45" spans="1:3" s="485" customFormat="1" ht="12" customHeight="1" thickBot="1" x14ac:dyDescent="0.25">
      <c r="A45" s="214" t="s">
        <v>19</v>
      </c>
      <c r="B45" s="130" t="s">
        <v>419</v>
      </c>
      <c r="C45" s="333">
        <f>SUM(C46:C50)</f>
        <v>53690948</v>
      </c>
    </row>
    <row r="46" spans="1:3" ht="12" customHeight="1" x14ac:dyDescent="0.2">
      <c r="A46" s="477" t="s">
        <v>99</v>
      </c>
      <c r="B46" s="9" t="s">
        <v>50</v>
      </c>
      <c r="C46" s="80">
        <v>19523540</v>
      </c>
    </row>
    <row r="47" spans="1:3" ht="12" customHeight="1" x14ac:dyDescent="0.2">
      <c r="A47" s="477" t="s">
        <v>100</v>
      </c>
      <c r="B47" s="8" t="s">
        <v>184</v>
      </c>
      <c r="C47" s="83">
        <v>3944457</v>
      </c>
    </row>
    <row r="48" spans="1:3" ht="12" customHeight="1" x14ac:dyDescent="0.2">
      <c r="A48" s="477" t="s">
        <v>101</v>
      </c>
      <c r="B48" s="8" t="s">
        <v>141</v>
      </c>
      <c r="C48" s="83">
        <v>30222951</v>
      </c>
    </row>
    <row r="49" spans="1:3" ht="12" customHeight="1" x14ac:dyDescent="0.2">
      <c r="A49" s="477" t="s">
        <v>102</v>
      </c>
      <c r="B49" s="8" t="s">
        <v>185</v>
      </c>
      <c r="C49" s="83"/>
    </row>
    <row r="50" spans="1:3" ht="12" customHeight="1" thickBot="1" x14ac:dyDescent="0.25">
      <c r="A50" s="477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420</v>
      </c>
      <c r="C51" s="333">
        <f>SUM(C52:C54)</f>
        <v>2500000</v>
      </c>
    </row>
    <row r="52" spans="1:3" s="485" customFormat="1" ht="12" customHeight="1" x14ac:dyDescent="0.2">
      <c r="A52" s="477" t="s">
        <v>105</v>
      </c>
      <c r="B52" s="9" t="s">
        <v>232</v>
      </c>
      <c r="C52" s="80"/>
    </row>
    <row r="53" spans="1:3" ht="12" customHeight="1" x14ac:dyDescent="0.2">
      <c r="A53" s="477" t="s">
        <v>106</v>
      </c>
      <c r="B53" s="8" t="s">
        <v>188</v>
      </c>
      <c r="C53" s="83"/>
    </row>
    <row r="54" spans="1:3" ht="12" customHeight="1" x14ac:dyDescent="0.2">
      <c r="A54" s="477" t="s">
        <v>107</v>
      </c>
      <c r="B54" s="8" t="s">
        <v>59</v>
      </c>
      <c r="C54" s="83">
        <v>2500000</v>
      </c>
    </row>
    <row r="55" spans="1:3" ht="12" customHeight="1" thickBot="1" x14ac:dyDescent="0.25">
      <c r="A55" s="477" t="s">
        <v>108</v>
      </c>
      <c r="B55" s="8" t="s">
        <v>522</v>
      </c>
      <c r="C55" s="83">
        <v>2500000</v>
      </c>
    </row>
    <row r="56" spans="1:3" ht="15" customHeight="1" thickBot="1" x14ac:dyDescent="0.25">
      <c r="A56" s="214" t="s">
        <v>21</v>
      </c>
      <c r="B56" s="130" t="s">
        <v>13</v>
      </c>
      <c r="C56" s="360"/>
    </row>
    <row r="57" spans="1:3" ht="13.5" thickBot="1" x14ac:dyDescent="0.25">
      <c r="A57" s="214" t="s">
        <v>22</v>
      </c>
      <c r="B57" s="257" t="s">
        <v>528</v>
      </c>
      <c r="C57" s="386">
        <f>+C45+C51+C56</f>
        <v>56190948</v>
      </c>
    </row>
    <row r="58" spans="1:3" ht="15" customHeight="1" thickBot="1" x14ac:dyDescent="0.25">
      <c r="C58" s="387"/>
    </row>
    <row r="59" spans="1:3" ht="14.25" customHeight="1" thickBot="1" x14ac:dyDescent="0.25">
      <c r="A59" s="260" t="s">
        <v>517</v>
      </c>
      <c r="B59" s="261"/>
      <c r="C59" s="127"/>
    </row>
    <row r="60" spans="1:3" ht="13.5" thickBot="1" x14ac:dyDescent="0.25">
      <c r="A60" s="260" t="s">
        <v>207</v>
      </c>
      <c r="B60" s="261"/>
      <c r="C60" s="127"/>
    </row>
  </sheetData>
  <sheetProtection formatCells="0"/>
  <printOptions horizontalCentered="1"/>
  <pageMargins left="0.25" right="0.25" top="0.75" bottom="0.75" header="0.3" footer="0.3"/>
  <pageSetup paperSize="9" scale="93" fitToHeight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0"/>
  <sheetViews>
    <sheetView workbookViewId="0">
      <selection activeCell="C1" sqref="C1"/>
    </sheetView>
  </sheetViews>
  <sheetFormatPr defaultRowHeight="12.75" x14ac:dyDescent="0.2"/>
  <cols>
    <col min="1" max="1" width="13.83203125" style="258" customWidth="1"/>
    <col min="2" max="2" width="94" style="259" customWidth="1"/>
    <col min="3" max="3" width="34" style="259" customWidth="1"/>
    <col min="4" max="16384" width="9.33203125" style="259"/>
  </cols>
  <sheetData>
    <row r="1" spans="1:3" s="238" customFormat="1" ht="21" customHeight="1" thickBot="1" x14ac:dyDescent="0.25">
      <c r="A1" s="237"/>
      <c r="B1" s="239"/>
      <c r="C1" s="587" t="str">
        <f>+CONCATENATE("9.5.1. melléklet a 3/",LEFT([5]ÖSSZEFÜGGÉSEK!A5,4),". (III.01.) önkormányzati rendelethez")</f>
        <v>9.5.1. melléklet a 3/2018. (III.01.) önkormányzati rendelethez</v>
      </c>
    </row>
    <row r="2" spans="1:3" s="481" customFormat="1" ht="42" customHeight="1" x14ac:dyDescent="0.2">
      <c r="A2" s="432" t="s">
        <v>205</v>
      </c>
      <c r="B2" s="374" t="s">
        <v>584</v>
      </c>
      <c r="C2" s="388" t="s">
        <v>61</v>
      </c>
    </row>
    <row r="3" spans="1:3" s="481" customFormat="1" ht="24.75" thickBot="1" x14ac:dyDescent="0.25">
      <c r="A3" s="475" t="s">
        <v>204</v>
      </c>
      <c r="B3" s="375" t="s">
        <v>585</v>
      </c>
      <c r="C3" s="389" t="s">
        <v>55</v>
      </c>
    </row>
    <row r="4" spans="1:3" s="482" customFormat="1" ht="15.95" customHeight="1" thickBot="1" x14ac:dyDescent="0.3">
      <c r="A4" s="241"/>
      <c r="B4" s="241"/>
      <c r="C4" s="242" t="str">
        <f>'[5]9.3. sz. mell'!C4</f>
        <v>Forintban!</v>
      </c>
    </row>
    <row r="5" spans="1:3" ht="13.5" thickBot="1" x14ac:dyDescent="0.25">
      <c r="A5" s="433" t="s">
        <v>206</v>
      </c>
      <c r="B5" s="243" t="s">
        <v>560</v>
      </c>
      <c r="C5" s="244" t="s">
        <v>56</v>
      </c>
    </row>
    <row r="6" spans="1:3" s="483" customFormat="1" ht="12.95" customHeight="1" thickBot="1" x14ac:dyDescent="0.25">
      <c r="A6" s="206"/>
      <c r="B6" s="207" t="s">
        <v>492</v>
      </c>
      <c r="C6" s="208" t="s">
        <v>493</v>
      </c>
    </row>
    <row r="7" spans="1:3" s="483" customFormat="1" ht="15.95" customHeight="1" thickBot="1" x14ac:dyDescent="0.25">
      <c r="A7" s="245"/>
      <c r="B7" s="246" t="s">
        <v>57</v>
      </c>
      <c r="C7" s="247"/>
    </row>
    <row r="8" spans="1:3" s="390" customFormat="1" ht="12" customHeight="1" thickBot="1" x14ac:dyDescent="0.25">
      <c r="A8" s="206" t="s">
        <v>19</v>
      </c>
      <c r="B8" s="248" t="s">
        <v>518</v>
      </c>
      <c r="C8" s="333">
        <f>SUM(C9:C19)</f>
        <v>8580000</v>
      </c>
    </row>
    <row r="9" spans="1:3" s="390" customFormat="1" ht="12" customHeight="1" x14ac:dyDescent="0.2">
      <c r="A9" s="476" t="s">
        <v>99</v>
      </c>
      <c r="B9" s="10" t="s">
        <v>280</v>
      </c>
      <c r="C9" s="379"/>
    </row>
    <row r="10" spans="1:3" s="390" customFormat="1" ht="12" customHeight="1" x14ac:dyDescent="0.2">
      <c r="A10" s="477" t="s">
        <v>100</v>
      </c>
      <c r="B10" s="8" t="s">
        <v>281</v>
      </c>
      <c r="C10" s="331">
        <v>6755900</v>
      </c>
    </row>
    <row r="11" spans="1:3" s="390" customFormat="1" ht="12" customHeight="1" x14ac:dyDescent="0.2">
      <c r="A11" s="477" t="s">
        <v>101</v>
      </c>
      <c r="B11" s="8" t="s">
        <v>282</v>
      </c>
      <c r="C11" s="331"/>
    </row>
    <row r="12" spans="1:3" s="390" customFormat="1" ht="12" customHeight="1" x14ac:dyDescent="0.2">
      <c r="A12" s="477" t="s">
        <v>102</v>
      </c>
      <c r="B12" s="8" t="s">
        <v>283</v>
      </c>
      <c r="C12" s="331"/>
    </row>
    <row r="13" spans="1:3" s="390" customFormat="1" ht="12" customHeight="1" x14ac:dyDescent="0.2">
      <c r="A13" s="477" t="s">
        <v>149</v>
      </c>
      <c r="B13" s="8" t="s">
        <v>284</v>
      </c>
      <c r="C13" s="331"/>
    </row>
    <row r="14" spans="1:3" s="390" customFormat="1" ht="12" customHeight="1" x14ac:dyDescent="0.2">
      <c r="A14" s="477" t="s">
        <v>103</v>
      </c>
      <c r="B14" s="8" t="s">
        <v>403</v>
      </c>
      <c r="C14" s="331">
        <v>1824100</v>
      </c>
    </row>
    <row r="15" spans="1:3" s="390" customFormat="1" ht="12" customHeight="1" x14ac:dyDescent="0.2">
      <c r="A15" s="477" t="s">
        <v>104</v>
      </c>
      <c r="B15" s="7" t="s">
        <v>404</v>
      </c>
      <c r="C15" s="331"/>
    </row>
    <row r="16" spans="1:3" s="390" customFormat="1" ht="12" customHeight="1" x14ac:dyDescent="0.2">
      <c r="A16" s="477" t="s">
        <v>114</v>
      </c>
      <c r="B16" s="8" t="s">
        <v>287</v>
      </c>
      <c r="C16" s="380"/>
    </row>
    <row r="17" spans="1:3" s="484" customFormat="1" ht="12" customHeight="1" x14ac:dyDescent="0.2">
      <c r="A17" s="477" t="s">
        <v>115</v>
      </c>
      <c r="B17" s="8" t="s">
        <v>288</v>
      </c>
      <c r="C17" s="331"/>
    </row>
    <row r="18" spans="1:3" s="484" customFormat="1" ht="12" customHeight="1" x14ac:dyDescent="0.2">
      <c r="A18" s="477" t="s">
        <v>116</v>
      </c>
      <c r="B18" s="8" t="s">
        <v>435</v>
      </c>
      <c r="C18" s="332"/>
    </row>
    <row r="19" spans="1:3" s="484" customFormat="1" ht="12" customHeight="1" thickBot="1" x14ac:dyDescent="0.25">
      <c r="A19" s="477" t="s">
        <v>117</v>
      </c>
      <c r="B19" s="7" t="s">
        <v>289</v>
      </c>
      <c r="C19" s="332"/>
    </row>
    <row r="20" spans="1:3" s="390" customFormat="1" ht="12" customHeight="1" thickBot="1" x14ac:dyDescent="0.25">
      <c r="A20" s="206" t="s">
        <v>20</v>
      </c>
      <c r="B20" s="248" t="s">
        <v>405</v>
      </c>
      <c r="C20" s="333">
        <f>SUM(C21:C23)</f>
        <v>0</v>
      </c>
    </row>
    <row r="21" spans="1:3" s="484" customFormat="1" ht="12" customHeight="1" x14ac:dyDescent="0.2">
      <c r="A21" s="477" t="s">
        <v>105</v>
      </c>
      <c r="B21" s="9" t="s">
        <v>261</v>
      </c>
      <c r="C21" s="331"/>
    </row>
    <row r="22" spans="1:3" s="484" customFormat="1" ht="12" customHeight="1" x14ac:dyDescent="0.2">
      <c r="A22" s="477" t="s">
        <v>106</v>
      </c>
      <c r="B22" s="8" t="s">
        <v>406</v>
      </c>
      <c r="C22" s="331"/>
    </row>
    <row r="23" spans="1:3" s="484" customFormat="1" ht="12" customHeight="1" x14ac:dyDescent="0.2">
      <c r="A23" s="477" t="s">
        <v>107</v>
      </c>
      <c r="B23" s="8" t="s">
        <v>407</v>
      </c>
      <c r="C23" s="331"/>
    </row>
    <row r="24" spans="1:3" s="484" customFormat="1" ht="12" customHeight="1" thickBot="1" x14ac:dyDescent="0.25">
      <c r="A24" s="477" t="s">
        <v>108</v>
      </c>
      <c r="B24" s="8" t="s">
        <v>523</v>
      </c>
      <c r="C24" s="331"/>
    </row>
    <row r="25" spans="1:3" s="484" customFormat="1" ht="12" customHeight="1" thickBot="1" x14ac:dyDescent="0.25">
      <c r="A25" s="214" t="s">
        <v>21</v>
      </c>
      <c r="B25" s="130" t="s">
        <v>175</v>
      </c>
      <c r="C25" s="360"/>
    </row>
    <row r="26" spans="1:3" s="484" customFormat="1" ht="12" customHeight="1" thickBot="1" x14ac:dyDescent="0.25">
      <c r="A26" s="214" t="s">
        <v>22</v>
      </c>
      <c r="B26" s="130" t="s">
        <v>408</v>
      </c>
      <c r="C26" s="333">
        <f>+C27+C28</f>
        <v>0</v>
      </c>
    </row>
    <row r="27" spans="1:3" s="484" customFormat="1" ht="12" customHeight="1" x14ac:dyDescent="0.2">
      <c r="A27" s="478" t="s">
        <v>271</v>
      </c>
      <c r="B27" s="479" t="s">
        <v>406</v>
      </c>
      <c r="C27" s="80"/>
    </row>
    <row r="28" spans="1:3" s="484" customFormat="1" ht="12" customHeight="1" x14ac:dyDescent="0.2">
      <c r="A28" s="478" t="s">
        <v>272</v>
      </c>
      <c r="B28" s="480" t="s">
        <v>409</v>
      </c>
      <c r="C28" s="334"/>
    </row>
    <row r="29" spans="1:3" s="484" customFormat="1" ht="12" customHeight="1" thickBot="1" x14ac:dyDescent="0.25">
      <c r="A29" s="477" t="s">
        <v>273</v>
      </c>
      <c r="B29" s="148" t="s">
        <v>524</v>
      </c>
      <c r="C29" s="87"/>
    </row>
    <row r="30" spans="1:3" s="484" customFormat="1" ht="12" customHeight="1" thickBot="1" x14ac:dyDescent="0.25">
      <c r="A30" s="214" t="s">
        <v>23</v>
      </c>
      <c r="B30" s="130" t="s">
        <v>410</v>
      </c>
      <c r="C30" s="333">
        <f>+C31+C32+C33</f>
        <v>0</v>
      </c>
    </row>
    <row r="31" spans="1:3" s="484" customFormat="1" ht="12" customHeight="1" x14ac:dyDescent="0.2">
      <c r="A31" s="478" t="s">
        <v>92</v>
      </c>
      <c r="B31" s="479" t="s">
        <v>294</v>
      </c>
      <c r="C31" s="80"/>
    </row>
    <row r="32" spans="1:3" s="484" customFormat="1" ht="12" customHeight="1" x14ac:dyDescent="0.2">
      <c r="A32" s="478" t="s">
        <v>93</v>
      </c>
      <c r="B32" s="480" t="s">
        <v>295</v>
      </c>
      <c r="C32" s="334"/>
    </row>
    <row r="33" spans="1:3" s="484" customFormat="1" ht="12" customHeight="1" thickBot="1" x14ac:dyDescent="0.25">
      <c r="A33" s="477" t="s">
        <v>94</v>
      </c>
      <c r="B33" s="148" t="s">
        <v>296</v>
      </c>
      <c r="C33" s="87"/>
    </row>
    <row r="34" spans="1:3" s="390" customFormat="1" ht="12" customHeight="1" thickBot="1" x14ac:dyDescent="0.25">
      <c r="A34" s="214" t="s">
        <v>24</v>
      </c>
      <c r="B34" s="130" t="s">
        <v>378</v>
      </c>
      <c r="C34" s="360"/>
    </row>
    <row r="35" spans="1:3" s="390" customFormat="1" ht="12" customHeight="1" thickBot="1" x14ac:dyDescent="0.25">
      <c r="A35" s="214" t="s">
        <v>25</v>
      </c>
      <c r="B35" s="130" t="s">
        <v>411</v>
      </c>
      <c r="C35" s="381"/>
    </row>
    <row r="36" spans="1:3" s="390" customFormat="1" ht="12" customHeight="1" thickBot="1" x14ac:dyDescent="0.25">
      <c r="A36" s="206" t="s">
        <v>26</v>
      </c>
      <c r="B36" s="130" t="s">
        <v>525</v>
      </c>
      <c r="C36" s="382">
        <f>+C8+C20+C25+C26+C30+C34+C35</f>
        <v>8580000</v>
      </c>
    </row>
    <row r="37" spans="1:3" s="390" customFormat="1" ht="12" customHeight="1" thickBot="1" x14ac:dyDescent="0.25">
      <c r="A37" s="249" t="s">
        <v>27</v>
      </c>
      <c r="B37" s="130" t="s">
        <v>413</v>
      </c>
      <c r="C37" s="382">
        <f>+C38+C39+C40</f>
        <v>22611000</v>
      </c>
    </row>
    <row r="38" spans="1:3" s="390" customFormat="1" ht="12" customHeight="1" x14ac:dyDescent="0.2">
      <c r="A38" s="478" t="s">
        <v>414</v>
      </c>
      <c r="B38" s="479" t="s">
        <v>239</v>
      </c>
      <c r="C38" s="80"/>
    </row>
    <row r="39" spans="1:3" s="390" customFormat="1" ht="12" customHeight="1" x14ac:dyDescent="0.2">
      <c r="A39" s="478" t="s">
        <v>415</v>
      </c>
      <c r="B39" s="480" t="s">
        <v>2</v>
      </c>
      <c r="C39" s="334">
        <v>17524160</v>
      </c>
    </row>
    <row r="40" spans="1:3" s="484" customFormat="1" ht="12" customHeight="1" thickBot="1" x14ac:dyDescent="0.25">
      <c r="A40" s="477" t="s">
        <v>416</v>
      </c>
      <c r="B40" s="148" t="s">
        <v>417</v>
      </c>
      <c r="C40" s="87">
        <v>5086840</v>
      </c>
    </row>
    <row r="41" spans="1:3" s="484" customFormat="1" ht="15" customHeight="1" thickBot="1" x14ac:dyDescent="0.25">
      <c r="A41" s="249" t="s">
        <v>28</v>
      </c>
      <c r="B41" s="250" t="s">
        <v>418</v>
      </c>
      <c r="C41" s="385">
        <f>+C36+C37</f>
        <v>31191000</v>
      </c>
    </row>
    <row r="42" spans="1:3" s="484" customFormat="1" ht="15" customHeight="1" x14ac:dyDescent="0.2">
      <c r="A42" s="251"/>
      <c r="B42" s="252"/>
      <c r="C42" s="383"/>
    </row>
    <row r="43" spans="1:3" ht="13.5" thickBot="1" x14ac:dyDescent="0.25">
      <c r="A43" s="253"/>
      <c r="B43" s="254"/>
      <c r="C43" s="384"/>
    </row>
    <row r="44" spans="1:3" s="483" customFormat="1" ht="16.5" customHeight="1" thickBot="1" x14ac:dyDescent="0.25">
      <c r="A44" s="255"/>
      <c r="B44" s="256" t="s">
        <v>58</v>
      </c>
      <c r="C44" s="385"/>
    </row>
    <row r="45" spans="1:3" s="485" customFormat="1" ht="12" customHeight="1" thickBot="1" x14ac:dyDescent="0.25">
      <c r="A45" s="214" t="s">
        <v>19</v>
      </c>
      <c r="B45" s="130" t="s">
        <v>419</v>
      </c>
      <c r="C45" s="333">
        <f>SUM(C46:C50)</f>
        <v>31191000</v>
      </c>
    </row>
    <row r="46" spans="1:3" ht="12" customHeight="1" x14ac:dyDescent="0.2">
      <c r="A46" s="477" t="s">
        <v>99</v>
      </c>
      <c r="B46" s="9" t="s">
        <v>50</v>
      </c>
      <c r="C46" s="80">
        <v>14397540</v>
      </c>
    </row>
    <row r="47" spans="1:3" ht="12" customHeight="1" x14ac:dyDescent="0.2">
      <c r="A47" s="477" t="s">
        <v>100</v>
      </c>
      <c r="B47" s="8" t="s">
        <v>184</v>
      </c>
      <c r="C47" s="83">
        <v>2878109</v>
      </c>
    </row>
    <row r="48" spans="1:3" ht="12" customHeight="1" x14ac:dyDescent="0.2">
      <c r="A48" s="477" t="s">
        <v>101</v>
      </c>
      <c r="B48" s="8" t="s">
        <v>141</v>
      </c>
      <c r="C48" s="83">
        <v>13915351</v>
      </c>
    </row>
    <row r="49" spans="1:3" ht="12" customHeight="1" x14ac:dyDescent="0.2">
      <c r="A49" s="477" t="s">
        <v>102</v>
      </c>
      <c r="B49" s="8" t="s">
        <v>185</v>
      </c>
      <c r="C49" s="83"/>
    </row>
    <row r="50" spans="1:3" ht="12" customHeight="1" thickBot="1" x14ac:dyDescent="0.25">
      <c r="A50" s="477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420</v>
      </c>
      <c r="C51" s="333">
        <f>SUM(C52:C54)</f>
        <v>0</v>
      </c>
    </row>
    <row r="52" spans="1:3" s="485" customFormat="1" ht="12" customHeight="1" x14ac:dyDescent="0.2">
      <c r="A52" s="477" t="s">
        <v>105</v>
      </c>
      <c r="B52" s="9" t="s">
        <v>232</v>
      </c>
      <c r="C52" s="80"/>
    </row>
    <row r="53" spans="1:3" ht="12" customHeight="1" x14ac:dyDescent="0.2">
      <c r="A53" s="477" t="s">
        <v>106</v>
      </c>
      <c r="B53" s="8" t="s">
        <v>188</v>
      </c>
      <c r="C53" s="83"/>
    </row>
    <row r="54" spans="1:3" ht="12" customHeight="1" x14ac:dyDescent="0.2">
      <c r="A54" s="477" t="s">
        <v>107</v>
      </c>
      <c r="B54" s="8" t="s">
        <v>59</v>
      </c>
      <c r="C54" s="83"/>
    </row>
    <row r="55" spans="1:3" ht="12" customHeight="1" thickBot="1" x14ac:dyDescent="0.25">
      <c r="A55" s="477" t="s">
        <v>108</v>
      </c>
      <c r="B55" s="8" t="s">
        <v>522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0"/>
    </row>
    <row r="57" spans="1:3" ht="13.5" thickBot="1" x14ac:dyDescent="0.25">
      <c r="A57" s="214" t="s">
        <v>22</v>
      </c>
      <c r="B57" s="257" t="s">
        <v>528</v>
      </c>
      <c r="C57" s="386">
        <f>+C45+C51+C56</f>
        <v>31191000</v>
      </c>
    </row>
    <row r="58" spans="1:3" ht="15" customHeight="1" thickBot="1" x14ac:dyDescent="0.25">
      <c r="C58" s="387"/>
    </row>
    <row r="59" spans="1:3" ht="14.25" customHeight="1" thickBot="1" x14ac:dyDescent="0.25">
      <c r="A59" s="260" t="s">
        <v>517</v>
      </c>
      <c r="B59" s="261"/>
      <c r="C59" s="127"/>
    </row>
    <row r="60" spans="1:3" ht="13.5" thickBot="1" x14ac:dyDescent="0.25">
      <c r="A60" s="260" t="s">
        <v>207</v>
      </c>
      <c r="B60" s="261"/>
      <c r="C60" s="127"/>
    </row>
  </sheetData>
  <pageMargins left="0.25" right="0.25" top="0.75" bottom="0.75" header="0.3" footer="0.3"/>
  <pageSetup paperSize="9" scale="78" fitToHeight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92D050"/>
  </sheetPr>
  <dimension ref="A1:G26"/>
  <sheetViews>
    <sheetView view="pageLayout" zoomScaleNormal="130" workbookViewId="0">
      <selection sqref="A1:G1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46" t="s">
        <v>3</v>
      </c>
      <c r="B1" s="646"/>
      <c r="C1" s="646"/>
      <c r="D1" s="646"/>
      <c r="E1" s="646"/>
      <c r="F1" s="646"/>
      <c r="G1" s="646"/>
    </row>
    <row r="3" spans="1:7" s="170" customFormat="1" ht="27" customHeight="1" x14ac:dyDescent="0.25">
      <c r="A3" s="168" t="s">
        <v>211</v>
      </c>
      <c r="B3" s="169"/>
      <c r="C3" s="645" t="s">
        <v>212</v>
      </c>
      <c r="D3" s="645"/>
      <c r="E3" s="645"/>
      <c r="F3" s="645"/>
      <c r="G3" s="645"/>
    </row>
    <row r="4" spans="1:7" s="170" customFormat="1" ht="15.75" x14ac:dyDescent="0.25">
      <c r="A4" s="169"/>
      <c r="B4" s="169"/>
      <c r="C4" s="169"/>
      <c r="D4" s="169"/>
      <c r="E4" s="169"/>
      <c r="F4" s="169"/>
      <c r="G4" s="169"/>
    </row>
    <row r="5" spans="1:7" s="170" customFormat="1" ht="24.75" customHeight="1" x14ac:dyDescent="0.25">
      <c r="A5" s="168" t="s">
        <v>213</v>
      </c>
      <c r="B5" s="169"/>
      <c r="C5" s="645" t="s">
        <v>212</v>
      </c>
      <c r="D5" s="645"/>
      <c r="E5" s="645"/>
      <c r="F5" s="645"/>
      <c r="G5" s="169"/>
    </row>
    <row r="6" spans="1:7" s="171" customFormat="1" x14ac:dyDescent="0.2">
      <c r="A6" s="223"/>
      <c r="B6" s="223"/>
      <c r="C6" s="223"/>
      <c r="D6" s="223"/>
      <c r="E6" s="223"/>
      <c r="F6" s="223"/>
      <c r="G6" s="223"/>
    </row>
    <row r="7" spans="1:7" s="172" customFormat="1" ht="15" customHeight="1" x14ac:dyDescent="0.25">
      <c r="A7" s="278" t="s">
        <v>563</v>
      </c>
      <c r="B7" s="277"/>
      <c r="C7" s="277"/>
      <c r="D7" s="263"/>
      <c r="E7" s="263"/>
      <c r="F7" s="263"/>
      <c r="G7" s="263"/>
    </row>
    <row r="8" spans="1:7" s="172" customFormat="1" ht="15" customHeight="1" thickBot="1" x14ac:dyDescent="0.3">
      <c r="A8" s="278" t="s">
        <v>214</v>
      </c>
      <c r="B8" s="277"/>
      <c r="C8" s="277"/>
      <c r="D8" s="277"/>
      <c r="E8" s="277"/>
      <c r="F8" s="277"/>
      <c r="G8" s="548" t="e">
        <f>'9.5. sz. mell'!C4</f>
        <v>#REF!</v>
      </c>
    </row>
    <row r="9" spans="1:7" s="79" customFormat="1" ht="42" customHeight="1" thickBot="1" x14ac:dyDescent="0.25">
      <c r="A9" s="203" t="s">
        <v>17</v>
      </c>
      <c r="B9" s="204" t="s">
        <v>215</v>
      </c>
      <c r="C9" s="204" t="s">
        <v>216</v>
      </c>
      <c r="D9" s="204" t="s">
        <v>217</v>
      </c>
      <c r="E9" s="204" t="s">
        <v>218</v>
      </c>
      <c r="F9" s="204" t="s">
        <v>219</v>
      </c>
      <c r="G9" s="205" t="s">
        <v>54</v>
      </c>
    </row>
    <row r="10" spans="1:7" ht="24" customHeight="1" x14ac:dyDescent="0.2">
      <c r="A10" s="264" t="s">
        <v>19</v>
      </c>
      <c r="B10" s="212" t="s">
        <v>220</v>
      </c>
      <c r="C10" s="173"/>
      <c r="D10" s="173"/>
      <c r="E10" s="173"/>
      <c r="F10" s="173"/>
      <c r="G10" s="265">
        <f>SUM(C10:F10)</f>
        <v>0</v>
      </c>
    </row>
    <row r="11" spans="1:7" ht="24" customHeight="1" x14ac:dyDescent="0.2">
      <c r="A11" s="266" t="s">
        <v>20</v>
      </c>
      <c r="B11" s="213" t="s">
        <v>221</v>
      </c>
      <c r="C11" s="174"/>
      <c r="D11" s="174"/>
      <c r="E11" s="174"/>
      <c r="F11" s="174"/>
      <c r="G11" s="267">
        <f t="shared" ref="G11:G16" si="0">SUM(C11:F11)</f>
        <v>0</v>
      </c>
    </row>
    <row r="12" spans="1:7" ht="24" customHeight="1" x14ac:dyDescent="0.2">
      <c r="A12" s="266" t="s">
        <v>21</v>
      </c>
      <c r="B12" s="213" t="s">
        <v>222</v>
      </c>
      <c r="C12" s="174"/>
      <c r="D12" s="174"/>
      <c r="E12" s="174"/>
      <c r="F12" s="174"/>
      <c r="G12" s="267">
        <f t="shared" si="0"/>
        <v>0</v>
      </c>
    </row>
    <row r="13" spans="1:7" ht="24" customHeight="1" x14ac:dyDescent="0.2">
      <c r="A13" s="266" t="s">
        <v>22</v>
      </c>
      <c r="B13" s="213" t="s">
        <v>223</v>
      </c>
      <c r="C13" s="174"/>
      <c r="D13" s="174"/>
      <c r="E13" s="174"/>
      <c r="F13" s="174"/>
      <c r="G13" s="267">
        <f t="shared" si="0"/>
        <v>0</v>
      </c>
    </row>
    <row r="14" spans="1:7" ht="24" customHeight="1" x14ac:dyDescent="0.2">
      <c r="A14" s="266" t="s">
        <v>23</v>
      </c>
      <c r="B14" s="213" t="s">
        <v>224</v>
      </c>
      <c r="C14" s="174"/>
      <c r="D14" s="174"/>
      <c r="E14" s="174"/>
      <c r="F14" s="174"/>
      <c r="G14" s="267">
        <f t="shared" si="0"/>
        <v>0</v>
      </c>
    </row>
    <row r="15" spans="1:7" ht="24" customHeight="1" thickBot="1" x14ac:dyDescent="0.25">
      <c r="A15" s="268" t="s">
        <v>24</v>
      </c>
      <c r="B15" s="269" t="s">
        <v>225</v>
      </c>
      <c r="C15" s="175"/>
      <c r="D15" s="175"/>
      <c r="E15" s="175"/>
      <c r="F15" s="175"/>
      <c r="G15" s="270">
        <f t="shared" si="0"/>
        <v>0</v>
      </c>
    </row>
    <row r="16" spans="1:7" s="176" customFormat="1" ht="24" customHeight="1" thickBot="1" x14ac:dyDescent="0.25">
      <c r="A16" s="271" t="s">
        <v>25</v>
      </c>
      <c r="B16" s="272" t="s">
        <v>54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1" customFormat="1" x14ac:dyDescent="0.2">
      <c r="A17" s="223"/>
      <c r="B17" s="223"/>
      <c r="C17" s="223"/>
      <c r="D17" s="223"/>
      <c r="E17" s="223"/>
      <c r="F17" s="223"/>
      <c r="G17" s="223"/>
    </row>
    <row r="18" spans="1:7" s="171" customFormat="1" x14ac:dyDescent="0.2">
      <c r="A18" s="223"/>
      <c r="B18" s="223"/>
      <c r="C18" s="223"/>
      <c r="D18" s="223"/>
      <c r="E18" s="223"/>
      <c r="F18" s="223"/>
      <c r="G18" s="223"/>
    </row>
    <row r="19" spans="1:7" s="171" customFormat="1" x14ac:dyDescent="0.2">
      <c r="A19" s="223"/>
      <c r="B19" s="223"/>
      <c r="C19" s="223"/>
      <c r="D19" s="223"/>
      <c r="E19" s="223"/>
      <c r="F19" s="223"/>
      <c r="G19" s="223"/>
    </row>
    <row r="20" spans="1:7" s="171" customFormat="1" ht="15.75" x14ac:dyDescent="0.25">
      <c r="A20" s="170" t="str">
        <f>+CONCATENATE("......................, ",LEFT(ÖSSZEFÜGGÉSEK!A5,4),". .......................... hó ..... nap")</f>
        <v>......................, 2018. .......................... hó ..... nap</v>
      </c>
      <c r="D20" s="223"/>
      <c r="E20" s="223"/>
      <c r="F20" s="223"/>
      <c r="G20" s="223"/>
    </row>
    <row r="21" spans="1:7" s="171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71"/>
      <c r="D23" s="171"/>
      <c r="E23" s="171"/>
      <c r="F23" s="171"/>
      <c r="G23" s="223"/>
    </row>
    <row r="24" spans="1:7" ht="13.5" x14ac:dyDescent="0.25">
      <c r="A24" s="223"/>
      <c r="B24" s="223"/>
      <c r="C24" s="275"/>
      <c r="D24" s="276" t="s">
        <v>226</v>
      </c>
      <c r="E24" s="276"/>
      <c r="F24" s="275"/>
      <c r="G24" s="223"/>
    </row>
    <row r="25" spans="1:7" ht="13.5" x14ac:dyDescent="0.25">
      <c r="C25" s="177"/>
      <c r="D25" s="178"/>
      <c r="E25" s="178"/>
      <c r="F25" s="177"/>
    </row>
    <row r="26" spans="1:7" ht="13.5" x14ac:dyDescent="0.25">
      <c r="C26" s="177"/>
      <c r="D26" s="178"/>
      <c r="E26" s="178"/>
      <c r="F26" s="177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3/2018.(III.01.)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167"/>
  <sheetViews>
    <sheetView view="pageLayout" topLeftCell="A16" zoomScaleNormal="120" zoomScaleSheetLayoutView="100" workbookViewId="0">
      <selection sqref="A1:E1"/>
    </sheetView>
  </sheetViews>
  <sheetFormatPr defaultRowHeight="15.75" x14ac:dyDescent="0.25"/>
  <cols>
    <col min="1" max="1" width="9" style="407" customWidth="1"/>
    <col min="2" max="2" width="75.83203125" style="407" customWidth="1"/>
    <col min="3" max="3" width="15.5" style="408" customWidth="1"/>
    <col min="4" max="5" width="15.5" style="407" customWidth="1"/>
    <col min="6" max="6" width="9" style="39" customWidth="1"/>
    <col min="7" max="16384" width="9.33203125" style="39"/>
  </cols>
  <sheetData>
    <row r="1" spans="1:5" ht="15.95" customHeight="1" x14ac:dyDescent="0.25">
      <c r="A1" s="599" t="s">
        <v>16</v>
      </c>
      <c r="B1" s="599"/>
      <c r="C1" s="599"/>
      <c r="D1" s="599"/>
      <c r="E1" s="599"/>
    </row>
    <row r="2" spans="1:5" ht="15.95" customHeight="1" thickBot="1" x14ac:dyDescent="0.3">
      <c r="A2" s="600" t="s">
        <v>153</v>
      </c>
      <c r="B2" s="600"/>
      <c r="D2" s="147"/>
      <c r="E2" s="323" t="e">
        <f>'10.sz.mell'!G8</f>
        <v>#REF!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30" t="str">
        <f>+CONCATENATE(LEFT(ÖSSZEFÜGGÉSEK!A5,4)-1,". évi várható")</f>
        <v>2017. évi várható</v>
      </c>
      <c r="E3" s="167" t="str">
        <f>+'1.1.sz.mell.'!C3</f>
        <v>2018. évi előirányzat</v>
      </c>
    </row>
    <row r="4" spans="1:5" s="41" customFormat="1" ht="12" customHeight="1" thickBot="1" x14ac:dyDescent="0.25">
      <c r="A4" s="32" t="s">
        <v>492</v>
      </c>
      <c r="B4" s="33" t="s">
        <v>493</v>
      </c>
      <c r="C4" s="33" t="s">
        <v>494</v>
      </c>
      <c r="D4" s="33" t="s">
        <v>496</v>
      </c>
      <c r="E4" s="474" t="s">
        <v>495</v>
      </c>
    </row>
    <row r="5" spans="1:5" s="1" customFormat="1" ht="12" customHeight="1" thickBot="1" x14ac:dyDescent="0.25">
      <c r="A5" s="20" t="s">
        <v>19</v>
      </c>
      <c r="B5" s="21" t="s">
        <v>255</v>
      </c>
      <c r="C5" s="422">
        <f>+C6+C7+C8+C9+C10+C11</f>
        <v>0</v>
      </c>
      <c r="D5" s="422">
        <f>+D6+D7+D8+D9+D10+D11</f>
        <v>0</v>
      </c>
      <c r="E5" s="279">
        <f>+E6+E7+E8+E9+E10+E11</f>
        <v>0</v>
      </c>
    </row>
    <row r="6" spans="1:5" s="1" customFormat="1" ht="12" customHeight="1" x14ac:dyDescent="0.2">
      <c r="A6" s="15" t="s">
        <v>99</v>
      </c>
      <c r="B6" s="442" t="s">
        <v>256</v>
      </c>
      <c r="C6" s="424"/>
      <c r="D6" s="424"/>
      <c r="E6" s="281"/>
    </row>
    <row r="7" spans="1:5" s="1" customFormat="1" ht="12" customHeight="1" x14ac:dyDescent="0.2">
      <c r="A7" s="14" t="s">
        <v>100</v>
      </c>
      <c r="B7" s="443" t="s">
        <v>257</v>
      </c>
      <c r="C7" s="423"/>
      <c r="D7" s="423"/>
      <c r="E7" s="280"/>
    </row>
    <row r="8" spans="1:5" s="1" customFormat="1" ht="12" customHeight="1" x14ac:dyDescent="0.2">
      <c r="A8" s="14" t="s">
        <v>101</v>
      </c>
      <c r="B8" s="443" t="s">
        <v>258</v>
      </c>
      <c r="C8" s="423"/>
      <c r="D8" s="423"/>
      <c r="E8" s="280"/>
    </row>
    <row r="9" spans="1:5" s="1" customFormat="1" ht="12" customHeight="1" x14ac:dyDescent="0.2">
      <c r="A9" s="14" t="s">
        <v>102</v>
      </c>
      <c r="B9" s="443" t="s">
        <v>259</v>
      </c>
      <c r="C9" s="423"/>
      <c r="D9" s="423"/>
      <c r="E9" s="280"/>
    </row>
    <row r="10" spans="1:5" s="1" customFormat="1" ht="12" customHeight="1" x14ac:dyDescent="0.2">
      <c r="A10" s="14" t="s">
        <v>149</v>
      </c>
      <c r="B10" s="309" t="s">
        <v>431</v>
      </c>
      <c r="C10" s="423"/>
      <c r="D10" s="423"/>
      <c r="E10" s="280"/>
    </row>
    <row r="11" spans="1:5" s="1" customFormat="1" ht="12" customHeight="1" thickBot="1" x14ac:dyDescent="0.25">
      <c r="A11" s="16" t="s">
        <v>103</v>
      </c>
      <c r="B11" s="310" t="s">
        <v>432</v>
      </c>
      <c r="C11" s="423"/>
      <c r="D11" s="423"/>
      <c r="E11" s="280"/>
    </row>
    <row r="12" spans="1:5" s="1" customFormat="1" ht="12" customHeight="1" thickBot="1" x14ac:dyDescent="0.25">
      <c r="A12" s="20" t="s">
        <v>20</v>
      </c>
      <c r="B12" s="308" t="s">
        <v>260</v>
      </c>
      <c r="C12" s="422">
        <f>+C13+C14+C15+C16+C17</f>
        <v>0</v>
      </c>
      <c r="D12" s="422">
        <f>+D13+D14+D15+D16+D17</f>
        <v>0</v>
      </c>
      <c r="E12" s="279">
        <f>+E13+E14+E15+E16+E17</f>
        <v>0</v>
      </c>
    </row>
    <row r="13" spans="1:5" s="1" customFormat="1" ht="12" customHeight="1" x14ac:dyDescent="0.2">
      <c r="A13" s="15" t="s">
        <v>105</v>
      </c>
      <c r="B13" s="442" t="s">
        <v>261</v>
      </c>
      <c r="C13" s="424"/>
      <c r="D13" s="424"/>
      <c r="E13" s="281"/>
    </row>
    <row r="14" spans="1:5" s="1" customFormat="1" ht="12" customHeight="1" x14ac:dyDescent="0.2">
      <c r="A14" s="14" t="s">
        <v>106</v>
      </c>
      <c r="B14" s="443" t="s">
        <v>262</v>
      </c>
      <c r="C14" s="423"/>
      <c r="D14" s="423"/>
      <c r="E14" s="280"/>
    </row>
    <row r="15" spans="1:5" s="1" customFormat="1" ht="12" customHeight="1" x14ac:dyDescent="0.2">
      <c r="A15" s="14" t="s">
        <v>107</v>
      </c>
      <c r="B15" s="443" t="s">
        <v>424</v>
      </c>
      <c r="C15" s="423"/>
      <c r="D15" s="423"/>
      <c r="E15" s="280"/>
    </row>
    <row r="16" spans="1:5" s="1" customFormat="1" ht="12" customHeight="1" x14ac:dyDescent="0.2">
      <c r="A16" s="14" t="s">
        <v>108</v>
      </c>
      <c r="B16" s="443" t="s">
        <v>425</v>
      </c>
      <c r="C16" s="423"/>
      <c r="D16" s="423"/>
      <c r="E16" s="280"/>
    </row>
    <row r="17" spans="1:5" s="1" customFormat="1" ht="12" customHeight="1" x14ac:dyDescent="0.2">
      <c r="A17" s="14" t="s">
        <v>109</v>
      </c>
      <c r="B17" s="443" t="s">
        <v>263</v>
      </c>
      <c r="C17" s="423"/>
      <c r="D17" s="423"/>
      <c r="E17" s="280"/>
    </row>
    <row r="18" spans="1:5" s="1" customFormat="1" ht="12" customHeight="1" thickBot="1" x14ac:dyDescent="0.25">
      <c r="A18" s="16" t="s">
        <v>118</v>
      </c>
      <c r="B18" s="310" t="s">
        <v>264</v>
      </c>
      <c r="C18" s="425"/>
      <c r="D18" s="425"/>
      <c r="E18" s="282"/>
    </row>
    <row r="19" spans="1:5" s="1" customFormat="1" ht="12" customHeight="1" thickBot="1" x14ac:dyDescent="0.25">
      <c r="A19" s="20" t="s">
        <v>21</v>
      </c>
      <c r="B19" s="21" t="s">
        <v>265</v>
      </c>
      <c r="C19" s="422">
        <f>+C20+C21+C22+C23+C24</f>
        <v>0</v>
      </c>
      <c r="D19" s="422">
        <f>+D20+D21+D22+D23+D24</f>
        <v>0</v>
      </c>
      <c r="E19" s="279">
        <f>+E20+E21+E22+E23+E24</f>
        <v>0</v>
      </c>
    </row>
    <row r="20" spans="1:5" s="1" customFormat="1" ht="12" customHeight="1" x14ac:dyDescent="0.2">
      <c r="A20" s="15" t="s">
        <v>88</v>
      </c>
      <c r="B20" s="442" t="s">
        <v>266</v>
      </c>
      <c r="C20" s="424"/>
      <c r="D20" s="424"/>
      <c r="E20" s="281"/>
    </row>
    <row r="21" spans="1:5" s="1" customFormat="1" ht="12" customHeight="1" x14ac:dyDescent="0.2">
      <c r="A21" s="14" t="s">
        <v>89</v>
      </c>
      <c r="B21" s="443" t="s">
        <v>267</v>
      </c>
      <c r="C21" s="423"/>
      <c r="D21" s="423"/>
      <c r="E21" s="280"/>
    </row>
    <row r="22" spans="1:5" s="1" customFormat="1" ht="12" customHeight="1" x14ac:dyDescent="0.2">
      <c r="A22" s="14" t="s">
        <v>90</v>
      </c>
      <c r="B22" s="443" t="s">
        <v>426</v>
      </c>
      <c r="C22" s="423"/>
      <c r="D22" s="423"/>
      <c r="E22" s="280"/>
    </row>
    <row r="23" spans="1:5" s="1" customFormat="1" ht="12" customHeight="1" x14ac:dyDescent="0.2">
      <c r="A23" s="14" t="s">
        <v>91</v>
      </c>
      <c r="B23" s="443" t="s">
        <v>427</v>
      </c>
      <c r="C23" s="423"/>
      <c r="D23" s="423"/>
      <c r="E23" s="280"/>
    </row>
    <row r="24" spans="1:5" s="1" customFormat="1" ht="12" customHeight="1" x14ac:dyDescent="0.2">
      <c r="A24" s="14" t="s">
        <v>172</v>
      </c>
      <c r="B24" s="443" t="s">
        <v>268</v>
      </c>
      <c r="C24" s="423"/>
      <c r="D24" s="423"/>
      <c r="E24" s="280"/>
    </row>
    <row r="25" spans="1:5" s="1" customFormat="1" ht="12" customHeight="1" thickBot="1" x14ac:dyDescent="0.25">
      <c r="A25" s="16" t="s">
        <v>173</v>
      </c>
      <c r="B25" s="444" t="s">
        <v>269</v>
      </c>
      <c r="C25" s="425"/>
      <c r="D25" s="425"/>
      <c r="E25" s="282"/>
    </row>
    <row r="26" spans="1:5" s="1" customFormat="1" ht="12" customHeight="1" thickBot="1" x14ac:dyDescent="0.25">
      <c r="A26" s="20" t="s">
        <v>174</v>
      </c>
      <c r="B26" s="21" t="s">
        <v>270</v>
      </c>
      <c r="C26" s="429">
        <f>SUM(C27:C33)</f>
        <v>0</v>
      </c>
      <c r="D26" s="429">
        <f>SUM(D27:D33)</f>
        <v>0</v>
      </c>
      <c r="E26" s="473">
        <f>SUM(E27:E33)</f>
        <v>0</v>
      </c>
    </row>
    <row r="27" spans="1:5" s="1" customFormat="1" ht="12" customHeight="1" x14ac:dyDescent="0.2">
      <c r="A27" s="15" t="s">
        <v>271</v>
      </c>
      <c r="B27" s="442" t="s">
        <v>553</v>
      </c>
      <c r="C27" s="424"/>
      <c r="D27" s="424"/>
      <c r="E27" s="314"/>
    </row>
    <row r="28" spans="1:5" s="1" customFormat="1" ht="12" customHeight="1" x14ac:dyDescent="0.2">
      <c r="A28" s="14" t="s">
        <v>272</v>
      </c>
      <c r="B28" s="443" t="s">
        <v>554</v>
      </c>
      <c r="C28" s="423"/>
      <c r="D28" s="423"/>
      <c r="E28" s="315"/>
    </row>
    <row r="29" spans="1:5" s="1" customFormat="1" ht="12" customHeight="1" x14ac:dyDescent="0.2">
      <c r="A29" s="14" t="s">
        <v>273</v>
      </c>
      <c r="B29" s="443" t="s">
        <v>555</v>
      </c>
      <c r="C29" s="423"/>
      <c r="D29" s="423"/>
      <c r="E29" s="315"/>
    </row>
    <row r="30" spans="1:5" s="1" customFormat="1" ht="12" customHeight="1" x14ac:dyDescent="0.2">
      <c r="A30" s="14" t="s">
        <v>274</v>
      </c>
      <c r="B30" s="443" t="s">
        <v>556</v>
      </c>
      <c r="C30" s="423"/>
      <c r="D30" s="423"/>
      <c r="E30" s="315"/>
    </row>
    <row r="31" spans="1:5" s="1" customFormat="1" ht="12" customHeight="1" x14ac:dyDescent="0.2">
      <c r="A31" s="14" t="s">
        <v>550</v>
      </c>
      <c r="B31" s="443" t="s">
        <v>275</v>
      </c>
      <c r="C31" s="423"/>
      <c r="D31" s="423"/>
      <c r="E31" s="315"/>
    </row>
    <row r="32" spans="1:5" s="1" customFormat="1" ht="12" customHeight="1" x14ac:dyDescent="0.2">
      <c r="A32" s="14" t="s">
        <v>551</v>
      </c>
      <c r="B32" s="443" t="s">
        <v>276</v>
      </c>
      <c r="C32" s="423"/>
      <c r="D32" s="423"/>
      <c r="E32" s="315"/>
    </row>
    <row r="33" spans="1:5" s="1" customFormat="1" ht="12" customHeight="1" thickBot="1" x14ac:dyDescent="0.25">
      <c r="A33" s="16" t="s">
        <v>552</v>
      </c>
      <c r="B33" s="444" t="s">
        <v>277</v>
      </c>
      <c r="C33" s="425"/>
      <c r="D33" s="425"/>
      <c r="E33" s="321"/>
    </row>
    <row r="34" spans="1:5" s="1" customFormat="1" ht="12" customHeight="1" thickBot="1" x14ac:dyDescent="0.25">
      <c r="A34" s="20" t="s">
        <v>23</v>
      </c>
      <c r="B34" s="21" t="s">
        <v>433</v>
      </c>
      <c r="C34" s="422">
        <f>SUM(C35:C45)</f>
        <v>0</v>
      </c>
      <c r="D34" s="422">
        <f>SUM(D35:D45)</f>
        <v>0</v>
      </c>
      <c r="E34" s="279">
        <f>SUM(E35:E45)</f>
        <v>0</v>
      </c>
    </row>
    <row r="35" spans="1:5" s="1" customFormat="1" ht="12" customHeight="1" x14ac:dyDescent="0.2">
      <c r="A35" s="15" t="s">
        <v>92</v>
      </c>
      <c r="B35" s="442" t="s">
        <v>280</v>
      </c>
      <c r="C35" s="424"/>
      <c r="D35" s="424"/>
      <c r="E35" s="281"/>
    </row>
    <row r="36" spans="1:5" s="1" customFormat="1" ht="12" customHeight="1" x14ac:dyDescent="0.2">
      <c r="A36" s="14" t="s">
        <v>93</v>
      </c>
      <c r="B36" s="443" t="s">
        <v>281</v>
      </c>
      <c r="C36" s="423"/>
      <c r="D36" s="423"/>
      <c r="E36" s="280"/>
    </row>
    <row r="37" spans="1:5" s="1" customFormat="1" ht="12" customHeight="1" x14ac:dyDescent="0.2">
      <c r="A37" s="14" t="s">
        <v>94</v>
      </c>
      <c r="B37" s="443" t="s">
        <v>282</v>
      </c>
      <c r="C37" s="423"/>
      <c r="D37" s="423"/>
      <c r="E37" s="280"/>
    </row>
    <row r="38" spans="1:5" s="1" customFormat="1" ht="12" customHeight="1" x14ac:dyDescent="0.2">
      <c r="A38" s="14" t="s">
        <v>176</v>
      </c>
      <c r="B38" s="443" t="s">
        <v>283</v>
      </c>
      <c r="C38" s="423"/>
      <c r="D38" s="423"/>
      <c r="E38" s="280"/>
    </row>
    <row r="39" spans="1:5" s="1" customFormat="1" ht="12" customHeight="1" x14ac:dyDescent="0.2">
      <c r="A39" s="14" t="s">
        <v>177</v>
      </c>
      <c r="B39" s="443" t="s">
        <v>284</v>
      </c>
      <c r="C39" s="423"/>
      <c r="D39" s="423"/>
      <c r="E39" s="280"/>
    </row>
    <row r="40" spans="1:5" s="1" customFormat="1" ht="12" customHeight="1" x14ac:dyDescent="0.2">
      <c r="A40" s="14" t="s">
        <v>178</v>
      </c>
      <c r="B40" s="443" t="s">
        <v>285</v>
      </c>
      <c r="C40" s="423"/>
      <c r="D40" s="423"/>
      <c r="E40" s="280"/>
    </row>
    <row r="41" spans="1:5" s="1" customFormat="1" ht="12" customHeight="1" x14ac:dyDescent="0.2">
      <c r="A41" s="14" t="s">
        <v>179</v>
      </c>
      <c r="B41" s="443" t="s">
        <v>286</v>
      </c>
      <c r="C41" s="423"/>
      <c r="D41" s="423"/>
      <c r="E41" s="280"/>
    </row>
    <row r="42" spans="1:5" s="1" customFormat="1" ht="12" customHeight="1" x14ac:dyDescent="0.2">
      <c r="A42" s="14" t="s">
        <v>180</v>
      </c>
      <c r="B42" s="443" t="s">
        <v>557</v>
      </c>
      <c r="C42" s="423"/>
      <c r="D42" s="423"/>
      <c r="E42" s="280"/>
    </row>
    <row r="43" spans="1:5" s="1" customFormat="1" ht="12" customHeight="1" x14ac:dyDescent="0.2">
      <c r="A43" s="14" t="s">
        <v>278</v>
      </c>
      <c r="B43" s="443" t="s">
        <v>288</v>
      </c>
      <c r="C43" s="426"/>
      <c r="D43" s="426"/>
      <c r="E43" s="283"/>
    </row>
    <row r="44" spans="1:5" s="1" customFormat="1" ht="12" customHeight="1" x14ac:dyDescent="0.2">
      <c r="A44" s="16" t="s">
        <v>279</v>
      </c>
      <c r="B44" s="444" t="s">
        <v>435</v>
      </c>
      <c r="C44" s="427"/>
      <c r="D44" s="427"/>
      <c r="E44" s="284"/>
    </row>
    <row r="45" spans="1:5" s="1" customFormat="1" ht="12" customHeight="1" thickBot="1" x14ac:dyDescent="0.25">
      <c r="A45" s="16" t="s">
        <v>434</v>
      </c>
      <c r="B45" s="310" t="s">
        <v>289</v>
      </c>
      <c r="C45" s="427"/>
      <c r="D45" s="427"/>
      <c r="E45" s="284"/>
    </row>
    <row r="46" spans="1:5" s="1" customFormat="1" ht="12" customHeight="1" thickBot="1" x14ac:dyDescent="0.25">
      <c r="A46" s="20" t="s">
        <v>24</v>
      </c>
      <c r="B46" s="21" t="s">
        <v>290</v>
      </c>
      <c r="C46" s="422">
        <f>SUM(C47:C51)</f>
        <v>0</v>
      </c>
      <c r="D46" s="422">
        <f>SUM(D47:D51)</f>
        <v>0</v>
      </c>
      <c r="E46" s="279">
        <f>SUM(E47:E51)</f>
        <v>0</v>
      </c>
    </row>
    <row r="47" spans="1:5" s="1" customFormat="1" ht="12" customHeight="1" x14ac:dyDescent="0.2">
      <c r="A47" s="15" t="s">
        <v>95</v>
      </c>
      <c r="B47" s="442" t="s">
        <v>294</v>
      </c>
      <c r="C47" s="488"/>
      <c r="D47" s="488"/>
      <c r="E47" s="306"/>
    </row>
    <row r="48" spans="1:5" s="1" customFormat="1" ht="12" customHeight="1" x14ac:dyDescent="0.2">
      <c r="A48" s="14" t="s">
        <v>96</v>
      </c>
      <c r="B48" s="443" t="s">
        <v>295</v>
      </c>
      <c r="C48" s="426"/>
      <c r="D48" s="426"/>
      <c r="E48" s="283"/>
    </row>
    <row r="49" spans="1:5" s="1" customFormat="1" ht="12" customHeight="1" x14ac:dyDescent="0.2">
      <c r="A49" s="14" t="s">
        <v>291</v>
      </c>
      <c r="B49" s="443" t="s">
        <v>296</v>
      </c>
      <c r="C49" s="426"/>
      <c r="D49" s="426"/>
      <c r="E49" s="283"/>
    </row>
    <row r="50" spans="1:5" s="1" customFormat="1" ht="12" customHeight="1" x14ac:dyDescent="0.2">
      <c r="A50" s="14" t="s">
        <v>292</v>
      </c>
      <c r="B50" s="443" t="s">
        <v>297</v>
      </c>
      <c r="C50" s="426"/>
      <c r="D50" s="426"/>
      <c r="E50" s="283"/>
    </row>
    <row r="51" spans="1:5" s="1" customFormat="1" ht="12" customHeight="1" thickBot="1" x14ac:dyDescent="0.25">
      <c r="A51" s="16" t="s">
        <v>293</v>
      </c>
      <c r="B51" s="310" t="s">
        <v>298</v>
      </c>
      <c r="C51" s="427"/>
      <c r="D51" s="427"/>
      <c r="E51" s="284"/>
    </row>
    <row r="52" spans="1:5" s="1" customFormat="1" ht="12" customHeight="1" thickBot="1" x14ac:dyDescent="0.25">
      <c r="A52" s="20" t="s">
        <v>181</v>
      </c>
      <c r="B52" s="21" t="s">
        <v>299</v>
      </c>
      <c r="C52" s="422">
        <f>SUM(C53:C55)</f>
        <v>0</v>
      </c>
      <c r="D52" s="422">
        <f>SUM(D53:D55)</f>
        <v>0</v>
      </c>
      <c r="E52" s="279">
        <f>SUM(E53:E55)</f>
        <v>0</v>
      </c>
    </row>
    <row r="53" spans="1:5" s="1" customFormat="1" ht="12" customHeight="1" x14ac:dyDescent="0.2">
      <c r="A53" s="15" t="s">
        <v>97</v>
      </c>
      <c r="B53" s="442" t="s">
        <v>300</v>
      </c>
      <c r="C53" s="424"/>
      <c r="D53" s="424"/>
      <c r="E53" s="281"/>
    </row>
    <row r="54" spans="1:5" s="1" customFormat="1" ht="12" customHeight="1" x14ac:dyDescent="0.2">
      <c r="A54" s="14" t="s">
        <v>98</v>
      </c>
      <c r="B54" s="443" t="s">
        <v>428</v>
      </c>
      <c r="C54" s="423"/>
      <c r="D54" s="423"/>
      <c r="E54" s="280"/>
    </row>
    <row r="55" spans="1:5" s="1" customFormat="1" ht="12" customHeight="1" x14ac:dyDescent="0.2">
      <c r="A55" s="14" t="s">
        <v>303</v>
      </c>
      <c r="B55" s="443" t="s">
        <v>301</v>
      </c>
      <c r="C55" s="423"/>
      <c r="D55" s="423"/>
      <c r="E55" s="280"/>
    </row>
    <row r="56" spans="1:5" s="1" customFormat="1" ht="12" customHeight="1" thickBot="1" x14ac:dyDescent="0.25">
      <c r="A56" s="16" t="s">
        <v>304</v>
      </c>
      <c r="B56" s="310" t="s">
        <v>302</v>
      </c>
      <c r="C56" s="425"/>
      <c r="D56" s="425"/>
      <c r="E56" s="282"/>
    </row>
    <row r="57" spans="1:5" s="1" customFormat="1" ht="12" customHeight="1" thickBot="1" x14ac:dyDescent="0.25">
      <c r="A57" s="20" t="s">
        <v>26</v>
      </c>
      <c r="B57" s="308" t="s">
        <v>305</v>
      </c>
      <c r="C57" s="422">
        <f>SUM(C58:C60)</f>
        <v>0</v>
      </c>
      <c r="D57" s="422">
        <f>SUM(D58:D60)</f>
        <v>0</v>
      </c>
      <c r="E57" s="279">
        <f>SUM(E58:E60)</f>
        <v>0</v>
      </c>
    </row>
    <row r="58" spans="1:5" s="1" customFormat="1" ht="12" customHeight="1" x14ac:dyDescent="0.2">
      <c r="A58" s="15" t="s">
        <v>182</v>
      </c>
      <c r="B58" s="442" t="s">
        <v>307</v>
      </c>
      <c r="C58" s="426"/>
      <c r="D58" s="426"/>
      <c r="E58" s="283"/>
    </row>
    <row r="59" spans="1:5" s="1" customFormat="1" ht="12" customHeight="1" x14ac:dyDescent="0.2">
      <c r="A59" s="14" t="s">
        <v>183</v>
      </c>
      <c r="B59" s="443" t="s">
        <v>429</v>
      </c>
      <c r="C59" s="426"/>
      <c r="D59" s="426"/>
      <c r="E59" s="283"/>
    </row>
    <row r="60" spans="1:5" s="1" customFormat="1" ht="12" customHeight="1" x14ac:dyDescent="0.2">
      <c r="A60" s="14" t="s">
        <v>233</v>
      </c>
      <c r="B60" s="443" t="s">
        <v>308</v>
      </c>
      <c r="C60" s="426"/>
      <c r="D60" s="426"/>
      <c r="E60" s="283"/>
    </row>
    <row r="61" spans="1:5" s="1" customFormat="1" ht="12" customHeight="1" thickBot="1" x14ac:dyDescent="0.25">
      <c r="A61" s="16" t="s">
        <v>306</v>
      </c>
      <c r="B61" s="310" t="s">
        <v>309</v>
      </c>
      <c r="C61" s="426"/>
      <c r="D61" s="426"/>
      <c r="E61" s="283"/>
    </row>
    <row r="62" spans="1:5" s="1" customFormat="1" ht="12" customHeight="1" thickBot="1" x14ac:dyDescent="0.25">
      <c r="A62" s="514" t="s">
        <v>475</v>
      </c>
      <c r="B62" s="21" t="s">
        <v>310</v>
      </c>
      <c r="C62" s="429">
        <f>+C5+C12+C19+C26+C34+C46+C52+C57</f>
        <v>0</v>
      </c>
      <c r="D62" s="429">
        <f>+D5+D12+D19+D26+D34+D46+D52+D57</f>
        <v>0</v>
      </c>
      <c r="E62" s="473">
        <f>+E5+E12+E19+E26+E34+E46+E52+E57</f>
        <v>0</v>
      </c>
    </row>
    <row r="63" spans="1:5" s="1" customFormat="1" ht="12" customHeight="1" thickBot="1" x14ac:dyDescent="0.25">
      <c r="A63" s="489" t="s">
        <v>311</v>
      </c>
      <c r="B63" s="308" t="s">
        <v>541</v>
      </c>
      <c r="C63" s="422">
        <f>SUM(C64:C66)</f>
        <v>0</v>
      </c>
      <c r="D63" s="422">
        <f>SUM(D64:D66)</f>
        <v>0</v>
      </c>
      <c r="E63" s="279">
        <f>SUM(E64:E66)</f>
        <v>0</v>
      </c>
    </row>
    <row r="64" spans="1:5" s="1" customFormat="1" ht="12" customHeight="1" x14ac:dyDescent="0.2">
      <c r="A64" s="15" t="s">
        <v>339</v>
      </c>
      <c r="B64" s="442" t="s">
        <v>313</v>
      </c>
      <c r="C64" s="426"/>
      <c r="D64" s="426"/>
      <c r="E64" s="283"/>
    </row>
    <row r="65" spans="1:7" s="1" customFormat="1" ht="12" customHeight="1" x14ac:dyDescent="0.2">
      <c r="A65" s="14" t="s">
        <v>348</v>
      </c>
      <c r="B65" s="443" t="s">
        <v>314</v>
      </c>
      <c r="C65" s="426"/>
      <c r="D65" s="426"/>
      <c r="E65" s="283"/>
    </row>
    <row r="66" spans="1:7" s="1" customFormat="1" ht="12" customHeight="1" thickBot="1" x14ac:dyDescent="0.25">
      <c r="A66" s="16" t="s">
        <v>349</v>
      </c>
      <c r="B66" s="508" t="s">
        <v>460</v>
      </c>
      <c r="C66" s="426"/>
      <c r="D66" s="426"/>
      <c r="E66" s="283"/>
    </row>
    <row r="67" spans="1:7" s="1" customFormat="1" ht="12" customHeight="1" thickBot="1" x14ac:dyDescent="0.25">
      <c r="A67" s="489" t="s">
        <v>315</v>
      </c>
      <c r="B67" s="308" t="s">
        <v>316</v>
      </c>
      <c r="C67" s="422">
        <f>SUM(C68:C71)</f>
        <v>0</v>
      </c>
      <c r="D67" s="422">
        <f>SUM(D68:D71)</f>
        <v>0</v>
      </c>
      <c r="E67" s="279">
        <f>SUM(E68:E71)</f>
        <v>0</v>
      </c>
    </row>
    <row r="68" spans="1:7" s="1" customFormat="1" ht="12" customHeight="1" x14ac:dyDescent="0.2">
      <c r="A68" s="15" t="s">
        <v>150</v>
      </c>
      <c r="B68" s="596" t="s">
        <v>317</v>
      </c>
      <c r="C68" s="426"/>
      <c r="D68" s="426"/>
      <c r="E68" s="283"/>
    </row>
    <row r="69" spans="1:7" s="1" customFormat="1" ht="13.5" customHeight="1" x14ac:dyDescent="0.25">
      <c r="A69" s="14" t="s">
        <v>151</v>
      </c>
      <c r="B69" s="596" t="s">
        <v>569</v>
      </c>
      <c r="C69" s="426"/>
      <c r="D69" s="426"/>
      <c r="E69" s="283"/>
      <c r="G69" s="42"/>
    </row>
    <row r="70" spans="1:7" s="1" customFormat="1" ht="12" customHeight="1" x14ac:dyDescent="0.2">
      <c r="A70" s="14" t="s">
        <v>340</v>
      </c>
      <c r="B70" s="596" t="s">
        <v>318</v>
      </c>
      <c r="C70" s="426"/>
      <c r="D70" s="426"/>
      <c r="E70" s="283"/>
    </row>
    <row r="71" spans="1:7" s="1" customFormat="1" ht="12" customHeight="1" thickBot="1" x14ac:dyDescent="0.25">
      <c r="A71" s="16" t="s">
        <v>341</v>
      </c>
      <c r="B71" s="597" t="s">
        <v>570</v>
      </c>
      <c r="C71" s="426"/>
      <c r="D71" s="426"/>
      <c r="E71" s="283"/>
    </row>
    <row r="72" spans="1:7" s="1" customFormat="1" ht="12" customHeight="1" thickBot="1" x14ac:dyDescent="0.25">
      <c r="A72" s="489" t="s">
        <v>319</v>
      </c>
      <c r="B72" s="308" t="s">
        <v>320</v>
      </c>
      <c r="C72" s="422">
        <f>SUM(C73:C74)</f>
        <v>0</v>
      </c>
      <c r="D72" s="422">
        <f>SUM(D73:D74)</f>
        <v>0</v>
      </c>
      <c r="E72" s="279">
        <f>SUM(E73:E74)</f>
        <v>0</v>
      </c>
    </row>
    <row r="73" spans="1:7" s="1" customFormat="1" ht="12" customHeight="1" x14ac:dyDescent="0.2">
      <c r="A73" s="15" t="s">
        <v>342</v>
      </c>
      <c r="B73" s="442" t="s">
        <v>321</v>
      </c>
      <c r="C73" s="426"/>
      <c r="D73" s="426"/>
      <c r="E73" s="283"/>
    </row>
    <row r="74" spans="1:7" s="1" customFormat="1" ht="12" customHeight="1" thickBot="1" x14ac:dyDescent="0.25">
      <c r="A74" s="16" t="s">
        <v>343</v>
      </c>
      <c r="B74" s="310" t="s">
        <v>322</v>
      </c>
      <c r="C74" s="426"/>
      <c r="D74" s="426"/>
      <c r="E74" s="283"/>
    </row>
    <row r="75" spans="1:7" s="1" customFormat="1" ht="12" customHeight="1" thickBot="1" x14ac:dyDescent="0.25">
      <c r="A75" s="489" t="s">
        <v>323</v>
      </c>
      <c r="B75" s="308" t="s">
        <v>324</v>
      </c>
      <c r="C75" s="422">
        <f>SUM(C76:C78)</f>
        <v>0</v>
      </c>
      <c r="D75" s="422">
        <f>SUM(D76:D78)</f>
        <v>0</v>
      </c>
      <c r="E75" s="279">
        <f>SUM(E76:E78)</f>
        <v>0</v>
      </c>
    </row>
    <row r="76" spans="1:7" s="1" customFormat="1" ht="12" customHeight="1" x14ac:dyDescent="0.2">
      <c r="A76" s="15" t="s">
        <v>344</v>
      </c>
      <c r="B76" s="442" t="s">
        <v>325</v>
      </c>
      <c r="C76" s="426"/>
      <c r="D76" s="426"/>
      <c r="E76" s="283"/>
    </row>
    <row r="77" spans="1:7" s="1" customFormat="1" ht="12" customHeight="1" x14ac:dyDescent="0.2">
      <c r="A77" s="14" t="s">
        <v>345</v>
      </c>
      <c r="B77" s="443" t="s">
        <v>326</v>
      </c>
      <c r="C77" s="426"/>
      <c r="D77" s="426"/>
      <c r="E77" s="283"/>
    </row>
    <row r="78" spans="1:7" s="1" customFormat="1" ht="12" customHeight="1" thickBot="1" x14ac:dyDescent="0.25">
      <c r="A78" s="16" t="s">
        <v>346</v>
      </c>
      <c r="B78" s="310" t="s">
        <v>571</v>
      </c>
      <c r="C78" s="426"/>
      <c r="D78" s="426"/>
      <c r="E78" s="283"/>
    </row>
    <row r="79" spans="1:7" s="1" customFormat="1" ht="12" customHeight="1" thickBot="1" x14ac:dyDescent="0.25">
      <c r="A79" s="489" t="s">
        <v>327</v>
      </c>
      <c r="B79" s="308" t="s">
        <v>347</v>
      </c>
      <c r="C79" s="422">
        <f>SUM(C80:C83)</f>
        <v>0</v>
      </c>
      <c r="D79" s="422">
        <f>SUM(D80:D83)</f>
        <v>0</v>
      </c>
      <c r="E79" s="279">
        <f>SUM(E80:E83)</f>
        <v>0</v>
      </c>
    </row>
    <row r="80" spans="1:7" s="1" customFormat="1" ht="12" customHeight="1" x14ac:dyDescent="0.2">
      <c r="A80" s="446" t="s">
        <v>328</v>
      </c>
      <c r="B80" s="442" t="s">
        <v>329</v>
      </c>
      <c r="C80" s="426"/>
      <c r="D80" s="426"/>
      <c r="E80" s="283"/>
    </row>
    <row r="81" spans="1:6" s="1" customFormat="1" ht="12" customHeight="1" x14ac:dyDescent="0.2">
      <c r="A81" s="447" t="s">
        <v>330</v>
      </c>
      <c r="B81" s="443" t="s">
        <v>331</v>
      </c>
      <c r="C81" s="426"/>
      <c r="D81" s="426"/>
      <c r="E81" s="283"/>
    </row>
    <row r="82" spans="1:6" s="1" customFormat="1" ht="12" customHeight="1" x14ac:dyDescent="0.2">
      <c r="A82" s="447" t="s">
        <v>332</v>
      </c>
      <c r="B82" s="443" t="s">
        <v>333</v>
      </c>
      <c r="C82" s="426"/>
      <c r="D82" s="426"/>
      <c r="E82" s="283"/>
    </row>
    <row r="83" spans="1:6" s="1" customFormat="1" ht="12" customHeight="1" thickBot="1" x14ac:dyDescent="0.25">
      <c r="A83" s="448" t="s">
        <v>334</v>
      </c>
      <c r="B83" s="310" t="s">
        <v>335</v>
      </c>
      <c r="C83" s="426"/>
      <c r="D83" s="426"/>
      <c r="E83" s="283"/>
    </row>
    <row r="84" spans="1:6" s="1" customFormat="1" ht="12" customHeight="1" thickBot="1" x14ac:dyDescent="0.25">
      <c r="A84" s="489" t="s">
        <v>336</v>
      </c>
      <c r="B84" s="308" t="s">
        <v>474</v>
      </c>
      <c r="C84" s="491"/>
      <c r="D84" s="491"/>
      <c r="E84" s="492"/>
    </row>
    <row r="85" spans="1:6" s="1" customFormat="1" ht="12" customHeight="1" thickBot="1" x14ac:dyDescent="0.25">
      <c r="A85" s="489" t="s">
        <v>338</v>
      </c>
      <c r="B85" s="308" t="s">
        <v>337</v>
      </c>
      <c r="C85" s="491"/>
      <c r="D85" s="491"/>
      <c r="E85" s="492"/>
    </row>
    <row r="86" spans="1:6" s="1" customFormat="1" ht="12" customHeight="1" thickBot="1" x14ac:dyDescent="0.25">
      <c r="A86" s="489" t="s">
        <v>350</v>
      </c>
      <c r="B86" s="449" t="s">
        <v>477</v>
      </c>
      <c r="C86" s="429">
        <f>+C63+C67+C72+C75+C79+C85+C84</f>
        <v>0</v>
      </c>
      <c r="D86" s="429">
        <f>+D63+D67+D72+D75+D79+D85+D84</f>
        <v>0</v>
      </c>
      <c r="E86" s="473">
        <f>+E63+E67+E72+E75+E79+E85+E84</f>
        <v>0</v>
      </c>
    </row>
    <row r="87" spans="1:6" s="1" customFormat="1" ht="12" customHeight="1" thickBot="1" x14ac:dyDescent="0.25">
      <c r="A87" s="490" t="s">
        <v>476</v>
      </c>
      <c r="B87" s="450" t="s">
        <v>478</v>
      </c>
      <c r="C87" s="429">
        <f>+C62+C86</f>
        <v>0</v>
      </c>
      <c r="D87" s="429">
        <f>+D62+D86</f>
        <v>0</v>
      </c>
      <c r="E87" s="473">
        <f>+E62+E86</f>
        <v>0</v>
      </c>
    </row>
    <row r="88" spans="1:6" s="1" customFormat="1" ht="12" customHeight="1" x14ac:dyDescent="0.2">
      <c r="A88" s="391"/>
      <c r="B88" s="392"/>
      <c r="C88" s="393"/>
      <c r="D88" s="394"/>
      <c r="E88" s="395"/>
    </row>
    <row r="89" spans="1:6" s="1" customFormat="1" ht="12" customHeight="1" x14ac:dyDescent="0.2">
      <c r="A89" s="599" t="s">
        <v>48</v>
      </c>
      <c r="B89" s="599"/>
      <c r="C89" s="599"/>
      <c r="D89" s="599"/>
      <c r="E89" s="599"/>
    </row>
    <row r="90" spans="1:6" s="1" customFormat="1" ht="12" customHeight="1" thickBot="1" x14ac:dyDescent="0.25">
      <c r="A90" s="601" t="s">
        <v>154</v>
      </c>
      <c r="B90" s="601"/>
      <c r="C90" s="408"/>
      <c r="D90" s="147"/>
      <c r="E90" s="323" t="e">
        <f>E2</f>
        <v>#REF!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7" t="str">
        <f>+E3</f>
        <v>2018. évi előirányzat</v>
      </c>
      <c r="F91" s="155"/>
    </row>
    <row r="92" spans="1:6" s="1" customFormat="1" ht="12" customHeight="1" thickBot="1" x14ac:dyDescent="0.25">
      <c r="A92" s="32" t="s">
        <v>492</v>
      </c>
      <c r="B92" s="33" t="s">
        <v>493</v>
      </c>
      <c r="C92" s="33" t="s">
        <v>494</v>
      </c>
      <c r="D92" s="33" t="s">
        <v>496</v>
      </c>
      <c r="E92" s="474" t="s">
        <v>495</v>
      </c>
      <c r="F92" s="155"/>
    </row>
    <row r="93" spans="1:6" s="1" customFormat="1" ht="15" customHeight="1" thickBot="1" x14ac:dyDescent="0.25">
      <c r="A93" s="22" t="s">
        <v>19</v>
      </c>
      <c r="B93" s="28" t="s">
        <v>436</v>
      </c>
      <c r="C93" s="421">
        <f>C94+C95+C96+C97+C98+C111</f>
        <v>0</v>
      </c>
      <c r="D93" s="421">
        <f>D94+D95+D96+D97+D98+D111</f>
        <v>0</v>
      </c>
      <c r="E93" s="518">
        <f>E94+E95+E96+E97+E98+E111</f>
        <v>0</v>
      </c>
      <c r="F93" s="155"/>
    </row>
    <row r="94" spans="1:6" s="1" customFormat="1" ht="12.95" customHeight="1" x14ac:dyDescent="0.2">
      <c r="A94" s="17" t="s">
        <v>99</v>
      </c>
      <c r="B94" s="10" t="s">
        <v>50</v>
      </c>
      <c r="C94" s="525"/>
      <c r="D94" s="525"/>
      <c r="E94" s="519"/>
    </row>
    <row r="95" spans="1:6" ht="16.5" customHeight="1" x14ac:dyDescent="0.25">
      <c r="A95" s="14" t="s">
        <v>100</v>
      </c>
      <c r="B95" s="8" t="s">
        <v>184</v>
      </c>
      <c r="C95" s="423"/>
      <c r="D95" s="423"/>
      <c r="E95" s="280"/>
    </row>
    <row r="96" spans="1:6" x14ac:dyDescent="0.25">
      <c r="A96" s="14" t="s">
        <v>101</v>
      </c>
      <c r="B96" s="8" t="s">
        <v>141</v>
      </c>
      <c r="C96" s="425"/>
      <c r="D96" s="425"/>
      <c r="E96" s="282"/>
    </row>
    <row r="97" spans="1:5" s="41" customFormat="1" ht="12" customHeight="1" x14ac:dyDescent="0.2">
      <c r="A97" s="14" t="s">
        <v>102</v>
      </c>
      <c r="B97" s="11" t="s">
        <v>185</v>
      </c>
      <c r="C97" s="425"/>
      <c r="D97" s="425"/>
      <c r="E97" s="282"/>
    </row>
    <row r="98" spans="1:5" ht="12" customHeight="1" x14ac:dyDescent="0.25">
      <c r="A98" s="14" t="s">
        <v>113</v>
      </c>
      <c r="B98" s="19" t="s">
        <v>186</v>
      </c>
      <c r="C98" s="425"/>
      <c r="D98" s="425"/>
      <c r="E98" s="282"/>
    </row>
    <row r="99" spans="1:5" ht="12" customHeight="1" x14ac:dyDescent="0.25">
      <c r="A99" s="14" t="s">
        <v>103</v>
      </c>
      <c r="B99" s="8" t="s">
        <v>441</v>
      </c>
      <c r="C99" s="425"/>
      <c r="D99" s="425"/>
      <c r="E99" s="282"/>
    </row>
    <row r="100" spans="1:5" ht="12" customHeight="1" x14ac:dyDescent="0.25">
      <c r="A100" s="14" t="s">
        <v>104</v>
      </c>
      <c r="B100" s="151" t="s">
        <v>440</v>
      </c>
      <c r="C100" s="425"/>
      <c r="D100" s="425"/>
      <c r="E100" s="282"/>
    </row>
    <row r="101" spans="1:5" ht="12" customHeight="1" x14ac:dyDescent="0.25">
      <c r="A101" s="14" t="s">
        <v>114</v>
      </c>
      <c r="B101" s="151" t="s">
        <v>439</v>
      </c>
      <c r="C101" s="425"/>
      <c r="D101" s="425"/>
      <c r="E101" s="282"/>
    </row>
    <row r="102" spans="1:5" ht="12" customHeight="1" x14ac:dyDescent="0.25">
      <c r="A102" s="14" t="s">
        <v>115</v>
      </c>
      <c r="B102" s="149" t="s">
        <v>353</v>
      </c>
      <c r="C102" s="425"/>
      <c r="D102" s="425"/>
      <c r="E102" s="282"/>
    </row>
    <row r="103" spans="1:5" ht="12" customHeight="1" x14ac:dyDescent="0.25">
      <c r="A103" s="14" t="s">
        <v>116</v>
      </c>
      <c r="B103" s="150" t="s">
        <v>354</v>
      </c>
      <c r="C103" s="425"/>
      <c r="D103" s="425"/>
      <c r="E103" s="282"/>
    </row>
    <row r="104" spans="1:5" ht="12" customHeight="1" x14ac:dyDescent="0.25">
      <c r="A104" s="14" t="s">
        <v>117</v>
      </c>
      <c r="B104" s="150" t="s">
        <v>355</v>
      </c>
      <c r="C104" s="425"/>
      <c r="D104" s="425"/>
      <c r="E104" s="282"/>
    </row>
    <row r="105" spans="1:5" ht="12" customHeight="1" x14ac:dyDescent="0.25">
      <c r="A105" s="14" t="s">
        <v>119</v>
      </c>
      <c r="B105" s="149" t="s">
        <v>356</v>
      </c>
      <c r="C105" s="425"/>
      <c r="D105" s="425"/>
      <c r="E105" s="282"/>
    </row>
    <row r="106" spans="1:5" ht="12" customHeight="1" x14ac:dyDescent="0.25">
      <c r="A106" s="14" t="s">
        <v>187</v>
      </c>
      <c r="B106" s="149" t="s">
        <v>357</v>
      </c>
      <c r="C106" s="425"/>
      <c r="D106" s="425"/>
      <c r="E106" s="282"/>
    </row>
    <row r="107" spans="1:5" ht="12" customHeight="1" x14ac:dyDescent="0.25">
      <c r="A107" s="14" t="s">
        <v>351</v>
      </c>
      <c r="B107" s="150" t="s">
        <v>358</v>
      </c>
      <c r="C107" s="425"/>
      <c r="D107" s="425"/>
      <c r="E107" s="282"/>
    </row>
    <row r="108" spans="1:5" ht="12" customHeight="1" x14ac:dyDescent="0.25">
      <c r="A108" s="13" t="s">
        <v>352</v>
      </c>
      <c r="B108" s="151" t="s">
        <v>359</v>
      </c>
      <c r="C108" s="425"/>
      <c r="D108" s="425"/>
      <c r="E108" s="282"/>
    </row>
    <row r="109" spans="1:5" ht="12" customHeight="1" x14ac:dyDescent="0.25">
      <c r="A109" s="14" t="s">
        <v>437</v>
      </c>
      <c r="B109" s="151" t="s">
        <v>360</v>
      </c>
      <c r="C109" s="425"/>
      <c r="D109" s="425"/>
      <c r="E109" s="282"/>
    </row>
    <row r="110" spans="1:5" ht="12" customHeight="1" x14ac:dyDescent="0.25">
      <c r="A110" s="16" t="s">
        <v>438</v>
      </c>
      <c r="B110" s="151" t="s">
        <v>361</v>
      </c>
      <c r="C110" s="425"/>
      <c r="D110" s="425"/>
      <c r="E110" s="282"/>
    </row>
    <row r="111" spans="1:5" ht="12" customHeight="1" x14ac:dyDescent="0.25">
      <c r="A111" s="14" t="s">
        <v>442</v>
      </c>
      <c r="B111" s="11" t="s">
        <v>51</v>
      </c>
      <c r="C111" s="423"/>
      <c r="D111" s="423"/>
      <c r="E111" s="280"/>
    </row>
    <row r="112" spans="1:5" ht="12" customHeight="1" x14ac:dyDescent="0.25">
      <c r="A112" s="14" t="s">
        <v>443</v>
      </c>
      <c r="B112" s="8" t="s">
        <v>445</v>
      </c>
      <c r="C112" s="423"/>
      <c r="D112" s="423"/>
      <c r="E112" s="280"/>
    </row>
    <row r="113" spans="1:5" ht="12" customHeight="1" thickBot="1" x14ac:dyDescent="0.3">
      <c r="A113" s="18" t="s">
        <v>444</v>
      </c>
      <c r="B113" s="512" t="s">
        <v>446</v>
      </c>
      <c r="C113" s="526"/>
      <c r="D113" s="526"/>
      <c r="E113" s="520"/>
    </row>
    <row r="114" spans="1:5" ht="12" customHeight="1" thickBot="1" x14ac:dyDescent="0.3">
      <c r="A114" s="509" t="s">
        <v>20</v>
      </c>
      <c r="B114" s="510" t="s">
        <v>362</v>
      </c>
      <c r="C114" s="527">
        <f>+C115+C117+C119</f>
        <v>0</v>
      </c>
      <c r="D114" s="527">
        <f>+D115+D117+D119</f>
        <v>0</v>
      </c>
      <c r="E114" s="521">
        <f>+E115+E117+E119</f>
        <v>0</v>
      </c>
    </row>
    <row r="115" spans="1:5" ht="12" customHeight="1" x14ac:dyDescent="0.25">
      <c r="A115" s="15" t="s">
        <v>105</v>
      </c>
      <c r="B115" s="8" t="s">
        <v>232</v>
      </c>
      <c r="C115" s="424"/>
      <c r="D115" s="424"/>
      <c r="E115" s="281"/>
    </row>
    <row r="116" spans="1:5" x14ac:dyDescent="0.25">
      <c r="A116" s="15" t="s">
        <v>106</v>
      </c>
      <c r="B116" s="12" t="s">
        <v>366</v>
      </c>
      <c r="C116" s="424"/>
      <c r="D116" s="424"/>
      <c r="E116" s="281"/>
    </row>
    <row r="117" spans="1:5" ht="12" customHeight="1" x14ac:dyDescent="0.25">
      <c r="A117" s="15" t="s">
        <v>107</v>
      </c>
      <c r="B117" s="12" t="s">
        <v>188</v>
      </c>
      <c r="C117" s="423"/>
      <c r="D117" s="423"/>
      <c r="E117" s="280"/>
    </row>
    <row r="118" spans="1:5" ht="12" customHeight="1" x14ac:dyDescent="0.25">
      <c r="A118" s="15" t="s">
        <v>108</v>
      </c>
      <c r="B118" s="12" t="s">
        <v>367</v>
      </c>
      <c r="C118" s="423"/>
      <c r="D118" s="423"/>
      <c r="E118" s="280"/>
    </row>
    <row r="119" spans="1:5" ht="12" customHeight="1" x14ac:dyDescent="0.25">
      <c r="A119" s="15" t="s">
        <v>109</v>
      </c>
      <c r="B119" s="310" t="s">
        <v>234</v>
      </c>
      <c r="C119" s="423"/>
      <c r="D119" s="423"/>
      <c r="E119" s="280"/>
    </row>
    <row r="120" spans="1:5" ht="12" customHeight="1" x14ac:dyDescent="0.25">
      <c r="A120" s="15" t="s">
        <v>118</v>
      </c>
      <c r="B120" s="309" t="s">
        <v>430</v>
      </c>
      <c r="C120" s="423"/>
      <c r="D120" s="423"/>
      <c r="E120" s="280"/>
    </row>
    <row r="121" spans="1:5" ht="12" customHeight="1" x14ac:dyDescent="0.25">
      <c r="A121" s="15" t="s">
        <v>120</v>
      </c>
      <c r="B121" s="438" t="s">
        <v>372</v>
      </c>
      <c r="C121" s="423"/>
      <c r="D121" s="423"/>
      <c r="E121" s="280"/>
    </row>
    <row r="122" spans="1:5" ht="12" customHeight="1" x14ac:dyDescent="0.25">
      <c r="A122" s="15" t="s">
        <v>189</v>
      </c>
      <c r="B122" s="150" t="s">
        <v>355</v>
      </c>
      <c r="C122" s="423"/>
      <c r="D122" s="423"/>
      <c r="E122" s="280"/>
    </row>
    <row r="123" spans="1:5" ht="12" customHeight="1" x14ac:dyDescent="0.25">
      <c r="A123" s="15" t="s">
        <v>190</v>
      </c>
      <c r="B123" s="150" t="s">
        <v>371</v>
      </c>
      <c r="C123" s="423"/>
      <c r="D123" s="423"/>
      <c r="E123" s="280"/>
    </row>
    <row r="124" spans="1:5" ht="12" customHeight="1" x14ac:dyDescent="0.25">
      <c r="A124" s="15" t="s">
        <v>191</v>
      </c>
      <c r="B124" s="150" t="s">
        <v>370</v>
      </c>
      <c r="C124" s="423"/>
      <c r="D124" s="423"/>
      <c r="E124" s="280"/>
    </row>
    <row r="125" spans="1:5" ht="12" customHeight="1" x14ac:dyDescent="0.25">
      <c r="A125" s="15" t="s">
        <v>363</v>
      </c>
      <c r="B125" s="150" t="s">
        <v>358</v>
      </c>
      <c r="C125" s="423"/>
      <c r="D125" s="423"/>
      <c r="E125" s="280"/>
    </row>
    <row r="126" spans="1:5" ht="12" customHeight="1" x14ac:dyDescent="0.25">
      <c r="A126" s="15" t="s">
        <v>364</v>
      </c>
      <c r="B126" s="150" t="s">
        <v>369</v>
      </c>
      <c r="C126" s="423"/>
      <c r="D126" s="423"/>
      <c r="E126" s="280"/>
    </row>
    <row r="127" spans="1:5" ht="12" customHeight="1" thickBot="1" x14ac:dyDescent="0.3">
      <c r="A127" s="13" t="s">
        <v>365</v>
      </c>
      <c r="B127" s="150" t="s">
        <v>368</v>
      </c>
      <c r="C127" s="425"/>
      <c r="D127" s="425"/>
      <c r="E127" s="282"/>
    </row>
    <row r="128" spans="1:5" ht="12" customHeight="1" thickBot="1" x14ac:dyDescent="0.3">
      <c r="A128" s="20" t="s">
        <v>21</v>
      </c>
      <c r="B128" s="130" t="s">
        <v>447</v>
      </c>
      <c r="C128" s="422">
        <f>+C93+C114</f>
        <v>0</v>
      </c>
      <c r="D128" s="422">
        <f>+D93+D114</f>
        <v>0</v>
      </c>
      <c r="E128" s="279">
        <f>+E93+E114</f>
        <v>0</v>
      </c>
    </row>
    <row r="129" spans="1:5" ht="12" customHeight="1" thickBot="1" x14ac:dyDescent="0.3">
      <c r="A129" s="20" t="s">
        <v>22</v>
      </c>
      <c r="B129" s="130" t="s">
        <v>448</v>
      </c>
      <c r="C129" s="422">
        <f>+C130+C131+C132</f>
        <v>0</v>
      </c>
      <c r="D129" s="422">
        <f>+D130+D131+D132</f>
        <v>0</v>
      </c>
      <c r="E129" s="279">
        <f>+E130+E131+E132</f>
        <v>0</v>
      </c>
    </row>
    <row r="130" spans="1:5" ht="12" customHeight="1" x14ac:dyDescent="0.25">
      <c r="A130" s="15" t="s">
        <v>271</v>
      </c>
      <c r="B130" s="12" t="s">
        <v>455</v>
      </c>
      <c r="C130" s="423"/>
      <c r="D130" s="423"/>
      <c r="E130" s="280"/>
    </row>
    <row r="131" spans="1:5" ht="12" customHeight="1" x14ac:dyDescent="0.25">
      <c r="A131" s="15" t="s">
        <v>272</v>
      </c>
      <c r="B131" s="12" t="s">
        <v>456</v>
      </c>
      <c r="C131" s="423"/>
      <c r="D131" s="423"/>
      <c r="E131" s="280"/>
    </row>
    <row r="132" spans="1:5" ht="12" customHeight="1" thickBot="1" x14ac:dyDescent="0.3">
      <c r="A132" s="13" t="s">
        <v>273</v>
      </c>
      <c r="B132" s="12" t="s">
        <v>457</v>
      </c>
      <c r="C132" s="423"/>
      <c r="D132" s="423"/>
      <c r="E132" s="280"/>
    </row>
    <row r="133" spans="1:5" ht="12" customHeight="1" thickBot="1" x14ac:dyDescent="0.3">
      <c r="A133" s="20" t="s">
        <v>23</v>
      </c>
      <c r="B133" s="130" t="s">
        <v>449</v>
      </c>
      <c r="C133" s="422">
        <f>SUM(C134:C139)</f>
        <v>0</v>
      </c>
      <c r="D133" s="422">
        <f>SUM(D134:D139)</f>
        <v>0</v>
      </c>
      <c r="E133" s="279">
        <f>SUM(E134:E139)</f>
        <v>0</v>
      </c>
    </row>
    <row r="134" spans="1:5" ht="12" customHeight="1" x14ac:dyDescent="0.25">
      <c r="A134" s="15" t="s">
        <v>92</v>
      </c>
      <c r="B134" s="9" t="s">
        <v>458</v>
      </c>
      <c r="C134" s="423"/>
      <c r="D134" s="423"/>
      <c r="E134" s="280"/>
    </row>
    <row r="135" spans="1:5" ht="12" customHeight="1" x14ac:dyDescent="0.25">
      <c r="A135" s="15" t="s">
        <v>93</v>
      </c>
      <c r="B135" s="9" t="s">
        <v>450</v>
      </c>
      <c r="C135" s="423"/>
      <c r="D135" s="423"/>
      <c r="E135" s="280"/>
    </row>
    <row r="136" spans="1:5" ht="12" customHeight="1" x14ac:dyDescent="0.25">
      <c r="A136" s="15" t="s">
        <v>94</v>
      </c>
      <c r="B136" s="9" t="s">
        <v>451</v>
      </c>
      <c r="C136" s="423"/>
      <c r="D136" s="423"/>
      <c r="E136" s="280"/>
    </row>
    <row r="137" spans="1:5" ht="12" customHeight="1" x14ac:dyDescent="0.25">
      <c r="A137" s="15" t="s">
        <v>176</v>
      </c>
      <c r="B137" s="9" t="s">
        <v>452</v>
      </c>
      <c r="C137" s="423"/>
      <c r="D137" s="423"/>
      <c r="E137" s="280"/>
    </row>
    <row r="138" spans="1:5" ht="12" customHeight="1" x14ac:dyDescent="0.25">
      <c r="A138" s="15" t="s">
        <v>177</v>
      </c>
      <c r="B138" s="9" t="s">
        <v>453</v>
      </c>
      <c r="C138" s="423"/>
      <c r="D138" s="423"/>
      <c r="E138" s="280"/>
    </row>
    <row r="139" spans="1:5" ht="12" customHeight="1" thickBot="1" x14ac:dyDescent="0.3">
      <c r="A139" s="13" t="s">
        <v>178</v>
      </c>
      <c r="B139" s="9" t="s">
        <v>454</v>
      </c>
      <c r="C139" s="423"/>
      <c r="D139" s="423"/>
      <c r="E139" s="280"/>
    </row>
    <row r="140" spans="1:5" ht="12" customHeight="1" thickBot="1" x14ac:dyDescent="0.3">
      <c r="A140" s="20" t="s">
        <v>24</v>
      </c>
      <c r="B140" s="130" t="s">
        <v>462</v>
      </c>
      <c r="C140" s="429">
        <f>+C141+C142+C143+C144</f>
        <v>0</v>
      </c>
      <c r="D140" s="429">
        <f>+D141+D142+D143+D144</f>
        <v>0</v>
      </c>
      <c r="E140" s="473">
        <f>+E141+E142+E143+E144</f>
        <v>0</v>
      </c>
    </row>
    <row r="141" spans="1:5" ht="12" customHeight="1" x14ac:dyDescent="0.25">
      <c r="A141" s="15" t="s">
        <v>95</v>
      </c>
      <c r="B141" s="9" t="s">
        <v>373</v>
      </c>
      <c r="C141" s="423"/>
      <c r="D141" s="423"/>
      <c r="E141" s="280"/>
    </row>
    <row r="142" spans="1:5" ht="12" customHeight="1" x14ac:dyDescent="0.25">
      <c r="A142" s="15" t="s">
        <v>96</v>
      </c>
      <c r="B142" s="9" t="s">
        <v>374</v>
      </c>
      <c r="C142" s="423"/>
      <c r="D142" s="423"/>
      <c r="E142" s="280"/>
    </row>
    <row r="143" spans="1:5" ht="12" customHeight="1" x14ac:dyDescent="0.25">
      <c r="A143" s="15" t="s">
        <v>291</v>
      </c>
      <c r="B143" s="9" t="s">
        <v>463</v>
      </c>
      <c r="C143" s="423"/>
      <c r="D143" s="423"/>
      <c r="E143" s="280"/>
    </row>
    <row r="144" spans="1:5" ht="12" customHeight="1" thickBot="1" x14ac:dyDescent="0.3">
      <c r="A144" s="13" t="s">
        <v>292</v>
      </c>
      <c r="B144" s="7" t="s">
        <v>393</v>
      </c>
      <c r="C144" s="423"/>
      <c r="D144" s="423"/>
      <c r="E144" s="280"/>
    </row>
    <row r="145" spans="1:6" ht="12" customHeight="1" thickBot="1" x14ac:dyDescent="0.3">
      <c r="A145" s="20" t="s">
        <v>25</v>
      </c>
      <c r="B145" s="130" t="s">
        <v>464</v>
      </c>
      <c r="C145" s="528">
        <f>SUM(C146:C150)</f>
        <v>0</v>
      </c>
      <c r="D145" s="528">
        <f>SUM(D146:D150)</f>
        <v>0</v>
      </c>
      <c r="E145" s="522">
        <f>SUM(E146:E150)</f>
        <v>0</v>
      </c>
    </row>
    <row r="146" spans="1:6" ht="12" customHeight="1" x14ac:dyDescent="0.25">
      <c r="A146" s="15" t="s">
        <v>97</v>
      </c>
      <c r="B146" s="9" t="s">
        <v>459</v>
      </c>
      <c r="C146" s="423"/>
      <c r="D146" s="423"/>
      <c r="E146" s="280"/>
    </row>
    <row r="147" spans="1:6" ht="12" customHeight="1" x14ac:dyDescent="0.25">
      <c r="A147" s="15" t="s">
        <v>98</v>
      </c>
      <c r="B147" s="9" t="s">
        <v>466</v>
      </c>
      <c r="C147" s="423"/>
      <c r="D147" s="423"/>
      <c r="E147" s="280"/>
    </row>
    <row r="148" spans="1:6" ht="12" customHeight="1" x14ac:dyDescent="0.25">
      <c r="A148" s="15" t="s">
        <v>303</v>
      </c>
      <c r="B148" s="9" t="s">
        <v>461</v>
      </c>
      <c r="C148" s="423"/>
      <c r="D148" s="423"/>
      <c r="E148" s="280"/>
    </row>
    <row r="149" spans="1:6" ht="12" customHeight="1" x14ac:dyDescent="0.25">
      <c r="A149" s="15" t="s">
        <v>304</v>
      </c>
      <c r="B149" s="9" t="s">
        <v>467</v>
      </c>
      <c r="C149" s="423"/>
      <c r="D149" s="423"/>
      <c r="E149" s="280"/>
    </row>
    <row r="150" spans="1:6" ht="12" customHeight="1" thickBot="1" x14ac:dyDescent="0.3">
      <c r="A150" s="15" t="s">
        <v>465</v>
      </c>
      <c r="B150" s="9" t="s">
        <v>468</v>
      </c>
      <c r="C150" s="423"/>
      <c r="D150" s="423"/>
      <c r="E150" s="280"/>
    </row>
    <row r="151" spans="1:6" ht="12" customHeight="1" thickBot="1" x14ac:dyDescent="0.3">
      <c r="A151" s="20" t="s">
        <v>26</v>
      </c>
      <c r="B151" s="130" t="s">
        <v>469</v>
      </c>
      <c r="C151" s="529"/>
      <c r="D151" s="529"/>
      <c r="E151" s="523"/>
    </row>
    <row r="152" spans="1:6" ht="12" customHeight="1" thickBot="1" x14ac:dyDescent="0.3">
      <c r="A152" s="20" t="s">
        <v>27</v>
      </c>
      <c r="B152" s="130" t="s">
        <v>470</v>
      </c>
      <c r="C152" s="529"/>
      <c r="D152" s="529"/>
      <c r="E152" s="523"/>
    </row>
    <row r="153" spans="1:6" ht="15" customHeight="1" thickBot="1" x14ac:dyDescent="0.3">
      <c r="A153" s="20" t="s">
        <v>28</v>
      </c>
      <c r="B153" s="130" t="s">
        <v>472</v>
      </c>
      <c r="C153" s="530">
        <f>+C129+C133+C140+C145+C151+C152</f>
        <v>0</v>
      </c>
      <c r="D153" s="530">
        <f>+D129+D133+D140+D145+D151+D152</f>
        <v>0</v>
      </c>
      <c r="E153" s="524">
        <f>+E129+E133+E140+E145+E151+E152</f>
        <v>0</v>
      </c>
      <c r="F153" s="131"/>
    </row>
    <row r="154" spans="1:6" s="1" customFormat="1" ht="12.95" customHeight="1" thickBot="1" x14ac:dyDescent="0.25">
      <c r="A154" s="311" t="s">
        <v>29</v>
      </c>
      <c r="B154" s="404" t="s">
        <v>471</v>
      </c>
      <c r="C154" s="530">
        <f>+C128+C153</f>
        <v>0</v>
      </c>
      <c r="D154" s="530">
        <f>+D128+D153</f>
        <v>0</v>
      </c>
      <c r="E154" s="524">
        <f>+E128+E153</f>
        <v>0</v>
      </c>
    </row>
    <row r="155" spans="1:6" x14ac:dyDescent="0.25">
      <c r="C155" s="407"/>
    </row>
    <row r="156" spans="1:6" x14ac:dyDescent="0.25">
      <c r="C156" s="407"/>
    </row>
    <row r="157" spans="1:6" x14ac:dyDescent="0.25">
      <c r="C157" s="407"/>
    </row>
    <row r="158" spans="1:6" ht="16.5" customHeight="1" x14ac:dyDescent="0.25">
      <c r="C158" s="407"/>
    </row>
    <row r="159" spans="1:6" x14ac:dyDescent="0.25">
      <c r="C159" s="407"/>
    </row>
    <row r="160" spans="1:6" x14ac:dyDescent="0.25">
      <c r="C160" s="407"/>
    </row>
    <row r="161" spans="3:3" x14ac:dyDescent="0.25">
      <c r="C161" s="407"/>
    </row>
    <row r="162" spans="3:3" x14ac:dyDescent="0.25">
      <c r="C162" s="407"/>
    </row>
    <row r="163" spans="3:3" x14ac:dyDescent="0.25">
      <c r="C163" s="407"/>
    </row>
    <row r="164" spans="3:3" x14ac:dyDescent="0.25">
      <c r="C164" s="407"/>
    </row>
    <row r="165" spans="3:3" x14ac:dyDescent="0.25">
      <c r="C165" s="407"/>
    </row>
    <row r="166" spans="3:3" x14ac:dyDescent="0.25">
      <c r="C166" s="407"/>
    </row>
    <row r="167" spans="3:3" x14ac:dyDescent="0.25">
      <c r="C167" s="407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horizontalDpi="300" verticalDpi="300" r:id="rId1"/>
  <headerFooter alignWithMargins="0">
    <oddHeader>&amp;C&amp;"Times New Roman CE,Félkövér"&amp;12&amp;UTájékoztató kimutatások, mérlegek&amp;U
Szendrő Város Önkormányzat
2018.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J18"/>
  <sheetViews>
    <sheetView view="pageLayout" zoomScaleNormal="100" workbookViewId="0">
      <selection activeCell="J7" sqref="J7:J18"/>
    </sheetView>
  </sheetViews>
  <sheetFormatPr defaultRowHeight="12.75" x14ac:dyDescent="0.2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48" t="s">
        <v>4</v>
      </c>
      <c r="B1" s="648"/>
      <c r="C1" s="648"/>
      <c r="D1" s="648"/>
      <c r="E1" s="648"/>
      <c r="F1" s="648"/>
      <c r="G1" s="648"/>
      <c r="H1" s="648"/>
      <c r="I1" s="648"/>
    </row>
    <row r="2" spans="1:10" ht="20.25" customHeight="1" thickBot="1" x14ac:dyDescent="0.3">
      <c r="I2" s="502" t="e">
        <f>'1. sz tájékoztató t.'!E2</f>
        <v>#REF!</v>
      </c>
    </row>
    <row r="3" spans="1:10" s="503" customFormat="1" ht="26.25" customHeight="1" x14ac:dyDescent="0.2">
      <c r="A3" s="656" t="s">
        <v>70</v>
      </c>
      <c r="B3" s="651" t="s">
        <v>86</v>
      </c>
      <c r="C3" s="656" t="s">
        <v>87</v>
      </c>
      <c r="D3" s="656" t="str">
        <f>+CONCATENATE(LEFT(ÖSSZEFÜGGÉSEK!A5,4)," előtti kifizetés")</f>
        <v>2018 előtti kifizetés</v>
      </c>
      <c r="E3" s="653" t="s">
        <v>69</v>
      </c>
      <c r="F3" s="654"/>
      <c r="G3" s="654"/>
      <c r="H3" s="655"/>
      <c r="I3" s="651" t="s">
        <v>52</v>
      </c>
    </row>
    <row r="4" spans="1:10" s="504" customFormat="1" ht="32.25" customHeight="1" thickBot="1" x14ac:dyDescent="0.25">
      <c r="A4" s="657"/>
      <c r="B4" s="652"/>
      <c r="C4" s="652"/>
      <c r="D4" s="657"/>
      <c r="E4" s="285" t="str">
        <f>+CONCATENATE(LEFT(ÖSSZEFÜGGÉSEK!A5,4),".")</f>
        <v>2018.</v>
      </c>
      <c r="F4" s="285" t="str">
        <f>+CONCATENATE(LEFT(ÖSSZEFÜGGÉSEK!A5,4)+1,".")</f>
        <v>2019.</v>
      </c>
      <c r="G4" s="285" t="str">
        <f>+CONCATENATE(LEFT(ÖSSZEFÜGGÉSEK!A5,4)+2,".")</f>
        <v>2020.</v>
      </c>
      <c r="H4" s="286" t="str">
        <f>+CONCATENATE(LEFT(ÖSSZEFÜGGÉSEK!A5,4)+2,".",CHAR(10)," után")</f>
        <v>2020.
 után</v>
      </c>
      <c r="I4" s="652"/>
    </row>
    <row r="5" spans="1:10" s="505" customFormat="1" ht="12.95" customHeight="1" thickBot="1" x14ac:dyDescent="0.25">
      <c r="A5" s="287" t="s">
        <v>492</v>
      </c>
      <c r="B5" s="288" t="s">
        <v>493</v>
      </c>
      <c r="C5" s="289" t="s">
        <v>494</v>
      </c>
      <c r="D5" s="288" t="s">
        <v>496</v>
      </c>
      <c r="E5" s="287" t="s">
        <v>495</v>
      </c>
      <c r="F5" s="289" t="s">
        <v>497</v>
      </c>
      <c r="G5" s="289" t="s">
        <v>498</v>
      </c>
      <c r="H5" s="290" t="s">
        <v>499</v>
      </c>
      <c r="I5" s="291" t="s">
        <v>500</v>
      </c>
    </row>
    <row r="6" spans="1:10" ht="24.75" customHeight="1" thickBot="1" x14ac:dyDescent="0.25">
      <c r="A6" s="292" t="s">
        <v>19</v>
      </c>
      <c r="B6" s="293" t="s">
        <v>5</v>
      </c>
      <c r="C6" s="556"/>
      <c r="D6" s="557">
        <f>+D7+D8</f>
        <v>0</v>
      </c>
      <c r="E6" s="558">
        <f>+E7+E8</f>
        <v>0</v>
      </c>
      <c r="F6" s="559">
        <f>+F7+F8</f>
        <v>0</v>
      </c>
      <c r="G6" s="559">
        <f>+G7+G8</f>
        <v>0</v>
      </c>
      <c r="H6" s="560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94" t="s">
        <v>20</v>
      </c>
      <c r="B7" s="73" t="s">
        <v>71</v>
      </c>
      <c r="C7" s="561"/>
      <c r="D7" s="562"/>
      <c r="E7" s="563"/>
      <c r="F7" s="564"/>
      <c r="G7" s="564"/>
      <c r="H7" s="565"/>
      <c r="I7" s="295">
        <f t="shared" si="0"/>
        <v>0</v>
      </c>
      <c r="J7" s="647" t="s">
        <v>526</v>
      </c>
    </row>
    <row r="8" spans="1:10" ht="20.100000000000001" customHeight="1" thickBot="1" x14ac:dyDescent="0.25">
      <c r="A8" s="294" t="s">
        <v>21</v>
      </c>
      <c r="B8" s="73" t="s">
        <v>71</v>
      </c>
      <c r="C8" s="561"/>
      <c r="D8" s="562"/>
      <c r="E8" s="563"/>
      <c r="F8" s="564"/>
      <c r="G8" s="564"/>
      <c r="H8" s="565"/>
      <c r="I8" s="295">
        <f t="shared" si="0"/>
        <v>0</v>
      </c>
      <c r="J8" s="647"/>
    </row>
    <row r="9" spans="1:10" ht="26.1" customHeight="1" thickBot="1" x14ac:dyDescent="0.25">
      <c r="A9" s="292" t="s">
        <v>22</v>
      </c>
      <c r="B9" s="293" t="s">
        <v>6</v>
      </c>
      <c r="C9" s="556"/>
      <c r="D9" s="557">
        <f>+D10+D11</f>
        <v>0</v>
      </c>
      <c r="E9" s="558">
        <f>+E10+E11</f>
        <v>0</v>
      </c>
      <c r="F9" s="559">
        <f>+F10+F11</f>
        <v>0</v>
      </c>
      <c r="G9" s="559">
        <f>+G10+G11</f>
        <v>0</v>
      </c>
      <c r="H9" s="560">
        <f>+H10+H11</f>
        <v>0</v>
      </c>
      <c r="I9" s="72">
        <f t="shared" si="0"/>
        <v>0</v>
      </c>
      <c r="J9" s="647"/>
    </row>
    <row r="10" spans="1:10" ht="20.100000000000001" customHeight="1" x14ac:dyDescent="0.2">
      <c r="A10" s="294" t="s">
        <v>23</v>
      </c>
      <c r="B10" s="73" t="s">
        <v>71</v>
      </c>
      <c r="C10" s="561"/>
      <c r="D10" s="562"/>
      <c r="E10" s="563"/>
      <c r="F10" s="564"/>
      <c r="G10" s="564"/>
      <c r="H10" s="565"/>
      <c r="I10" s="295">
        <f t="shared" si="0"/>
        <v>0</v>
      </c>
      <c r="J10" s="647"/>
    </row>
    <row r="11" spans="1:10" ht="20.100000000000001" customHeight="1" thickBot="1" x14ac:dyDescent="0.25">
      <c r="A11" s="294" t="s">
        <v>24</v>
      </c>
      <c r="B11" s="73" t="s">
        <v>71</v>
      </c>
      <c r="C11" s="561"/>
      <c r="D11" s="562"/>
      <c r="E11" s="563"/>
      <c r="F11" s="564"/>
      <c r="G11" s="564"/>
      <c r="H11" s="565"/>
      <c r="I11" s="295">
        <f t="shared" si="0"/>
        <v>0</v>
      </c>
      <c r="J11" s="647"/>
    </row>
    <row r="12" spans="1:10" ht="20.100000000000001" customHeight="1" thickBot="1" x14ac:dyDescent="0.25">
      <c r="A12" s="292" t="s">
        <v>25</v>
      </c>
      <c r="B12" s="293" t="s">
        <v>208</v>
      </c>
      <c r="C12" s="556"/>
      <c r="D12" s="557">
        <f>+D13</f>
        <v>0</v>
      </c>
      <c r="E12" s="558">
        <f>+E13</f>
        <v>0</v>
      </c>
      <c r="F12" s="559">
        <f>+F13</f>
        <v>0</v>
      </c>
      <c r="G12" s="559">
        <f>+G13</f>
        <v>0</v>
      </c>
      <c r="H12" s="560">
        <f>+H13</f>
        <v>0</v>
      </c>
      <c r="I12" s="72">
        <f t="shared" si="0"/>
        <v>0</v>
      </c>
      <c r="J12" s="647"/>
    </row>
    <row r="13" spans="1:10" ht="20.100000000000001" customHeight="1" thickBot="1" x14ac:dyDescent="0.25">
      <c r="A13" s="294" t="s">
        <v>26</v>
      </c>
      <c r="B13" s="73" t="s">
        <v>71</v>
      </c>
      <c r="C13" s="561"/>
      <c r="D13" s="562"/>
      <c r="E13" s="563"/>
      <c r="F13" s="564"/>
      <c r="G13" s="564"/>
      <c r="H13" s="565"/>
      <c r="I13" s="295">
        <f t="shared" si="0"/>
        <v>0</v>
      </c>
      <c r="J13" s="647"/>
    </row>
    <row r="14" spans="1:10" ht="20.100000000000001" customHeight="1" thickBot="1" x14ac:dyDescent="0.25">
      <c r="A14" s="292" t="s">
        <v>27</v>
      </c>
      <c r="B14" s="293" t="s">
        <v>209</v>
      </c>
      <c r="C14" s="556"/>
      <c r="D14" s="557">
        <f>+D15</f>
        <v>0</v>
      </c>
      <c r="E14" s="558">
        <f>+E15</f>
        <v>0</v>
      </c>
      <c r="F14" s="559">
        <f>+F15</f>
        <v>0</v>
      </c>
      <c r="G14" s="559">
        <f>+G15</f>
        <v>0</v>
      </c>
      <c r="H14" s="560">
        <f>+H15</f>
        <v>0</v>
      </c>
      <c r="I14" s="72">
        <f t="shared" si="0"/>
        <v>0</v>
      </c>
      <c r="J14" s="647"/>
    </row>
    <row r="15" spans="1:10" ht="20.100000000000001" customHeight="1" thickBot="1" x14ac:dyDescent="0.25">
      <c r="A15" s="296" t="s">
        <v>28</v>
      </c>
      <c r="B15" s="74" t="s">
        <v>71</v>
      </c>
      <c r="C15" s="566"/>
      <c r="D15" s="567"/>
      <c r="E15" s="568"/>
      <c r="F15" s="569"/>
      <c r="G15" s="569"/>
      <c r="H15" s="570"/>
      <c r="I15" s="297">
        <f t="shared" si="0"/>
        <v>0</v>
      </c>
      <c r="J15" s="647"/>
    </row>
    <row r="16" spans="1:10" ht="20.100000000000001" customHeight="1" thickBot="1" x14ac:dyDescent="0.25">
      <c r="A16" s="292" t="s">
        <v>29</v>
      </c>
      <c r="B16" s="298" t="s">
        <v>210</v>
      </c>
      <c r="C16" s="556"/>
      <c r="D16" s="557">
        <f>+D17</f>
        <v>0</v>
      </c>
      <c r="E16" s="558">
        <f>+E17</f>
        <v>0</v>
      </c>
      <c r="F16" s="559">
        <f>+F17</f>
        <v>0</v>
      </c>
      <c r="G16" s="559">
        <f>+G17</f>
        <v>0</v>
      </c>
      <c r="H16" s="560">
        <f>+H17</f>
        <v>0</v>
      </c>
      <c r="I16" s="72">
        <f t="shared" si="0"/>
        <v>0</v>
      </c>
      <c r="J16" s="647"/>
    </row>
    <row r="17" spans="1:10" ht="20.100000000000001" customHeight="1" thickBot="1" x14ac:dyDescent="0.25">
      <c r="A17" s="299" t="s">
        <v>30</v>
      </c>
      <c r="B17" s="75" t="s">
        <v>71</v>
      </c>
      <c r="C17" s="571"/>
      <c r="D17" s="572"/>
      <c r="E17" s="573"/>
      <c r="F17" s="574"/>
      <c r="G17" s="574"/>
      <c r="H17" s="575"/>
      <c r="I17" s="300">
        <f t="shared" si="0"/>
        <v>0</v>
      </c>
      <c r="J17" s="647"/>
    </row>
    <row r="18" spans="1:10" ht="20.100000000000001" customHeight="1" thickBot="1" x14ac:dyDescent="0.25">
      <c r="A18" s="649" t="s">
        <v>147</v>
      </c>
      <c r="B18" s="650"/>
      <c r="C18" s="576"/>
      <c r="D18" s="557">
        <f t="shared" ref="D18:I18" si="1">+D6+D9+D12+D14+D16</f>
        <v>0</v>
      </c>
      <c r="E18" s="558">
        <f t="shared" si="1"/>
        <v>0</v>
      </c>
      <c r="F18" s="559">
        <f t="shared" si="1"/>
        <v>0</v>
      </c>
      <c r="G18" s="559">
        <f t="shared" si="1"/>
        <v>0</v>
      </c>
      <c r="H18" s="560">
        <f t="shared" si="1"/>
        <v>0</v>
      </c>
      <c r="I18" s="72">
        <f t="shared" si="1"/>
        <v>0</v>
      </c>
      <c r="J18" s="647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92D050"/>
  </sheetPr>
  <dimension ref="A1:D31"/>
  <sheetViews>
    <sheetView zoomScaleNormal="100" workbookViewId="0">
      <selection activeCell="B3" sqref="B3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59" t="s">
        <v>7</v>
      </c>
      <c r="C1" s="659"/>
      <c r="D1" s="659"/>
    </row>
    <row r="2" spans="1:4" s="77" customFormat="1" ht="16.5" thickBot="1" x14ac:dyDescent="0.3">
      <c r="A2" s="76"/>
      <c r="B2" s="396"/>
      <c r="D2" s="45" t="e">
        <f>'2. sz tájékoztató t'!I2</f>
        <v>#REF!</v>
      </c>
    </row>
    <row r="3" spans="1:4" s="79" customFormat="1" ht="48" customHeight="1" thickBot="1" x14ac:dyDescent="0.25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 x14ac:dyDescent="0.25">
      <c r="A4" s="36" t="s">
        <v>492</v>
      </c>
      <c r="B4" s="207" t="s">
        <v>493</v>
      </c>
      <c r="C4" s="207" t="s">
        <v>494</v>
      </c>
      <c r="D4" s="208" t="s">
        <v>496</v>
      </c>
    </row>
    <row r="5" spans="1:4" ht="18" customHeight="1" x14ac:dyDescent="0.2">
      <c r="A5" s="140" t="s">
        <v>19</v>
      </c>
      <c r="B5" s="209" t="s">
        <v>168</v>
      </c>
      <c r="C5" s="138"/>
      <c r="D5" s="80"/>
    </row>
    <row r="6" spans="1:4" ht="18" customHeight="1" x14ac:dyDescent="0.2">
      <c r="A6" s="81" t="s">
        <v>20</v>
      </c>
      <c r="B6" s="210" t="s">
        <v>169</v>
      </c>
      <c r="C6" s="139"/>
      <c r="D6" s="83"/>
    </row>
    <row r="7" spans="1:4" ht="18" customHeight="1" x14ac:dyDescent="0.2">
      <c r="A7" s="81" t="s">
        <v>21</v>
      </c>
      <c r="B7" s="210" t="s">
        <v>121</v>
      </c>
      <c r="C7" s="139"/>
      <c r="D7" s="83"/>
    </row>
    <row r="8" spans="1:4" ht="18" customHeight="1" x14ac:dyDescent="0.2">
      <c r="A8" s="81" t="s">
        <v>22</v>
      </c>
      <c r="B8" s="210" t="s">
        <v>122</v>
      </c>
      <c r="C8" s="139"/>
      <c r="D8" s="83"/>
    </row>
    <row r="9" spans="1:4" ht="18" customHeight="1" x14ac:dyDescent="0.2">
      <c r="A9" s="81" t="s">
        <v>23</v>
      </c>
      <c r="B9" s="210" t="s">
        <v>161</v>
      </c>
      <c r="C9" s="139"/>
      <c r="D9" s="83"/>
    </row>
    <row r="10" spans="1:4" ht="18" customHeight="1" x14ac:dyDescent="0.2">
      <c r="A10" s="81" t="s">
        <v>24</v>
      </c>
      <c r="B10" s="210" t="s">
        <v>162</v>
      </c>
      <c r="C10" s="139"/>
      <c r="D10" s="83"/>
    </row>
    <row r="11" spans="1:4" ht="18" customHeight="1" x14ac:dyDescent="0.2">
      <c r="A11" s="81" t="s">
        <v>25</v>
      </c>
      <c r="B11" s="211" t="s">
        <v>163</v>
      </c>
      <c r="C11" s="139"/>
      <c r="D11" s="83"/>
    </row>
    <row r="12" spans="1:4" ht="18" customHeight="1" x14ac:dyDescent="0.2">
      <c r="A12" s="81" t="s">
        <v>27</v>
      </c>
      <c r="B12" s="211" t="s">
        <v>164</v>
      </c>
      <c r="C12" s="139"/>
      <c r="D12" s="83"/>
    </row>
    <row r="13" spans="1:4" ht="18" customHeight="1" x14ac:dyDescent="0.2">
      <c r="A13" s="81" t="s">
        <v>28</v>
      </c>
      <c r="B13" s="211" t="s">
        <v>165</v>
      </c>
      <c r="C13" s="139"/>
      <c r="D13" s="83"/>
    </row>
    <row r="14" spans="1:4" ht="18" customHeight="1" x14ac:dyDescent="0.2">
      <c r="A14" s="81" t="s">
        <v>29</v>
      </c>
      <c r="B14" s="211" t="s">
        <v>166</v>
      </c>
      <c r="C14" s="139"/>
      <c r="D14" s="83"/>
    </row>
    <row r="15" spans="1:4" ht="22.5" customHeight="1" x14ac:dyDescent="0.2">
      <c r="A15" s="81" t="s">
        <v>30</v>
      </c>
      <c r="B15" s="211" t="s">
        <v>167</v>
      </c>
      <c r="C15" s="139"/>
      <c r="D15" s="83"/>
    </row>
    <row r="16" spans="1:4" ht="18" customHeight="1" x14ac:dyDescent="0.2">
      <c r="A16" s="81" t="s">
        <v>31</v>
      </c>
      <c r="B16" s="210" t="s">
        <v>123</v>
      </c>
      <c r="C16" s="139"/>
      <c r="D16" s="83"/>
    </row>
    <row r="17" spans="1:4" ht="18" customHeight="1" x14ac:dyDescent="0.2">
      <c r="A17" s="81" t="s">
        <v>32</v>
      </c>
      <c r="B17" s="210" t="s">
        <v>9</v>
      </c>
      <c r="C17" s="139"/>
      <c r="D17" s="83"/>
    </row>
    <row r="18" spans="1:4" ht="18" customHeight="1" x14ac:dyDescent="0.2">
      <c r="A18" s="81" t="s">
        <v>33</v>
      </c>
      <c r="B18" s="210" t="s">
        <v>8</v>
      </c>
      <c r="C18" s="139"/>
      <c r="D18" s="83"/>
    </row>
    <row r="19" spans="1:4" ht="18" customHeight="1" x14ac:dyDescent="0.2">
      <c r="A19" s="81" t="s">
        <v>34</v>
      </c>
      <c r="B19" s="210" t="s">
        <v>124</v>
      </c>
      <c r="C19" s="139"/>
      <c r="D19" s="83"/>
    </row>
    <row r="20" spans="1:4" ht="18" customHeight="1" x14ac:dyDescent="0.2">
      <c r="A20" s="81" t="s">
        <v>35</v>
      </c>
      <c r="B20" s="210" t="s">
        <v>125</v>
      </c>
      <c r="C20" s="139"/>
      <c r="D20" s="83"/>
    </row>
    <row r="21" spans="1:4" ht="18" customHeight="1" x14ac:dyDescent="0.2">
      <c r="A21" s="81" t="s">
        <v>36</v>
      </c>
      <c r="B21" s="129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41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 x14ac:dyDescent="0.2">
      <c r="A31" s="88"/>
      <c r="B31" s="658"/>
      <c r="C31" s="658"/>
      <c r="D31" s="658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topLeftCell="A19" zoomScale="175" zoomScaleNormal="175" workbookViewId="0">
      <selection activeCell="B3" sqref="B3"/>
    </sheetView>
  </sheetViews>
  <sheetFormatPr defaultRowHeight="15.75" x14ac:dyDescent="0.2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 x14ac:dyDescent="0.25">
      <c r="A1" s="663" t="str">
        <f>+CONCATENATE("Előirányzat-felhasználási terv",CHAR(10),LEFT(ÖSSZEFÜGGÉSEK!A5,4),". évre")</f>
        <v>Előirányzat-felhasználási terv
2018. évre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</row>
    <row r="2" spans="1:15" ht="16.5" thickBot="1" x14ac:dyDescent="0.3">
      <c r="O2" s="4" t="e">
        <f>'3. sz tájékoztató t.'!D2</f>
        <v>#REF!</v>
      </c>
    </row>
    <row r="3" spans="1:15" s="105" customFormat="1" ht="26.1" customHeight="1" thickBot="1" x14ac:dyDescent="0.3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 x14ac:dyDescent="0.25">
      <c r="A4" s="106" t="s">
        <v>19</v>
      </c>
      <c r="B4" s="660" t="s">
        <v>57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2"/>
    </row>
    <row r="5" spans="1:15" s="107" customFormat="1" ht="22.5" x14ac:dyDescent="0.2">
      <c r="A5" s="108" t="s">
        <v>20</v>
      </c>
      <c r="B5" s="506" t="s">
        <v>376</v>
      </c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109">
        <f t="shared" ref="O5:O25" si="0">SUM(C5:N5)</f>
        <v>0</v>
      </c>
    </row>
    <row r="6" spans="1:15" s="112" customFormat="1" ht="22.5" x14ac:dyDescent="0.2">
      <c r="A6" s="110" t="s">
        <v>21</v>
      </c>
      <c r="B6" s="303" t="s">
        <v>421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111">
        <f t="shared" si="0"/>
        <v>0</v>
      </c>
    </row>
    <row r="7" spans="1:15" s="112" customFormat="1" ht="22.5" x14ac:dyDescent="0.2">
      <c r="A7" s="110" t="s">
        <v>22</v>
      </c>
      <c r="B7" s="302" t="s">
        <v>422</v>
      </c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113">
        <f t="shared" si="0"/>
        <v>0</v>
      </c>
    </row>
    <row r="8" spans="1:15" s="112" customFormat="1" ht="14.1" customHeight="1" x14ac:dyDescent="0.2">
      <c r="A8" s="110" t="s">
        <v>23</v>
      </c>
      <c r="B8" s="301" t="s">
        <v>175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111">
        <f t="shared" si="0"/>
        <v>0</v>
      </c>
    </row>
    <row r="9" spans="1:15" s="112" customFormat="1" ht="14.1" customHeight="1" x14ac:dyDescent="0.2">
      <c r="A9" s="110" t="s">
        <v>24</v>
      </c>
      <c r="B9" s="301" t="s">
        <v>423</v>
      </c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111">
        <f t="shared" si="0"/>
        <v>0</v>
      </c>
    </row>
    <row r="10" spans="1:15" s="112" customFormat="1" ht="14.1" customHeight="1" x14ac:dyDescent="0.2">
      <c r="A10" s="110" t="s">
        <v>25</v>
      </c>
      <c r="B10" s="301" t="s">
        <v>10</v>
      </c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111">
        <f t="shared" si="0"/>
        <v>0</v>
      </c>
    </row>
    <row r="11" spans="1:15" s="112" customFormat="1" ht="14.1" customHeight="1" x14ac:dyDescent="0.2">
      <c r="A11" s="110" t="s">
        <v>26</v>
      </c>
      <c r="B11" s="301" t="s">
        <v>378</v>
      </c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111">
        <f t="shared" si="0"/>
        <v>0</v>
      </c>
    </row>
    <row r="12" spans="1:15" s="112" customFormat="1" ht="22.5" x14ac:dyDescent="0.2">
      <c r="A12" s="110" t="s">
        <v>27</v>
      </c>
      <c r="B12" s="303" t="s">
        <v>411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111">
        <f t="shared" si="0"/>
        <v>0</v>
      </c>
    </row>
    <row r="13" spans="1:15" s="112" customFormat="1" ht="14.1" customHeight="1" thickBot="1" x14ac:dyDescent="0.25">
      <c r="A13" s="110" t="s">
        <v>28</v>
      </c>
      <c r="B13" s="301" t="s">
        <v>11</v>
      </c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111">
        <f t="shared" si="0"/>
        <v>0</v>
      </c>
    </row>
    <row r="14" spans="1:15" s="107" customFormat="1" ht="15.95" customHeight="1" thickBot="1" x14ac:dyDescent="0.25">
      <c r="A14" s="106" t="s">
        <v>29</v>
      </c>
      <c r="B14" s="38" t="s">
        <v>110</v>
      </c>
      <c r="C14" s="580">
        <f t="shared" ref="C14:N14" si="1">SUM(C5:C13)</f>
        <v>0</v>
      </c>
      <c r="D14" s="580">
        <f t="shared" si="1"/>
        <v>0</v>
      </c>
      <c r="E14" s="580">
        <f t="shared" si="1"/>
        <v>0</v>
      </c>
      <c r="F14" s="580">
        <f t="shared" si="1"/>
        <v>0</v>
      </c>
      <c r="G14" s="580">
        <f t="shared" si="1"/>
        <v>0</v>
      </c>
      <c r="H14" s="580">
        <f t="shared" si="1"/>
        <v>0</v>
      </c>
      <c r="I14" s="580">
        <f t="shared" si="1"/>
        <v>0</v>
      </c>
      <c r="J14" s="580">
        <f t="shared" si="1"/>
        <v>0</v>
      </c>
      <c r="K14" s="580">
        <f t="shared" si="1"/>
        <v>0</v>
      </c>
      <c r="L14" s="580">
        <f t="shared" si="1"/>
        <v>0</v>
      </c>
      <c r="M14" s="580">
        <f t="shared" si="1"/>
        <v>0</v>
      </c>
      <c r="N14" s="580">
        <f t="shared" si="1"/>
        <v>0</v>
      </c>
      <c r="O14" s="114">
        <f>SUM(C14:N14)</f>
        <v>0</v>
      </c>
    </row>
    <row r="15" spans="1:15" s="107" customFormat="1" ht="15" customHeight="1" thickBot="1" x14ac:dyDescent="0.25">
      <c r="A15" s="106" t="s">
        <v>30</v>
      </c>
      <c r="B15" s="660" t="s">
        <v>58</v>
      </c>
      <c r="C15" s="661"/>
      <c r="D15" s="661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2"/>
    </row>
    <row r="16" spans="1:15" s="112" customFormat="1" ht="14.1" customHeight="1" x14ac:dyDescent="0.2">
      <c r="A16" s="115" t="s">
        <v>31</v>
      </c>
      <c r="B16" s="304" t="s">
        <v>63</v>
      </c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113">
        <f t="shared" si="0"/>
        <v>0</v>
      </c>
    </row>
    <row r="17" spans="1:15" s="112" customFormat="1" ht="27" customHeight="1" x14ac:dyDescent="0.2">
      <c r="A17" s="110" t="s">
        <v>32</v>
      </c>
      <c r="B17" s="303" t="s">
        <v>184</v>
      </c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111">
        <f t="shared" si="0"/>
        <v>0</v>
      </c>
    </row>
    <row r="18" spans="1:15" s="112" customFormat="1" ht="14.1" customHeight="1" x14ac:dyDescent="0.2">
      <c r="A18" s="110" t="s">
        <v>33</v>
      </c>
      <c r="B18" s="301" t="s">
        <v>141</v>
      </c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111">
        <f t="shared" si="0"/>
        <v>0</v>
      </c>
    </row>
    <row r="19" spans="1:15" s="112" customFormat="1" ht="14.1" customHeight="1" x14ac:dyDescent="0.2">
      <c r="A19" s="110" t="s">
        <v>34</v>
      </c>
      <c r="B19" s="301" t="s">
        <v>185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111">
        <f t="shared" si="0"/>
        <v>0</v>
      </c>
    </row>
    <row r="20" spans="1:15" s="112" customFormat="1" ht="14.1" customHeight="1" x14ac:dyDescent="0.2">
      <c r="A20" s="110" t="s">
        <v>35</v>
      </c>
      <c r="B20" s="301" t="s">
        <v>12</v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111">
        <f t="shared" si="0"/>
        <v>0</v>
      </c>
    </row>
    <row r="21" spans="1:15" s="112" customFormat="1" ht="14.1" customHeight="1" x14ac:dyDescent="0.2">
      <c r="A21" s="110" t="s">
        <v>36</v>
      </c>
      <c r="B21" s="301" t="s">
        <v>232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111">
        <f t="shared" si="0"/>
        <v>0</v>
      </c>
    </row>
    <row r="22" spans="1:15" s="112" customFormat="1" x14ac:dyDescent="0.2">
      <c r="A22" s="110" t="s">
        <v>37</v>
      </c>
      <c r="B22" s="303" t="s">
        <v>188</v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111">
        <f t="shared" si="0"/>
        <v>0</v>
      </c>
    </row>
    <row r="23" spans="1:15" s="112" customFormat="1" ht="14.1" customHeight="1" x14ac:dyDescent="0.2">
      <c r="A23" s="110" t="s">
        <v>38</v>
      </c>
      <c r="B23" s="301" t="s">
        <v>234</v>
      </c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111">
        <f t="shared" si="0"/>
        <v>0</v>
      </c>
    </row>
    <row r="24" spans="1:15" s="112" customFormat="1" ht="14.1" customHeight="1" thickBot="1" x14ac:dyDescent="0.25">
      <c r="A24" s="110" t="s">
        <v>39</v>
      </c>
      <c r="B24" s="301" t="s">
        <v>13</v>
      </c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111">
        <f t="shared" si="0"/>
        <v>0</v>
      </c>
    </row>
    <row r="25" spans="1:15" s="107" customFormat="1" ht="15.95" customHeight="1" thickBot="1" x14ac:dyDescent="0.25">
      <c r="A25" s="116" t="s">
        <v>40</v>
      </c>
      <c r="B25" s="38" t="s">
        <v>111</v>
      </c>
      <c r="C25" s="580">
        <f t="shared" ref="C25:N25" si="2">SUM(C16:C24)</f>
        <v>0</v>
      </c>
      <c r="D25" s="580">
        <f t="shared" si="2"/>
        <v>0</v>
      </c>
      <c r="E25" s="580">
        <f t="shared" si="2"/>
        <v>0</v>
      </c>
      <c r="F25" s="580">
        <f t="shared" si="2"/>
        <v>0</v>
      </c>
      <c r="G25" s="580">
        <f t="shared" si="2"/>
        <v>0</v>
      </c>
      <c r="H25" s="580">
        <f t="shared" si="2"/>
        <v>0</v>
      </c>
      <c r="I25" s="580">
        <f t="shared" si="2"/>
        <v>0</v>
      </c>
      <c r="J25" s="580">
        <f t="shared" si="2"/>
        <v>0</v>
      </c>
      <c r="K25" s="580">
        <f t="shared" si="2"/>
        <v>0</v>
      </c>
      <c r="L25" s="580">
        <f t="shared" si="2"/>
        <v>0</v>
      </c>
      <c r="M25" s="580">
        <f t="shared" si="2"/>
        <v>0</v>
      </c>
      <c r="N25" s="580">
        <f t="shared" si="2"/>
        <v>0</v>
      </c>
      <c r="O25" s="114">
        <f t="shared" si="0"/>
        <v>0</v>
      </c>
    </row>
    <row r="26" spans="1:15" ht="16.5" thickBot="1" x14ac:dyDescent="0.3">
      <c r="A26" s="116" t="s">
        <v>41</v>
      </c>
      <c r="B26" s="305" t="s">
        <v>112</v>
      </c>
      <c r="C26" s="581">
        <f t="shared" ref="C26:O26" si="3">C14-C25</f>
        <v>0</v>
      </c>
      <c r="D26" s="581">
        <f t="shared" si="3"/>
        <v>0</v>
      </c>
      <c r="E26" s="581">
        <f t="shared" si="3"/>
        <v>0</v>
      </c>
      <c r="F26" s="581">
        <f t="shared" si="3"/>
        <v>0</v>
      </c>
      <c r="G26" s="581">
        <f t="shared" si="3"/>
        <v>0</v>
      </c>
      <c r="H26" s="581">
        <f t="shared" si="3"/>
        <v>0</v>
      </c>
      <c r="I26" s="581">
        <f t="shared" si="3"/>
        <v>0</v>
      </c>
      <c r="J26" s="581">
        <f t="shared" si="3"/>
        <v>0</v>
      </c>
      <c r="K26" s="581">
        <f t="shared" si="3"/>
        <v>0</v>
      </c>
      <c r="L26" s="581">
        <f t="shared" si="3"/>
        <v>0</v>
      </c>
      <c r="M26" s="581">
        <f t="shared" si="3"/>
        <v>0</v>
      </c>
      <c r="N26" s="581">
        <f t="shared" si="3"/>
        <v>0</v>
      </c>
      <c r="O26" s="117">
        <f t="shared" si="3"/>
        <v>0</v>
      </c>
    </row>
    <row r="27" spans="1:15" x14ac:dyDescent="0.25">
      <c r="A27" s="119"/>
    </row>
    <row r="28" spans="1:15" x14ac:dyDescent="0.25">
      <c r="B28" s="120"/>
      <c r="C28" s="121"/>
      <c r="D28" s="121"/>
      <c r="O28" s="118"/>
    </row>
    <row r="29" spans="1:15" x14ac:dyDescent="0.25">
      <c r="O29" s="118"/>
    </row>
    <row r="30" spans="1:15" x14ac:dyDescent="0.25">
      <c r="O30" s="118"/>
    </row>
    <row r="31" spans="1:15" x14ac:dyDescent="0.25">
      <c r="O31" s="118"/>
    </row>
    <row r="32" spans="1:15" x14ac:dyDescent="0.25">
      <c r="O32" s="118"/>
    </row>
    <row r="33" spans="15:15" x14ac:dyDescent="0.25">
      <c r="O33" s="118"/>
    </row>
    <row r="34" spans="15:15" x14ac:dyDescent="0.25">
      <c r="O34" s="118"/>
    </row>
    <row r="35" spans="15:15" x14ac:dyDescent="0.25">
      <c r="O35" s="118"/>
    </row>
    <row r="36" spans="15:15" x14ac:dyDescent="0.25">
      <c r="O36" s="118"/>
    </row>
    <row r="37" spans="15:15" x14ac:dyDescent="0.25">
      <c r="O37" s="118"/>
    </row>
    <row r="38" spans="15:15" x14ac:dyDescent="0.25">
      <c r="O38" s="118"/>
    </row>
    <row r="39" spans="15:15" x14ac:dyDescent="0.25">
      <c r="O39" s="118"/>
    </row>
    <row r="40" spans="15:15" x14ac:dyDescent="0.25">
      <c r="O40" s="118"/>
    </row>
    <row r="41" spans="15:15" x14ac:dyDescent="0.25">
      <c r="O41" s="118"/>
    </row>
    <row r="42" spans="15:15" x14ac:dyDescent="0.25">
      <c r="O42" s="118"/>
    </row>
    <row r="43" spans="15:15" x14ac:dyDescent="0.25">
      <c r="O43" s="118"/>
    </row>
    <row r="44" spans="15:15" x14ac:dyDescent="0.25">
      <c r="O44" s="118"/>
    </row>
    <row r="45" spans="15:15" x14ac:dyDescent="0.25">
      <c r="O45" s="118"/>
    </row>
    <row r="46" spans="15:15" x14ac:dyDescent="0.25">
      <c r="O46" s="118"/>
    </row>
    <row r="47" spans="15:15" x14ac:dyDescent="0.25">
      <c r="O47" s="118"/>
    </row>
    <row r="48" spans="15:15" x14ac:dyDescent="0.25">
      <c r="O48" s="118"/>
    </row>
    <row r="49" spans="15:15" x14ac:dyDescent="0.25">
      <c r="O49" s="118"/>
    </row>
    <row r="50" spans="15:15" x14ac:dyDescent="0.25">
      <c r="O50" s="118"/>
    </row>
    <row r="51" spans="15:15" x14ac:dyDescent="0.25">
      <c r="O51" s="118"/>
    </row>
    <row r="52" spans="15:15" x14ac:dyDescent="0.25">
      <c r="O52" s="118"/>
    </row>
    <row r="53" spans="15:15" x14ac:dyDescent="0.25">
      <c r="O53" s="118"/>
    </row>
    <row r="54" spans="15:15" x14ac:dyDescent="0.25">
      <c r="O54" s="118"/>
    </row>
    <row r="55" spans="15:15" x14ac:dyDescent="0.25">
      <c r="O55" s="118"/>
    </row>
    <row r="56" spans="15:15" x14ac:dyDescent="0.25">
      <c r="O56" s="118"/>
    </row>
    <row r="57" spans="15:15" x14ac:dyDescent="0.25">
      <c r="O57" s="118"/>
    </row>
    <row r="58" spans="15:15" x14ac:dyDescent="0.25">
      <c r="O58" s="118"/>
    </row>
    <row r="59" spans="15:15" x14ac:dyDescent="0.25">
      <c r="O59" s="118"/>
    </row>
    <row r="60" spans="15:15" x14ac:dyDescent="0.25">
      <c r="O60" s="118"/>
    </row>
    <row r="61" spans="15:15" x14ac:dyDescent="0.25">
      <c r="O61" s="118"/>
    </row>
    <row r="62" spans="15:15" x14ac:dyDescent="0.25">
      <c r="O62" s="118"/>
    </row>
    <row r="63" spans="15:15" x14ac:dyDescent="0.25">
      <c r="O63" s="118"/>
    </row>
    <row r="64" spans="15:15" x14ac:dyDescent="0.25">
      <c r="O64" s="118"/>
    </row>
    <row r="65" spans="15:15" x14ac:dyDescent="0.25">
      <c r="O65" s="118"/>
    </row>
    <row r="66" spans="15:15" x14ac:dyDescent="0.25">
      <c r="O66" s="118"/>
    </row>
    <row r="67" spans="15:15" x14ac:dyDescent="0.25">
      <c r="O67" s="118"/>
    </row>
    <row r="68" spans="15:15" x14ac:dyDescent="0.25">
      <c r="O68" s="118"/>
    </row>
    <row r="69" spans="15:15" x14ac:dyDescent="0.25">
      <c r="O69" s="118"/>
    </row>
    <row r="70" spans="15:15" x14ac:dyDescent="0.25">
      <c r="O70" s="118"/>
    </row>
    <row r="71" spans="15:15" x14ac:dyDescent="0.25">
      <c r="O71" s="118"/>
    </row>
    <row r="72" spans="15:15" x14ac:dyDescent="0.25">
      <c r="O72" s="118"/>
    </row>
    <row r="73" spans="15:15" x14ac:dyDescent="0.25">
      <c r="O73" s="118"/>
    </row>
    <row r="74" spans="15:15" x14ac:dyDescent="0.25">
      <c r="O74" s="118"/>
    </row>
    <row r="75" spans="15:15" x14ac:dyDescent="0.25">
      <c r="O75" s="118"/>
    </row>
    <row r="76" spans="15:15" x14ac:dyDescent="0.25">
      <c r="O76" s="118"/>
    </row>
    <row r="77" spans="15:15" x14ac:dyDescent="0.25">
      <c r="O77" s="118"/>
    </row>
    <row r="78" spans="15:15" x14ac:dyDescent="0.25">
      <c r="O78" s="118"/>
    </row>
    <row r="79" spans="15:15" x14ac:dyDescent="0.25">
      <c r="O79" s="118"/>
    </row>
    <row r="80" spans="15:15" x14ac:dyDescent="0.25">
      <c r="O80" s="118"/>
    </row>
    <row r="81" spans="15:15" x14ac:dyDescent="0.25">
      <c r="O81" s="11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horizontalDpi="300" verticalDpi="300" r:id="rId1"/>
  <headerFooter alignWithMargins="0">
    <oddHeader>&amp;R&amp;"Times New Roman CE,Félkövér dőlt"&amp;11 4.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  <pageSetUpPr fitToPage="1"/>
  </sheetPr>
  <dimension ref="A1:I159"/>
  <sheetViews>
    <sheetView view="pageLayout" zoomScaleNormal="130" zoomScaleSheetLayoutView="100" workbookViewId="0">
      <selection activeCell="B7" sqref="B7"/>
    </sheetView>
  </sheetViews>
  <sheetFormatPr defaultRowHeight="15.75" x14ac:dyDescent="0.2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256" width="9.33203125" style="439"/>
    <col min="257" max="257" width="9.5" style="439" customWidth="1"/>
    <col min="258" max="258" width="91.6640625" style="439" customWidth="1"/>
    <col min="259" max="259" width="21.6640625" style="439" customWidth="1"/>
    <col min="260" max="260" width="9" style="439" customWidth="1"/>
    <col min="261" max="512" width="9.33203125" style="439"/>
    <col min="513" max="513" width="9.5" style="439" customWidth="1"/>
    <col min="514" max="514" width="91.6640625" style="439" customWidth="1"/>
    <col min="515" max="515" width="21.6640625" style="439" customWidth="1"/>
    <col min="516" max="516" width="9" style="439" customWidth="1"/>
    <col min="517" max="768" width="9.33203125" style="439"/>
    <col min="769" max="769" width="9.5" style="439" customWidth="1"/>
    <col min="770" max="770" width="91.6640625" style="439" customWidth="1"/>
    <col min="771" max="771" width="21.6640625" style="439" customWidth="1"/>
    <col min="772" max="772" width="9" style="439" customWidth="1"/>
    <col min="773" max="1024" width="9.33203125" style="439"/>
    <col min="1025" max="1025" width="9.5" style="439" customWidth="1"/>
    <col min="1026" max="1026" width="91.6640625" style="439" customWidth="1"/>
    <col min="1027" max="1027" width="21.6640625" style="439" customWidth="1"/>
    <col min="1028" max="1028" width="9" style="439" customWidth="1"/>
    <col min="1029" max="1280" width="9.33203125" style="439"/>
    <col min="1281" max="1281" width="9.5" style="439" customWidth="1"/>
    <col min="1282" max="1282" width="91.6640625" style="439" customWidth="1"/>
    <col min="1283" max="1283" width="21.6640625" style="439" customWidth="1"/>
    <col min="1284" max="1284" width="9" style="439" customWidth="1"/>
    <col min="1285" max="1536" width="9.33203125" style="439"/>
    <col min="1537" max="1537" width="9.5" style="439" customWidth="1"/>
    <col min="1538" max="1538" width="91.6640625" style="439" customWidth="1"/>
    <col min="1539" max="1539" width="21.6640625" style="439" customWidth="1"/>
    <col min="1540" max="1540" width="9" style="439" customWidth="1"/>
    <col min="1541" max="1792" width="9.33203125" style="439"/>
    <col min="1793" max="1793" width="9.5" style="439" customWidth="1"/>
    <col min="1794" max="1794" width="91.6640625" style="439" customWidth="1"/>
    <col min="1795" max="1795" width="21.6640625" style="439" customWidth="1"/>
    <col min="1796" max="1796" width="9" style="439" customWidth="1"/>
    <col min="1797" max="2048" width="9.33203125" style="439"/>
    <col min="2049" max="2049" width="9.5" style="439" customWidth="1"/>
    <col min="2050" max="2050" width="91.6640625" style="439" customWidth="1"/>
    <col min="2051" max="2051" width="21.6640625" style="439" customWidth="1"/>
    <col min="2052" max="2052" width="9" style="439" customWidth="1"/>
    <col min="2053" max="2304" width="9.33203125" style="439"/>
    <col min="2305" max="2305" width="9.5" style="439" customWidth="1"/>
    <col min="2306" max="2306" width="91.6640625" style="439" customWidth="1"/>
    <col min="2307" max="2307" width="21.6640625" style="439" customWidth="1"/>
    <col min="2308" max="2308" width="9" style="439" customWidth="1"/>
    <col min="2309" max="2560" width="9.33203125" style="439"/>
    <col min="2561" max="2561" width="9.5" style="439" customWidth="1"/>
    <col min="2562" max="2562" width="91.6640625" style="439" customWidth="1"/>
    <col min="2563" max="2563" width="21.6640625" style="439" customWidth="1"/>
    <col min="2564" max="2564" width="9" style="439" customWidth="1"/>
    <col min="2565" max="2816" width="9.33203125" style="439"/>
    <col min="2817" max="2817" width="9.5" style="439" customWidth="1"/>
    <col min="2818" max="2818" width="91.6640625" style="439" customWidth="1"/>
    <col min="2819" max="2819" width="21.6640625" style="439" customWidth="1"/>
    <col min="2820" max="2820" width="9" style="439" customWidth="1"/>
    <col min="2821" max="3072" width="9.33203125" style="439"/>
    <col min="3073" max="3073" width="9.5" style="439" customWidth="1"/>
    <col min="3074" max="3074" width="91.6640625" style="439" customWidth="1"/>
    <col min="3075" max="3075" width="21.6640625" style="439" customWidth="1"/>
    <col min="3076" max="3076" width="9" style="439" customWidth="1"/>
    <col min="3077" max="3328" width="9.33203125" style="439"/>
    <col min="3329" max="3329" width="9.5" style="439" customWidth="1"/>
    <col min="3330" max="3330" width="91.6640625" style="439" customWidth="1"/>
    <col min="3331" max="3331" width="21.6640625" style="439" customWidth="1"/>
    <col min="3332" max="3332" width="9" style="439" customWidth="1"/>
    <col min="3333" max="3584" width="9.33203125" style="439"/>
    <col min="3585" max="3585" width="9.5" style="439" customWidth="1"/>
    <col min="3586" max="3586" width="91.6640625" style="439" customWidth="1"/>
    <col min="3587" max="3587" width="21.6640625" style="439" customWidth="1"/>
    <col min="3588" max="3588" width="9" style="439" customWidth="1"/>
    <col min="3589" max="3840" width="9.33203125" style="439"/>
    <col min="3841" max="3841" width="9.5" style="439" customWidth="1"/>
    <col min="3842" max="3842" width="91.6640625" style="439" customWidth="1"/>
    <col min="3843" max="3843" width="21.6640625" style="439" customWidth="1"/>
    <col min="3844" max="3844" width="9" style="439" customWidth="1"/>
    <col min="3845" max="4096" width="9.33203125" style="439"/>
    <col min="4097" max="4097" width="9.5" style="439" customWidth="1"/>
    <col min="4098" max="4098" width="91.6640625" style="439" customWidth="1"/>
    <col min="4099" max="4099" width="21.6640625" style="439" customWidth="1"/>
    <col min="4100" max="4100" width="9" style="439" customWidth="1"/>
    <col min="4101" max="4352" width="9.33203125" style="439"/>
    <col min="4353" max="4353" width="9.5" style="439" customWidth="1"/>
    <col min="4354" max="4354" width="91.6640625" style="439" customWidth="1"/>
    <col min="4355" max="4355" width="21.6640625" style="439" customWidth="1"/>
    <col min="4356" max="4356" width="9" style="439" customWidth="1"/>
    <col min="4357" max="4608" width="9.33203125" style="439"/>
    <col min="4609" max="4609" width="9.5" style="439" customWidth="1"/>
    <col min="4610" max="4610" width="91.6640625" style="439" customWidth="1"/>
    <col min="4611" max="4611" width="21.6640625" style="439" customWidth="1"/>
    <col min="4612" max="4612" width="9" style="439" customWidth="1"/>
    <col min="4613" max="4864" width="9.33203125" style="439"/>
    <col min="4865" max="4865" width="9.5" style="439" customWidth="1"/>
    <col min="4866" max="4866" width="91.6640625" style="439" customWidth="1"/>
    <col min="4867" max="4867" width="21.6640625" style="439" customWidth="1"/>
    <col min="4868" max="4868" width="9" style="439" customWidth="1"/>
    <col min="4869" max="5120" width="9.33203125" style="439"/>
    <col min="5121" max="5121" width="9.5" style="439" customWidth="1"/>
    <col min="5122" max="5122" width="91.6640625" style="439" customWidth="1"/>
    <col min="5123" max="5123" width="21.6640625" style="439" customWidth="1"/>
    <col min="5124" max="5124" width="9" style="439" customWidth="1"/>
    <col min="5125" max="5376" width="9.33203125" style="439"/>
    <col min="5377" max="5377" width="9.5" style="439" customWidth="1"/>
    <col min="5378" max="5378" width="91.6640625" style="439" customWidth="1"/>
    <col min="5379" max="5379" width="21.6640625" style="439" customWidth="1"/>
    <col min="5380" max="5380" width="9" style="439" customWidth="1"/>
    <col min="5381" max="5632" width="9.33203125" style="439"/>
    <col min="5633" max="5633" width="9.5" style="439" customWidth="1"/>
    <col min="5634" max="5634" width="91.6640625" style="439" customWidth="1"/>
    <col min="5635" max="5635" width="21.6640625" style="439" customWidth="1"/>
    <col min="5636" max="5636" width="9" style="439" customWidth="1"/>
    <col min="5637" max="5888" width="9.33203125" style="439"/>
    <col min="5889" max="5889" width="9.5" style="439" customWidth="1"/>
    <col min="5890" max="5890" width="91.6640625" style="439" customWidth="1"/>
    <col min="5891" max="5891" width="21.6640625" style="439" customWidth="1"/>
    <col min="5892" max="5892" width="9" style="439" customWidth="1"/>
    <col min="5893" max="6144" width="9.33203125" style="439"/>
    <col min="6145" max="6145" width="9.5" style="439" customWidth="1"/>
    <col min="6146" max="6146" width="91.6640625" style="439" customWidth="1"/>
    <col min="6147" max="6147" width="21.6640625" style="439" customWidth="1"/>
    <col min="6148" max="6148" width="9" style="439" customWidth="1"/>
    <col min="6149" max="6400" width="9.33203125" style="439"/>
    <col min="6401" max="6401" width="9.5" style="439" customWidth="1"/>
    <col min="6402" max="6402" width="91.6640625" style="439" customWidth="1"/>
    <col min="6403" max="6403" width="21.6640625" style="439" customWidth="1"/>
    <col min="6404" max="6404" width="9" style="439" customWidth="1"/>
    <col min="6405" max="6656" width="9.33203125" style="439"/>
    <col min="6657" max="6657" width="9.5" style="439" customWidth="1"/>
    <col min="6658" max="6658" width="91.6640625" style="439" customWidth="1"/>
    <col min="6659" max="6659" width="21.6640625" style="439" customWidth="1"/>
    <col min="6660" max="6660" width="9" style="439" customWidth="1"/>
    <col min="6661" max="6912" width="9.33203125" style="439"/>
    <col min="6913" max="6913" width="9.5" style="439" customWidth="1"/>
    <col min="6914" max="6914" width="91.6640625" style="439" customWidth="1"/>
    <col min="6915" max="6915" width="21.6640625" style="439" customWidth="1"/>
    <col min="6916" max="6916" width="9" style="439" customWidth="1"/>
    <col min="6917" max="7168" width="9.33203125" style="439"/>
    <col min="7169" max="7169" width="9.5" style="439" customWidth="1"/>
    <col min="7170" max="7170" width="91.6640625" style="439" customWidth="1"/>
    <col min="7171" max="7171" width="21.6640625" style="439" customWidth="1"/>
    <col min="7172" max="7172" width="9" style="439" customWidth="1"/>
    <col min="7173" max="7424" width="9.33203125" style="439"/>
    <col min="7425" max="7425" width="9.5" style="439" customWidth="1"/>
    <col min="7426" max="7426" width="91.6640625" style="439" customWidth="1"/>
    <col min="7427" max="7427" width="21.6640625" style="439" customWidth="1"/>
    <col min="7428" max="7428" width="9" style="439" customWidth="1"/>
    <col min="7429" max="7680" width="9.33203125" style="439"/>
    <col min="7681" max="7681" width="9.5" style="439" customWidth="1"/>
    <col min="7682" max="7682" width="91.6640625" style="439" customWidth="1"/>
    <col min="7683" max="7683" width="21.6640625" style="439" customWidth="1"/>
    <col min="7684" max="7684" width="9" style="439" customWidth="1"/>
    <col min="7685" max="7936" width="9.33203125" style="439"/>
    <col min="7937" max="7937" width="9.5" style="439" customWidth="1"/>
    <col min="7938" max="7938" width="91.6640625" style="439" customWidth="1"/>
    <col min="7939" max="7939" width="21.6640625" style="439" customWidth="1"/>
    <col min="7940" max="7940" width="9" style="439" customWidth="1"/>
    <col min="7941" max="8192" width="9.33203125" style="439"/>
    <col min="8193" max="8193" width="9.5" style="439" customWidth="1"/>
    <col min="8194" max="8194" width="91.6640625" style="439" customWidth="1"/>
    <col min="8195" max="8195" width="21.6640625" style="439" customWidth="1"/>
    <col min="8196" max="8196" width="9" style="439" customWidth="1"/>
    <col min="8197" max="8448" width="9.33203125" style="439"/>
    <col min="8449" max="8449" width="9.5" style="439" customWidth="1"/>
    <col min="8450" max="8450" width="91.6640625" style="439" customWidth="1"/>
    <col min="8451" max="8451" width="21.6640625" style="439" customWidth="1"/>
    <col min="8452" max="8452" width="9" style="439" customWidth="1"/>
    <col min="8453" max="8704" width="9.33203125" style="439"/>
    <col min="8705" max="8705" width="9.5" style="439" customWidth="1"/>
    <col min="8706" max="8706" width="91.6640625" style="439" customWidth="1"/>
    <col min="8707" max="8707" width="21.6640625" style="439" customWidth="1"/>
    <col min="8708" max="8708" width="9" style="439" customWidth="1"/>
    <col min="8709" max="8960" width="9.33203125" style="439"/>
    <col min="8961" max="8961" width="9.5" style="439" customWidth="1"/>
    <col min="8962" max="8962" width="91.6640625" style="439" customWidth="1"/>
    <col min="8963" max="8963" width="21.6640625" style="439" customWidth="1"/>
    <col min="8964" max="8964" width="9" style="439" customWidth="1"/>
    <col min="8965" max="9216" width="9.33203125" style="439"/>
    <col min="9217" max="9217" width="9.5" style="439" customWidth="1"/>
    <col min="9218" max="9218" width="91.6640625" style="439" customWidth="1"/>
    <col min="9219" max="9219" width="21.6640625" style="439" customWidth="1"/>
    <col min="9220" max="9220" width="9" style="439" customWidth="1"/>
    <col min="9221" max="9472" width="9.33203125" style="439"/>
    <col min="9473" max="9473" width="9.5" style="439" customWidth="1"/>
    <col min="9474" max="9474" width="91.6640625" style="439" customWidth="1"/>
    <col min="9475" max="9475" width="21.6640625" style="439" customWidth="1"/>
    <col min="9476" max="9476" width="9" style="439" customWidth="1"/>
    <col min="9477" max="9728" width="9.33203125" style="439"/>
    <col min="9729" max="9729" width="9.5" style="439" customWidth="1"/>
    <col min="9730" max="9730" width="91.6640625" style="439" customWidth="1"/>
    <col min="9731" max="9731" width="21.6640625" style="439" customWidth="1"/>
    <col min="9732" max="9732" width="9" style="439" customWidth="1"/>
    <col min="9733" max="9984" width="9.33203125" style="439"/>
    <col min="9985" max="9985" width="9.5" style="439" customWidth="1"/>
    <col min="9986" max="9986" width="91.6640625" style="439" customWidth="1"/>
    <col min="9987" max="9987" width="21.6640625" style="439" customWidth="1"/>
    <col min="9988" max="9988" width="9" style="439" customWidth="1"/>
    <col min="9989" max="10240" width="9.33203125" style="439"/>
    <col min="10241" max="10241" width="9.5" style="439" customWidth="1"/>
    <col min="10242" max="10242" width="91.6640625" style="439" customWidth="1"/>
    <col min="10243" max="10243" width="21.6640625" style="439" customWidth="1"/>
    <col min="10244" max="10244" width="9" style="439" customWidth="1"/>
    <col min="10245" max="10496" width="9.33203125" style="439"/>
    <col min="10497" max="10497" width="9.5" style="439" customWidth="1"/>
    <col min="10498" max="10498" width="91.6640625" style="439" customWidth="1"/>
    <col min="10499" max="10499" width="21.6640625" style="439" customWidth="1"/>
    <col min="10500" max="10500" width="9" style="439" customWidth="1"/>
    <col min="10501" max="10752" width="9.33203125" style="439"/>
    <col min="10753" max="10753" width="9.5" style="439" customWidth="1"/>
    <col min="10754" max="10754" width="91.6640625" style="439" customWidth="1"/>
    <col min="10755" max="10755" width="21.6640625" style="439" customWidth="1"/>
    <col min="10756" max="10756" width="9" style="439" customWidth="1"/>
    <col min="10757" max="11008" width="9.33203125" style="439"/>
    <col min="11009" max="11009" width="9.5" style="439" customWidth="1"/>
    <col min="11010" max="11010" width="91.6640625" style="439" customWidth="1"/>
    <col min="11011" max="11011" width="21.6640625" style="439" customWidth="1"/>
    <col min="11012" max="11012" width="9" style="439" customWidth="1"/>
    <col min="11013" max="11264" width="9.33203125" style="439"/>
    <col min="11265" max="11265" width="9.5" style="439" customWidth="1"/>
    <col min="11266" max="11266" width="91.6640625" style="439" customWidth="1"/>
    <col min="11267" max="11267" width="21.6640625" style="439" customWidth="1"/>
    <col min="11268" max="11268" width="9" style="439" customWidth="1"/>
    <col min="11269" max="11520" width="9.33203125" style="439"/>
    <col min="11521" max="11521" width="9.5" style="439" customWidth="1"/>
    <col min="11522" max="11522" width="91.6640625" style="439" customWidth="1"/>
    <col min="11523" max="11523" width="21.6640625" style="439" customWidth="1"/>
    <col min="11524" max="11524" width="9" style="439" customWidth="1"/>
    <col min="11525" max="11776" width="9.33203125" style="439"/>
    <col min="11777" max="11777" width="9.5" style="439" customWidth="1"/>
    <col min="11778" max="11778" width="91.6640625" style="439" customWidth="1"/>
    <col min="11779" max="11779" width="21.6640625" style="439" customWidth="1"/>
    <col min="11780" max="11780" width="9" style="439" customWidth="1"/>
    <col min="11781" max="12032" width="9.33203125" style="439"/>
    <col min="12033" max="12033" width="9.5" style="439" customWidth="1"/>
    <col min="12034" max="12034" width="91.6640625" style="439" customWidth="1"/>
    <col min="12035" max="12035" width="21.6640625" style="439" customWidth="1"/>
    <col min="12036" max="12036" width="9" style="439" customWidth="1"/>
    <col min="12037" max="12288" width="9.33203125" style="439"/>
    <col min="12289" max="12289" width="9.5" style="439" customWidth="1"/>
    <col min="12290" max="12290" width="91.6640625" style="439" customWidth="1"/>
    <col min="12291" max="12291" width="21.6640625" style="439" customWidth="1"/>
    <col min="12292" max="12292" width="9" style="439" customWidth="1"/>
    <col min="12293" max="12544" width="9.33203125" style="439"/>
    <col min="12545" max="12545" width="9.5" style="439" customWidth="1"/>
    <col min="12546" max="12546" width="91.6640625" style="439" customWidth="1"/>
    <col min="12547" max="12547" width="21.6640625" style="439" customWidth="1"/>
    <col min="12548" max="12548" width="9" style="439" customWidth="1"/>
    <col min="12549" max="12800" width="9.33203125" style="439"/>
    <col min="12801" max="12801" width="9.5" style="439" customWidth="1"/>
    <col min="12802" max="12802" width="91.6640625" style="439" customWidth="1"/>
    <col min="12803" max="12803" width="21.6640625" style="439" customWidth="1"/>
    <col min="12804" max="12804" width="9" style="439" customWidth="1"/>
    <col min="12805" max="13056" width="9.33203125" style="439"/>
    <col min="13057" max="13057" width="9.5" style="439" customWidth="1"/>
    <col min="13058" max="13058" width="91.6640625" style="439" customWidth="1"/>
    <col min="13059" max="13059" width="21.6640625" style="439" customWidth="1"/>
    <col min="13060" max="13060" width="9" style="439" customWidth="1"/>
    <col min="13061" max="13312" width="9.33203125" style="439"/>
    <col min="13313" max="13313" width="9.5" style="439" customWidth="1"/>
    <col min="13314" max="13314" width="91.6640625" style="439" customWidth="1"/>
    <col min="13315" max="13315" width="21.6640625" style="439" customWidth="1"/>
    <col min="13316" max="13316" width="9" style="439" customWidth="1"/>
    <col min="13317" max="13568" width="9.33203125" style="439"/>
    <col min="13569" max="13569" width="9.5" style="439" customWidth="1"/>
    <col min="13570" max="13570" width="91.6640625" style="439" customWidth="1"/>
    <col min="13571" max="13571" width="21.6640625" style="439" customWidth="1"/>
    <col min="13572" max="13572" width="9" style="439" customWidth="1"/>
    <col min="13573" max="13824" width="9.33203125" style="439"/>
    <col min="13825" max="13825" width="9.5" style="439" customWidth="1"/>
    <col min="13826" max="13826" width="91.6640625" style="439" customWidth="1"/>
    <col min="13827" max="13827" width="21.6640625" style="439" customWidth="1"/>
    <col min="13828" max="13828" width="9" style="439" customWidth="1"/>
    <col min="13829" max="14080" width="9.33203125" style="439"/>
    <col min="14081" max="14081" width="9.5" style="439" customWidth="1"/>
    <col min="14082" max="14082" width="91.6640625" style="439" customWidth="1"/>
    <col min="14083" max="14083" width="21.6640625" style="439" customWidth="1"/>
    <col min="14084" max="14084" width="9" style="439" customWidth="1"/>
    <col min="14085" max="14336" width="9.33203125" style="439"/>
    <col min="14337" max="14337" width="9.5" style="439" customWidth="1"/>
    <col min="14338" max="14338" width="91.6640625" style="439" customWidth="1"/>
    <col min="14339" max="14339" width="21.6640625" style="439" customWidth="1"/>
    <col min="14340" max="14340" width="9" style="439" customWidth="1"/>
    <col min="14341" max="14592" width="9.33203125" style="439"/>
    <col min="14593" max="14593" width="9.5" style="439" customWidth="1"/>
    <col min="14594" max="14594" width="91.6640625" style="439" customWidth="1"/>
    <col min="14595" max="14595" width="21.6640625" style="439" customWidth="1"/>
    <col min="14596" max="14596" width="9" style="439" customWidth="1"/>
    <col min="14597" max="14848" width="9.33203125" style="439"/>
    <col min="14849" max="14849" width="9.5" style="439" customWidth="1"/>
    <col min="14850" max="14850" width="91.6640625" style="439" customWidth="1"/>
    <col min="14851" max="14851" width="21.6640625" style="439" customWidth="1"/>
    <col min="14852" max="14852" width="9" style="439" customWidth="1"/>
    <col min="14853" max="15104" width="9.33203125" style="439"/>
    <col min="15105" max="15105" width="9.5" style="439" customWidth="1"/>
    <col min="15106" max="15106" width="91.6640625" style="439" customWidth="1"/>
    <col min="15107" max="15107" width="21.6640625" style="439" customWidth="1"/>
    <col min="15108" max="15108" width="9" style="439" customWidth="1"/>
    <col min="15109" max="15360" width="9.33203125" style="439"/>
    <col min="15361" max="15361" width="9.5" style="439" customWidth="1"/>
    <col min="15362" max="15362" width="91.6640625" style="439" customWidth="1"/>
    <col min="15363" max="15363" width="21.6640625" style="439" customWidth="1"/>
    <col min="15364" max="15364" width="9" style="439" customWidth="1"/>
    <col min="15365" max="15616" width="9.33203125" style="439"/>
    <col min="15617" max="15617" width="9.5" style="439" customWidth="1"/>
    <col min="15618" max="15618" width="91.6640625" style="439" customWidth="1"/>
    <col min="15619" max="15619" width="21.6640625" style="439" customWidth="1"/>
    <col min="15620" max="15620" width="9" style="439" customWidth="1"/>
    <col min="15621" max="15872" width="9.33203125" style="439"/>
    <col min="15873" max="15873" width="9.5" style="439" customWidth="1"/>
    <col min="15874" max="15874" width="91.6640625" style="439" customWidth="1"/>
    <col min="15875" max="15875" width="21.6640625" style="439" customWidth="1"/>
    <col min="15876" max="15876" width="9" style="439" customWidth="1"/>
    <col min="15877" max="16128" width="9.33203125" style="439"/>
    <col min="16129" max="16129" width="9.5" style="439" customWidth="1"/>
    <col min="16130" max="16130" width="91.6640625" style="439" customWidth="1"/>
    <col min="16131" max="16131" width="21.6640625" style="439" customWidth="1"/>
    <col min="16132" max="16132" width="9" style="439" customWidth="1"/>
    <col min="16133" max="16384" width="9.33203125" style="439"/>
  </cols>
  <sheetData>
    <row r="1" spans="1:3" ht="15.95" customHeight="1" x14ac:dyDescent="0.25">
      <c r="A1" s="599" t="s">
        <v>16</v>
      </c>
      <c r="B1" s="599"/>
      <c r="C1" s="599"/>
    </row>
    <row r="2" spans="1:3" ht="15.95" customHeight="1" thickBot="1" x14ac:dyDescent="0.3">
      <c r="A2" s="600" t="s">
        <v>595</v>
      </c>
      <c r="B2" s="600"/>
      <c r="C2" s="323" t="s">
        <v>561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+CONCATENATE(LEFT([1]ÖSSZEFÜGGÉSEK!A5,4),". évi előirányzat")</f>
        <v>2018. évi előirányzat</v>
      </c>
    </row>
    <row r="4" spans="1:3" s="440" customFormat="1" ht="12" customHeight="1" thickBot="1" x14ac:dyDescent="0.25">
      <c r="A4" s="434"/>
      <c r="B4" s="435" t="s">
        <v>492</v>
      </c>
      <c r="C4" s="436" t="s">
        <v>493</v>
      </c>
    </row>
    <row r="5" spans="1:3" s="441" customFormat="1" ht="12" customHeight="1" thickBot="1" x14ac:dyDescent="0.25">
      <c r="A5" s="20" t="s">
        <v>19</v>
      </c>
      <c r="B5" s="21" t="s">
        <v>255</v>
      </c>
      <c r="C5" s="313">
        <f>+C6+C7+C8+C9+C10+C11</f>
        <v>0</v>
      </c>
    </row>
    <row r="6" spans="1:3" s="441" customFormat="1" ht="12" customHeight="1" x14ac:dyDescent="0.2">
      <c r="A6" s="15" t="s">
        <v>99</v>
      </c>
      <c r="B6" s="442" t="s">
        <v>256</v>
      </c>
      <c r="C6" s="316"/>
    </row>
    <row r="7" spans="1:3" s="441" customFormat="1" ht="12" customHeight="1" x14ac:dyDescent="0.2">
      <c r="A7" s="14" t="s">
        <v>100</v>
      </c>
      <c r="B7" s="443" t="s">
        <v>257</v>
      </c>
      <c r="C7" s="315"/>
    </row>
    <row r="8" spans="1:3" s="441" customFormat="1" ht="12" customHeight="1" x14ac:dyDescent="0.2">
      <c r="A8" s="14" t="s">
        <v>101</v>
      </c>
      <c r="B8" s="443" t="s">
        <v>548</v>
      </c>
      <c r="C8" s="315"/>
    </row>
    <row r="9" spans="1:3" s="441" customFormat="1" ht="12" customHeight="1" x14ac:dyDescent="0.2">
      <c r="A9" s="14" t="s">
        <v>102</v>
      </c>
      <c r="B9" s="443" t="s">
        <v>259</v>
      </c>
      <c r="C9" s="315"/>
    </row>
    <row r="10" spans="1:3" s="441" customFormat="1" ht="12" customHeight="1" x14ac:dyDescent="0.2">
      <c r="A10" s="14" t="s">
        <v>149</v>
      </c>
      <c r="B10" s="309" t="s">
        <v>431</v>
      </c>
      <c r="C10" s="315"/>
    </row>
    <row r="11" spans="1:3" s="441" customFormat="1" ht="12" customHeight="1" thickBot="1" x14ac:dyDescent="0.25">
      <c r="A11" s="16" t="s">
        <v>103</v>
      </c>
      <c r="B11" s="310" t="s">
        <v>432</v>
      </c>
      <c r="C11" s="315"/>
    </row>
    <row r="12" spans="1:3" s="441" customFormat="1" ht="12" customHeight="1" thickBot="1" x14ac:dyDescent="0.25">
      <c r="A12" s="20" t="s">
        <v>20</v>
      </c>
      <c r="B12" s="308" t="s">
        <v>260</v>
      </c>
      <c r="C12" s="313">
        <f>+C13+C14+C15+C16+C17</f>
        <v>96380948</v>
      </c>
    </row>
    <row r="13" spans="1:3" s="441" customFormat="1" ht="12" customHeight="1" x14ac:dyDescent="0.2">
      <c r="A13" s="15" t="s">
        <v>105</v>
      </c>
      <c r="B13" s="442" t="s">
        <v>261</v>
      </c>
      <c r="C13" s="316"/>
    </row>
    <row r="14" spans="1:3" s="441" customFormat="1" ht="12" customHeight="1" x14ac:dyDescent="0.2">
      <c r="A14" s="14" t="s">
        <v>106</v>
      </c>
      <c r="B14" s="443" t="s">
        <v>262</v>
      </c>
      <c r="C14" s="315"/>
    </row>
    <row r="15" spans="1:3" s="441" customFormat="1" ht="12" customHeight="1" x14ac:dyDescent="0.2">
      <c r="A15" s="14" t="s">
        <v>107</v>
      </c>
      <c r="B15" s="443" t="s">
        <v>424</v>
      </c>
      <c r="C15" s="315"/>
    </row>
    <row r="16" spans="1:3" s="441" customFormat="1" ht="12" customHeight="1" x14ac:dyDescent="0.2">
      <c r="A16" s="14" t="s">
        <v>108</v>
      </c>
      <c r="B16" s="443" t="s">
        <v>425</v>
      </c>
      <c r="C16" s="315"/>
    </row>
    <row r="17" spans="1:3" s="441" customFormat="1" ht="12" customHeight="1" x14ac:dyDescent="0.2">
      <c r="A17" s="14" t="s">
        <v>109</v>
      </c>
      <c r="B17" s="443" t="s">
        <v>572</v>
      </c>
      <c r="C17" s="315">
        <v>96380948</v>
      </c>
    </row>
    <row r="18" spans="1:3" s="441" customFormat="1" ht="12" customHeight="1" thickBot="1" x14ac:dyDescent="0.25">
      <c r="A18" s="16" t="s">
        <v>118</v>
      </c>
      <c r="B18" s="310" t="s">
        <v>264</v>
      </c>
      <c r="C18" s="317">
        <v>22499948</v>
      </c>
    </row>
    <row r="19" spans="1:3" s="441" customFormat="1" ht="12" customHeight="1" thickBot="1" x14ac:dyDescent="0.25">
      <c r="A19" s="20" t="s">
        <v>21</v>
      </c>
      <c r="B19" s="21" t="s">
        <v>265</v>
      </c>
      <c r="C19" s="313">
        <f>+C20+C21+C22+C23+C24</f>
        <v>15429645</v>
      </c>
    </row>
    <row r="20" spans="1:3" s="441" customFormat="1" ht="12" customHeight="1" x14ac:dyDescent="0.2">
      <c r="A20" s="15" t="s">
        <v>88</v>
      </c>
      <c r="B20" s="442" t="s">
        <v>266</v>
      </c>
      <c r="C20" s="316">
        <v>12929645</v>
      </c>
    </row>
    <row r="21" spans="1:3" s="441" customFormat="1" ht="12" customHeight="1" x14ac:dyDescent="0.2">
      <c r="A21" s="14" t="s">
        <v>89</v>
      </c>
      <c r="B21" s="443" t="s">
        <v>267</v>
      </c>
      <c r="C21" s="315"/>
    </row>
    <row r="22" spans="1:3" s="441" customFormat="1" ht="12" customHeight="1" x14ac:dyDescent="0.2">
      <c r="A22" s="14" t="s">
        <v>90</v>
      </c>
      <c r="B22" s="443" t="s">
        <v>426</v>
      </c>
      <c r="C22" s="315"/>
    </row>
    <row r="23" spans="1:3" s="441" customFormat="1" ht="12" customHeight="1" x14ac:dyDescent="0.2">
      <c r="A23" s="14" t="s">
        <v>91</v>
      </c>
      <c r="B23" s="443" t="s">
        <v>427</v>
      </c>
      <c r="C23" s="315"/>
    </row>
    <row r="24" spans="1:3" s="441" customFormat="1" ht="12" customHeight="1" x14ac:dyDescent="0.2">
      <c r="A24" s="14" t="s">
        <v>172</v>
      </c>
      <c r="B24" s="443" t="s">
        <v>268</v>
      </c>
      <c r="C24" s="315">
        <v>2500000</v>
      </c>
    </row>
    <row r="25" spans="1:3" s="592" customFormat="1" ht="12" customHeight="1" thickBot="1" x14ac:dyDescent="0.25">
      <c r="A25" s="589" t="s">
        <v>173</v>
      </c>
      <c r="B25" s="590" t="s">
        <v>567</v>
      </c>
      <c r="C25" s="591">
        <v>2500000</v>
      </c>
    </row>
    <row r="26" spans="1:3" s="441" customFormat="1" ht="12" customHeight="1" thickBot="1" x14ac:dyDescent="0.25">
      <c r="A26" s="20" t="s">
        <v>174</v>
      </c>
      <c r="B26" s="21" t="s">
        <v>549</v>
      </c>
      <c r="C26" s="319">
        <f>SUM(C27:C33)</f>
        <v>0</v>
      </c>
    </row>
    <row r="27" spans="1:3" s="441" customFormat="1" ht="12" customHeight="1" x14ac:dyDescent="0.2">
      <c r="A27" s="15" t="s">
        <v>271</v>
      </c>
      <c r="B27" s="442" t="s">
        <v>553</v>
      </c>
      <c r="C27" s="316"/>
    </row>
    <row r="28" spans="1:3" s="441" customFormat="1" ht="12" customHeight="1" x14ac:dyDescent="0.2">
      <c r="A28" s="14" t="s">
        <v>272</v>
      </c>
      <c r="B28" s="443" t="s">
        <v>554</v>
      </c>
      <c r="C28" s="315"/>
    </row>
    <row r="29" spans="1:3" s="441" customFormat="1" ht="12" customHeight="1" x14ac:dyDescent="0.2">
      <c r="A29" s="14" t="s">
        <v>273</v>
      </c>
      <c r="B29" s="443" t="s">
        <v>555</v>
      </c>
      <c r="C29" s="315"/>
    </row>
    <row r="30" spans="1:3" s="441" customFormat="1" ht="12" customHeight="1" x14ac:dyDescent="0.2">
      <c r="A30" s="14" t="s">
        <v>274</v>
      </c>
      <c r="B30" s="443" t="s">
        <v>556</v>
      </c>
      <c r="C30" s="315"/>
    </row>
    <row r="31" spans="1:3" s="441" customFormat="1" ht="12" customHeight="1" x14ac:dyDescent="0.2">
      <c r="A31" s="14" t="s">
        <v>550</v>
      </c>
      <c r="B31" s="443" t="s">
        <v>275</v>
      </c>
      <c r="C31" s="315"/>
    </row>
    <row r="32" spans="1:3" s="441" customFormat="1" ht="12" customHeight="1" x14ac:dyDescent="0.2">
      <c r="A32" s="14" t="s">
        <v>551</v>
      </c>
      <c r="B32" s="443" t="s">
        <v>276</v>
      </c>
      <c r="C32" s="315"/>
    </row>
    <row r="33" spans="1:3" s="441" customFormat="1" ht="12" customHeight="1" thickBot="1" x14ac:dyDescent="0.25">
      <c r="A33" s="16" t="s">
        <v>552</v>
      </c>
      <c r="B33" s="542" t="s">
        <v>277</v>
      </c>
      <c r="C33" s="317"/>
    </row>
    <row r="34" spans="1:3" s="441" customFormat="1" ht="12" customHeight="1" thickBot="1" x14ac:dyDescent="0.25">
      <c r="A34" s="20" t="s">
        <v>23</v>
      </c>
      <c r="B34" s="21" t="s">
        <v>433</v>
      </c>
      <c r="C34" s="313">
        <f>SUM(C35:C45)</f>
        <v>0</v>
      </c>
    </row>
    <row r="35" spans="1:3" s="441" customFormat="1" ht="12" customHeight="1" x14ac:dyDescent="0.2">
      <c r="A35" s="15" t="s">
        <v>92</v>
      </c>
      <c r="B35" s="442" t="s">
        <v>280</v>
      </c>
      <c r="C35" s="316"/>
    </row>
    <row r="36" spans="1:3" s="441" customFormat="1" ht="12" customHeight="1" x14ac:dyDescent="0.2">
      <c r="A36" s="14" t="s">
        <v>93</v>
      </c>
      <c r="B36" s="443" t="s">
        <v>281</v>
      </c>
      <c r="C36" s="315"/>
    </row>
    <row r="37" spans="1:3" s="441" customFormat="1" ht="12" customHeight="1" x14ac:dyDescent="0.2">
      <c r="A37" s="14" t="s">
        <v>94</v>
      </c>
      <c r="B37" s="443" t="s">
        <v>282</v>
      </c>
      <c r="C37" s="315"/>
    </row>
    <row r="38" spans="1:3" s="441" customFormat="1" ht="12" customHeight="1" x14ac:dyDescent="0.2">
      <c r="A38" s="14" t="s">
        <v>176</v>
      </c>
      <c r="B38" s="443" t="s">
        <v>283</v>
      </c>
      <c r="C38" s="315"/>
    </row>
    <row r="39" spans="1:3" s="441" customFormat="1" ht="12" customHeight="1" x14ac:dyDescent="0.2">
      <c r="A39" s="14" t="s">
        <v>177</v>
      </c>
      <c r="B39" s="443" t="s">
        <v>284</v>
      </c>
      <c r="C39" s="315"/>
    </row>
    <row r="40" spans="1:3" s="441" customFormat="1" ht="12" customHeight="1" x14ac:dyDescent="0.2">
      <c r="A40" s="14" t="s">
        <v>178</v>
      </c>
      <c r="B40" s="443" t="s">
        <v>285</v>
      </c>
      <c r="C40" s="315"/>
    </row>
    <row r="41" spans="1:3" s="441" customFormat="1" ht="12" customHeight="1" x14ac:dyDescent="0.2">
      <c r="A41" s="14" t="s">
        <v>179</v>
      </c>
      <c r="B41" s="443" t="s">
        <v>286</v>
      </c>
      <c r="C41" s="315"/>
    </row>
    <row r="42" spans="1:3" s="441" customFormat="1" ht="12" customHeight="1" x14ac:dyDescent="0.2">
      <c r="A42" s="14" t="s">
        <v>180</v>
      </c>
      <c r="B42" s="443" t="s">
        <v>557</v>
      </c>
      <c r="C42" s="315"/>
    </row>
    <row r="43" spans="1:3" s="441" customFormat="1" ht="12" customHeight="1" x14ac:dyDescent="0.2">
      <c r="A43" s="14" t="s">
        <v>278</v>
      </c>
      <c r="B43" s="443" t="s">
        <v>288</v>
      </c>
      <c r="C43" s="318"/>
    </row>
    <row r="44" spans="1:3" s="441" customFormat="1" ht="12" customHeight="1" x14ac:dyDescent="0.2">
      <c r="A44" s="16" t="s">
        <v>279</v>
      </c>
      <c r="B44" s="444" t="s">
        <v>435</v>
      </c>
      <c r="C44" s="428"/>
    </row>
    <row r="45" spans="1:3" s="441" customFormat="1" ht="12" customHeight="1" thickBot="1" x14ac:dyDescent="0.25">
      <c r="A45" s="16" t="s">
        <v>434</v>
      </c>
      <c r="B45" s="310" t="s">
        <v>289</v>
      </c>
      <c r="C45" s="428"/>
    </row>
    <row r="46" spans="1:3" s="441" customFormat="1" ht="12" customHeight="1" thickBot="1" x14ac:dyDescent="0.25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 x14ac:dyDescent="0.2">
      <c r="A47" s="15" t="s">
        <v>95</v>
      </c>
      <c r="B47" s="442" t="s">
        <v>294</v>
      </c>
      <c r="C47" s="486"/>
    </row>
    <row r="48" spans="1:3" s="441" customFormat="1" ht="12" customHeight="1" x14ac:dyDescent="0.2">
      <c r="A48" s="14" t="s">
        <v>96</v>
      </c>
      <c r="B48" s="443" t="s">
        <v>295</v>
      </c>
      <c r="C48" s="318"/>
    </row>
    <row r="49" spans="1:3" s="441" customFormat="1" ht="12" customHeight="1" x14ac:dyDescent="0.2">
      <c r="A49" s="14" t="s">
        <v>291</v>
      </c>
      <c r="B49" s="443" t="s">
        <v>296</v>
      </c>
      <c r="C49" s="318"/>
    </row>
    <row r="50" spans="1:3" s="441" customFormat="1" ht="12" customHeight="1" x14ac:dyDescent="0.2">
      <c r="A50" s="14" t="s">
        <v>292</v>
      </c>
      <c r="B50" s="443" t="s">
        <v>297</v>
      </c>
      <c r="C50" s="318"/>
    </row>
    <row r="51" spans="1:3" s="441" customFormat="1" ht="12" customHeight="1" thickBot="1" x14ac:dyDescent="0.25">
      <c r="A51" s="16" t="s">
        <v>293</v>
      </c>
      <c r="B51" s="310" t="s">
        <v>298</v>
      </c>
      <c r="C51" s="428"/>
    </row>
    <row r="52" spans="1:3" s="441" customFormat="1" ht="12" customHeight="1" thickBot="1" x14ac:dyDescent="0.25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 x14ac:dyDescent="0.2">
      <c r="A53" s="15" t="s">
        <v>97</v>
      </c>
      <c r="B53" s="442" t="s">
        <v>300</v>
      </c>
      <c r="C53" s="316"/>
    </row>
    <row r="54" spans="1:3" s="441" customFormat="1" ht="12" customHeight="1" x14ac:dyDescent="0.2">
      <c r="A54" s="14" t="s">
        <v>98</v>
      </c>
      <c r="B54" s="443" t="s">
        <v>428</v>
      </c>
      <c r="C54" s="315"/>
    </row>
    <row r="55" spans="1:3" s="441" customFormat="1" ht="12" customHeight="1" x14ac:dyDescent="0.2">
      <c r="A55" s="14" t="s">
        <v>303</v>
      </c>
      <c r="B55" s="443" t="s">
        <v>301</v>
      </c>
      <c r="C55" s="315"/>
    </row>
    <row r="56" spans="1:3" s="441" customFormat="1" ht="12" customHeight="1" thickBot="1" x14ac:dyDescent="0.25">
      <c r="A56" s="16" t="s">
        <v>304</v>
      </c>
      <c r="B56" s="310" t="s">
        <v>302</v>
      </c>
      <c r="C56" s="317"/>
    </row>
    <row r="57" spans="1:3" s="441" customFormat="1" ht="12" customHeight="1" thickBot="1" x14ac:dyDescent="0.25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 x14ac:dyDescent="0.2">
      <c r="A58" s="15" t="s">
        <v>182</v>
      </c>
      <c r="B58" s="442" t="s">
        <v>307</v>
      </c>
      <c r="C58" s="318"/>
    </row>
    <row r="59" spans="1:3" s="441" customFormat="1" ht="12" customHeight="1" x14ac:dyDescent="0.2">
      <c r="A59" s="14" t="s">
        <v>183</v>
      </c>
      <c r="B59" s="443" t="s">
        <v>429</v>
      </c>
      <c r="C59" s="318"/>
    </row>
    <row r="60" spans="1:3" s="441" customFormat="1" ht="12" customHeight="1" x14ac:dyDescent="0.2">
      <c r="A60" s="14" t="s">
        <v>233</v>
      </c>
      <c r="B60" s="443" t="s">
        <v>308</v>
      </c>
      <c r="C60" s="318"/>
    </row>
    <row r="61" spans="1:3" s="441" customFormat="1" ht="12" customHeight="1" thickBot="1" x14ac:dyDescent="0.25">
      <c r="A61" s="16" t="s">
        <v>306</v>
      </c>
      <c r="B61" s="310" t="s">
        <v>309</v>
      </c>
      <c r="C61" s="318"/>
    </row>
    <row r="62" spans="1:3" s="441" customFormat="1" ht="12" customHeight="1" thickBot="1" x14ac:dyDescent="0.25">
      <c r="A62" s="514" t="s">
        <v>475</v>
      </c>
      <c r="B62" s="21" t="s">
        <v>310</v>
      </c>
      <c r="C62" s="319">
        <f>+C5+C12+C19+C26+C34+C46+C52+C57</f>
        <v>111810593</v>
      </c>
    </row>
    <row r="63" spans="1:3" s="441" customFormat="1" ht="12" customHeight="1" thickBot="1" x14ac:dyDescent="0.25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 x14ac:dyDescent="0.2">
      <c r="A64" s="15" t="s">
        <v>339</v>
      </c>
      <c r="B64" s="442" t="s">
        <v>313</v>
      </c>
      <c r="C64" s="318"/>
    </row>
    <row r="65" spans="1:3" s="441" customFormat="1" ht="12" customHeight="1" x14ac:dyDescent="0.2">
      <c r="A65" s="14" t="s">
        <v>348</v>
      </c>
      <c r="B65" s="443" t="s">
        <v>314</v>
      </c>
      <c r="C65" s="318"/>
    </row>
    <row r="66" spans="1:3" s="441" customFormat="1" ht="12" customHeight="1" thickBot="1" x14ac:dyDescent="0.25">
      <c r="A66" s="16" t="s">
        <v>349</v>
      </c>
      <c r="B66" s="508" t="s">
        <v>568</v>
      </c>
      <c r="C66" s="318"/>
    </row>
    <row r="67" spans="1:3" s="441" customFormat="1" ht="12" customHeight="1" thickBot="1" x14ac:dyDescent="0.25">
      <c r="A67" s="489" t="s">
        <v>315</v>
      </c>
      <c r="B67" s="308" t="s">
        <v>316</v>
      </c>
      <c r="C67" s="313">
        <f>SUM(C68:C71)</f>
        <v>0</v>
      </c>
    </row>
    <row r="68" spans="1:3" s="441" customFormat="1" ht="12" customHeight="1" x14ac:dyDescent="0.2">
      <c r="A68" s="15" t="s">
        <v>150</v>
      </c>
      <c r="B68" s="442" t="s">
        <v>317</v>
      </c>
      <c r="C68" s="318"/>
    </row>
    <row r="69" spans="1:3" s="441" customFormat="1" ht="12" customHeight="1" x14ac:dyDescent="0.2">
      <c r="A69" s="14" t="s">
        <v>151</v>
      </c>
      <c r="B69" s="443" t="s">
        <v>569</v>
      </c>
      <c r="C69" s="318"/>
    </row>
    <row r="70" spans="1:3" s="441" customFormat="1" ht="12" customHeight="1" x14ac:dyDescent="0.2">
      <c r="A70" s="14" t="s">
        <v>340</v>
      </c>
      <c r="B70" s="443" t="s">
        <v>318</v>
      </c>
      <c r="C70" s="318"/>
    </row>
    <row r="71" spans="1:3" s="441" customFormat="1" ht="12" customHeight="1" thickBot="1" x14ac:dyDescent="0.25">
      <c r="A71" s="16" t="s">
        <v>341</v>
      </c>
      <c r="B71" s="310" t="s">
        <v>570</v>
      </c>
      <c r="C71" s="318"/>
    </row>
    <row r="72" spans="1:3" s="441" customFormat="1" ht="12" customHeight="1" thickBot="1" x14ac:dyDescent="0.25">
      <c r="A72" s="489" t="s">
        <v>319</v>
      </c>
      <c r="B72" s="308" t="s">
        <v>320</v>
      </c>
      <c r="C72" s="313">
        <f>SUM(C73:C74)</f>
        <v>559568451</v>
      </c>
    </row>
    <row r="73" spans="1:3" s="441" customFormat="1" ht="12" customHeight="1" x14ac:dyDescent="0.2">
      <c r="A73" s="15" t="s">
        <v>342</v>
      </c>
      <c r="B73" s="442" t="s">
        <v>321</v>
      </c>
      <c r="C73" s="318">
        <v>559568451</v>
      </c>
    </row>
    <row r="74" spans="1:3" s="441" customFormat="1" ht="12" customHeight="1" thickBot="1" x14ac:dyDescent="0.25">
      <c r="A74" s="16" t="s">
        <v>343</v>
      </c>
      <c r="B74" s="310" t="s">
        <v>322</v>
      </c>
      <c r="C74" s="318"/>
    </row>
    <row r="75" spans="1:3" s="441" customFormat="1" ht="12" customHeight="1" thickBot="1" x14ac:dyDescent="0.25">
      <c r="A75" s="489" t="s">
        <v>323</v>
      </c>
      <c r="B75" s="308" t="s">
        <v>324</v>
      </c>
      <c r="C75" s="313">
        <f>SUM(C76:C78)</f>
        <v>0</v>
      </c>
    </row>
    <row r="76" spans="1:3" s="441" customFormat="1" ht="12" customHeight="1" x14ac:dyDescent="0.2">
      <c r="A76" s="15" t="s">
        <v>344</v>
      </c>
      <c r="B76" s="442" t="s">
        <v>325</v>
      </c>
      <c r="C76" s="318"/>
    </row>
    <row r="77" spans="1:3" s="441" customFormat="1" ht="12" customHeight="1" x14ac:dyDescent="0.2">
      <c r="A77" s="14" t="s">
        <v>345</v>
      </c>
      <c r="B77" s="443" t="s">
        <v>326</v>
      </c>
      <c r="C77" s="318"/>
    </row>
    <row r="78" spans="1:3" s="441" customFormat="1" ht="12" customHeight="1" thickBot="1" x14ac:dyDescent="0.25">
      <c r="A78" s="18" t="s">
        <v>346</v>
      </c>
      <c r="B78" s="593" t="s">
        <v>571</v>
      </c>
      <c r="C78" s="594"/>
    </row>
    <row r="79" spans="1:3" s="441" customFormat="1" ht="12" customHeight="1" thickBot="1" x14ac:dyDescent="0.25">
      <c r="A79" s="489" t="s">
        <v>327</v>
      </c>
      <c r="B79" s="308" t="s">
        <v>347</v>
      </c>
      <c r="C79" s="313">
        <f>SUM(C80:C83)</f>
        <v>0</v>
      </c>
    </row>
    <row r="80" spans="1:3" s="441" customFormat="1" ht="12" customHeight="1" x14ac:dyDescent="0.2">
      <c r="A80" s="446" t="s">
        <v>328</v>
      </c>
      <c r="B80" s="442" t="s">
        <v>329</v>
      </c>
      <c r="C80" s="318"/>
    </row>
    <row r="81" spans="1:3" s="441" customFormat="1" ht="12" customHeight="1" x14ac:dyDescent="0.2">
      <c r="A81" s="447" t="s">
        <v>330</v>
      </c>
      <c r="B81" s="443" t="s">
        <v>331</v>
      </c>
      <c r="C81" s="318"/>
    </row>
    <row r="82" spans="1:3" s="441" customFormat="1" ht="12" customHeight="1" x14ac:dyDescent="0.2">
      <c r="A82" s="447" t="s">
        <v>332</v>
      </c>
      <c r="B82" s="443" t="s">
        <v>333</v>
      </c>
      <c r="C82" s="318"/>
    </row>
    <row r="83" spans="1:3" s="441" customFormat="1" ht="12" customHeight="1" thickBot="1" x14ac:dyDescent="0.25">
      <c r="A83" s="448" t="s">
        <v>334</v>
      </c>
      <c r="B83" s="310" t="s">
        <v>335</v>
      </c>
      <c r="C83" s="318"/>
    </row>
    <row r="84" spans="1:3" s="441" customFormat="1" ht="12" customHeight="1" thickBot="1" x14ac:dyDescent="0.25">
      <c r="A84" s="489" t="s">
        <v>336</v>
      </c>
      <c r="B84" s="308" t="s">
        <v>474</v>
      </c>
      <c r="C84" s="487"/>
    </row>
    <row r="85" spans="1:3" s="441" customFormat="1" ht="13.5" customHeight="1" thickBot="1" x14ac:dyDescent="0.25">
      <c r="A85" s="489" t="s">
        <v>338</v>
      </c>
      <c r="B85" s="308" t="s">
        <v>337</v>
      </c>
      <c r="C85" s="487"/>
    </row>
    <row r="86" spans="1:3" s="441" customFormat="1" ht="15.75" customHeight="1" thickBot="1" x14ac:dyDescent="0.25">
      <c r="A86" s="489" t="s">
        <v>350</v>
      </c>
      <c r="B86" s="449" t="s">
        <v>477</v>
      </c>
      <c r="C86" s="319">
        <f>+C63+C67+C72+C75+C79+C85+C84</f>
        <v>559568451</v>
      </c>
    </row>
    <row r="87" spans="1:3" s="441" customFormat="1" ht="16.5" customHeight="1" thickBot="1" x14ac:dyDescent="0.25">
      <c r="A87" s="490" t="s">
        <v>476</v>
      </c>
      <c r="B87" s="450" t="s">
        <v>478</v>
      </c>
      <c r="C87" s="319">
        <f>+C62+C86</f>
        <v>671379044</v>
      </c>
    </row>
    <row r="88" spans="1:3" s="441" customFormat="1" ht="83.25" customHeight="1" x14ac:dyDescent="0.2">
      <c r="A88" s="5"/>
      <c r="B88" s="6"/>
      <c r="C88" s="320"/>
    </row>
    <row r="89" spans="1:3" ht="16.5" customHeight="1" x14ac:dyDescent="0.25">
      <c r="A89" s="599" t="s">
        <v>48</v>
      </c>
      <c r="B89" s="599"/>
      <c r="C89" s="599"/>
    </row>
    <row r="90" spans="1:3" s="451" customFormat="1" ht="16.5" customHeight="1" thickBot="1" x14ac:dyDescent="0.3">
      <c r="A90" s="601" t="s">
        <v>154</v>
      </c>
      <c r="B90" s="601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436</v>
      </c>
      <c r="C93" s="312">
        <f>C94+C95+C96+C97+C98+C111</f>
        <v>161400948</v>
      </c>
    </row>
    <row r="94" spans="1:3" ht="12" customHeight="1" x14ac:dyDescent="0.25">
      <c r="A94" s="17" t="s">
        <v>99</v>
      </c>
      <c r="B94" s="10" t="s">
        <v>50</v>
      </c>
      <c r="C94" s="314">
        <v>115283000</v>
      </c>
    </row>
    <row r="95" spans="1:3" ht="12" customHeight="1" x14ac:dyDescent="0.25">
      <c r="A95" s="14" t="s">
        <v>100</v>
      </c>
      <c r="B95" s="8" t="s">
        <v>184</v>
      </c>
      <c r="C95" s="315">
        <v>22965118</v>
      </c>
    </row>
    <row r="96" spans="1:3" ht="12" customHeight="1" x14ac:dyDescent="0.25">
      <c r="A96" s="14" t="s">
        <v>101</v>
      </c>
      <c r="B96" s="8" t="s">
        <v>141</v>
      </c>
      <c r="C96" s="317">
        <v>23152830</v>
      </c>
    </row>
    <row r="97" spans="1:3" ht="12" customHeight="1" x14ac:dyDescent="0.25">
      <c r="A97" s="14" t="s">
        <v>102</v>
      </c>
      <c r="B97" s="11" t="s">
        <v>185</v>
      </c>
      <c r="C97" s="317"/>
    </row>
    <row r="98" spans="1:3" ht="12" customHeight="1" x14ac:dyDescent="0.25">
      <c r="A98" s="14" t="s">
        <v>113</v>
      </c>
      <c r="B98" s="19" t="s">
        <v>186</v>
      </c>
      <c r="C98" s="317"/>
    </row>
    <row r="99" spans="1:3" ht="12" customHeight="1" x14ac:dyDescent="0.25">
      <c r="A99" s="14" t="s">
        <v>103</v>
      </c>
      <c r="B99" s="8" t="s">
        <v>441</v>
      </c>
      <c r="C99" s="317"/>
    </row>
    <row r="100" spans="1:3" ht="12" customHeight="1" x14ac:dyDescent="0.25">
      <c r="A100" s="14" t="s">
        <v>104</v>
      </c>
      <c r="B100" s="151" t="s">
        <v>440</v>
      </c>
      <c r="C100" s="317"/>
    </row>
    <row r="101" spans="1:3" ht="12" customHeight="1" x14ac:dyDescent="0.25">
      <c r="A101" s="14" t="s">
        <v>114</v>
      </c>
      <c r="B101" s="151" t="s">
        <v>439</v>
      </c>
      <c r="C101" s="317"/>
    </row>
    <row r="102" spans="1:3" ht="12" customHeight="1" x14ac:dyDescent="0.25">
      <c r="A102" s="14" t="s">
        <v>115</v>
      </c>
      <c r="B102" s="149" t="s">
        <v>353</v>
      </c>
      <c r="C102" s="317"/>
    </row>
    <row r="103" spans="1:3" ht="12" customHeight="1" x14ac:dyDescent="0.25">
      <c r="A103" s="14" t="s">
        <v>116</v>
      </c>
      <c r="B103" s="150" t="s">
        <v>354</v>
      </c>
      <c r="C103" s="317"/>
    </row>
    <row r="104" spans="1:3" ht="12" customHeight="1" x14ac:dyDescent="0.25">
      <c r="A104" s="14" t="s">
        <v>117</v>
      </c>
      <c r="B104" s="150" t="s">
        <v>355</v>
      </c>
      <c r="C104" s="317"/>
    </row>
    <row r="105" spans="1:3" ht="12" customHeight="1" x14ac:dyDescent="0.25">
      <c r="A105" s="14" t="s">
        <v>119</v>
      </c>
      <c r="B105" s="149" t="s">
        <v>356</v>
      </c>
      <c r="C105" s="317"/>
    </row>
    <row r="106" spans="1:3" ht="12" customHeight="1" x14ac:dyDescent="0.25">
      <c r="A106" s="14" t="s">
        <v>187</v>
      </c>
      <c r="B106" s="149" t="s">
        <v>357</v>
      </c>
      <c r="C106" s="317"/>
    </row>
    <row r="107" spans="1:3" ht="12" customHeight="1" x14ac:dyDescent="0.25">
      <c r="A107" s="14" t="s">
        <v>351</v>
      </c>
      <c r="B107" s="150" t="s">
        <v>358</v>
      </c>
      <c r="C107" s="317"/>
    </row>
    <row r="108" spans="1:3" ht="12" customHeight="1" x14ac:dyDescent="0.25">
      <c r="A108" s="13" t="s">
        <v>352</v>
      </c>
      <c r="B108" s="151" t="s">
        <v>359</v>
      </c>
      <c r="C108" s="317"/>
    </row>
    <row r="109" spans="1:3" ht="12" customHeight="1" x14ac:dyDescent="0.25">
      <c r="A109" s="14" t="s">
        <v>437</v>
      </c>
      <c r="B109" s="151" t="s">
        <v>360</v>
      </c>
      <c r="C109" s="317"/>
    </row>
    <row r="110" spans="1:3" ht="12" customHeight="1" x14ac:dyDescent="0.25">
      <c r="A110" s="16" t="s">
        <v>438</v>
      </c>
      <c r="B110" s="151" t="s">
        <v>361</v>
      </c>
      <c r="C110" s="317"/>
    </row>
    <row r="111" spans="1:3" ht="12" customHeight="1" x14ac:dyDescent="0.25">
      <c r="A111" s="14" t="s">
        <v>442</v>
      </c>
      <c r="B111" s="11" t="s">
        <v>51</v>
      </c>
      <c r="C111" s="315"/>
    </row>
    <row r="112" spans="1:3" ht="12" customHeight="1" x14ac:dyDescent="0.25">
      <c r="A112" s="14" t="s">
        <v>443</v>
      </c>
      <c r="B112" s="8" t="s">
        <v>445</v>
      </c>
      <c r="C112" s="315"/>
    </row>
    <row r="113" spans="1:3" ht="12" customHeight="1" thickBot="1" x14ac:dyDescent="0.3">
      <c r="A113" s="18" t="s">
        <v>444</v>
      </c>
      <c r="B113" s="512" t="s">
        <v>446</v>
      </c>
      <c r="C113" s="321"/>
    </row>
    <row r="114" spans="1:3" ht="12" customHeight="1" thickBot="1" x14ac:dyDescent="0.3">
      <c r="A114" s="509" t="s">
        <v>20</v>
      </c>
      <c r="B114" s="510" t="s">
        <v>362</v>
      </c>
      <c r="C114" s="511">
        <f>+C115+C117+C119</f>
        <v>509978096</v>
      </c>
    </row>
    <row r="115" spans="1:3" ht="12" customHeight="1" x14ac:dyDescent="0.25">
      <c r="A115" s="15" t="s">
        <v>105</v>
      </c>
      <c r="B115" s="8" t="s">
        <v>232</v>
      </c>
      <c r="C115" s="316">
        <v>509978096</v>
      </c>
    </row>
    <row r="116" spans="1:3" ht="12" customHeight="1" x14ac:dyDescent="0.25">
      <c r="A116" s="15" t="s">
        <v>106</v>
      </c>
      <c r="B116" s="12" t="s">
        <v>366</v>
      </c>
      <c r="C116" s="316">
        <v>509978096</v>
      </c>
    </row>
    <row r="117" spans="1:3" ht="12" customHeight="1" x14ac:dyDescent="0.25">
      <c r="A117" s="15" t="s">
        <v>107</v>
      </c>
      <c r="B117" s="12" t="s">
        <v>188</v>
      </c>
      <c r="C117" s="315"/>
    </row>
    <row r="118" spans="1:3" ht="12" customHeight="1" x14ac:dyDescent="0.25">
      <c r="A118" s="15" t="s">
        <v>108</v>
      </c>
      <c r="B118" s="12" t="s">
        <v>367</v>
      </c>
      <c r="C118" s="280"/>
    </row>
    <row r="119" spans="1:3" ht="12" customHeight="1" x14ac:dyDescent="0.25">
      <c r="A119" s="15" t="s">
        <v>109</v>
      </c>
      <c r="B119" s="310" t="s">
        <v>573</v>
      </c>
      <c r="C119" s="280"/>
    </row>
    <row r="120" spans="1:3" ht="12" customHeight="1" x14ac:dyDescent="0.25">
      <c r="A120" s="15" t="s">
        <v>118</v>
      </c>
      <c r="B120" s="309" t="s">
        <v>430</v>
      </c>
      <c r="C120" s="280"/>
    </row>
    <row r="121" spans="1:3" ht="12" customHeight="1" x14ac:dyDescent="0.25">
      <c r="A121" s="15" t="s">
        <v>120</v>
      </c>
      <c r="B121" s="438" t="s">
        <v>372</v>
      </c>
      <c r="C121" s="280"/>
    </row>
    <row r="122" spans="1:3" x14ac:dyDescent="0.25">
      <c r="A122" s="15" t="s">
        <v>189</v>
      </c>
      <c r="B122" s="150" t="s">
        <v>355</v>
      </c>
      <c r="C122" s="280"/>
    </row>
    <row r="123" spans="1:3" ht="12" customHeight="1" x14ac:dyDescent="0.25">
      <c r="A123" s="15" t="s">
        <v>190</v>
      </c>
      <c r="B123" s="150" t="s">
        <v>371</v>
      </c>
      <c r="C123" s="280"/>
    </row>
    <row r="124" spans="1:3" ht="12" customHeight="1" x14ac:dyDescent="0.25">
      <c r="A124" s="15" t="s">
        <v>191</v>
      </c>
      <c r="B124" s="150" t="s">
        <v>370</v>
      </c>
      <c r="C124" s="280"/>
    </row>
    <row r="125" spans="1:3" ht="12" customHeight="1" x14ac:dyDescent="0.25">
      <c r="A125" s="15" t="s">
        <v>363</v>
      </c>
      <c r="B125" s="150" t="s">
        <v>358</v>
      </c>
      <c r="C125" s="280"/>
    </row>
    <row r="126" spans="1:3" ht="12" customHeight="1" x14ac:dyDescent="0.25">
      <c r="A126" s="15" t="s">
        <v>364</v>
      </c>
      <c r="B126" s="150" t="s">
        <v>369</v>
      </c>
      <c r="C126" s="280"/>
    </row>
    <row r="127" spans="1:3" ht="16.5" thickBot="1" x14ac:dyDescent="0.3">
      <c r="A127" s="13" t="s">
        <v>365</v>
      </c>
      <c r="B127" s="150" t="s">
        <v>368</v>
      </c>
      <c r="C127" s="282"/>
    </row>
    <row r="128" spans="1:3" ht="12" customHeight="1" thickBot="1" x14ac:dyDescent="0.3">
      <c r="A128" s="20" t="s">
        <v>21</v>
      </c>
      <c r="B128" s="130" t="s">
        <v>447</v>
      </c>
      <c r="C128" s="313">
        <f>+C93+C114</f>
        <v>671379044</v>
      </c>
    </row>
    <row r="129" spans="1:3" ht="12" customHeight="1" thickBot="1" x14ac:dyDescent="0.3">
      <c r="A129" s="20" t="s">
        <v>22</v>
      </c>
      <c r="B129" s="130" t="s">
        <v>448</v>
      </c>
      <c r="C129" s="313">
        <f>+C130+C131+C132</f>
        <v>0</v>
      </c>
    </row>
    <row r="130" spans="1:3" ht="12" customHeight="1" x14ac:dyDescent="0.25">
      <c r="A130" s="15" t="s">
        <v>271</v>
      </c>
      <c r="B130" s="12" t="s">
        <v>455</v>
      </c>
      <c r="C130" s="280"/>
    </row>
    <row r="131" spans="1:3" ht="12" customHeight="1" x14ac:dyDescent="0.25">
      <c r="A131" s="15" t="s">
        <v>272</v>
      </c>
      <c r="B131" s="12" t="s">
        <v>456</v>
      </c>
      <c r="C131" s="280"/>
    </row>
    <row r="132" spans="1:3" ht="12" customHeight="1" thickBot="1" x14ac:dyDescent="0.3">
      <c r="A132" s="13" t="s">
        <v>273</v>
      </c>
      <c r="B132" s="12" t="s">
        <v>457</v>
      </c>
      <c r="C132" s="280"/>
    </row>
    <row r="133" spans="1:3" ht="12" customHeight="1" thickBot="1" x14ac:dyDescent="0.3">
      <c r="A133" s="20" t="s">
        <v>23</v>
      </c>
      <c r="B133" s="130" t="s">
        <v>449</v>
      </c>
      <c r="C133" s="313">
        <f>SUM(C134:C139)</f>
        <v>0</v>
      </c>
    </row>
    <row r="134" spans="1:3" ht="12" customHeight="1" x14ac:dyDescent="0.25">
      <c r="A134" s="15" t="s">
        <v>92</v>
      </c>
      <c r="B134" s="9" t="s">
        <v>458</v>
      </c>
      <c r="C134" s="280"/>
    </row>
    <row r="135" spans="1:3" ht="12" customHeight="1" x14ac:dyDescent="0.25">
      <c r="A135" s="15" t="s">
        <v>93</v>
      </c>
      <c r="B135" s="9" t="s">
        <v>450</v>
      </c>
      <c r="C135" s="280"/>
    </row>
    <row r="136" spans="1:3" ht="12" customHeight="1" x14ac:dyDescent="0.25">
      <c r="A136" s="15" t="s">
        <v>94</v>
      </c>
      <c r="B136" s="9" t="s">
        <v>451</v>
      </c>
      <c r="C136" s="280"/>
    </row>
    <row r="137" spans="1:3" ht="12" customHeight="1" x14ac:dyDescent="0.25">
      <c r="A137" s="15" t="s">
        <v>176</v>
      </c>
      <c r="B137" s="9" t="s">
        <v>452</v>
      </c>
      <c r="C137" s="280"/>
    </row>
    <row r="138" spans="1:3" ht="12" customHeight="1" x14ac:dyDescent="0.25">
      <c r="A138" s="15" t="s">
        <v>177</v>
      </c>
      <c r="B138" s="9" t="s">
        <v>453</v>
      </c>
      <c r="C138" s="280"/>
    </row>
    <row r="139" spans="1:3" ht="12" customHeight="1" thickBot="1" x14ac:dyDescent="0.3">
      <c r="A139" s="13" t="s">
        <v>178</v>
      </c>
      <c r="B139" s="9" t="s">
        <v>454</v>
      </c>
      <c r="C139" s="280"/>
    </row>
    <row r="140" spans="1:3" ht="12" customHeight="1" thickBot="1" x14ac:dyDescent="0.3">
      <c r="A140" s="20" t="s">
        <v>24</v>
      </c>
      <c r="B140" s="130" t="s">
        <v>462</v>
      </c>
      <c r="C140" s="319">
        <f>+C141+C142+C143+C144</f>
        <v>0</v>
      </c>
    </row>
    <row r="141" spans="1:3" ht="12" customHeight="1" x14ac:dyDescent="0.25">
      <c r="A141" s="15" t="s">
        <v>95</v>
      </c>
      <c r="B141" s="9" t="s">
        <v>373</v>
      </c>
      <c r="C141" s="280"/>
    </row>
    <row r="142" spans="1:3" ht="12" customHeight="1" x14ac:dyDescent="0.25">
      <c r="A142" s="15" t="s">
        <v>96</v>
      </c>
      <c r="B142" s="9" t="s">
        <v>374</v>
      </c>
      <c r="C142" s="280"/>
    </row>
    <row r="143" spans="1:3" ht="12" customHeight="1" x14ac:dyDescent="0.25">
      <c r="A143" s="15" t="s">
        <v>291</v>
      </c>
      <c r="B143" s="9" t="s">
        <v>463</v>
      </c>
      <c r="C143" s="280"/>
    </row>
    <row r="144" spans="1:3" ht="12" customHeight="1" thickBot="1" x14ac:dyDescent="0.3">
      <c r="A144" s="13" t="s">
        <v>292</v>
      </c>
      <c r="B144" s="7" t="s">
        <v>393</v>
      </c>
      <c r="C144" s="280"/>
    </row>
    <row r="145" spans="1:9" ht="12" customHeight="1" thickBot="1" x14ac:dyDescent="0.3">
      <c r="A145" s="20" t="s">
        <v>25</v>
      </c>
      <c r="B145" s="130" t="s">
        <v>464</v>
      </c>
      <c r="C145" s="322">
        <f>SUM(C146:C150)</f>
        <v>0</v>
      </c>
    </row>
    <row r="146" spans="1:9" ht="12" customHeight="1" x14ac:dyDescent="0.25">
      <c r="A146" s="15" t="s">
        <v>97</v>
      </c>
      <c r="B146" s="9" t="s">
        <v>459</v>
      </c>
      <c r="C146" s="280"/>
    </row>
    <row r="147" spans="1:9" ht="12" customHeight="1" x14ac:dyDescent="0.25">
      <c r="A147" s="15" t="s">
        <v>98</v>
      </c>
      <c r="B147" s="9" t="s">
        <v>466</v>
      </c>
      <c r="C147" s="280"/>
    </row>
    <row r="148" spans="1:9" ht="12" customHeight="1" x14ac:dyDescent="0.25">
      <c r="A148" s="15" t="s">
        <v>303</v>
      </c>
      <c r="B148" s="9" t="s">
        <v>461</v>
      </c>
      <c r="C148" s="280"/>
    </row>
    <row r="149" spans="1:9" ht="12" customHeight="1" x14ac:dyDescent="0.25">
      <c r="A149" s="15" t="s">
        <v>304</v>
      </c>
      <c r="B149" s="9" t="s">
        <v>467</v>
      </c>
      <c r="C149" s="280"/>
    </row>
    <row r="150" spans="1:9" ht="12" customHeight="1" thickBot="1" x14ac:dyDescent="0.3">
      <c r="A150" s="15" t="s">
        <v>465</v>
      </c>
      <c r="B150" s="9" t="s">
        <v>468</v>
      </c>
      <c r="C150" s="280"/>
    </row>
    <row r="151" spans="1:9" ht="12" customHeight="1" thickBot="1" x14ac:dyDescent="0.3">
      <c r="A151" s="20" t="s">
        <v>26</v>
      </c>
      <c r="B151" s="130" t="s">
        <v>469</v>
      </c>
      <c r="C151" s="513"/>
    </row>
    <row r="152" spans="1:9" ht="12" customHeight="1" thickBot="1" x14ac:dyDescent="0.3">
      <c r="A152" s="20" t="s">
        <v>27</v>
      </c>
      <c r="B152" s="130" t="s">
        <v>470</v>
      </c>
      <c r="C152" s="513"/>
    </row>
    <row r="153" spans="1:9" ht="15" customHeight="1" thickBot="1" x14ac:dyDescent="0.3">
      <c r="A153" s="20" t="s">
        <v>28</v>
      </c>
      <c r="B153" s="130" t="s">
        <v>472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 x14ac:dyDescent="0.25">
      <c r="A154" s="311" t="s">
        <v>29</v>
      </c>
      <c r="B154" s="404" t="s">
        <v>471</v>
      </c>
      <c r="C154" s="452">
        <f>+C128+C153</f>
        <v>671379044</v>
      </c>
    </row>
    <row r="155" spans="1:9" ht="7.5" customHeight="1" x14ac:dyDescent="0.25"/>
    <row r="156" spans="1:9" x14ac:dyDescent="0.25">
      <c r="A156" s="602" t="s">
        <v>375</v>
      </c>
      <c r="B156" s="602"/>
      <c r="C156" s="602"/>
    </row>
    <row r="157" spans="1:9" ht="15" customHeight="1" thickBot="1" x14ac:dyDescent="0.3">
      <c r="A157" s="600" t="s">
        <v>155</v>
      </c>
      <c r="B157" s="600"/>
      <c r="C157" s="323" t="str">
        <f>C90</f>
        <v>Forintban!</v>
      </c>
    </row>
    <row r="158" spans="1:9" ht="13.5" customHeight="1" thickBot="1" x14ac:dyDescent="0.3">
      <c r="A158" s="20">
        <v>1</v>
      </c>
      <c r="B158" s="27" t="s">
        <v>473</v>
      </c>
      <c r="C158" s="313"/>
      <c r="D158" s="455"/>
    </row>
    <row r="159" spans="1:9" ht="27.75" customHeight="1" thickBot="1" x14ac:dyDescent="0.3">
      <c r="A159" s="20" t="s">
        <v>20</v>
      </c>
      <c r="B159" s="27" t="s">
        <v>479</v>
      </c>
      <c r="C159" s="31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25" right="0.25" top="1.096875" bottom="0.75" header="0.3" footer="0.3"/>
  <pageSetup paperSize="9" scale="90" fitToHeight="0" orientation="portrait" horizontalDpi="300" verticalDpi="300" r:id="rId1"/>
  <headerFooter alignWithMargins="0">
    <oddHeader>&amp;C&amp;"Times New Roman CE,Félkövér"&amp;12
Szendrő Város Önkormányzat
2018. ÉVI KÖLTSÉGVETÉS
KÖTELEZŐ FELADATAINAK MÉRLEGE &amp;R&amp;"Times New Roman CE,Félkövér dőlt"&amp;11 1.2. melléklet a 3/2018. (III.01.)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zoomScaleNormal="100" workbookViewId="0">
      <selection activeCell="B3" sqref="B3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65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65"/>
    </row>
    <row r="2" spans="1:3" ht="22.5" customHeight="1" thickBot="1" x14ac:dyDescent="0.25">
      <c r="A2" s="399"/>
      <c r="B2" s="400" t="s">
        <v>14</v>
      </c>
    </row>
    <row r="3" spans="1:3" s="49" customFormat="1" ht="24" customHeight="1" thickBot="1" x14ac:dyDescent="0.25">
      <c r="A3" s="307" t="s">
        <v>53</v>
      </c>
      <c r="B3" s="398" t="str">
        <f>+CONCATENATE(LEFT(ÖSSZEFÜGGÉSEK!A5,4),". évi támogatás összesen")</f>
        <v>2018. évi támogatás összesen</v>
      </c>
    </row>
    <row r="4" spans="1:3" s="50" customFormat="1" ht="13.5" thickBot="1" x14ac:dyDescent="0.25">
      <c r="A4" s="196" t="s">
        <v>492</v>
      </c>
      <c r="B4" s="197" t="s">
        <v>493</v>
      </c>
    </row>
    <row r="5" spans="1:3" x14ac:dyDescent="0.2">
      <c r="A5" s="122"/>
      <c r="B5" s="431"/>
    </row>
    <row r="6" spans="1:3" ht="12.75" customHeight="1" x14ac:dyDescent="0.2">
      <c r="A6" s="123"/>
      <c r="B6" s="431"/>
    </row>
    <row r="7" spans="1:3" x14ac:dyDescent="0.2">
      <c r="A7" s="123"/>
      <c r="B7" s="431"/>
    </row>
    <row r="8" spans="1:3" x14ac:dyDescent="0.2">
      <c r="A8" s="123"/>
      <c r="B8" s="431"/>
    </row>
    <row r="9" spans="1:3" x14ac:dyDescent="0.2">
      <c r="A9" s="123"/>
      <c r="B9" s="431"/>
    </row>
    <row r="10" spans="1:3" x14ac:dyDescent="0.2">
      <c r="A10" s="123"/>
      <c r="B10" s="431"/>
    </row>
    <row r="11" spans="1:3" x14ac:dyDescent="0.2">
      <c r="A11" s="123"/>
      <c r="B11" s="431"/>
    </row>
    <row r="12" spans="1:3" x14ac:dyDescent="0.2">
      <c r="A12" s="123"/>
      <c r="B12" s="431"/>
    </row>
    <row r="13" spans="1:3" x14ac:dyDescent="0.2">
      <c r="A13" s="123"/>
      <c r="B13" s="431"/>
      <c r="C13" s="666" t="s">
        <v>527</v>
      </c>
    </row>
    <row r="14" spans="1:3" x14ac:dyDescent="0.2">
      <c r="A14" s="123"/>
      <c r="B14" s="431"/>
      <c r="C14" s="666"/>
    </row>
    <row r="15" spans="1:3" x14ac:dyDescent="0.2">
      <c r="A15" s="123"/>
      <c r="B15" s="431"/>
      <c r="C15" s="666"/>
    </row>
    <row r="16" spans="1:3" x14ac:dyDescent="0.2">
      <c r="A16" s="123"/>
      <c r="B16" s="431"/>
      <c r="C16" s="666"/>
    </row>
    <row r="17" spans="1:3" x14ac:dyDescent="0.2">
      <c r="A17" s="123"/>
      <c r="B17" s="431"/>
      <c r="C17" s="666"/>
    </row>
    <row r="18" spans="1:3" x14ac:dyDescent="0.2">
      <c r="A18" s="123"/>
      <c r="B18" s="431"/>
      <c r="C18" s="666"/>
    </row>
    <row r="19" spans="1:3" x14ac:dyDescent="0.2">
      <c r="A19" s="123"/>
      <c r="B19" s="431"/>
      <c r="C19" s="666"/>
    </row>
    <row r="20" spans="1:3" x14ac:dyDescent="0.2">
      <c r="A20" s="123"/>
      <c r="B20" s="431"/>
      <c r="C20" s="666"/>
    </row>
    <row r="21" spans="1:3" x14ac:dyDescent="0.2">
      <c r="A21" s="123"/>
      <c r="B21" s="431"/>
      <c r="C21" s="666"/>
    </row>
    <row r="22" spans="1:3" x14ac:dyDescent="0.2">
      <c r="A22" s="123"/>
      <c r="B22" s="431"/>
      <c r="C22" s="666"/>
    </row>
    <row r="23" spans="1:3" x14ac:dyDescent="0.2">
      <c r="A23" s="123"/>
      <c r="B23" s="431"/>
      <c r="C23" s="666"/>
    </row>
    <row r="24" spans="1:3" ht="13.5" thickBot="1" x14ac:dyDescent="0.25">
      <c r="A24" s="124"/>
      <c r="B24" s="431"/>
      <c r="C24" s="666"/>
    </row>
    <row r="25" spans="1:3" s="52" customFormat="1" ht="19.5" customHeight="1" thickBot="1" x14ac:dyDescent="0.25">
      <c r="A25" s="35" t="s">
        <v>54</v>
      </c>
      <c r="B25" s="51">
        <f>SUM(B5:B24)</f>
        <v>0</v>
      </c>
      <c r="C25" s="666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rgb="FF92D050"/>
  </sheetPr>
  <dimension ref="A1:D39"/>
  <sheetViews>
    <sheetView zoomScale="145" zoomScaleNormal="145" workbookViewId="0">
      <selection activeCell="B3" sqref="B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70" t="str">
        <f>+CONCATENATE("K I M U T A T Á S",CHAR(10),"a ",LEFT(ÖSSZEFÜGGÉSEK!A5,4),". évben céljelleggel juttatott támogatásokról")</f>
        <v>K I M U T A T Á S
a 2018. évben céljelleggel juttatott támogatásokról</v>
      </c>
      <c r="B1" s="670"/>
      <c r="C1" s="670"/>
      <c r="D1" s="670"/>
    </row>
    <row r="2" spans="1:4" ht="17.25" customHeight="1" x14ac:dyDescent="0.25">
      <c r="A2" s="397"/>
      <c r="B2" s="397"/>
      <c r="C2" s="397"/>
      <c r="D2" s="397"/>
    </row>
    <row r="3" spans="1:4" ht="13.5" thickBot="1" x14ac:dyDescent="0.25">
      <c r="A3" s="218"/>
      <c r="B3" s="218"/>
      <c r="C3" s="667" t="e">
        <f>'4.sz tájékoztató t.'!O2</f>
        <v>#REF!</v>
      </c>
      <c r="D3" s="667"/>
    </row>
    <row r="4" spans="1:4" ht="42.75" customHeight="1" thickBot="1" x14ac:dyDescent="0.25">
      <c r="A4" s="401" t="s">
        <v>70</v>
      </c>
      <c r="B4" s="402" t="s">
        <v>126</v>
      </c>
      <c r="C4" s="402" t="s">
        <v>127</v>
      </c>
      <c r="D4" s="403" t="s">
        <v>15</v>
      </c>
    </row>
    <row r="5" spans="1:4" ht="15.95" customHeight="1" x14ac:dyDescent="0.2">
      <c r="A5" s="219" t="s">
        <v>19</v>
      </c>
      <c r="B5" s="29"/>
      <c r="C5" s="29"/>
      <c r="D5" s="582"/>
    </row>
    <row r="6" spans="1:4" ht="15.95" customHeight="1" x14ac:dyDescent="0.2">
      <c r="A6" s="220" t="s">
        <v>20</v>
      </c>
      <c r="B6" s="30"/>
      <c r="C6" s="30"/>
      <c r="D6" s="583"/>
    </row>
    <row r="7" spans="1:4" ht="15.95" customHeight="1" x14ac:dyDescent="0.2">
      <c r="A7" s="220" t="s">
        <v>21</v>
      </c>
      <c r="B7" s="30"/>
      <c r="C7" s="30"/>
      <c r="D7" s="583"/>
    </row>
    <row r="8" spans="1:4" ht="15.95" customHeight="1" x14ac:dyDescent="0.2">
      <c r="A8" s="220" t="s">
        <v>22</v>
      </c>
      <c r="B8" s="30"/>
      <c r="C8" s="30"/>
      <c r="D8" s="583"/>
    </row>
    <row r="9" spans="1:4" ht="15.95" customHeight="1" x14ac:dyDescent="0.2">
      <c r="A9" s="220" t="s">
        <v>23</v>
      </c>
      <c r="B9" s="30"/>
      <c r="C9" s="30"/>
      <c r="D9" s="583"/>
    </row>
    <row r="10" spans="1:4" ht="15.95" customHeight="1" x14ac:dyDescent="0.2">
      <c r="A10" s="220" t="s">
        <v>24</v>
      </c>
      <c r="B10" s="30"/>
      <c r="C10" s="30"/>
      <c r="D10" s="583"/>
    </row>
    <row r="11" spans="1:4" ht="15.95" customHeight="1" x14ac:dyDescent="0.2">
      <c r="A11" s="220" t="s">
        <v>25</v>
      </c>
      <c r="B11" s="30"/>
      <c r="C11" s="30"/>
      <c r="D11" s="583"/>
    </row>
    <row r="12" spans="1:4" ht="15.95" customHeight="1" x14ac:dyDescent="0.2">
      <c r="A12" s="220" t="s">
        <v>26</v>
      </c>
      <c r="B12" s="30"/>
      <c r="C12" s="30"/>
      <c r="D12" s="583"/>
    </row>
    <row r="13" spans="1:4" ht="15.95" customHeight="1" x14ac:dyDescent="0.2">
      <c r="A13" s="220" t="s">
        <v>27</v>
      </c>
      <c r="B13" s="30"/>
      <c r="C13" s="30"/>
      <c r="D13" s="583"/>
    </row>
    <row r="14" spans="1:4" ht="15.95" customHeight="1" x14ac:dyDescent="0.2">
      <c r="A14" s="220" t="s">
        <v>28</v>
      </c>
      <c r="B14" s="30"/>
      <c r="C14" s="30"/>
      <c r="D14" s="583"/>
    </row>
    <row r="15" spans="1:4" ht="15.95" customHeight="1" x14ac:dyDescent="0.2">
      <c r="A15" s="220" t="s">
        <v>29</v>
      </c>
      <c r="B15" s="30"/>
      <c r="C15" s="30"/>
      <c r="D15" s="583"/>
    </row>
    <row r="16" spans="1:4" ht="15.95" customHeight="1" x14ac:dyDescent="0.2">
      <c r="A16" s="220" t="s">
        <v>30</v>
      </c>
      <c r="B16" s="30"/>
      <c r="C16" s="30"/>
      <c r="D16" s="583"/>
    </row>
    <row r="17" spans="1:4" ht="15.95" customHeight="1" x14ac:dyDescent="0.2">
      <c r="A17" s="220" t="s">
        <v>31</v>
      </c>
      <c r="B17" s="30"/>
      <c r="C17" s="30"/>
      <c r="D17" s="583"/>
    </row>
    <row r="18" spans="1:4" ht="15.95" customHeight="1" x14ac:dyDescent="0.2">
      <c r="A18" s="220" t="s">
        <v>32</v>
      </c>
      <c r="B18" s="30"/>
      <c r="C18" s="30"/>
      <c r="D18" s="583"/>
    </row>
    <row r="19" spans="1:4" ht="15.95" customHeight="1" x14ac:dyDescent="0.2">
      <c r="A19" s="220" t="s">
        <v>33</v>
      </c>
      <c r="B19" s="30"/>
      <c r="C19" s="30"/>
      <c r="D19" s="583"/>
    </row>
    <row r="20" spans="1:4" ht="15.95" customHeight="1" x14ac:dyDescent="0.2">
      <c r="A20" s="220" t="s">
        <v>34</v>
      </c>
      <c r="B20" s="30"/>
      <c r="C20" s="30"/>
      <c r="D20" s="583"/>
    </row>
    <row r="21" spans="1:4" ht="15.95" customHeight="1" x14ac:dyDescent="0.2">
      <c r="A21" s="220" t="s">
        <v>35</v>
      </c>
      <c r="B21" s="30"/>
      <c r="C21" s="30"/>
      <c r="D21" s="583"/>
    </row>
    <row r="22" spans="1:4" ht="15.95" customHeight="1" x14ac:dyDescent="0.2">
      <c r="A22" s="220" t="s">
        <v>36</v>
      </c>
      <c r="B22" s="30"/>
      <c r="C22" s="30"/>
      <c r="D22" s="583"/>
    </row>
    <row r="23" spans="1:4" ht="15.95" customHeight="1" x14ac:dyDescent="0.2">
      <c r="A23" s="220" t="s">
        <v>37</v>
      </c>
      <c r="B23" s="30"/>
      <c r="C23" s="30"/>
      <c r="D23" s="583"/>
    </row>
    <row r="24" spans="1:4" ht="15.95" customHeight="1" x14ac:dyDescent="0.2">
      <c r="A24" s="220" t="s">
        <v>38</v>
      </c>
      <c r="B24" s="30"/>
      <c r="C24" s="30"/>
      <c r="D24" s="583"/>
    </row>
    <row r="25" spans="1:4" ht="15.95" customHeight="1" x14ac:dyDescent="0.2">
      <c r="A25" s="220" t="s">
        <v>39</v>
      </c>
      <c r="B25" s="30"/>
      <c r="C25" s="30"/>
      <c r="D25" s="583"/>
    </row>
    <row r="26" spans="1:4" ht="15.95" customHeight="1" x14ac:dyDescent="0.2">
      <c r="A26" s="220" t="s">
        <v>40</v>
      </c>
      <c r="B26" s="30"/>
      <c r="C26" s="30"/>
      <c r="D26" s="583"/>
    </row>
    <row r="27" spans="1:4" ht="15.95" customHeight="1" x14ac:dyDescent="0.2">
      <c r="A27" s="220" t="s">
        <v>41</v>
      </c>
      <c r="B27" s="30"/>
      <c r="C27" s="30"/>
      <c r="D27" s="583"/>
    </row>
    <row r="28" spans="1:4" ht="15.95" customHeight="1" x14ac:dyDescent="0.2">
      <c r="A28" s="220" t="s">
        <v>42</v>
      </c>
      <c r="B28" s="30"/>
      <c r="C28" s="30"/>
      <c r="D28" s="583"/>
    </row>
    <row r="29" spans="1:4" ht="15.95" customHeight="1" x14ac:dyDescent="0.2">
      <c r="A29" s="220" t="s">
        <v>43</v>
      </c>
      <c r="B29" s="30"/>
      <c r="C29" s="30"/>
      <c r="D29" s="583"/>
    </row>
    <row r="30" spans="1:4" ht="15.95" customHeight="1" x14ac:dyDescent="0.2">
      <c r="A30" s="220" t="s">
        <v>44</v>
      </c>
      <c r="B30" s="30"/>
      <c r="C30" s="30"/>
      <c r="D30" s="583"/>
    </row>
    <row r="31" spans="1:4" ht="15.95" customHeight="1" x14ac:dyDescent="0.2">
      <c r="A31" s="220" t="s">
        <v>45</v>
      </c>
      <c r="B31" s="30"/>
      <c r="C31" s="30"/>
      <c r="D31" s="583"/>
    </row>
    <row r="32" spans="1:4" ht="15.95" customHeight="1" x14ac:dyDescent="0.2">
      <c r="A32" s="220" t="s">
        <v>46</v>
      </c>
      <c r="B32" s="30"/>
      <c r="C32" s="30"/>
      <c r="D32" s="583"/>
    </row>
    <row r="33" spans="1:4" ht="15.95" customHeight="1" x14ac:dyDescent="0.2">
      <c r="A33" s="220" t="s">
        <v>47</v>
      </c>
      <c r="B33" s="30"/>
      <c r="C33" s="30"/>
      <c r="D33" s="583"/>
    </row>
    <row r="34" spans="1:4" ht="15.95" customHeight="1" x14ac:dyDescent="0.2">
      <c r="A34" s="220" t="s">
        <v>128</v>
      </c>
      <c r="B34" s="30"/>
      <c r="C34" s="30"/>
      <c r="D34" s="584"/>
    </row>
    <row r="35" spans="1:4" ht="15.95" customHeight="1" x14ac:dyDescent="0.2">
      <c r="A35" s="220" t="s">
        <v>129</v>
      </c>
      <c r="B35" s="30"/>
      <c r="C35" s="30"/>
      <c r="D35" s="584"/>
    </row>
    <row r="36" spans="1:4" ht="15.95" customHeight="1" x14ac:dyDescent="0.2">
      <c r="A36" s="220" t="s">
        <v>130</v>
      </c>
      <c r="B36" s="30"/>
      <c r="C36" s="30"/>
      <c r="D36" s="584"/>
    </row>
    <row r="37" spans="1:4" ht="15.95" customHeight="1" thickBot="1" x14ac:dyDescent="0.25">
      <c r="A37" s="221" t="s">
        <v>131</v>
      </c>
      <c r="B37" s="31"/>
      <c r="C37" s="31"/>
      <c r="D37" s="585"/>
    </row>
    <row r="38" spans="1:4" ht="15.95" customHeight="1" thickBot="1" x14ac:dyDescent="0.25">
      <c r="A38" s="668" t="s">
        <v>54</v>
      </c>
      <c r="B38" s="669"/>
      <c r="C38" s="222"/>
      <c r="D38" s="586">
        <f>SUM(D5:D37)</f>
        <v>0</v>
      </c>
    </row>
    <row r="39" spans="1:4" x14ac:dyDescent="0.2">
      <c r="A39" t="s">
        <v>203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6.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rgb="FF92D050"/>
  </sheetPr>
  <dimension ref="A1:G48"/>
  <sheetViews>
    <sheetView topLeftCell="A3" zoomScale="120" zoomScaleNormal="120" zoomScaleSheetLayoutView="100" workbookViewId="0">
      <selection activeCell="C3" sqref="C3"/>
    </sheetView>
  </sheetViews>
  <sheetFormatPr defaultRowHeight="15.75" x14ac:dyDescent="0.25"/>
  <cols>
    <col min="1" max="1" width="9" style="405" customWidth="1"/>
    <col min="2" max="2" width="66.33203125" style="405" bestFit="1" customWidth="1"/>
    <col min="3" max="3" width="15.5" style="406" customWidth="1"/>
    <col min="4" max="5" width="15.5" style="405" customWidth="1"/>
    <col min="6" max="6" width="9" style="439" customWidth="1"/>
    <col min="7" max="16384" width="9.33203125" style="439"/>
  </cols>
  <sheetData>
    <row r="1" spans="1:5" ht="15.95" customHeight="1" x14ac:dyDescent="0.25">
      <c r="A1" s="599" t="s">
        <v>16</v>
      </c>
      <c r="B1" s="599"/>
      <c r="C1" s="599"/>
      <c r="D1" s="599"/>
      <c r="E1" s="599"/>
    </row>
    <row r="2" spans="1:5" ht="15.95" customHeight="1" thickBot="1" x14ac:dyDescent="0.3">
      <c r="A2" s="600" t="s">
        <v>153</v>
      </c>
      <c r="B2" s="600"/>
      <c r="D2" s="147"/>
      <c r="E2" s="323" t="e">
        <f>'4.sz tájékoztató t.'!O2</f>
        <v>#REF!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2019. évi</v>
      </c>
      <c r="D3" s="430" t="str">
        <f>+CONCATENATE(LEFT(ÖSSZEFÜGGÉSEK!A5,4)+2,". évi")</f>
        <v>2020. évi</v>
      </c>
      <c r="E3" s="167" t="str">
        <f>+CONCATENATE(LEFT(ÖSSZEFÜGGÉSEK!A5,4)+3,". évi")</f>
        <v>2021. évi</v>
      </c>
    </row>
    <row r="4" spans="1:5" s="440" customFormat="1" ht="12" customHeight="1" thickBot="1" x14ac:dyDescent="0.25">
      <c r="A4" s="32" t="s">
        <v>492</v>
      </c>
      <c r="B4" s="33" t="s">
        <v>493</v>
      </c>
      <c r="C4" s="33" t="s">
        <v>494</v>
      </c>
      <c r="D4" s="33" t="s">
        <v>496</v>
      </c>
      <c r="E4" s="474" t="s">
        <v>495</v>
      </c>
    </row>
    <row r="5" spans="1:5" s="441" customFormat="1" ht="12" customHeight="1" thickBot="1" x14ac:dyDescent="0.25">
      <c r="A5" s="20" t="s">
        <v>19</v>
      </c>
      <c r="B5" s="21" t="s">
        <v>529</v>
      </c>
      <c r="C5" s="491"/>
      <c r="D5" s="491"/>
      <c r="E5" s="492"/>
    </row>
    <row r="6" spans="1:5" s="441" customFormat="1" ht="12" customHeight="1" thickBot="1" x14ac:dyDescent="0.25">
      <c r="A6" s="20" t="s">
        <v>20</v>
      </c>
      <c r="B6" s="308" t="s">
        <v>377</v>
      </c>
      <c r="C6" s="491"/>
      <c r="D6" s="491"/>
      <c r="E6" s="492"/>
    </row>
    <row r="7" spans="1:5" s="441" customFormat="1" ht="12" customHeight="1" thickBot="1" x14ac:dyDescent="0.25">
      <c r="A7" s="20" t="s">
        <v>21</v>
      </c>
      <c r="B7" s="21" t="s">
        <v>385</v>
      </c>
      <c r="C7" s="491"/>
      <c r="D7" s="491"/>
      <c r="E7" s="492"/>
    </row>
    <row r="8" spans="1:5" s="441" customFormat="1" ht="12" customHeight="1" thickBot="1" x14ac:dyDescent="0.25">
      <c r="A8" s="20" t="s">
        <v>174</v>
      </c>
      <c r="B8" s="21" t="s">
        <v>270</v>
      </c>
      <c r="C8" s="429">
        <f>SUM(C9:C15)</f>
        <v>0</v>
      </c>
      <c r="D8" s="429">
        <f>SUM(D9:D15)</f>
        <v>0</v>
      </c>
      <c r="E8" s="473">
        <f>SUM(E9:E15)</f>
        <v>0</v>
      </c>
    </row>
    <row r="9" spans="1:5" s="441" customFormat="1" ht="12" customHeight="1" x14ac:dyDescent="0.2">
      <c r="A9" s="15" t="s">
        <v>271</v>
      </c>
      <c r="B9" s="442" t="s">
        <v>553</v>
      </c>
      <c r="C9" s="424"/>
      <c r="D9" s="424">
        <f>+D10+D11+D12</f>
        <v>0</v>
      </c>
      <c r="E9" s="281">
        <f>+E10+E11+E12</f>
        <v>0</v>
      </c>
    </row>
    <row r="10" spans="1:5" s="441" customFormat="1" ht="12" customHeight="1" x14ac:dyDescent="0.2">
      <c r="A10" s="14" t="s">
        <v>272</v>
      </c>
      <c r="B10" s="443" t="s">
        <v>554</v>
      </c>
      <c r="C10" s="423"/>
      <c r="D10" s="423"/>
      <c r="E10" s="280"/>
    </row>
    <row r="11" spans="1:5" s="441" customFormat="1" ht="12" customHeight="1" x14ac:dyDescent="0.2">
      <c r="A11" s="14" t="s">
        <v>273</v>
      </c>
      <c r="B11" s="443" t="s">
        <v>555</v>
      </c>
      <c r="C11" s="423"/>
      <c r="D11" s="423"/>
      <c r="E11" s="280"/>
    </row>
    <row r="12" spans="1:5" s="441" customFormat="1" ht="12" customHeight="1" x14ac:dyDescent="0.2">
      <c r="A12" s="14" t="s">
        <v>274</v>
      </c>
      <c r="B12" s="443" t="s">
        <v>556</v>
      </c>
      <c r="C12" s="423"/>
      <c r="D12" s="423"/>
      <c r="E12" s="280"/>
    </row>
    <row r="13" spans="1:5" s="441" customFormat="1" ht="12" customHeight="1" x14ac:dyDescent="0.2">
      <c r="A13" s="14" t="s">
        <v>550</v>
      </c>
      <c r="B13" s="443" t="s">
        <v>275</v>
      </c>
      <c r="C13" s="423"/>
      <c r="D13" s="423"/>
      <c r="E13" s="280"/>
    </row>
    <row r="14" spans="1:5" s="441" customFormat="1" ht="12" customHeight="1" x14ac:dyDescent="0.2">
      <c r="A14" s="14" t="s">
        <v>551</v>
      </c>
      <c r="B14" s="443" t="s">
        <v>276</v>
      </c>
      <c r="C14" s="423"/>
      <c r="D14" s="423"/>
      <c r="E14" s="280"/>
    </row>
    <row r="15" spans="1:5" s="441" customFormat="1" ht="12" customHeight="1" thickBot="1" x14ac:dyDescent="0.25">
      <c r="A15" s="16" t="s">
        <v>552</v>
      </c>
      <c r="B15" s="444" t="s">
        <v>277</v>
      </c>
      <c r="C15" s="425"/>
      <c r="D15" s="425"/>
      <c r="E15" s="282"/>
    </row>
    <row r="16" spans="1:5" s="441" customFormat="1" ht="12" customHeight="1" thickBot="1" x14ac:dyDescent="0.25">
      <c r="A16" s="20" t="s">
        <v>23</v>
      </c>
      <c r="B16" s="21" t="s">
        <v>532</v>
      </c>
      <c r="C16" s="491"/>
      <c r="D16" s="491"/>
      <c r="E16" s="492"/>
    </row>
    <row r="17" spans="1:6" s="441" customFormat="1" ht="12" customHeight="1" thickBot="1" x14ac:dyDescent="0.25">
      <c r="A17" s="20" t="s">
        <v>24</v>
      </c>
      <c r="B17" s="21" t="s">
        <v>10</v>
      </c>
      <c r="C17" s="491"/>
      <c r="D17" s="491"/>
      <c r="E17" s="492"/>
    </row>
    <row r="18" spans="1:6" s="441" customFormat="1" ht="12" customHeight="1" thickBot="1" x14ac:dyDescent="0.25">
      <c r="A18" s="20" t="s">
        <v>181</v>
      </c>
      <c r="B18" s="21" t="s">
        <v>531</v>
      </c>
      <c r="C18" s="491"/>
      <c r="D18" s="491"/>
      <c r="E18" s="492"/>
    </row>
    <row r="19" spans="1:6" s="441" customFormat="1" ht="12" customHeight="1" thickBot="1" x14ac:dyDescent="0.25">
      <c r="A19" s="20" t="s">
        <v>26</v>
      </c>
      <c r="B19" s="308" t="s">
        <v>530</v>
      </c>
      <c r="C19" s="491"/>
      <c r="D19" s="491"/>
      <c r="E19" s="492"/>
    </row>
    <row r="20" spans="1:6" s="441" customFormat="1" ht="12" customHeight="1" thickBot="1" x14ac:dyDescent="0.25">
      <c r="A20" s="20" t="s">
        <v>27</v>
      </c>
      <c r="B20" s="21" t="s">
        <v>310</v>
      </c>
      <c r="C20" s="429">
        <f>+C5+C6+C7+C8+C16+C17+C18+C19</f>
        <v>0</v>
      </c>
      <c r="D20" s="429">
        <f>+D5+D6+D7+D8+D16+D17+D18+D19</f>
        <v>0</v>
      </c>
      <c r="E20" s="319">
        <f>+E5+E6+E7+E8+E16+E17+E18+E19</f>
        <v>0</v>
      </c>
    </row>
    <row r="21" spans="1:6" s="441" customFormat="1" ht="12" customHeight="1" thickBot="1" x14ac:dyDescent="0.25">
      <c r="A21" s="20" t="s">
        <v>28</v>
      </c>
      <c r="B21" s="21" t="s">
        <v>533</v>
      </c>
      <c r="C21" s="538"/>
      <c r="D21" s="538"/>
      <c r="E21" s="539"/>
    </row>
    <row r="22" spans="1:6" s="441" customFormat="1" ht="12" customHeight="1" thickBot="1" x14ac:dyDescent="0.25">
      <c r="A22" s="20" t="s">
        <v>29</v>
      </c>
      <c r="B22" s="21" t="s">
        <v>534</v>
      </c>
      <c r="C22" s="429">
        <f>+C20+C21</f>
        <v>0</v>
      </c>
      <c r="D22" s="429">
        <f>+D20+D21</f>
        <v>0</v>
      </c>
      <c r="E22" s="473">
        <f>+E20+E21</f>
        <v>0</v>
      </c>
    </row>
    <row r="23" spans="1:6" s="441" customFormat="1" ht="12" customHeight="1" x14ac:dyDescent="0.2">
      <c r="A23" s="391"/>
      <c r="B23" s="392"/>
      <c r="C23" s="393"/>
      <c r="D23" s="535"/>
      <c r="E23" s="536"/>
    </row>
    <row r="24" spans="1:6" s="441" customFormat="1" ht="12" customHeight="1" x14ac:dyDescent="0.2">
      <c r="A24" s="599" t="s">
        <v>48</v>
      </c>
      <c r="B24" s="599"/>
      <c r="C24" s="599"/>
      <c r="D24" s="599"/>
      <c r="E24" s="599"/>
    </row>
    <row r="25" spans="1:6" s="441" customFormat="1" ht="12" customHeight="1" thickBot="1" x14ac:dyDescent="0.25">
      <c r="A25" s="601" t="s">
        <v>154</v>
      </c>
      <c r="B25" s="601"/>
      <c r="C25" s="406"/>
      <c r="D25" s="147"/>
      <c r="E25" s="323" t="e">
        <f>E2</f>
        <v>#REF!</v>
      </c>
    </row>
    <row r="26" spans="1:6" s="441" customFormat="1" ht="24" customHeight="1" thickBot="1" x14ac:dyDescent="0.25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7" t="str">
        <f>+E3</f>
        <v>2021. évi</v>
      </c>
      <c r="F26" s="537"/>
    </row>
    <row r="27" spans="1:6" s="441" customFormat="1" ht="12" customHeight="1" thickBot="1" x14ac:dyDescent="0.25">
      <c r="A27" s="434" t="s">
        <v>492</v>
      </c>
      <c r="B27" s="435" t="s">
        <v>493</v>
      </c>
      <c r="C27" s="435" t="s">
        <v>494</v>
      </c>
      <c r="D27" s="435" t="s">
        <v>496</v>
      </c>
      <c r="E27" s="531" t="s">
        <v>495</v>
      </c>
      <c r="F27" s="537"/>
    </row>
    <row r="28" spans="1:6" s="441" customFormat="1" ht="15" customHeight="1" thickBot="1" x14ac:dyDescent="0.25">
      <c r="A28" s="20" t="s">
        <v>19</v>
      </c>
      <c r="B28" s="27" t="s">
        <v>535</v>
      </c>
      <c r="C28" s="491"/>
      <c r="D28" s="491"/>
      <c r="E28" s="487"/>
      <c r="F28" s="537"/>
    </row>
    <row r="29" spans="1:6" ht="12" customHeight="1" thickBot="1" x14ac:dyDescent="0.3">
      <c r="A29" s="509" t="s">
        <v>20</v>
      </c>
      <c r="B29" s="532" t="s">
        <v>540</v>
      </c>
      <c r="C29" s="533">
        <f>+C30+C31+C32</f>
        <v>0</v>
      </c>
      <c r="D29" s="533">
        <f>+D30+D31+D32</f>
        <v>0</v>
      </c>
      <c r="E29" s="534">
        <f>+E30+E31+E32</f>
        <v>0</v>
      </c>
    </row>
    <row r="30" spans="1:6" ht="12" customHeight="1" x14ac:dyDescent="0.25">
      <c r="A30" s="15" t="s">
        <v>105</v>
      </c>
      <c r="B30" s="8" t="s">
        <v>232</v>
      </c>
      <c r="C30" s="424"/>
      <c r="D30" s="424"/>
      <c r="E30" s="281"/>
    </row>
    <row r="31" spans="1:6" ht="12" customHeight="1" x14ac:dyDescent="0.25">
      <c r="A31" s="15" t="s">
        <v>106</v>
      </c>
      <c r="B31" s="12" t="s">
        <v>188</v>
      </c>
      <c r="C31" s="423"/>
      <c r="D31" s="423"/>
      <c r="E31" s="280"/>
    </row>
    <row r="32" spans="1:6" ht="12" customHeight="1" thickBot="1" x14ac:dyDescent="0.3">
      <c r="A32" s="15" t="s">
        <v>107</v>
      </c>
      <c r="B32" s="310" t="s">
        <v>234</v>
      </c>
      <c r="C32" s="423"/>
      <c r="D32" s="423"/>
      <c r="E32" s="280"/>
    </row>
    <row r="33" spans="1:7" ht="12" customHeight="1" thickBot="1" x14ac:dyDescent="0.3">
      <c r="A33" s="20" t="s">
        <v>21</v>
      </c>
      <c r="B33" s="130" t="s">
        <v>447</v>
      </c>
      <c r="C33" s="422">
        <f>+C28+C29</f>
        <v>0</v>
      </c>
      <c r="D33" s="422">
        <f>+D28+D29</f>
        <v>0</v>
      </c>
      <c r="E33" s="279">
        <f>+E28+E29</f>
        <v>0</v>
      </c>
    </row>
    <row r="34" spans="1:7" ht="15" customHeight="1" thickBot="1" x14ac:dyDescent="0.3">
      <c r="A34" s="20" t="s">
        <v>22</v>
      </c>
      <c r="B34" s="130" t="s">
        <v>536</v>
      </c>
      <c r="C34" s="540"/>
      <c r="D34" s="540"/>
      <c r="E34" s="541"/>
      <c r="F34" s="454"/>
    </row>
    <row r="35" spans="1:7" s="441" customFormat="1" ht="12.95" customHeight="1" thickBot="1" x14ac:dyDescent="0.25">
      <c r="A35" s="311" t="s">
        <v>23</v>
      </c>
      <c r="B35" s="404" t="s">
        <v>537</v>
      </c>
      <c r="C35" s="530">
        <f>+C33+C34</f>
        <v>0</v>
      </c>
      <c r="D35" s="530">
        <f>+D33+D34</f>
        <v>0</v>
      </c>
      <c r="E35" s="524">
        <f>+E33+E34</f>
        <v>0</v>
      </c>
    </row>
    <row r="36" spans="1:7" x14ac:dyDescent="0.25">
      <c r="C36" s="405"/>
    </row>
    <row r="37" spans="1:7" x14ac:dyDescent="0.25">
      <c r="C37" s="405"/>
    </row>
    <row r="38" spans="1:7" x14ac:dyDescent="0.25">
      <c r="C38" s="405"/>
    </row>
    <row r="39" spans="1:7" ht="16.5" customHeight="1" x14ac:dyDescent="0.25">
      <c r="C39" s="405"/>
    </row>
    <row r="40" spans="1:7" x14ac:dyDescent="0.25">
      <c r="C40" s="405"/>
    </row>
    <row r="41" spans="1:7" x14ac:dyDescent="0.25">
      <c r="C41" s="405"/>
    </row>
    <row r="42" spans="1:7" s="405" customFormat="1" x14ac:dyDescent="0.25">
      <c r="F42" s="439"/>
      <c r="G42" s="439"/>
    </row>
    <row r="43" spans="1:7" s="405" customFormat="1" x14ac:dyDescent="0.25">
      <c r="F43" s="439"/>
      <c r="G43" s="439"/>
    </row>
    <row r="44" spans="1:7" s="405" customFormat="1" x14ac:dyDescent="0.25">
      <c r="F44" s="439"/>
      <c r="G44" s="439"/>
    </row>
    <row r="45" spans="1:7" s="405" customFormat="1" x14ac:dyDescent="0.25">
      <c r="F45" s="439"/>
      <c r="G45" s="439"/>
    </row>
    <row r="46" spans="1:7" s="405" customFormat="1" x14ac:dyDescent="0.25">
      <c r="F46" s="439"/>
      <c r="G46" s="439"/>
    </row>
    <row r="47" spans="1:7" s="405" customFormat="1" x14ac:dyDescent="0.25">
      <c r="F47" s="439"/>
      <c r="G47" s="439"/>
    </row>
    <row r="48" spans="1:7" s="405" customFormat="1" x14ac:dyDescent="0.25">
      <c r="F48" s="439"/>
      <c r="G48" s="439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horizontalDpi="300" verticalDpi="300" r:id="rId1"/>
  <headerFooter alignWithMargins="0">
    <oddHeader>&amp;C&amp;"Times New Roman CE,Félkövér"&amp;12Szendrő Város Önkormányzat
2018. ÉVI KÖLTSÉGVETÉSI ÉVET KÖVETŐ 3 ÉV TERVEZETT BEVÉTELEI, KIADÁSAI&amp;R&amp;"Times New Roman CE,Félkövér dőlt"&amp;11 7. számú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"/>
  <sheetViews>
    <sheetView workbookViewId="0">
      <selection activeCell="B3" sqref="B3"/>
    </sheetView>
  </sheetViews>
  <sheetFormatPr defaultRowHeight="12.75" x14ac:dyDescent="0.2"/>
  <sheetData/>
  <phoneticPr fontId="3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  <pageSetUpPr fitToPage="1"/>
  </sheetPr>
  <dimension ref="A1:I159"/>
  <sheetViews>
    <sheetView tabSelected="1" view="pageLayout" zoomScaleNormal="130" zoomScaleSheetLayoutView="100" workbookViewId="0">
      <selection activeCell="B10" sqref="B10"/>
    </sheetView>
  </sheetViews>
  <sheetFormatPr defaultRowHeight="15.75" x14ac:dyDescent="0.2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256" width="9.33203125" style="439"/>
    <col min="257" max="257" width="9.5" style="439" customWidth="1"/>
    <col min="258" max="258" width="91.6640625" style="439" customWidth="1"/>
    <col min="259" max="259" width="21.6640625" style="439" customWidth="1"/>
    <col min="260" max="260" width="9" style="439" customWidth="1"/>
    <col min="261" max="512" width="9.33203125" style="439"/>
    <col min="513" max="513" width="9.5" style="439" customWidth="1"/>
    <col min="514" max="514" width="91.6640625" style="439" customWidth="1"/>
    <col min="515" max="515" width="21.6640625" style="439" customWidth="1"/>
    <col min="516" max="516" width="9" style="439" customWidth="1"/>
    <col min="517" max="768" width="9.33203125" style="439"/>
    <col min="769" max="769" width="9.5" style="439" customWidth="1"/>
    <col min="770" max="770" width="91.6640625" style="439" customWidth="1"/>
    <col min="771" max="771" width="21.6640625" style="439" customWidth="1"/>
    <col min="772" max="772" width="9" style="439" customWidth="1"/>
    <col min="773" max="1024" width="9.33203125" style="439"/>
    <col min="1025" max="1025" width="9.5" style="439" customWidth="1"/>
    <col min="1026" max="1026" width="91.6640625" style="439" customWidth="1"/>
    <col min="1027" max="1027" width="21.6640625" style="439" customWidth="1"/>
    <col min="1028" max="1028" width="9" style="439" customWidth="1"/>
    <col min="1029" max="1280" width="9.33203125" style="439"/>
    <col min="1281" max="1281" width="9.5" style="439" customWidth="1"/>
    <col min="1282" max="1282" width="91.6640625" style="439" customWidth="1"/>
    <col min="1283" max="1283" width="21.6640625" style="439" customWidth="1"/>
    <col min="1284" max="1284" width="9" style="439" customWidth="1"/>
    <col min="1285" max="1536" width="9.33203125" style="439"/>
    <col min="1537" max="1537" width="9.5" style="439" customWidth="1"/>
    <col min="1538" max="1538" width="91.6640625" style="439" customWidth="1"/>
    <col min="1539" max="1539" width="21.6640625" style="439" customWidth="1"/>
    <col min="1540" max="1540" width="9" style="439" customWidth="1"/>
    <col min="1541" max="1792" width="9.33203125" style="439"/>
    <col min="1793" max="1793" width="9.5" style="439" customWidth="1"/>
    <col min="1794" max="1794" width="91.6640625" style="439" customWidth="1"/>
    <col min="1795" max="1795" width="21.6640625" style="439" customWidth="1"/>
    <col min="1796" max="1796" width="9" style="439" customWidth="1"/>
    <col min="1797" max="2048" width="9.33203125" style="439"/>
    <col min="2049" max="2049" width="9.5" style="439" customWidth="1"/>
    <col min="2050" max="2050" width="91.6640625" style="439" customWidth="1"/>
    <col min="2051" max="2051" width="21.6640625" style="439" customWidth="1"/>
    <col min="2052" max="2052" width="9" style="439" customWidth="1"/>
    <col min="2053" max="2304" width="9.33203125" style="439"/>
    <col min="2305" max="2305" width="9.5" style="439" customWidth="1"/>
    <col min="2306" max="2306" width="91.6640625" style="439" customWidth="1"/>
    <col min="2307" max="2307" width="21.6640625" style="439" customWidth="1"/>
    <col min="2308" max="2308" width="9" style="439" customWidth="1"/>
    <col min="2309" max="2560" width="9.33203125" style="439"/>
    <col min="2561" max="2561" width="9.5" style="439" customWidth="1"/>
    <col min="2562" max="2562" width="91.6640625" style="439" customWidth="1"/>
    <col min="2563" max="2563" width="21.6640625" style="439" customWidth="1"/>
    <col min="2564" max="2564" width="9" style="439" customWidth="1"/>
    <col min="2565" max="2816" width="9.33203125" style="439"/>
    <col min="2817" max="2817" width="9.5" style="439" customWidth="1"/>
    <col min="2818" max="2818" width="91.6640625" style="439" customWidth="1"/>
    <col min="2819" max="2819" width="21.6640625" style="439" customWidth="1"/>
    <col min="2820" max="2820" width="9" style="439" customWidth="1"/>
    <col min="2821" max="3072" width="9.33203125" style="439"/>
    <col min="3073" max="3073" width="9.5" style="439" customWidth="1"/>
    <col min="3074" max="3074" width="91.6640625" style="439" customWidth="1"/>
    <col min="3075" max="3075" width="21.6640625" style="439" customWidth="1"/>
    <col min="3076" max="3076" width="9" style="439" customWidth="1"/>
    <col min="3077" max="3328" width="9.33203125" style="439"/>
    <col min="3329" max="3329" width="9.5" style="439" customWidth="1"/>
    <col min="3330" max="3330" width="91.6640625" style="439" customWidth="1"/>
    <col min="3331" max="3331" width="21.6640625" style="439" customWidth="1"/>
    <col min="3332" max="3332" width="9" style="439" customWidth="1"/>
    <col min="3333" max="3584" width="9.33203125" style="439"/>
    <col min="3585" max="3585" width="9.5" style="439" customWidth="1"/>
    <col min="3586" max="3586" width="91.6640625" style="439" customWidth="1"/>
    <col min="3587" max="3587" width="21.6640625" style="439" customWidth="1"/>
    <col min="3588" max="3588" width="9" style="439" customWidth="1"/>
    <col min="3589" max="3840" width="9.33203125" style="439"/>
    <col min="3841" max="3841" width="9.5" style="439" customWidth="1"/>
    <col min="3842" max="3842" width="91.6640625" style="439" customWidth="1"/>
    <col min="3843" max="3843" width="21.6640625" style="439" customWidth="1"/>
    <col min="3844" max="3844" width="9" style="439" customWidth="1"/>
    <col min="3845" max="4096" width="9.33203125" style="439"/>
    <col min="4097" max="4097" width="9.5" style="439" customWidth="1"/>
    <col min="4098" max="4098" width="91.6640625" style="439" customWidth="1"/>
    <col min="4099" max="4099" width="21.6640625" style="439" customWidth="1"/>
    <col min="4100" max="4100" width="9" style="439" customWidth="1"/>
    <col min="4101" max="4352" width="9.33203125" style="439"/>
    <col min="4353" max="4353" width="9.5" style="439" customWidth="1"/>
    <col min="4354" max="4354" width="91.6640625" style="439" customWidth="1"/>
    <col min="4355" max="4355" width="21.6640625" style="439" customWidth="1"/>
    <col min="4356" max="4356" width="9" style="439" customWidth="1"/>
    <col min="4357" max="4608" width="9.33203125" style="439"/>
    <col min="4609" max="4609" width="9.5" style="439" customWidth="1"/>
    <col min="4610" max="4610" width="91.6640625" style="439" customWidth="1"/>
    <col min="4611" max="4611" width="21.6640625" style="439" customWidth="1"/>
    <col min="4612" max="4612" width="9" style="439" customWidth="1"/>
    <col min="4613" max="4864" width="9.33203125" style="439"/>
    <col min="4865" max="4865" width="9.5" style="439" customWidth="1"/>
    <col min="4866" max="4866" width="91.6640625" style="439" customWidth="1"/>
    <col min="4867" max="4867" width="21.6640625" style="439" customWidth="1"/>
    <col min="4868" max="4868" width="9" style="439" customWidth="1"/>
    <col min="4869" max="5120" width="9.33203125" style="439"/>
    <col min="5121" max="5121" width="9.5" style="439" customWidth="1"/>
    <col min="5122" max="5122" width="91.6640625" style="439" customWidth="1"/>
    <col min="5123" max="5123" width="21.6640625" style="439" customWidth="1"/>
    <col min="5124" max="5124" width="9" style="439" customWidth="1"/>
    <col min="5125" max="5376" width="9.33203125" style="439"/>
    <col min="5377" max="5377" width="9.5" style="439" customWidth="1"/>
    <col min="5378" max="5378" width="91.6640625" style="439" customWidth="1"/>
    <col min="5379" max="5379" width="21.6640625" style="439" customWidth="1"/>
    <col min="5380" max="5380" width="9" style="439" customWidth="1"/>
    <col min="5381" max="5632" width="9.33203125" style="439"/>
    <col min="5633" max="5633" width="9.5" style="439" customWidth="1"/>
    <col min="5634" max="5634" width="91.6640625" style="439" customWidth="1"/>
    <col min="5635" max="5635" width="21.6640625" style="439" customWidth="1"/>
    <col min="5636" max="5636" width="9" style="439" customWidth="1"/>
    <col min="5637" max="5888" width="9.33203125" style="439"/>
    <col min="5889" max="5889" width="9.5" style="439" customWidth="1"/>
    <col min="5890" max="5890" width="91.6640625" style="439" customWidth="1"/>
    <col min="5891" max="5891" width="21.6640625" style="439" customWidth="1"/>
    <col min="5892" max="5892" width="9" style="439" customWidth="1"/>
    <col min="5893" max="6144" width="9.33203125" style="439"/>
    <col min="6145" max="6145" width="9.5" style="439" customWidth="1"/>
    <col min="6146" max="6146" width="91.6640625" style="439" customWidth="1"/>
    <col min="6147" max="6147" width="21.6640625" style="439" customWidth="1"/>
    <col min="6148" max="6148" width="9" style="439" customWidth="1"/>
    <col min="6149" max="6400" width="9.33203125" style="439"/>
    <col min="6401" max="6401" width="9.5" style="439" customWidth="1"/>
    <col min="6402" max="6402" width="91.6640625" style="439" customWidth="1"/>
    <col min="6403" max="6403" width="21.6640625" style="439" customWidth="1"/>
    <col min="6404" max="6404" width="9" style="439" customWidth="1"/>
    <col min="6405" max="6656" width="9.33203125" style="439"/>
    <col min="6657" max="6657" width="9.5" style="439" customWidth="1"/>
    <col min="6658" max="6658" width="91.6640625" style="439" customWidth="1"/>
    <col min="6659" max="6659" width="21.6640625" style="439" customWidth="1"/>
    <col min="6660" max="6660" width="9" style="439" customWidth="1"/>
    <col min="6661" max="6912" width="9.33203125" style="439"/>
    <col min="6913" max="6913" width="9.5" style="439" customWidth="1"/>
    <col min="6914" max="6914" width="91.6640625" style="439" customWidth="1"/>
    <col min="6915" max="6915" width="21.6640625" style="439" customWidth="1"/>
    <col min="6916" max="6916" width="9" style="439" customWidth="1"/>
    <col min="6917" max="7168" width="9.33203125" style="439"/>
    <col min="7169" max="7169" width="9.5" style="439" customWidth="1"/>
    <col min="7170" max="7170" width="91.6640625" style="439" customWidth="1"/>
    <col min="7171" max="7171" width="21.6640625" style="439" customWidth="1"/>
    <col min="7172" max="7172" width="9" style="439" customWidth="1"/>
    <col min="7173" max="7424" width="9.33203125" style="439"/>
    <col min="7425" max="7425" width="9.5" style="439" customWidth="1"/>
    <col min="7426" max="7426" width="91.6640625" style="439" customWidth="1"/>
    <col min="7427" max="7427" width="21.6640625" style="439" customWidth="1"/>
    <col min="7428" max="7428" width="9" style="439" customWidth="1"/>
    <col min="7429" max="7680" width="9.33203125" style="439"/>
    <col min="7681" max="7681" width="9.5" style="439" customWidth="1"/>
    <col min="7682" max="7682" width="91.6640625" style="439" customWidth="1"/>
    <col min="7683" max="7683" width="21.6640625" style="439" customWidth="1"/>
    <col min="7684" max="7684" width="9" style="439" customWidth="1"/>
    <col min="7685" max="7936" width="9.33203125" style="439"/>
    <col min="7937" max="7937" width="9.5" style="439" customWidth="1"/>
    <col min="7938" max="7938" width="91.6640625" style="439" customWidth="1"/>
    <col min="7939" max="7939" width="21.6640625" style="439" customWidth="1"/>
    <col min="7940" max="7940" width="9" style="439" customWidth="1"/>
    <col min="7941" max="8192" width="9.33203125" style="439"/>
    <col min="8193" max="8193" width="9.5" style="439" customWidth="1"/>
    <col min="8194" max="8194" width="91.6640625" style="439" customWidth="1"/>
    <col min="8195" max="8195" width="21.6640625" style="439" customWidth="1"/>
    <col min="8196" max="8196" width="9" style="439" customWidth="1"/>
    <col min="8197" max="8448" width="9.33203125" style="439"/>
    <col min="8449" max="8449" width="9.5" style="439" customWidth="1"/>
    <col min="8450" max="8450" width="91.6640625" style="439" customWidth="1"/>
    <col min="8451" max="8451" width="21.6640625" style="439" customWidth="1"/>
    <col min="8452" max="8452" width="9" style="439" customWidth="1"/>
    <col min="8453" max="8704" width="9.33203125" style="439"/>
    <col min="8705" max="8705" width="9.5" style="439" customWidth="1"/>
    <col min="8706" max="8706" width="91.6640625" style="439" customWidth="1"/>
    <col min="8707" max="8707" width="21.6640625" style="439" customWidth="1"/>
    <col min="8708" max="8708" width="9" style="439" customWidth="1"/>
    <col min="8709" max="8960" width="9.33203125" style="439"/>
    <col min="8961" max="8961" width="9.5" style="439" customWidth="1"/>
    <col min="8962" max="8962" width="91.6640625" style="439" customWidth="1"/>
    <col min="8963" max="8963" width="21.6640625" style="439" customWidth="1"/>
    <col min="8964" max="8964" width="9" style="439" customWidth="1"/>
    <col min="8965" max="9216" width="9.33203125" style="439"/>
    <col min="9217" max="9217" width="9.5" style="439" customWidth="1"/>
    <col min="9218" max="9218" width="91.6640625" style="439" customWidth="1"/>
    <col min="9219" max="9219" width="21.6640625" style="439" customWidth="1"/>
    <col min="9220" max="9220" width="9" style="439" customWidth="1"/>
    <col min="9221" max="9472" width="9.33203125" style="439"/>
    <col min="9473" max="9473" width="9.5" style="439" customWidth="1"/>
    <col min="9474" max="9474" width="91.6640625" style="439" customWidth="1"/>
    <col min="9475" max="9475" width="21.6640625" style="439" customWidth="1"/>
    <col min="9476" max="9476" width="9" style="439" customWidth="1"/>
    <col min="9477" max="9728" width="9.33203125" style="439"/>
    <col min="9729" max="9729" width="9.5" style="439" customWidth="1"/>
    <col min="9730" max="9730" width="91.6640625" style="439" customWidth="1"/>
    <col min="9731" max="9731" width="21.6640625" style="439" customWidth="1"/>
    <col min="9732" max="9732" width="9" style="439" customWidth="1"/>
    <col min="9733" max="9984" width="9.33203125" style="439"/>
    <col min="9985" max="9985" width="9.5" style="439" customWidth="1"/>
    <col min="9986" max="9986" width="91.6640625" style="439" customWidth="1"/>
    <col min="9987" max="9987" width="21.6640625" style="439" customWidth="1"/>
    <col min="9988" max="9988" width="9" style="439" customWidth="1"/>
    <col min="9989" max="10240" width="9.33203125" style="439"/>
    <col min="10241" max="10241" width="9.5" style="439" customWidth="1"/>
    <col min="10242" max="10242" width="91.6640625" style="439" customWidth="1"/>
    <col min="10243" max="10243" width="21.6640625" style="439" customWidth="1"/>
    <col min="10244" max="10244" width="9" style="439" customWidth="1"/>
    <col min="10245" max="10496" width="9.33203125" style="439"/>
    <col min="10497" max="10497" width="9.5" style="439" customWidth="1"/>
    <col min="10498" max="10498" width="91.6640625" style="439" customWidth="1"/>
    <col min="10499" max="10499" width="21.6640625" style="439" customWidth="1"/>
    <col min="10500" max="10500" width="9" style="439" customWidth="1"/>
    <col min="10501" max="10752" width="9.33203125" style="439"/>
    <col min="10753" max="10753" width="9.5" style="439" customWidth="1"/>
    <col min="10754" max="10754" width="91.6640625" style="439" customWidth="1"/>
    <col min="10755" max="10755" width="21.6640625" style="439" customWidth="1"/>
    <col min="10756" max="10756" width="9" style="439" customWidth="1"/>
    <col min="10757" max="11008" width="9.33203125" style="439"/>
    <col min="11009" max="11009" width="9.5" style="439" customWidth="1"/>
    <col min="11010" max="11010" width="91.6640625" style="439" customWidth="1"/>
    <col min="11011" max="11011" width="21.6640625" style="439" customWidth="1"/>
    <col min="11012" max="11012" width="9" style="439" customWidth="1"/>
    <col min="11013" max="11264" width="9.33203125" style="439"/>
    <col min="11265" max="11265" width="9.5" style="439" customWidth="1"/>
    <col min="11266" max="11266" width="91.6640625" style="439" customWidth="1"/>
    <col min="11267" max="11267" width="21.6640625" style="439" customWidth="1"/>
    <col min="11268" max="11268" width="9" style="439" customWidth="1"/>
    <col min="11269" max="11520" width="9.33203125" style="439"/>
    <col min="11521" max="11521" width="9.5" style="439" customWidth="1"/>
    <col min="11522" max="11522" width="91.6640625" style="439" customWidth="1"/>
    <col min="11523" max="11523" width="21.6640625" style="439" customWidth="1"/>
    <col min="11524" max="11524" width="9" style="439" customWidth="1"/>
    <col min="11525" max="11776" width="9.33203125" style="439"/>
    <col min="11777" max="11777" width="9.5" style="439" customWidth="1"/>
    <col min="11778" max="11778" width="91.6640625" style="439" customWidth="1"/>
    <col min="11779" max="11779" width="21.6640625" style="439" customWidth="1"/>
    <col min="11780" max="11780" width="9" style="439" customWidth="1"/>
    <col min="11781" max="12032" width="9.33203125" style="439"/>
    <col min="12033" max="12033" width="9.5" style="439" customWidth="1"/>
    <col min="12034" max="12034" width="91.6640625" style="439" customWidth="1"/>
    <col min="12035" max="12035" width="21.6640625" style="439" customWidth="1"/>
    <col min="12036" max="12036" width="9" style="439" customWidth="1"/>
    <col min="12037" max="12288" width="9.33203125" style="439"/>
    <col min="12289" max="12289" width="9.5" style="439" customWidth="1"/>
    <col min="12290" max="12290" width="91.6640625" style="439" customWidth="1"/>
    <col min="12291" max="12291" width="21.6640625" style="439" customWidth="1"/>
    <col min="12292" max="12292" width="9" style="439" customWidth="1"/>
    <col min="12293" max="12544" width="9.33203125" style="439"/>
    <col min="12545" max="12545" width="9.5" style="439" customWidth="1"/>
    <col min="12546" max="12546" width="91.6640625" style="439" customWidth="1"/>
    <col min="12547" max="12547" width="21.6640625" style="439" customWidth="1"/>
    <col min="12548" max="12548" width="9" style="439" customWidth="1"/>
    <col min="12549" max="12800" width="9.33203125" style="439"/>
    <col min="12801" max="12801" width="9.5" style="439" customWidth="1"/>
    <col min="12802" max="12802" width="91.6640625" style="439" customWidth="1"/>
    <col min="12803" max="12803" width="21.6640625" style="439" customWidth="1"/>
    <col min="12804" max="12804" width="9" style="439" customWidth="1"/>
    <col min="12805" max="13056" width="9.33203125" style="439"/>
    <col min="13057" max="13057" width="9.5" style="439" customWidth="1"/>
    <col min="13058" max="13058" width="91.6640625" style="439" customWidth="1"/>
    <col min="13059" max="13059" width="21.6640625" style="439" customWidth="1"/>
    <col min="13060" max="13060" width="9" style="439" customWidth="1"/>
    <col min="13061" max="13312" width="9.33203125" style="439"/>
    <col min="13313" max="13313" width="9.5" style="439" customWidth="1"/>
    <col min="13314" max="13314" width="91.6640625" style="439" customWidth="1"/>
    <col min="13315" max="13315" width="21.6640625" style="439" customWidth="1"/>
    <col min="13316" max="13316" width="9" style="439" customWidth="1"/>
    <col min="13317" max="13568" width="9.33203125" style="439"/>
    <col min="13569" max="13569" width="9.5" style="439" customWidth="1"/>
    <col min="13570" max="13570" width="91.6640625" style="439" customWidth="1"/>
    <col min="13571" max="13571" width="21.6640625" style="439" customWidth="1"/>
    <col min="13572" max="13572" width="9" style="439" customWidth="1"/>
    <col min="13573" max="13824" width="9.33203125" style="439"/>
    <col min="13825" max="13825" width="9.5" style="439" customWidth="1"/>
    <col min="13826" max="13826" width="91.6640625" style="439" customWidth="1"/>
    <col min="13827" max="13827" width="21.6640625" style="439" customWidth="1"/>
    <col min="13828" max="13828" width="9" style="439" customWidth="1"/>
    <col min="13829" max="14080" width="9.33203125" style="439"/>
    <col min="14081" max="14081" width="9.5" style="439" customWidth="1"/>
    <col min="14082" max="14082" width="91.6640625" style="439" customWidth="1"/>
    <col min="14083" max="14083" width="21.6640625" style="439" customWidth="1"/>
    <col min="14084" max="14084" width="9" style="439" customWidth="1"/>
    <col min="14085" max="14336" width="9.33203125" style="439"/>
    <col min="14337" max="14337" width="9.5" style="439" customWidth="1"/>
    <col min="14338" max="14338" width="91.6640625" style="439" customWidth="1"/>
    <col min="14339" max="14339" width="21.6640625" style="439" customWidth="1"/>
    <col min="14340" max="14340" width="9" style="439" customWidth="1"/>
    <col min="14341" max="14592" width="9.33203125" style="439"/>
    <col min="14593" max="14593" width="9.5" style="439" customWidth="1"/>
    <col min="14594" max="14594" width="91.6640625" style="439" customWidth="1"/>
    <col min="14595" max="14595" width="21.6640625" style="439" customWidth="1"/>
    <col min="14596" max="14596" width="9" style="439" customWidth="1"/>
    <col min="14597" max="14848" width="9.33203125" style="439"/>
    <col min="14849" max="14849" width="9.5" style="439" customWidth="1"/>
    <col min="14850" max="14850" width="91.6640625" style="439" customWidth="1"/>
    <col min="14851" max="14851" width="21.6640625" style="439" customWidth="1"/>
    <col min="14852" max="14852" width="9" style="439" customWidth="1"/>
    <col min="14853" max="15104" width="9.33203125" style="439"/>
    <col min="15105" max="15105" width="9.5" style="439" customWidth="1"/>
    <col min="15106" max="15106" width="91.6640625" style="439" customWidth="1"/>
    <col min="15107" max="15107" width="21.6640625" style="439" customWidth="1"/>
    <col min="15108" max="15108" width="9" style="439" customWidth="1"/>
    <col min="15109" max="15360" width="9.33203125" style="439"/>
    <col min="15361" max="15361" width="9.5" style="439" customWidth="1"/>
    <col min="15362" max="15362" width="91.6640625" style="439" customWidth="1"/>
    <col min="15363" max="15363" width="21.6640625" style="439" customWidth="1"/>
    <col min="15364" max="15364" width="9" style="439" customWidth="1"/>
    <col min="15365" max="15616" width="9.33203125" style="439"/>
    <col min="15617" max="15617" width="9.5" style="439" customWidth="1"/>
    <col min="15618" max="15618" width="91.6640625" style="439" customWidth="1"/>
    <col min="15619" max="15619" width="21.6640625" style="439" customWidth="1"/>
    <col min="15620" max="15620" width="9" style="439" customWidth="1"/>
    <col min="15621" max="15872" width="9.33203125" style="439"/>
    <col min="15873" max="15873" width="9.5" style="439" customWidth="1"/>
    <col min="15874" max="15874" width="91.6640625" style="439" customWidth="1"/>
    <col min="15875" max="15875" width="21.6640625" style="439" customWidth="1"/>
    <col min="15876" max="15876" width="9" style="439" customWidth="1"/>
    <col min="15877" max="16128" width="9.33203125" style="439"/>
    <col min="16129" max="16129" width="9.5" style="439" customWidth="1"/>
    <col min="16130" max="16130" width="91.6640625" style="439" customWidth="1"/>
    <col min="16131" max="16131" width="21.6640625" style="439" customWidth="1"/>
    <col min="16132" max="16132" width="9" style="439" customWidth="1"/>
    <col min="16133" max="16384" width="9.33203125" style="439"/>
  </cols>
  <sheetData>
    <row r="1" spans="1:3" ht="15.95" customHeight="1" x14ac:dyDescent="0.25">
      <c r="A1" s="599" t="s">
        <v>16</v>
      </c>
      <c r="B1" s="599"/>
      <c r="C1" s="599"/>
    </row>
    <row r="2" spans="1:3" ht="15.95" customHeight="1" thickBot="1" x14ac:dyDescent="0.3">
      <c r="A2" s="600" t="s">
        <v>596</v>
      </c>
      <c r="B2" s="600"/>
      <c r="C2" s="323" t="str">
        <f>'[1]1.1.sz.mell.'!C2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+CONCATENATE(LEFT([1]ÖSSZEFÜGGÉSEK!A5,4),". évi előirányzat")</f>
        <v>2018. évi előirányzat</v>
      </c>
    </row>
    <row r="4" spans="1:3" s="440" customFormat="1" ht="12" customHeight="1" thickBot="1" x14ac:dyDescent="0.25">
      <c r="A4" s="434"/>
      <c r="B4" s="435" t="s">
        <v>492</v>
      </c>
      <c r="C4" s="436" t="s">
        <v>493</v>
      </c>
    </row>
    <row r="5" spans="1:3" s="441" customFormat="1" ht="12" customHeight="1" thickBot="1" x14ac:dyDescent="0.25">
      <c r="A5" s="20" t="s">
        <v>19</v>
      </c>
      <c r="B5" s="21" t="s">
        <v>255</v>
      </c>
      <c r="C5" s="313">
        <f>+C6+C7+C8+C9+C10+C11</f>
        <v>569585096</v>
      </c>
    </row>
    <row r="6" spans="1:3" s="441" customFormat="1" ht="12" customHeight="1" x14ac:dyDescent="0.2">
      <c r="A6" s="15" t="s">
        <v>99</v>
      </c>
      <c r="B6" s="442" t="s">
        <v>256</v>
      </c>
      <c r="C6" s="316">
        <v>158795022</v>
      </c>
    </row>
    <row r="7" spans="1:3" s="441" customFormat="1" ht="12" customHeight="1" x14ac:dyDescent="0.2">
      <c r="A7" s="14" t="s">
        <v>100</v>
      </c>
      <c r="B7" s="443" t="s">
        <v>257</v>
      </c>
      <c r="C7" s="315">
        <v>104372551</v>
      </c>
    </row>
    <row r="8" spans="1:3" s="441" customFormat="1" ht="12" customHeight="1" x14ac:dyDescent="0.2">
      <c r="A8" s="14" t="s">
        <v>101</v>
      </c>
      <c r="B8" s="443" t="s">
        <v>548</v>
      </c>
      <c r="C8" s="315">
        <v>203613823</v>
      </c>
    </row>
    <row r="9" spans="1:3" s="441" customFormat="1" ht="12" customHeight="1" x14ac:dyDescent="0.2">
      <c r="A9" s="14" t="s">
        <v>102</v>
      </c>
      <c r="B9" s="443" t="s">
        <v>259</v>
      </c>
      <c r="C9" s="315">
        <v>5086840</v>
      </c>
    </row>
    <row r="10" spans="1:3" s="441" customFormat="1" ht="12" customHeight="1" x14ac:dyDescent="0.2">
      <c r="A10" s="14" t="s">
        <v>149</v>
      </c>
      <c r="B10" s="309" t="s">
        <v>431</v>
      </c>
      <c r="C10" s="315">
        <v>97716860</v>
      </c>
    </row>
    <row r="11" spans="1:3" s="441" customFormat="1" ht="12" customHeight="1" thickBot="1" x14ac:dyDescent="0.25">
      <c r="A11" s="16" t="s">
        <v>103</v>
      </c>
      <c r="B11" s="310" t="s">
        <v>432</v>
      </c>
      <c r="C11" s="315"/>
    </row>
    <row r="12" spans="1:3" s="441" customFormat="1" ht="12" customHeight="1" thickBot="1" x14ac:dyDescent="0.25">
      <c r="A12" s="20" t="s">
        <v>20</v>
      </c>
      <c r="B12" s="308" t="s">
        <v>260</v>
      </c>
      <c r="C12" s="313">
        <f>+C13+C14+C15+C16+C17</f>
        <v>121058000</v>
      </c>
    </row>
    <row r="13" spans="1:3" s="441" customFormat="1" ht="12" customHeight="1" x14ac:dyDescent="0.2">
      <c r="A13" s="15" t="s">
        <v>105</v>
      </c>
      <c r="B13" s="442" t="s">
        <v>261</v>
      </c>
      <c r="C13" s="316"/>
    </row>
    <row r="14" spans="1:3" s="441" customFormat="1" ht="12" customHeight="1" x14ac:dyDescent="0.2">
      <c r="A14" s="14" t="s">
        <v>106</v>
      </c>
      <c r="B14" s="443" t="s">
        <v>262</v>
      </c>
      <c r="C14" s="315"/>
    </row>
    <row r="15" spans="1:3" s="441" customFormat="1" ht="12" customHeight="1" x14ac:dyDescent="0.2">
      <c r="A15" s="14" t="s">
        <v>107</v>
      </c>
      <c r="B15" s="443" t="s">
        <v>424</v>
      </c>
      <c r="C15" s="315"/>
    </row>
    <row r="16" spans="1:3" s="441" customFormat="1" ht="12" customHeight="1" x14ac:dyDescent="0.2">
      <c r="A16" s="14" t="s">
        <v>108</v>
      </c>
      <c r="B16" s="443" t="s">
        <v>425</v>
      </c>
      <c r="C16" s="315"/>
    </row>
    <row r="17" spans="1:3" s="441" customFormat="1" ht="12" customHeight="1" x14ac:dyDescent="0.2">
      <c r="A17" s="14" t="s">
        <v>109</v>
      </c>
      <c r="B17" s="443" t="s">
        <v>572</v>
      </c>
      <c r="C17" s="315">
        <v>121058000</v>
      </c>
    </row>
    <row r="18" spans="1:3" s="441" customFormat="1" ht="12" customHeight="1" thickBot="1" x14ac:dyDescent="0.25">
      <c r="A18" s="16" t="s">
        <v>118</v>
      </c>
      <c r="B18" s="310" t="s">
        <v>264</v>
      </c>
      <c r="C18" s="317"/>
    </row>
    <row r="19" spans="1:3" s="441" customFormat="1" ht="12" customHeight="1" thickBot="1" x14ac:dyDescent="0.25">
      <c r="A19" s="20" t="s">
        <v>21</v>
      </c>
      <c r="B19" s="21" t="s">
        <v>265</v>
      </c>
      <c r="C19" s="313">
        <f>+C20+C21+C22+C23+C24</f>
        <v>0</v>
      </c>
    </row>
    <row r="20" spans="1:3" s="441" customFormat="1" ht="12" customHeight="1" x14ac:dyDescent="0.2">
      <c r="A20" s="15" t="s">
        <v>88</v>
      </c>
      <c r="B20" s="442" t="s">
        <v>266</v>
      </c>
      <c r="C20" s="316"/>
    </row>
    <row r="21" spans="1:3" s="441" customFormat="1" ht="12" customHeight="1" x14ac:dyDescent="0.2">
      <c r="A21" s="14" t="s">
        <v>89</v>
      </c>
      <c r="B21" s="443" t="s">
        <v>267</v>
      </c>
      <c r="C21" s="315"/>
    </row>
    <row r="22" spans="1:3" s="441" customFormat="1" ht="12" customHeight="1" x14ac:dyDescent="0.2">
      <c r="A22" s="14" t="s">
        <v>90</v>
      </c>
      <c r="B22" s="443" t="s">
        <v>426</v>
      </c>
      <c r="C22" s="315"/>
    </row>
    <row r="23" spans="1:3" s="441" customFormat="1" ht="12" customHeight="1" x14ac:dyDescent="0.2">
      <c r="A23" s="14" t="s">
        <v>91</v>
      </c>
      <c r="B23" s="443" t="s">
        <v>427</v>
      </c>
      <c r="C23" s="315"/>
    </row>
    <row r="24" spans="1:3" s="441" customFormat="1" ht="12" customHeight="1" x14ac:dyDescent="0.2">
      <c r="A24" s="14" t="s">
        <v>172</v>
      </c>
      <c r="B24" s="443" t="s">
        <v>268</v>
      </c>
      <c r="C24" s="315"/>
    </row>
    <row r="25" spans="1:3" s="441" customFormat="1" ht="12" customHeight="1" thickBot="1" x14ac:dyDescent="0.25">
      <c r="A25" s="16" t="s">
        <v>173</v>
      </c>
      <c r="B25" s="444" t="s">
        <v>269</v>
      </c>
      <c r="C25" s="317"/>
    </row>
    <row r="26" spans="1:3" s="441" customFormat="1" ht="12" customHeight="1" thickBot="1" x14ac:dyDescent="0.25">
      <c r="A26" s="20" t="s">
        <v>174</v>
      </c>
      <c r="B26" s="21" t="s">
        <v>558</v>
      </c>
      <c r="C26" s="319">
        <f>SUM(C27:C33)</f>
        <v>59704000</v>
      </c>
    </row>
    <row r="27" spans="1:3" s="441" customFormat="1" ht="12" customHeight="1" x14ac:dyDescent="0.2">
      <c r="A27" s="15" t="s">
        <v>271</v>
      </c>
      <c r="B27" s="442" t="s">
        <v>553</v>
      </c>
      <c r="C27" s="316"/>
    </row>
    <row r="28" spans="1:3" s="441" customFormat="1" ht="12" customHeight="1" x14ac:dyDescent="0.2">
      <c r="A28" s="14" t="s">
        <v>272</v>
      </c>
      <c r="B28" s="443" t="s">
        <v>554</v>
      </c>
      <c r="C28" s="315">
        <v>46000</v>
      </c>
    </row>
    <row r="29" spans="1:3" s="441" customFormat="1" ht="12" customHeight="1" x14ac:dyDescent="0.2">
      <c r="A29" s="14" t="s">
        <v>273</v>
      </c>
      <c r="B29" s="443" t="s">
        <v>555</v>
      </c>
      <c r="C29" s="315">
        <v>41375000</v>
      </c>
    </row>
    <row r="30" spans="1:3" s="441" customFormat="1" ht="12" customHeight="1" x14ac:dyDescent="0.2">
      <c r="A30" s="14" t="s">
        <v>274</v>
      </c>
      <c r="B30" s="443" t="s">
        <v>556</v>
      </c>
      <c r="C30" s="315"/>
    </row>
    <row r="31" spans="1:3" s="441" customFormat="1" ht="12" customHeight="1" x14ac:dyDescent="0.2">
      <c r="A31" s="14" t="s">
        <v>550</v>
      </c>
      <c r="B31" s="443" t="s">
        <v>275</v>
      </c>
      <c r="C31" s="315">
        <v>5752000</v>
      </c>
    </row>
    <row r="32" spans="1:3" s="441" customFormat="1" ht="12" customHeight="1" x14ac:dyDescent="0.2">
      <c r="A32" s="14" t="s">
        <v>551</v>
      </c>
      <c r="B32" s="443" t="s">
        <v>276</v>
      </c>
      <c r="C32" s="315">
        <v>11652000</v>
      </c>
    </row>
    <row r="33" spans="1:3" s="441" customFormat="1" ht="12" customHeight="1" thickBot="1" x14ac:dyDescent="0.25">
      <c r="A33" s="16" t="s">
        <v>552</v>
      </c>
      <c r="B33" s="542" t="s">
        <v>277</v>
      </c>
      <c r="C33" s="317">
        <v>879000</v>
      </c>
    </row>
    <row r="34" spans="1:3" s="441" customFormat="1" ht="12" customHeight="1" thickBot="1" x14ac:dyDescent="0.25">
      <c r="A34" s="20" t="s">
        <v>23</v>
      </c>
      <c r="B34" s="21" t="s">
        <v>433</v>
      </c>
      <c r="C34" s="313">
        <f>SUM(C35:C45)</f>
        <v>99784904</v>
      </c>
    </row>
    <row r="35" spans="1:3" s="441" customFormat="1" ht="12" customHeight="1" x14ac:dyDescent="0.2">
      <c r="A35" s="15" t="s">
        <v>92</v>
      </c>
      <c r="B35" s="442" t="s">
        <v>280</v>
      </c>
      <c r="C35" s="316"/>
    </row>
    <row r="36" spans="1:3" s="441" customFormat="1" ht="12" customHeight="1" x14ac:dyDescent="0.2">
      <c r="A36" s="14" t="s">
        <v>93</v>
      </c>
      <c r="B36" s="443" t="s">
        <v>281</v>
      </c>
      <c r="C36" s="315">
        <v>54337200</v>
      </c>
    </row>
    <row r="37" spans="1:3" s="441" customFormat="1" ht="12" customHeight="1" x14ac:dyDescent="0.2">
      <c r="A37" s="14" t="s">
        <v>94</v>
      </c>
      <c r="B37" s="443" t="s">
        <v>282</v>
      </c>
      <c r="C37" s="315">
        <v>5683100</v>
      </c>
    </row>
    <row r="38" spans="1:3" s="441" customFormat="1" ht="12" customHeight="1" x14ac:dyDescent="0.2">
      <c r="A38" s="14" t="s">
        <v>176</v>
      </c>
      <c r="B38" s="443" t="s">
        <v>283</v>
      </c>
      <c r="C38" s="315">
        <v>19229350</v>
      </c>
    </row>
    <row r="39" spans="1:3" s="441" customFormat="1" ht="12" customHeight="1" x14ac:dyDescent="0.2">
      <c r="A39" s="14" t="s">
        <v>177</v>
      </c>
      <c r="B39" s="443" t="s">
        <v>284</v>
      </c>
      <c r="C39" s="315"/>
    </row>
    <row r="40" spans="1:3" s="441" customFormat="1" ht="12" customHeight="1" x14ac:dyDescent="0.2">
      <c r="A40" s="14" t="s">
        <v>178</v>
      </c>
      <c r="B40" s="443" t="s">
        <v>285</v>
      </c>
      <c r="C40" s="315">
        <v>20535254</v>
      </c>
    </row>
    <row r="41" spans="1:3" s="441" customFormat="1" ht="12" customHeight="1" x14ac:dyDescent="0.2">
      <c r="A41" s="14" t="s">
        <v>179</v>
      </c>
      <c r="B41" s="443" t="s">
        <v>286</v>
      </c>
      <c r="C41" s="315"/>
    </row>
    <row r="42" spans="1:3" s="441" customFormat="1" ht="12" customHeight="1" x14ac:dyDescent="0.2">
      <c r="A42" s="14" t="s">
        <v>180</v>
      </c>
      <c r="B42" s="443" t="s">
        <v>557</v>
      </c>
      <c r="C42" s="315"/>
    </row>
    <row r="43" spans="1:3" s="441" customFormat="1" ht="12" customHeight="1" x14ac:dyDescent="0.2">
      <c r="A43" s="14" t="s">
        <v>278</v>
      </c>
      <c r="B43" s="443" t="s">
        <v>288</v>
      </c>
      <c r="C43" s="318"/>
    </row>
    <row r="44" spans="1:3" s="441" customFormat="1" ht="12" customHeight="1" x14ac:dyDescent="0.2">
      <c r="A44" s="16" t="s">
        <v>279</v>
      </c>
      <c r="B44" s="444" t="s">
        <v>435</v>
      </c>
      <c r="C44" s="428"/>
    </row>
    <row r="45" spans="1:3" s="441" customFormat="1" ht="12" customHeight="1" thickBot="1" x14ac:dyDescent="0.25">
      <c r="A45" s="16" t="s">
        <v>434</v>
      </c>
      <c r="B45" s="310" t="s">
        <v>289</v>
      </c>
      <c r="C45" s="428"/>
    </row>
    <row r="46" spans="1:3" s="441" customFormat="1" ht="12" customHeight="1" thickBot="1" x14ac:dyDescent="0.25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 x14ac:dyDescent="0.2">
      <c r="A47" s="15" t="s">
        <v>95</v>
      </c>
      <c r="B47" s="442" t="s">
        <v>294</v>
      </c>
      <c r="C47" s="486"/>
    </row>
    <row r="48" spans="1:3" s="441" customFormat="1" ht="12" customHeight="1" x14ac:dyDescent="0.2">
      <c r="A48" s="14" t="s">
        <v>96</v>
      </c>
      <c r="B48" s="443" t="s">
        <v>295</v>
      </c>
      <c r="C48" s="318"/>
    </row>
    <row r="49" spans="1:3" s="441" customFormat="1" ht="12" customHeight="1" x14ac:dyDescent="0.2">
      <c r="A49" s="14" t="s">
        <v>291</v>
      </c>
      <c r="B49" s="443" t="s">
        <v>296</v>
      </c>
      <c r="C49" s="318"/>
    </row>
    <row r="50" spans="1:3" s="441" customFormat="1" ht="12" customHeight="1" x14ac:dyDescent="0.2">
      <c r="A50" s="14" t="s">
        <v>292</v>
      </c>
      <c r="B50" s="443" t="s">
        <v>297</v>
      </c>
      <c r="C50" s="318"/>
    </row>
    <row r="51" spans="1:3" s="441" customFormat="1" ht="12" customHeight="1" thickBot="1" x14ac:dyDescent="0.25">
      <c r="A51" s="16" t="s">
        <v>293</v>
      </c>
      <c r="B51" s="310" t="s">
        <v>298</v>
      </c>
      <c r="C51" s="428"/>
    </row>
    <row r="52" spans="1:3" s="441" customFormat="1" ht="12" customHeight="1" thickBot="1" x14ac:dyDescent="0.25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 x14ac:dyDescent="0.2">
      <c r="A53" s="15" t="s">
        <v>97</v>
      </c>
      <c r="B53" s="442" t="s">
        <v>300</v>
      </c>
      <c r="C53" s="316"/>
    </row>
    <row r="54" spans="1:3" s="441" customFormat="1" ht="12" customHeight="1" x14ac:dyDescent="0.2">
      <c r="A54" s="14" t="s">
        <v>98</v>
      </c>
      <c r="B54" s="443" t="s">
        <v>428</v>
      </c>
      <c r="C54" s="315"/>
    </row>
    <row r="55" spans="1:3" s="441" customFormat="1" ht="12" customHeight="1" x14ac:dyDescent="0.2">
      <c r="A55" s="14" t="s">
        <v>303</v>
      </c>
      <c r="B55" s="443" t="s">
        <v>301</v>
      </c>
      <c r="C55" s="315"/>
    </row>
    <row r="56" spans="1:3" s="441" customFormat="1" ht="12" customHeight="1" thickBot="1" x14ac:dyDescent="0.25">
      <c r="A56" s="16" t="s">
        <v>304</v>
      </c>
      <c r="B56" s="310" t="s">
        <v>302</v>
      </c>
      <c r="C56" s="317"/>
    </row>
    <row r="57" spans="1:3" s="441" customFormat="1" ht="12" customHeight="1" thickBot="1" x14ac:dyDescent="0.25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 x14ac:dyDescent="0.2">
      <c r="A58" s="15" t="s">
        <v>182</v>
      </c>
      <c r="B58" s="442" t="s">
        <v>307</v>
      </c>
      <c r="C58" s="318"/>
    </row>
    <row r="59" spans="1:3" s="441" customFormat="1" ht="12" customHeight="1" x14ac:dyDescent="0.2">
      <c r="A59" s="14" t="s">
        <v>183</v>
      </c>
      <c r="B59" s="443" t="s">
        <v>429</v>
      </c>
      <c r="C59" s="318"/>
    </row>
    <row r="60" spans="1:3" s="441" customFormat="1" ht="12" customHeight="1" x14ac:dyDescent="0.2">
      <c r="A60" s="14" t="s">
        <v>233</v>
      </c>
      <c r="B60" s="443" t="s">
        <v>308</v>
      </c>
      <c r="C60" s="318"/>
    </row>
    <row r="61" spans="1:3" s="441" customFormat="1" ht="12" customHeight="1" thickBot="1" x14ac:dyDescent="0.25">
      <c r="A61" s="16" t="s">
        <v>306</v>
      </c>
      <c r="B61" s="310" t="s">
        <v>309</v>
      </c>
      <c r="C61" s="318"/>
    </row>
    <row r="62" spans="1:3" s="441" customFormat="1" ht="12" customHeight="1" thickBot="1" x14ac:dyDescent="0.25">
      <c r="A62" s="514" t="s">
        <v>475</v>
      </c>
      <c r="B62" s="21" t="s">
        <v>310</v>
      </c>
      <c r="C62" s="319">
        <f>+C5+C12+C19+C26+C34+C46+C52+C57</f>
        <v>850132000</v>
      </c>
    </row>
    <row r="63" spans="1:3" s="441" customFormat="1" ht="12" customHeight="1" thickBot="1" x14ac:dyDescent="0.25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 x14ac:dyDescent="0.2">
      <c r="A64" s="15" t="s">
        <v>339</v>
      </c>
      <c r="B64" s="442" t="s">
        <v>313</v>
      </c>
      <c r="C64" s="318"/>
    </row>
    <row r="65" spans="1:3" s="441" customFormat="1" ht="12" customHeight="1" x14ac:dyDescent="0.2">
      <c r="A65" s="14" t="s">
        <v>348</v>
      </c>
      <c r="B65" s="443" t="s">
        <v>314</v>
      </c>
      <c r="C65" s="318"/>
    </row>
    <row r="66" spans="1:3" s="441" customFormat="1" ht="12" customHeight="1" thickBot="1" x14ac:dyDescent="0.25">
      <c r="A66" s="16" t="s">
        <v>349</v>
      </c>
      <c r="B66" s="508" t="s">
        <v>460</v>
      </c>
      <c r="C66" s="318"/>
    </row>
    <row r="67" spans="1:3" s="441" customFormat="1" ht="12" customHeight="1" thickBot="1" x14ac:dyDescent="0.25">
      <c r="A67" s="489" t="s">
        <v>315</v>
      </c>
      <c r="B67" s="308" t="s">
        <v>316</v>
      </c>
      <c r="C67" s="313">
        <f>SUM(C68:C71)</f>
        <v>0</v>
      </c>
    </row>
    <row r="68" spans="1:3" s="441" customFormat="1" ht="12" customHeight="1" x14ac:dyDescent="0.2">
      <c r="A68" s="15" t="s">
        <v>150</v>
      </c>
      <c r="B68" s="442" t="s">
        <v>317</v>
      </c>
      <c r="C68" s="318"/>
    </row>
    <row r="69" spans="1:3" s="441" customFormat="1" ht="12" customHeight="1" x14ac:dyDescent="0.2">
      <c r="A69" s="14" t="s">
        <v>151</v>
      </c>
      <c r="B69" s="443" t="s">
        <v>569</v>
      </c>
      <c r="C69" s="318"/>
    </row>
    <row r="70" spans="1:3" s="441" customFormat="1" ht="12" customHeight="1" x14ac:dyDescent="0.2">
      <c r="A70" s="14" t="s">
        <v>340</v>
      </c>
      <c r="B70" s="443" t="s">
        <v>318</v>
      </c>
      <c r="C70" s="318"/>
    </row>
    <row r="71" spans="1:3" s="441" customFormat="1" ht="12" customHeight="1" thickBot="1" x14ac:dyDescent="0.25">
      <c r="A71" s="16" t="s">
        <v>341</v>
      </c>
      <c r="B71" s="310" t="s">
        <v>570</v>
      </c>
      <c r="C71" s="318"/>
    </row>
    <row r="72" spans="1:3" s="441" customFormat="1" ht="12" customHeight="1" thickBot="1" x14ac:dyDescent="0.25">
      <c r="A72" s="489" t="s">
        <v>319</v>
      </c>
      <c r="B72" s="308" t="s">
        <v>320</v>
      </c>
      <c r="C72" s="313">
        <f>SUM(C73:C74)</f>
        <v>19406589</v>
      </c>
    </row>
    <row r="73" spans="1:3" s="441" customFormat="1" ht="12" customHeight="1" x14ac:dyDescent="0.2">
      <c r="A73" s="15" t="s">
        <v>342</v>
      </c>
      <c r="B73" s="442" t="s">
        <v>321</v>
      </c>
      <c r="C73" s="318">
        <v>19406589</v>
      </c>
    </row>
    <row r="74" spans="1:3" s="441" customFormat="1" ht="12" customHeight="1" thickBot="1" x14ac:dyDescent="0.25">
      <c r="A74" s="16" t="s">
        <v>343</v>
      </c>
      <c r="B74" s="310" t="s">
        <v>322</v>
      </c>
      <c r="C74" s="318"/>
    </row>
    <row r="75" spans="1:3" s="441" customFormat="1" ht="12" customHeight="1" thickBot="1" x14ac:dyDescent="0.25">
      <c r="A75" s="489" t="s">
        <v>323</v>
      </c>
      <c r="B75" s="308" t="s">
        <v>324</v>
      </c>
      <c r="C75" s="313">
        <f>SUM(C76:C78)</f>
        <v>0</v>
      </c>
    </row>
    <row r="76" spans="1:3" s="441" customFormat="1" ht="12" customHeight="1" x14ac:dyDescent="0.2">
      <c r="A76" s="15" t="s">
        <v>344</v>
      </c>
      <c r="B76" s="442" t="s">
        <v>325</v>
      </c>
      <c r="C76" s="318"/>
    </row>
    <row r="77" spans="1:3" s="441" customFormat="1" ht="12" customHeight="1" x14ac:dyDescent="0.2">
      <c r="A77" s="14" t="s">
        <v>345</v>
      </c>
      <c r="B77" s="443" t="s">
        <v>326</v>
      </c>
      <c r="C77" s="318"/>
    </row>
    <row r="78" spans="1:3" s="441" customFormat="1" ht="12" customHeight="1" thickBot="1" x14ac:dyDescent="0.25">
      <c r="A78" s="16" t="s">
        <v>346</v>
      </c>
      <c r="B78" s="310" t="s">
        <v>571</v>
      </c>
      <c r="C78" s="318"/>
    </row>
    <row r="79" spans="1:3" s="441" customFormat="1" ht="12" customHeight="1" thickBot="1" x14ac:dyDescent="0.25">
      <c r="A79" s="489" t="s">
        <v>327</v>
      </c>
      <c r="B79" s="308" t="s">
        <v>347</v>
      </c>
      <c r="C79" s="313">
        <f>SUM(C80:C83)</f>
        <v>0</v>
      </c>
    </row>
    <row r="80" spans="1:3" s="441" customFormat="1" ht="12" customHeight="1" x14ac:dyDescent="0.2">
      <c r="A80" s="446" t="s">
        <v>328</v>
      </c>
      <c r="B80" s="442" t="s">
        <v>329</v>
      </c>
      <c r="C80" s="318"/>
    </row>
    <row r="81" spans="1:3" s="441" customFormat="1" ht="12" customHeight="1" x14ac:dyDescent="0.2">
      <c r="A81" s="447" t="s">
        <v>330</v>
      </c>
      <c r="B81" s="443" t="s">
        <v>331</v>
      </c>
      <c r="C81" s="318"/>
    </row>
    <row r="82" spans="1:3" s="441" customFormat="1" ht="12" customHeight="1" x14ac:dyDescent="0.2">
      <c r="A82" s="447" t="s">
        <v>332</v>
      </c>
      <c r="B82" s="443" t="s">
        <v>333</v>
      </c>
      <c r="C82" s="318"/>
    </row>
    <row r="83" spans="1:3" s="441" customFormat="1" ht="12" customHeight="1" thickBot="1" x14ac:dyDescent="0.25">
      <c r="A83" s="448" t="s">
        <v>334</v>
      </c>
      <c r="B83" s="310" t="s">
        <v>335</v>
      </c>
      <c r="C83" s="318"/>
    </row>
    <row r="84" spans="1:3" s="441" customFormat="1" ht="12" customHeight="1" thickBot="1" x14ac:dyDescent="0.25">
      <c r="A84" s="489" t="s">
        <v>336</v>
      </c>
      <c r="B84" s="308" t="s">
        <v>597</v>
      </c>
      <c r="C84" s="487">
        <v>492103951</v>
      </c>
    </row>
    <row r="85" spans="1:3" s="441" customFormat="1" ht="13.5" customHeight="1" thickBot="1" x14ac:dyDescent="0.25">
      <c r="A85" s="489" t="s">
        <v>338</v>
      </c>
      <c r="B85" s="308" t="s">
        <v>337</v>
      </c>
      <c r="C85" s="487"/>
    </row>
    <row r="86" spans="1:3" s="441" customFormat="1" ht="15.75" customHeight="1" thickBot="1" x14ac:dyDescent="0.25">
      <c r="A86" s="489" t="s">
        <v>350</v>
      </c>
      <c r="B86" s="449" t="s">
        <v>477</v>
      </c>
      <c r="C86" s="319">
        <f>+C63+C67+C72+C75+C79+C85+C84</f>
        <v>511510540</v>
      </c>
    </row>
    <row r="87" spans="1:3" s="441" customFormat="1" ht="16.5" customHeight="1" thickBot="1" x14ac:dyDescent="0.25">
      <c r="A87" s="490" t="s">
        <v>476</v>
      </c>
      <c r="B87" s="450" t="s">
        <v>478</v>
      </c>
      <c r="C87" s="319">
        <f>+C62+C86</f>
        <v>1361642540</v>
      </c>
    </row>
    <row r="88" spans="1:3" s="441" customFormat="1" ht="83.25" customHeight="1" x14ac:dyDescent="0.2">
      <c r="A88" s="5"/>
      <c r="B88" s="6"/>
      <c r="C88" s="320"/>
    </row>
    <row r="89" spans="1:3" ht="16.5" customHeight="1" x14ac:dyDescent="0.25">
      <c r="A89" s="599" t="s">
        <v>48</v>
      </c>
      <c r="B89" s="599"/>
      <c r="C89" s="599"/>
    </row>
    <row r="90" spans="1:3" s="451" customFormat="1" ht="16.5" customHeight="1" thickBot="1" x14ac:dyDescent="0.3">
      <c r="A90" s="601" t="s">
        <v>154</v>
      </c>
      <c r="B90" s="601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436</v>
      </c>
      <c r="C93" s="312">
        <f>C94+C95+C96+C97+C98+C111</f>
        <v>814494244</v>
      </c>
    </row>
    <row r="94" spans="1:3" ht="12" customHeight="1" x14ac:dyDescent="0.25">
      <c r="A94" s="17" t="s">
        <v>99</v>
      </c>
      <c r="B94" s="10" t="s">
        <v>50</v>
      </c>
      <c r="C94" s="314">
        <v>335287766</v>
      </c>
    </row>
    <row r="95" spans="1:3" ht="12" customHeight="1" x14ac:dyDescent="0.25">
      <c r="A95" s="14" t="s">
        <v>100</v>
      </c>
      <c r="B95" s="8" t="s">
        <v>184</v>
      </c>
      <c r="C95" s="315">
        <v>66638779</v>
      </c>
    </row>
    <row r="96" spans="1:3" ht="12" customHeight="1" x14ac:dyDescent="0.25">
      <c r="A96" s="14" t="s">
        <v>101</v>
      </c>
      <c r="B96" s="8" t="s">
        <v>141</v>
      </c>
      <c r="C96" s="317">
        <v>202510597</v>
      </c>
    </row>
    <row r="97" spans="1:3" ht="12" customHeight="1" x14ac:dyDescent="0.25">
      <c r="A97" s="14" t="s">
        <v>102</v>
      </c>
      <c r="B97" s="11" t="s">
        <v>185</v>
      </c>
      <c r="C97" s="317">
        <v>86752484</v>
      </c>
    </row>
    <row r="98" spans="1:3" ht="12" customHeight="1" x14ac:dyDescent="0.25">
      <c r="A98" s="14" t="s">
        <v>113</v>
      </c>
      <c r="B98" s="19" t="s">
        <v>186</v>
      </c>
      <c r="C98" s="317">
        <v>118559368</v>
      </c>
    </row>
    <row r="99" spans="1:3" ht="12" customHeight="1" x14ac:dyDescent="0.25">
      <c r="A99" s="14" t="s">
        <v>103</v>
      </c>
      <c r="B99" s="8" t="s">
        <v>441</v>
      </c>
      <c r="C99" s="317"/>
    </row>
    <row r="100" spans="1:3" ht="12" customHeight="1" x14ac:dyDescent="0.25">
      <c r="A100" s="14" t="s">
        <v>104</v>
      </c>
      <c r="B100" s="151" t="s">
        <v>440</v>
      </c>
      <c r="C100" s="317"/>
    </row>
    <row r="101" spans="1:3" ht="12" customHeight="1" x14ac:dyDescent="0.25">
      <c r="A101" s="14" t="s">
        <v>114</v>
      </c>
      <c r="B101" s="151" t="s">
        <v>439</v>
      </c>
      <c r="C101" s="317"/>
    </row>
    <row r="102" spans="1:3" ht="12" customHeight="1" x14ac:dyDescent="0.25">
      <c r="A102" s="14" t="s">
        <v>115</v>
      </c>
      <c r="B102" s="149" t="s">
        <v>353</v>
      </c>
      <c r="C102" s="317"/>
    </row>
    <row r="103" spans="1:3" ht="12" customHeight="1" x14ac:dyDescent="0.25">
      <c r="A103" s="14" t="s">
        <v>116</v>
      </c>
      <c r="B103" s="150" t="s">
        <v>354</v>
      </c>
      <c r="C103" s="317"/>
    </row>
    <row r="104" spans="1:3" ht="12" customHeight="1" x14ac:dyDescent="0.25">
      <c r="A104" s="14" t="s">
        <v>117</v>
      </c>
      <c r="B104" s="150" t="s">
        <v>355</v>
      </c>
      <c r="C104" s="317"/>
    </row>
    <row r="105" spans="1:3" ht="12" customHeight="1" x14ac:dyDescent="0.25">
      <c r="A105" s="14" t="s">
        <v>119</v>
      </c>
      <c r="B105" s="149" t="s">
        <v>356</v>
      </c>
      <c r="C105" s="317">
        <v>118559368</v>
      </c>
    </row>
    <row r="106" spans="1:3" ht="12" customHeight="1" x14ac:dyDescent="0.25">
      <c r="A106" s="14" t="s">
        <v>187</v>
      </c>
      <c r="B106" s="149" t="s">
        <v>357</v>
      </c>
      <c r="C106" s="317"/>
    </row>
    <row r="107" spans="1:3" ht="12" customHeight="1" x14ac:dyDescent="0.25">
      <c r="A107" s="14" t="s">
        <v>351</v>
      </c>
      <c r="B107" s="150" t="s">
        <v>358</v>
      </c>
      <c r="C107" s="317"/>
    </row>
    <row r="108" spans="1:3" ht="12" customHeight="1" x14ac:dyDescent="0.25">
      <c r="A108" s="13" t="s">
        <v>352</v>
      </c>
      <c r="B108" s="151" t="s">
        <v>359</v>
      </c>
      <c r="C108" s="317"/>
    </row>
    <row r="109" spans="1:3" ht="12" customHeight="1" x14ac:dyDescent="0.25">
      <c r="A109" s="14" t="s">
        <v>437</v>
      </c>
      <c r="B109" s="151" t="s">
        <v>360</v>
      </c>
      <c r="C109" s="317"/>
    </row>
    <row r="110" spans="1:3" ht="12" customHeight="1" x14ac:dyDescent="0.25">
      <c r="A110" s="16" t="s">
        <v>438</v>
      </c>
      <c r="B110" s="151" t="s">
        <v>361</v>
      </c>
      <c r="C110" s="317"/>
    </row>
    <row r="111" spans="1:3" ht="12" customHeight="1" x14ac:dyDescent="0.25">
      <c r="A111" s="14" t="s">
        <v>442</v>
      </c>
      <c r="B111" s="11" t="s">
        <v>51</v>
      </c>
      <c r="C111" s="315">
        <v>4745250</v>
      </c>
    </row>
    <row r="112" spans="1:3" ht="12" customHeight="1" x14ac:dyDescent="0.25">
      <c r="A112" s="14" t="s">
        <v>443</v>
      </c>
      <c r="B112" s="8" t="s">
        <v>445</v>
      </c>
      <c r="C112" s="315"/>
    </row>
    <row r="113" spans="1:3" ht="12" customHeight="1" thickBot="1" x14ac:dyDescent="0.3">
      <c r="A113" s="18" t="s">
        <v>444</v>
      </c>
      <c r="B113" s="512" t="s">
        <v>446</v>
      </c>
      <c r="C113" s="321"/>
    </row>
    <row r="114" spans="1:3" ht="12" customHeight="1" thickBot="1" x14ac:dyDescent="0.3">
      <c r="A114" s="509" t="s">
        <v>20</v>
      </c>
      <c r="B114" s="510" t="s">
        <v>362</v>
      </c>
      <c r="C114" s="511">
        <f>+C115+C117+C119</f>
        <v>37609829</v>
      </c>
    </row>
    <row r="115" spans="1:3" ht="12" customHeight="1" x14ac:dyDescent="0.25">
      <c r="A115" s="15" t="s">
        <v>105</v>
      </c>
      <c r="B115" s="8" t="s">
        <v>232</v>
      </c>
      <c r="C115" s="316">
        <v>22789205</v>
      </c>
    </row>
    <row r="116" spans="1:3" ht="12" customHeight="1" x14ac:dyDescent="0.25">
      <c r="A116" s="15" t="s">
        <v>106</v>
      </c>
      <c r="B116" s="12" t="s">
        <v>366</v>
      </c>
      <c r="C116" s="316"/>
    </row>
    <row r="117" spans="1:3" ht="12" customHeight="1" x14ac:dyDescent="0.25">
      <c r="A117" s="15" t="s">
        <v>107</v>
      </c>
      <c r="B117" s="12" t="s">
        <v>188</v>
      </c>
      <c r="C117" s="315">
        <v>14820624</v>
      </c>
    </row>
    <row r="118" spans="1:3" ht="12" customHeight="1" x14ac:dyDescent="0.25">
      <c r="A118" s="15" t="s">
        <v>108</v>
      </c>
      <c r="B118" s="12" t="s">
        <v>367</v>
      </c>
      <c r="C118" s="280"/>
    </row>
    <row r="119" spans="1:3" ht="12" customHeight="1" x14ac:dyDescent="0.25">
      <c r="A119" s="15" t="s">
        <v>109</v>
      </c>
      <c r="B119" s="310" t="s">
        <v>573</v>
      </c>
      <c r="C119" s="280"/>
    </row>
    <row r="120" spans="1:3" ht="12" customHeight="1" x14ac:dyDescent="0.25">
      <c r="A120" s="15" t="s">
        <v>118</v>
      </c>
      <c r="B120" s="309" t="s">
        <v>430</v>
      </c>
      <c r="C120" s="280"/>
    </row>
    <row r="121" spans="1:3" ht="12" customHeight="1" x14ac:dyDescent="0.25">
      <c r="A121" s="15" t="s">
        <v>120</v>
      </c>
      <c r="B121" s="438" t="s">
        <v>372</v>
      </c>
      <c r="C121" s="280"/>
    </row>
    <row r="122" spans="1:3" x14ac:dyDescent="0.25">
      <c r="A122" s="15" t="s">
        <v>189</v>
      </c>
      <c r="B122" s="150" t="s">
        <v>355</v>
      </c>
      <c r="C122" s="280"/>
    </row>
    <row r="123" spans="1:3" ht="12" customHeight="1" x14ac:dyDescent="0.25">
      <c r="A123" s="15" t="s">
        <v>190</v>
      </c>
      <c r="B123" s="150" t="s">
        <v>371</v>
      </c>
      <c r="C123" s="280"/>
    </row>
    <row r="124" spans="1:3" ht="12" customHeight="1" x14ac:dyDescent="0.25">
      <c r="A124" s="15" t="s">
        <v>191</v>
      </c>
      <c r="B124" s="150" t="s">
        <v>370</v>
      </c>
      <c r="C124" s="280"/>
    </row>
    <row r="125" spans="1:3" ht="12" customHeight="1" x14ac:dyDescent="0.25">
      <c r="A125" s="15" t="s">
        <v>363</v>
      </c>
      <c r="B125" s="150" t="s">
        <v>358</v>
      </c>
      <c r="C125" s="280"/>
    </row>
    <row r="126" spans="1:3" ht="12" customHeight="1" x14ac:dyDescent="0.25">
      <c r="A126" s="15" t="s">
        <v>364</v>
      </c>
      <c r="B126" s="150" t="s">
        <v>369</v>
      </c>
      <c r="C126" s="280"/>
    </row>
    <row r="127" spans="1:3" ht="16.5" thickBot="1" x14ac:dyDescent="0.3">
      <c r="A127" s="13" t="s">
        <v>365</v>
      </c>
      <c r="B127" s="150" t="s">
        <v>368</v>
      </c>
      <c r="C127" s="282"/>
    </row>
    <row r="128" spans="1:3" ht="12" customHeight="1" thickBot="1" x14ac:dyDescent="0.3">
      <c r="A128" s="20" t="s">
        <v>21</v>
      </c>
      <c r="B128" s="130" t="s">
        <v>447</v>
      </c>
      <c r="C128" s="313">
        <f>+C93+C114</f>
        <v>852104073</v>
      </c>
    </row>
    <row r="129" spans="1:3" ht="12" customHeight="1" thickBot="1" x14ac:dyDescent="0.3">
      <c r="A129" s="20" t="s">
        <v>22</v>
      </c>
      <c r="B129" s="130" t="s">
        <v>448</v>
      </c>
      <c r="C129" s="313">
        <f>+C130+C131+C132</f>
        <v>0</v>
      </c>
    </row>
    <row r="130" spans="1:3" ht="12" customHeight="1" x14ac:dyDescent="0.25">
      <c r="A130" s="15" t="s">
        <v>271</v>
      </c>
      <c r="B130" s="12" t="s">
        <v>455</v>
      </c>
      <c r="C130" s="280"/>
    </row>
    <row r="131" spans="1:3" ht="12" customHeight="1" x14ac:dyDescent="0.25">
      <c r="A131" s="15" t="s">
        <v>272</v>
      </c>
      <c r="B131" s="12" t="s">
        <v>456</v>
      </c>
      <c r="C131" s="280"/>
    </row>
    <row r="132" spans="1:3" ht="12" customHeight="1" thickBot="1" x14ac:dyDescent="0.3">
      <c r="A132" s="13" t="s">
        <v>273</v>
      </c>
      <c r="B132" s="12" t="s">
        <v>457</v>
      </c>
      <c r="C132" s="280"/>
    </row>
    <row r="133" spans="1:3" ht="12" customHeight="1" thickBot="1" x14ac:dyDescent="0.3">
      <c r="A133" s="20" t="s">
        <v>23</v>
      </c>
      <c r="B133" s="130" t="s">
        <v>449</v>
      </c>
      <c r="C133" s="313">
        <f>SUM(C134:C139)</f>
        <v>0</v>
      </c>
    </row>
    <row r="134" spans="1:3" ht="12" customHeight="1" x14ac:dyDescent="0.25">
      <c r="A134" s="15" t="s">
        <v>92</v>
      </c>
      <c r="B134" s="9" t="s">
        <v>458</v>
      </c>
      <c r="C134" s="280"/>
    </row>
    <row r="135" spans="1:3" ht="12" customHeight="1" x14ac:dyDescent="0.25">
      <c r="A135" s="15" t="s">
        <v>93</v>
      </c>
      <c r="B135" s="9" t="s">
        <v>450</v>
      </c>
      <c r="C135" s="280"/>
    </row>
    <row r="136" spans="1:3" ht="12" customHeight="1" x14ac:dyDescent="0.25">
      <c r="A136" s="15" t="s">
        <v>94</v>
      </c>
      <c r="B136" s="9" t="s">
        <v>451</v>
      </c>
      <c r="C136" s="280"/>
    </row>
    <row r="137" spans="1:3" ht="12" customHeight="1" x14ac:dyDescent="0.25">
      <c r="A137" s="15" t="s">
        <v>176</v>
      </c>
      <c r="B137" s="9" t="s">
        <v>452</v>
      </c>
      <c r="C137" s="280"/>
    </row>
    <row r="138" spans="1:3" ht="12" customHeight="1" x14ac:dyDescent="0.25">
      <c r="A138" s="15" t="s">
        <v>177</v>
      </c>
      <c r="B138" s="9" t="s">
        <v>453</v>
      </c>
      <c r="C138" s="280"/>
    </row>
    <row r="139" spans="1:3" ht="12" customHeight="1" thickBot="1" x14ac:dyDescent="0.3">
      <c r="A139" s="13" t="s">
        <v>178</v>
      </c>
      <c r="B139" s="9" t="s">
        <v>454</v>
      </c>
      <c r="C139" s="280"/>
    </row>
    <row r="140" spans="1:3" ht="12" customHeight="1" thickBot="1" x14ac:dyDescent="0.3">
      <c r="A140" s="20" t="s">
        <v>24</v>
      </c>
      <c r="B140" s="130" t="s">
        <v>462</v>
      </c>
      <c r="C140" s="319">
        <f>+C141+C142+C143+C144</f>
        <v>411821607</v>
      </c>
    </row>
    <row r="141" spans="1:3" ht="12" customHeight="1" x14ac:dyDescent="0.25">
      <c r="A141" s="15" t="s">
        <v>95</v>
      </c>
      <c r="B141" s="9" t="s">
        <v>373</v>
      </c>
      <c r="C141" s="280"/>
    </row>
    <row r="142" spans="1:3" ht="12" customHeight="1" x14ac:dyDescent="0.25">
      <c r="A142" s="15" t="s">
        <v>96</v>
      </c>
      <c r="B142" s="9" t="s">
        <v>374</v>
      </c>
      <c r="C142" s="280">
        <v>17434516</v>
      </c>
    </row>
    <row r="143" spans="1:3" ht="12" customHeight="1" x14ac:dyDescent="0.25">
      <c r="A143" s="15" t="s">
        <v>291</v>
      </c>
      <c r="B143" s="9" t="s">
        <v>463</v>
      </c>
      <c r="C143" s="280">
        <v>394387091</v>
      </c>
    </row>
    <row r="144" spans="1:3" ht="12" customHeight="1" thickBot="1" x14ac:dyDescent="0.3">
      <c r="A144" s="13" t="s">
        <v>292</v>
      </c>
      <c r="B144" s="7" t="s">
        <v>393</v>
      </c>
      <c r="C144" s="280"/>
    </row>
    <row r="145" spans="1:9" ht="12" customHeight="1" thickBot="1" x14ac:dyDescent="0.3">
      <c r="A145" s="20" t="s">
        <v>25</v>
      </c>
      <c r="B145" s="130" t="s">
        <v>464</v>
      </c>
      <c r="C145" s="322">
        <f>SUM(C146:C150)</f>
        <v>0</v>
      </c>
    </row>
    <row r="146" spans="1:9" ht="12" customHeight="1" x14ac:dyDescent="0.25">
      <c r="A146" s="15" t="s">
        <v>97</v>
      </c>
      <c r="B146" s="9" t="s">
        <v>459</v>
      </c>
      <c r="C146" s="280"/>
    </row>
    <row r="147" spans="1:9" ht="12" customHeight="1" x14ac:dyDescent="0.25">
      <c r="A147" s="15" t="s">
        <v>98</v>
      </c>
      <c r="B147" s="9" t="s">
        <v>466</v>
      </c>
      <c r="C147" s="280"/>
    </row>
    <row r="148" spans="1:9" ht="12" customHeight="1" x14ac:dyDescent="0.25">
      <c r="A148" s="15" t="s">
        <v>303</v>
      </c>
      <c r="B148" s="9" t="s">
        <v>461</v>
      </c>
      <c r="C148" s="280"/>
    </row>
    <row r="149" spans="1:9" ht="12" customHeight="1" x14ac:dyDescent="0.25">
      <c r="A149" s="15" t="s">
        <v>304</v>
      </c>
      <c r="B149" s="9" t="s">
        <v>467</v>
      </c>
      <c r="C149" s="280"/>
    </row>
    <row r="150" spans="1:9" ht="12" customHeight="1" thickBot="1" x14ac:dyDescent="0.3">
      <c r="A150" s="15" t="s">
        <v>465</v>
      </c>
      <c r="B150" s="9" t="s">
        <v>468</v>
      </c>
      <c r="C150" s="280"/>
    </row>
    <row r="151" spans="1:9" ht="12" customHeight="1" thickBot="1" x14ac:dyDescent="0.3">
      <c r="A151" s="20" t="s">
        <v>26</v>
      </c>
      <c r="B151" s="130" t="s">
        <v>469</v>
      </c>
      <c r="C151" s="513"/>
    </row>
    <row r="152" spans="1:9" ht="12" customHeight="1" thickBot="1" x14ac:dyDescent="0.3">
      <c r="A152" s="20" t="s">
        <v>27</v>
      </c>
      <c r="B152" s="130" t="s">
        <v>470</v>
      </c>
      <c r="C152" s="513">
        <v>97716860</v>
      </c>
    </row>
    <row r="153" spans="1:9" ht="15" customHeight="1" thickBot="1" x14ac:dyDescent="0.3">
      <c r="A153" s="20" t="s">
        <v>28</v>
      </c>
      <c r="B153" s="130" t="s">
        <v>472</v>
      </c>
      <c r="C153" s="452">
        <f>+C129+C133+C140+C145+C151+C152</f>
        <v>509538467</v>
      </c>
      <c r="F153" s="453"/>
      <c r="G153" s="454"/>
      <c r="H153" s="454"/>
      <c r="I153" s="454"/>
    </row>
    <row r="154" spans="1:9" s="441" customFormat="1" ht="12.95" customHeight="1" thickBot="1" x14ac:dyDescent="0.25">
      <c r="A154" s="311" t="s">
        <v>29</v>
      </c>
      <c r="B154" s="404" t="s">
        <v>471</v>
      </c>
      <c r="C154" s="452">
        <f>+C128+C153</f>
        <v>1361642540</v>
      </c>
    </row>
    <row r="155" spans="1:9" ht="7.5" customHeight="1" x14ac:dyDescent="0.25"/>
    <row r="156" spans="1:9" x14ac:dyDescent="0.25">
      <c r="A156" s="602" t="s">
        <v>375</v>
      </c>
      <c r="B156" s="602"/>
      <c r="C156" s="602"/>
    </row>
    <row r="157" spans="1:9" ht="15" customHeight="1" thickBot="1" x14ac:dyDescent="0.3">
      <c r="A157" s="600" t="s">
        <v>155</v>
      </c>
      <c r="B157" s="600"/>
      <c r="C157" s="323" t="str">
        <f>C90</f>
        <v>Forintban!</v>
      </c>
    </row>
    <row r="158" spans="1:9" ht="13.5" customHeight="1" thickBot="1" x14ac:dyDescent="0.3">
      <c r="A158" s="20">
        <v>1</v>
      </c>
      <c r="B158" s="27" t="s">
        <v>473</v>
      </c>
      <c r="C158" s="313">
        <f>+C62-C128</f>
        <v>-1972073</v>
      </c>
      <c r="D158" s="455"/>
    </row>
    <row r="159" spans="1:9" ht="27.75" customHeight="1" thickBot="1" x14ac:dyDescent="0.3">
      <c r="A159" s="20" t="s">
        <v>20</v>
      </c>
      <c r="B159" s="27" t="s">
        <v>479</v>
      </c>
      <c r="C159" s="313">
        <f>+C86-C153</f>
        <v>1972073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25" right="0.25" top="1.2375" bottom="0.75" header="0.40312500000000001" footer="0.3"/>
  <pageSetup paperSize="9" scale="90" fitToHeight="0" orientation="portrait" horizontalDpi="300" verticalDpi="300" r:id="rId1"/>
  <headerFooter alignWithMargins="0">
    <oddHeader>&amp;C&amp;"Times New Roman CE,Félkövér"&amp;12
Szendrő Város Önkormányzat
2018. ÉVI KÖLTSÉGVETÉS
ÖNKÉNT VÁLLALT FELADATAINAK MÉRLEGE
&amp;R&amp;"Times New Roman CE,Félkövér dőlt"&amp;11 1.3. melléklet a 3/2018. (III.01.)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  <pageSetUpPr fitToPage="1"/>
  </sheetPr>
  <dimension ref="A1:I159"/>
  <sheetViews>
    <sheetView view="pageLayout" zoomScaleNormal="130" zoomScaleSheetLayoutView="100" workbookViewId="0">
      <selection activeCell="B5" sqref="B5"/>
    </sheetView>
  </sheetViews>
  <sheetFormatPr defaultRowHeight="15.75" x14ac:dyDescent="0.2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 x14ac:dyDescent="0.25">
      <c r="A1" s="599" t="s">
        <v>16</v>
      </c>
      <c r="B1" s="599"/>
      <c r="C1" s="599"/>
    </row>
    <row r="2" spans="1:3" ht="15.95" customHeight="1" thickBot="1" x14ac:dyDescent="0.3">
      <c r="A2" s="600" t="s">
        <v>153</v>
      </c>
      <c r="B2" s="600"/>
      <c r="C2" s="323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 x14ac:dyDescent="0.25">
      <c r="A4" s="434"/>
      <c r="B4" s="435" t="s">
        <v>492</v>
      </c>
      <c r="C4" s="436" t="s">
        <v>493</v>
      </c>
    </row>
    <row r="5" spans="1:3" s="441" customFormat="1" ht="12" customHeight="1" thickBot="1" x14ac:dyDescent="0.25">
      <c r="A5" s="20" t="s">
        <v>19</v>
      </c>
      <c r="B5" s="21" t="s">
        <v>255</v>
      </c>
      <c r="C5" s="313">
        <f>+C6+C7+C8+C9+C10+C11</f>
        <v>0</v>
      </c>
    </row>
    <row r="6" spans="1:3" s="441" customFormat="1" ht="12" customHeight="1" x14ac:dyDescent="0.2">
      <c r="A6" s="15" t="s">
        <v>99</v>
      </c>
      <c r="B6" s="442" t="s">
        <v>256</v>
      </c>
      <c r="C6" s="316"/>
    </row>
    <row r="7" spans="1:3" s="441" customFormat="1" ht="12" customHeight="1" x14ac:dyDescent="0.2">
      <c r="A7" s="14" t="s">
        <v>100</v>
      </c>
      <c r="B7" s="443" t="s">
        <v>257</v>
      </c>
      <c r="C7" s="315"/>
    </row>
    <row r="8" spans="1:3" s="441" customFormat="1" ht="12" customHeight="1" x14ac:dyDescent="0.2">
      <c r="A8" s="14" t="s">
        <v>101</v>
      </c>
      <c r="B8" s="443" t="s">
        <v>548</v>
      </c>
      <c r="C8" s="315"/>
    </row>
    <row r="9" spans="1:3" s="441" customFormat="1" ht="12" customHeight="1" x14ac:dyDescent="0.2">
      <c r="A9" s="14" t="s">
        <v>102</v>
      </c>
      <c r="B9" s="443" t="s">
        <v>259</v>
      </c>
      <c r="C9" s="315"/>
    </row>
    <row r="10" spans="1:3" s="441" customFormat="1" ht="12" customHeight="1" x14ac:dyDescent="0.2">
      <c r="A10" s="14" t="s">
        <v>149</v>
      </c>
      <c r="B10" s="309" t="s">
        <v>431</v>
      </c>
      <c r="C10" s="315"/>
    </row>
    <row r="11" spans="1:3" s="441" customFormat="1" ht="12" customHeight="1" thickBot="1" x14ac:dyDescent="0.25">
      <c r="A11" s="16" t="s">
        <v>103</v>
      </c>
      <c r="B11" s="310" t="s">
        <v>432</v>
      </c>
      <c r="C11" s="315"/>
    </row>
    <row r="12" spans="1:3" s="441" customFormat="1" ht="12" customHeight="1" thickBot="1" x14ac:dyDescent="0.25">
      <c r="A12" s="20" t="s">
        <v>20</v>
      </c>
      <c r="B12" s="308" t="s">
        <v>260</v>
      </c>
      <c r="C12" s="313">
        <f>+C13+C14+C15+C16+C17</f>
        <v>0</v>
      </c>
    </row>
    <row r="13" spans="1:3" s="441" customFormat="1" ht="12" customHeight="1" x14ac:dyDescent="0.2">
      <c r="A13" s="15" t="s">
        <v>105</v>
      </c>
      <c r="B13" s="442" t="s">
        <v>261</v>
      </c>
      <c r="C13" s="316"/>
    </row>
    <row r="14" spans="1:3" s="441" customFormat="1" ht="12" customHeight="1" x14ac:dyDescent="0.2">
      <c r="A14" s="14" t="s">
        <v>106</v>
      </c>
      <c r="B14" s="443" t="s">
        <v>262</v>
      </c>
      <c r="C14" s="315"/>
    </row>
    <row r="15" spans="1:3" s="441" customFormat="1" ht="12" customHeight="1" x14ac:dyDescent="0.2">
      <c r="A15" s="14" t="s">
        <v>107</v>
      </c>
      <c r="B15" s="443" t="s">
        <v>424</v>
      </c>
      <c r="C15" s="315"/>
    </row>
    <row r="16" spans="1:3" s="441" customFormat="1" ht="12" customHeight="1" x14ac:dyDescent="0.2">
      <c r="A16" s="14" t="s">
        <v>108</v>
      </c>
      <c r="B16" s="443" t="s">
        <v>425</v>
      </c>
      <c r="C16" s="315"/>
    </row>
    <row r="17" spans="1:3" s="441" customFormat="1" ht="12" customHeight="1" x14ac:dyDescent="0.2">
      <c r="A17" s="14" t="s">
        <v>109</v>
      </c>
      <c r="B17" s="443" t="s">
        <v>572</v>
      </c>
      <c r="C17" s="315"/>
    </row>
    <row r="18" spans="1:3" s="441" customFormat="1" ht="12" customHeight="1" thickBot="1" x14ac:dyDescent="0.25">
      <c r="A18" s="16" t="s">
        <v>118</v>
      </c>
      <c r="B18" s="310" t="s">
        <v>264</v>
      </c>
      <c r="C18" s="317"/>
    </row>
    <row r="19" spans="1:3" s="441" customFormat="1" ht="12" customHeight="1" thickBot="1" x14ac:dyDescent="0.25">
      <c r="A19" s="20" t="s">
        <v>21</v>
      </c>
      <c r="B19" s="21" t="s">
        <v>265</v>
      </c>
      <c r="C19" s="313">
        <f>+C20+C21+C22+C23+C24</f>
        <v>0</v>
      </c>
    </row>
    <row r="20" spans="1:3" s="441" customFormat="1" ht="12" customHeight="1" x14ac:dyDescent="0.2">
      <c r="A20" s="15" t="s">
        <v>88</v>
      </c>
      <c r="B20" s="442" t="s">
        <v>266</v>
      </c>
      <c r="C20" s="316"/>
    </row>
    <row r="21" spans="1:3" s="441" customFormat="1" ht="12" customHeight="1" x14ac:dyDescent="0.2">
      <c r="A21" s="14" t="s">
        <v>89</v>
      </c>
      <c r="B21" s="443" t="s">
        <v>267</v>
      </c>
      <c r="C21" s="315"/>
    </row>
    <row r="22" spans="1:3" s="441" customFormat="1" ht="12" customHeight="1" x14ac:dyDescent="0.2">
      <c r="A22" s="14" t="s">
        <v>90</v>
      </c>
      <c r="B22" s="443" t="s">
        <v>426</v>
      </c>
      <c r="C22" s="315"/>
    </row>
    <row r="23" spans="1:3" s="441" customFormat="1" ht="12" customHeight="1" x14ac:dyDescent="0.2">
      <c r="A23" s="14" t="s">
        <v>91</v>
      </c>
      <c r="B23" s="443" t="s">
        <v>427</v>
      </c>
      <c r="C23" s="315"/>
    </row>
    <row r="24" spans="1:3" s="441" customFormat="1" ht="12" customHeight="1" x14ac:dyDescent="0.2">
      <c r="A24" s="14" t="s">
        <v>172</v>
      </c>
      <c r="B24" s="443" t="s">
        <v>268</v>
      </c>
      <c r="C24" s="315"/>
    </row>
    <row r="25" spans="1:3" s="441" customFormat="1" ht="12" customHeight="1" thickBot="1" x14ac:dyDescent="0.25">
      <c r="A25" s="16" t="s">
        <v>173</v>
      </c>
      <c r="B25" s="444" t="s">
        <v>269</v>
      </c>
      <c r="C25" s="317"/>
    </row>
    <row r="26" spans="1:3" s="441" customFormat="1" ht="12" customHeight="1" thickBot="1" x14ac:dyDescent="0.25">
      <c r="A26" s="20" t="s">
        <v>174</v>
      </c>
      <c r="B26" s="21" t="s">
        <v>558</v>
      </c>
      <c r="C26" s="319">
        <f>SUM(C27:C33)</f>
        <v>0</v>
      </c>
    </row>
    <row r="27" spans="1:3" s="441" customFormat="1" ht="12" customHeight="1" x14ac:dyDescent="0.2">
      <c r="A27" s="15" t="s">
        <v>271</v>
      </c>
      <c r="B27" s="442" t="s">
        <v>553</v>
      </c>
      <c r="C27" s="316"/>
    </row>
    <row r="28" spans="1:3" s="441" customFormat="1" ht="12" customHeight="1" x14ac:dyDescent="0.2">
      <c r="A28" s="14" t="s">
        <v>272</v>
      </c>
      <c r="B28" s="443" t="s">
        <v>554</v>
      </c>
      <c r="C28" s="315"/>
    </row>
    <row r="29" spans="1:3" s="441" customFormat="1" ht="12" customHeight="1" x14ac:dyDescent="0.2">
      <c r="A29" s="14" t="s">
        <v>273</v>
      </c>
      <c r="B29" s="443" t="s">
        <v>555</v>
      </c>
      <c r="C29" s="315"/>
    </row>
    <row r="30" spans="1:3" s="441" customFormat="1" ht="12" customHeight="1" x14ac:dyDescent="0.2">
      <c r="A30" s="14" t="s">
        <v>274</v>
      </c>
      <c r="B30" s="443" t="s">
        <v>556</v>
      </c>
      <c r="C30" s="315"/>
    </row>
    <row r="31" spans="1:3" s="441" customFormat="1" ht="12" customHeight="1" x14ac:dyDescent="0.2">
      <c r="A31" s="14" t="s">
        <v>550</v>
      </c>
      <c r="B31" s="443" t="s">
        <v>275</v>
      </c>
      <c r="C31" s="315"/>
    </row>
    <row r="32" spans="1:3" s="441" customFormat="1" ht="12" customHeight="1" x14ac:dyDescent="0.2">
      <c r="A32" s="14" t="s">
        <v>551</v>
      </c>
      <c r="B32" s="443" t="s">
        <v>276</v>
      </c>
      <c r="C32" s="315"/>
    </row>
    <row r="33" spans="1:3" s="441" customFormat="1" ht="12" customHeight="1" thickBot="1" x14ac:dyDescent="0.25">
      <c r="A33" s="16" t="s">
        <v>552</v>
      </c>
      <c r="B33" s="542" t="s">
        <v>277</v>
      </c>
      <c r="C33" s="317"/>
    </row>
    <row r="34" spans="1:3" s="441" customFormat="1" ht="12" customHeight="1" thickBot="1" x14ac:dyDescent="0.25">
      <c r="A34" s="20" t="s">
        <v>23</v>
      </c>
      <c r="B34" s="21" t="s">
        <v>433</v>
      </c>
      <c r="C34" s="313">
        <f>SUM(C35:C45)</f>
        <v>0</v>
      </c>
    </row>
    <row r="35" spans="1:3" s="441" customFormat="1" ht="12" customHeight="1" x14ac:dyDescent="0.2">
      <c r="A35" s="15" t="s">
        <v>92</v>
      </c>
      <c r="B35" s="442" t="s">
        <v>280</v>
      </c>
      <c r="C35" s="316"/>
    </row>
    <row r="36" spans="1:3" s="441" customFormat="1" ht="12" customHeight="1" x14ac:dyDescent="0.2">
      <c r="A36" s="14" t="s">
        <v>93</v>
      </c>
      <c r="B36" s="443" t="s">
        <v>281</v>
      </c>
      <c r="C36" s="315"/>
    </row>
    <row r="37" spans="1:3" s="441" customFormat="1" ht="12" customHeight="1" x14ac:dyDescent="0.2">
      <c r="A37" s="14" t="s">
        <v>94</v>
      </c>
      <c r="B37" s="443" t="s">
        <v>282</v>
      </c>
      <c r="C37" s="315"/>
    </row>
    <row r="38" spans="1:3" s="441" customFormat="1" ht="12" customHeight="1" x14ac:dyDescent="0.2">
      <c r="A38" s="14" t="s">
        <v>176</v>
      </c>
      <c r="B38" s="443" t="s">
        <v>283</v>
      </c>
      <c r="C38" s="315"/>
    </row>
    <row r="39" spans="1:3" s="441" customFormat="1" ht="12" customHeight="1" x14ac:dyDescent="0.2">
      <c r="A39" s="14" t="s">
        <v>177</v>
      </c>
      <c r="B39" s="443" t="s">
        <v>284</v>
      </c>
      <c r="C39" s="315"/>
    </row>
    <row r="40" spans="1:3" s="441" customFormat="1" ht="12" customHeight="1" x14ac:dyDescent="0.2">
      <c r="A40" s="14" t="s">
        <v>178</v>
      </c>
      <c r="B40" s="443" t="s">
        <v>285</v>
      </c>
      <c r="C40" s="315"/>
    </row>
    <row r="41" spans="1:3" s="441" customFormat="1" ht="12" customHeight="1" x14ac:dyDescent="0.2">
      <c r="A41" s="14" t="s">
        <v>179</v>
      </c>
      <c r="B41" s="443" t="s">
        <v>286</v>
      </c>
      <c r="C41" s="315"/>
    </row>
    <row r="42" spans="1:3" s="441" customFormat="1" ht="12" customHeight="1" x14ac:dyDescent="0.2">
      <c r="A42" s="14" t="s">
        <v>180</v>
      </c>
      <c r="B42" s="443" t="s">
        <v>557</v>
      </c>
      <c r="C42" s="315"/>
    </row>
    <row r="43" spans="1:3" s="441" customFormat="1" ht="12" customHeight="1" x14ac:dyDescent="0.2">
      <c r="A43" s="14" t="s">
        <v>278</v>
      </c>
      <c r="B43" s="443" t="s">
        <v>288</v>
      </c>
      <c r="C43" s="318"/>
    </row>
    <row r="44" spans="1:3" s="441" customFormat="1" ht="12" customHeight="1" x14ac:dyDescent="0.2">
      <c r="A44" s="16" t="s">
        <v>279</v>
      </c>
      <c r="B44" s="444" t="s">
        <v>435</v>
      </c>
      <c r="C44" s="428"/>
    </row>
    <row r="45" spans="1:3" s="441" customFormat="1" ht="12" customHeight="1" thickBot="1" x14ac:dyDescent="0.25">
      <c r="A45" s="16" t="s">
        <v>434</v>
      </c>
      <c r="B45" s="310" t="s">
        <v>289</v>
      </c>
      <c r="C45" s="428"/>
    </row>
    <row r="46" spans="1:3" s="441" customFormat="1" ht="12" customHeight="1" thickBot="1" x14ac:dyDescent="0.25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 x14ac:dyDescent="0.2">
      <c r="A47" s="15" t="s">
        <v>95</v>
      </c>
      <c r="B47" s="442" t="s">
        <v>294</v>
      </c>
      <c r="C47" s="486"/>
    </row>
    <row r="48" spans="1:3" s="441" customFormat="1" ht="12" customHeight="1" x14ac:dyDescent="0.2">
      <c r="A48" s="14" t="s">
        <v>96</v>
      </c>
      <c r="B48" s="443" t="s">
        <v>295</v>
      </c>
      <c r="C48" s="318"/>
    </row>
    <row r="49" spans="1:3" s="441" customFormat="1" ht="12" customHeight="1" x14ac:dyDescent="0.2">
      <c r="A49" s="14" t="s">
        <v>291</v>
      </c>
      <c r="B49" s="443" t="s">
        <v>296</v>
      </c>
      <c r="C49" s="318"/>
    </row>
    <row r="50" spans="1:3" s="441" customFormat="1" ht="12" customHeight="1" x14ac:dyDescent="0.2">
      <c r="A50" s="14" t="s">
        <v>292</v>
      </c>
      <c r="B50" s="443" t="s">
        <v>297</v>
      </c>
      <c r="C50" s="318"/>
    </row>
    <row r="51" spans="1:3" s="441" customFormat="1" ht="12" customHeight="1" thickBot="1" x14ac:dyDescent="0.25">
      <c r="A51" s="16" t="s">
        <v>293</v>
      </c>
      <c r="B51" s="310" t="s">
        <v>298</v>
      </c>
      <c r="C51" s="428"/>
    </row>
    <row r="52" spans="1:3" s="441" customFormat="1" ht="12" customHeight="1" thickBot="1" x14ac:dyDescent="0.25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 x14ac:dyDescent="0.2">
      <c r="A53" s="15" t="s">
        <v>97</v>
      </c>
      <c r="B53" s="442" t="s">
        <v>300</v>
      </c>
      <c r="C53" s="316"/>
    </row>
    <row r="54" spans="1:3" s="441" customFormat="1" ht="12" customHeight="1" x14ac:dyDescent="0.2">
      <c r="A54" s="14" t="s">
        <v>98</v>
      </c>
      <c r="B54" s="443" t="s">
        <v>428</v>
      </c>
      <c r="C54" s="315"/>
    </row>
    <row r="55" spans="1:3" s="441" customFormat="1" ht="12" customHeight="1" x14ac:dyDescent="0.2">
      <c r="A55" s="14" t="s">
        <v>303</v>
      </c>
      <c r="B55" s="443" t="s">
        <v>301</v>
      </c>
      <c r="C55" s="315"/>
    </row>
    <row r="56" spans="1:3" s="441" customFormat="1" ht="12" customHeight="1" thickBot="1" x14ac:dyDescent="0.25">
      <c r="A56" s="16" t="s">
        <v>304</v>
      </c>
      <c r="B56" s="310" t="s">
        <v>302</v>
      </c>
      <c r="C56" s="317"/>
    </row>
    <row r="57" spans="1:3" s="441" customFormat="1" ht="12" customHeight="1" thickBot="1" x14ac:dyDescent="0.25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 x14ac:dyDescent="0.2">
      <c r="A58" s="15" t="s">
        <v>182</v>
      </c>
      <c r="B58" s="442" t="s">
        <v>307</v>
      </c>
      <c r="C58" s="318"/>
    </row>
    <row r="59" spans="1:3" s="441" customFormat="1" ht="12" customHeight="1" x14ac:dyDescent="0.2">
      <c r="A59" s="14" t="s">
        <v>183</v>
      </c>
      <c r="B59" s="443" t="s">
        <v>429</v>
      </c>
      <c r="C59" s="318"/>
    </row>
    <row r="60" spans="1:3" s="441" customFormat="1" ht="12" customHeight="1" x14ac:dyDescent="0.2">
      <c r="A60" s="14" t="s">
        <v>233</v>
      </c>
      <c r="B60" s="443" t="s">
        <v>308</v>
      </c>
      <c r="C60" s="318"/>
    </row>
    <row r="61" spans="1:3" s="441" customFormat="1" ht="12" customHeight="1" thickBot="1" x14ac:dyDescent="0.25">
      <c r="A61" s="16" t="s">
        <v>306</v>
      </c>
      <c r="B61" s="310" t="s">
        <v>309</v>
      </c>
      <c r="C61" s="318"/>
    </row>
    <row r="62" spans="1:3" s="441" customFormat="1" ht="12" customHeight="1" thickBot="1" x14ac:dyDescent="0.25">
      <c r="A62" s="514" t="s">
        <v>475</v>
      </c>
      <c r="B62" s="21" t="s">
        <v>310</v>
      </c>
      <c r="C62" s="319">
        <f>+C5+C12+C19+C26+C34+C46+C52+C57</f>
        <v>0</v>
      </c>
    </row>
    <row r="63" spans="1:3" s="441" customFormat="1" ht="12" customHeight="1" thickBot="1" x14ac:dyDescent="0.25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 x14ac:dyDescent="0.2">
      <c r="A64" s="15" t="s">
        <v>339</v>
      </c>
      <c r="B64" s="442" t="s">
        <v>313</v>
      </c>
      <c r="C64" s="318"/>
    </row>
    <row r="65" spans="1:3" s="441" customFormat="1" ht="12" customHeight="1" x14ac:dyDescent="0.2">
      <c r="A65" s="14" t="s">
        <v>348</v>
      </c>
      <c r="B65" s="443" t="s">
        <v>314</v>
      </c>
      <c r="C65" s="318"/>
    </row>
    <row r="66" spans="1:3" s="441" customFormat="1" ht="12" customHeight="1" thickBot="1" x14ac:dyDescent="0.25">
      <c r="A66" s="16" t="s">
        <v>349</v>
      </c>
      <c r="B66" s="508" t="s">
        <v>460</v>
      </c>
      <c r="C66" s="318"/>
    </row>
    <row r="67" spans="1:3" s="441" customFormat="1" ht="12" customHeight="1" thickBot="1" x14ac:dyDescent="0.25">
      <c r="A67" s="489" t="s">
        <v>315</v>
      </c>
      <c r="B67" s="308" t="s">
        <v>316</v>
      </c>
      <c r="C67" s="313">
        <f>SUM(C68:C71)</f>
        <v>0</v>
      </c>
    </row>
    <row r="68" spans="1:3" s="441" customFormat="1" ht="12" customHeight="1" x14ac:dyDescent="0.2">
      <c r="A68" s="15" t="s">
        <v>150</v>
      </c>
      <c r="B68" s="442" t="s">
        <v>317</v>
      </c>
      <c r="C68" s="318"/>
    </row>
    <row r="69" spans="1:3" s="441" customFormat="1" ht="12" customHeight="1" x14ac:dyDescent="0.2">
      <c r="A69" s="14" t="s">
        <v>151</v>
      </c>
      <c r="B69" s="443" t="s">
        <v>569</v>
      </c>
      <c r="C69" s="318"/>
    </row>
    <row r="70" spans="1:3" s="441" customFormat="1" ht="12" customHeight="1" x14ac:dyDescent="0.2">
      <c r="A70" s="14" t="s">
        <v>340</v>
      </c>
      <c r="B70" s="443" t="s">
        <v>318</v>
      </c>
      <c r="C70" s="318"/>
    </row>
    <row r="71" spans="1:3" s="441" customFormat="1" ht="12" customHeight="1" thickBot="1" x14ac:dyDescent="0.25">
      <c r="A71" s="16" t="s">
        <v>341</v>
      </c>
      <c r="B71" s="310" t="s">
        <v>570</v>
      </c>
      <c r="C71" s="318"/>
    </row>
    <row r="72" spans="1:3" s="441" customFormat="1" ht="12" customHeight="1" thickBot="1" x14ac:dyDescent="0.25">
      <c r="A72" s="489" t="s">
        <v>319</v>
      </c>
      <c r="B72" s="308" t="s">
        <v>320</v>
      </c>
      <c r="C72" s="313">
        <f>SUM(C73:C74)</f>
        <v>0</v>
      </c>
    </row>
    <row r="73" spans="1:3" s="441" customFormat="1" ht="12" customHeight="1" x14ac:dyDescent="0.2">
      <c r="A73" s="15" t="s">
        <v>342</v>
      </c>
      <c r="B73" s="442" t="s">
        <v>321</v>
      </c>
      <c r="C73" s="318"/>
    </row>
    <row r="74" spans="1:3" s="441" customFormat="1" ht="12" customHeight="1" thickBot="1" x14ac:dyDescent="0.25">
      <c r="A74" s="16" t="s">
        <v>343</v>
      </c>
      <c r="B74" s="310" t="s">
        <v>322</v>
      </c>
      <c r="C74" s="318"/>
    </row>
    <row r="75" spans="1:3" s="441" customFormat="1" ht="12" customHeight="1" thickBot="1" x14ac:dyDescent="0.25">
      <c r="A75" s="489" t="s">
        <v>323</v>
      </c>
      <c r="B75" s="308" t="s">
        <v>324</v>
      </c>
      <c r="C75" s="313">
        <f>SUM(C76:C78)</f>
        <v>0</v>
      </c>
    </row>
    <row r="76" spans="1:3" s="441" customFormat="1" ht="12" customHeight="1" x14ac:dyDescent="0.2">
      <c r="A76" s="15" t="s">
        <v>344</v>
      </c>
      <c r="B76" s="442" t="s">
        <v>325</v>
      </c>
      <c r="C76" s="318"/>
    </row>
    <row r="77" spans="1:3" s="441" customFormat="1" ht="12" customHeight="1" x14ac:dyDescent="0.2">
      <c r="A77" s="14" t="s">
        <v>345</v>
      </c>
      <c r="B77" s="443" t="s">
        <v>326</v>
      </c>
      <c r="C77" s="318"/>
    </row>
    <row r="78" spans="1:3" s="441" customFormat="1" ht="12" customHeight="1" thickBot="1" x14ac:dyDescent="0.25">
      <c r="A78" s="16" t="s">
        <v>346</v>
      </c>
      <c r="B78" s="310" t="s">
        <v>571</v>
      </c>
      <c r="C78" s="318"/>
    </row>
    <row r="79" spans="1:3" s="441" customFormat="1" ht="12" customHeight="1" thickBot="1" x14ac:dyDescent="0.25">
      <c r="A79" s="489" t="s">
        <v>327</v>
      </c>
      <c r="B79" s="308" t="s">
        <v>347</v>
      </c>
      <c r="C79" s="313">
        <f>SUM(C80:C83)</f>
        <v>0</v>
      </c>
    </row>
    <row r="80" spans="1:3" s="441" customFormat="1" ht="12" customHeight="1" x14ac:dyDescent="0.2">
      <c r="A80" s="446" t="s">
        <v>328</v>
      </c>
      <c r="B80" s="442" t="s">
        <v>329</v>
      </c>
      <c r="C80" s="318"/>
    </row>
    <row r="81" spans="1:3" s="441" customFormat="1" ht="12" customHeight="1" x14ac:dyDescent="0.2">
      <c r="A81" s="447" t="s">
        <v>330</v>
      </c>
      <c r="B81" s="443" t="s">
        <v>331</v>
      </c>
      <c r="C81" s="318"/>
    </row>
    <row r="82" spans="1:3" s="441" customFormat="1" ht="12" customHeight="1" x14ac:dyDescent="0.2">
      <c r="A82" s="447" t="s">
        <v>332</v>
      </c>
      <c r="B82" s="443" t="s">
        <v>333</v>
      </c>
      <c r="C82" s="318"/>
    </row>
    <row r="83" spans="1:3" s="441" customFormat="1" ht="12" customHeight="1" thickBot="1" x14ac:dyDescent="0.25">
      <c r="A83" s="448" t="s">
        <v>334</v>
      </c>
      <c r="B83" s="310" t="s">
        <v>335</v>
      </c>
      <c r="C83" s="318"/>
    </row>
    <row r="84" spans="1:3" s="441" customFormat="1" ht="12" customHeight="1" thickBot="1" x14ac:dyDescent="0.25">
      <c r="A84" s="489" t="s">
        <v>336</v>
      </c>
      <c r="B84" s="308" t="s">
        <v>474</v>
      </c>
      <c r="C84" s="487"/>
    </row>
    <row r="85" spans="1:3" s="441" customFormat="1" ht="13.5" customHeight="1" thickBot="1" x14ac:dyDescent="0.25">
      <c r="A85" s="489" t="s">
        <v>338</v>
      </c>
      <c r="B85" s="308" t="s">
        <v>337</v>
      </c>
      <c r="C85" s="487"/>
    </row>
    <row r="86" spans="1:3" s="441" customFormat="1" ht="15.75" customHeight="1" thickBot="1" x14ac:dyDescent="0.25">
      <c r="A86" s="489" t="s">
        <v>350</v>
      </c>
      <c r="B86" s="449" t="s">
        <v>477</v>
      </c>
      <c r="C86" s="319">
        <f>+C63+C67+C72+C75+C79+C85+C84</f>
        <v>0</v>
      </c>
    </row>
    <row r="87" spans="1:3" s="441" customFormat="1" ht="16.5" customHeight="1" thickBot="1" x14ac:dyDescent="0.25">
      <c r="A87" s="490" t="s">
        <v>476</v>
      </c>
      <c r="B87" s="450" t="s">
        <v>478</v>
      </c>
      <c r="C87" s="319">
        <f>+C62+C86</f>
        <v>0</v>
      </c>
    </row>
    <row r="88" spans="1:3" s="441" customFormat="1" ht="83.25" customHeight="1" x14ac:dyDescent="0.2">
      <c r="A88" s="5"/>
      <c r="B88" s="6"/>
      <c r="C88" s="320"/>
    </row>
    <row r="89" spans="1:3" ht="16.5" customHeight="1" x14ac:dyDescent="0.25">
      <c r="A89" s="599" t="s">
        <v>48</v>
      </c>
      <c r="B89" s="599"/>
      <c r="C89" s="599"/>
    </row>
    <row r="90" spans="1:3" s="451" customFormat="1" ht="16.5" customHeight="1" thickBot="1" x14ac:dyDescent="0.3">
      <c r="A90" s="601" t="s">
        <v>154</v>
      </c>
      <c r="B90" s="601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436</v>
      </c>
      <c r="C93" s="312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4"/>
    </row>
    <row r="95" spans="1:3" ht="12" customHeight="1" x14ac:dyDescent="0.25">
      <c r="A95" s="14" t="s">
        <v>100</v>
      </c>
      <c r="B95" s="8" t="s">
        <v>184</v>
      </c>
      <c r="C95" s="315"/>
    </row>
    <row r="96" spans="1:3" ht="12" customHeight="1" x14ac:dyDescent="0.25">
      <c r="A96" s="14" t="s">
        <v>101</v>
      </c>
      <c r="B96" s="8" t="s">
        <v>141</v>
      </c>
      <c r="C96" s="317"/>
    </row>
    <row r="97" spans="1:3" ht="12" customHeight="1" x14ac:dyDescent="0.25">
      <c r="A97" s="14" t="s">
        <v>102</v>
      </c>
      <c r="B97" s="11" t="s">
        <v>185</v>
      </c>
      <c r="C97" s="317"/>
    </row>
    <row r="98" spans="1:3" ht="12" customHeight="1" x14ac:dyDescent="0.25">
      <c r="A98" s="14" t="s">
        <v>113</v>
      </c>
      <c r="B98" s="19" t="s">
        <v>186</v>
      </c>
      <c r="C98" s="317"/>
    </row>
    <row r="99" spans="1:3" ht="12" customHeight="1" x14ac:dyDescent="0.25">
      <c r="A99" s="14" t="s">
        <v>103</v>
      </c>
      <c r="B99" s="8" t="s">
        <v>441</v>
      </c>
      <c r="C99" s="317"/>
    </row>
    <row r="100" spans="1:3" ht="12" customHeight="1" x14ac:dyDescent="0.25">
      <c r="A100" s="14" t="s">
        <v>104</v>
      </c>
      <c r="B100" s="151" t="s">
        <v>440</v>
      </c>
      <c r="C100" s="317"/>
    </row>
    <row r="101" spans="1:3" ht="12" customHeight="1" x14ac:dyDescent="0.25">
      <c r="A101" s="14" t="s">
        <v>114</v>
      </c>
      <c r="B101" s="151" t="s">
        <v>439</v>
      </c>
      <c r="C101" s="317"/>
    </row>
    <row r="102" spans="1:3" ht="12" customHeight="1" x14ac:dyDescent="0.25">
      <c r="A102" s="14" t="s">
        <v>115</v>
      </c>
      <c r="B102" s="149" t="s">
        <v>353</v>
      </c>
      <c r="C102" s="317"/>
    </row>
    <row r="103" spans="1:3" ht="12" customHeight="1" x14ac:dyDescent="0.25">
      <c r="A103" s="14" t="s">
        <v>116</v>
      </c>
      <c r="B103" s="150" t="s">
        <v>354</v>
      </c>
      <c r="C103" s="317"/>
    </row>
    <row r="104" spans="1:3" ht="12" customHeight="1" x14ac:dyDescent="0.25">
      <c r="A104" s="14" t="s">
        <v>117</v>
      </c>
      <c r="B104" s="150" t="s">
        <v>355</v>
      </c>
      <c r="C104" s="317"/>
    </row>
    <row r="105" spans="1:3" ht="12" customHeight="1" x14ac:dyDescent="0.25">
      <c r="A105" s="14" t="s">
        <v>119</v>
      </c>
      <c r="B105" s="149" t="s">
        <v>356</v>
      </c>
      <c r="C105" s="317"/>
    </row>
    <row r="106" spans="1:3" ht="12" customHeight="1" x14ac:dyDescent="0.25">
      <c r="A106" s="14" t="s">
        <v>187</v>
      </c>
      <c r="B106" s="149" t="s">
        <v>357</v>
      </c>
      <c r="C106" s="317"/>
    </row>
    <row r="107" spans="1:3" ht="12" customHeight="1" x14ac:dyDescent="0.25">
      <c r="A107" s="14" t="s">
        <v>351</v>
      </c>
      <c r="B107" s="150" t="s">
        <v>358</v>
      </c>
      <c r="C107" s="317"/>
    </row>
    <row r="108" spans="1:3" ht="12" customHeight="1" x14ac:dyDescent="0.25">
      <c r="A108" s="13" t="s">
        <v>352</v>
      </c>
      <c r="B108" s="151" t="s">
        <v>359</v>
      </c>
      <c r="C108" s="317"/>
    </row>
    <row r="109" spans="1:3" ht="12" customHeight="1" x14ac:dyDescent="0.25">
      <c r="A109" s="14" t="s">
        <v>437</v>
      </c>
      <c r="B109" s="151" t="s">
        <v>360</v>
      </c>
      <c r="C109" s="317"/>
    </row>
    <row r="110" spans="1:3" ht="12" customHeight="1" x14ac:dyDescent="0.25">
      <c r="A110" s="16" t="s">
        <v>438</v>
      </c>
      <c r="B110" s="151" t="s">
        <v>361</v>
      </c>
      <c r="C110" s="317"/>
    </row>
    <row r="111" spans="1:3" ht="12" customHeight="1" x14ac:dyDescent="0.25">
      <c r="A111" s="14" t="s">
        <v>442</v>
      </c>
      <c r="B111" s="11" t="s">
        <v>51</v>
      </c>
      <c r="C111" s="315"/>
    </row>
    <row r="112" spans="1:3" ht="12" customHeight="1" x14ac:dyDescent="0.25">
      <c r="A112" s="14" t="s">
        <v>443</v>
      </c>
      <c r="B112" s="8" t="s">
        <v>445</v>
      </c>
      <c r="C112" s="315"/>
    </row>
    <row r="113" spans="1:3" ht="12" customHeight="1" thickBot="1" x14ac:dyDescent="0.3">
      <c r="A113" s="18" t="s">
        <v>444</v>
      </c>
      <c r="B113" s="512" t="s">
        <v>446</v>
      </c>
      <c r="C113" s="321"/>
    </row>
    <row r="114" spans="1:3" ht="12" customHeight="1" thickBot="1" x14ac:dyDescent="0.3">
      <c r="A114" s="509" t="s">
        <v>20</v>
      </c>
      <c r="B114" s="510" t="s">
        <v>362</v>
      </c>
      <c r="C114" s="511">
        <f>+C115+C117+C119</f>
        <v>0</v>
      </c>
    </row>
    <row r="115" spans="1:3" ht="12" customHeight="1" x14ac:dyDescent="0.25">
      <c r="A115" s="15" t="s">
        <v>105</v>
      </c>
      <c r="B115" s="8" t="s">
        <v>232</v>
      </c>
      <c r="C115" s="316"/>
    </row>
    <row r="116" spans="1:3" ht="12" customHeight="1" x14ac:dyDescent="0.25">
      <c r="A116" s="15" t="s">
        <v>106</v>
      </c>
      <c r="B116" s="12" t="s">
        <v>366</v>
      </c>
      <c r="C116" s="316"/>
    </row>
    <row r="117" spans="1:3" ht="12" customHeight="1" x14ac:dyDescent="0.25">
      <c r="A117" s="15" t="s">
        <v>107</v>
      </c>
      <c r="B117" s="12" t="s">
        <v>188</v>
      </c>
      <c r="C117" s="315"/>
    </row>
    <row r="118" spans="1:3" ht="12" customHeight="1" x14ac:dyDescent="0.25">
      <c r="A118" s="15" t="s">
        <v>108</v>
      </c>
      <c r="B118" s="12" t="s">
        <v>367</v>
      </c>
      <c r="C118" s="280"/>
    </row>
    <row r="119" spans="1:3" ht="12" customHeight="1" x14ac:dyDescent="0.25">
      <c r="A119" s="15" t="s">
        <v>109</v>
      </c>
      <c r="B119" s="310" t="s">
        <v>573</v>
      </c>
      <c r="C119" s="280"/>
    </row>
    <row r="120" spans="1:3" ht="12" customHeight="1" x14ac:dyDescent="0.25">
      <c r="A120" s="15" t="s">
        <v>118</v>
      </c>
      <c r="B120" s="309" t="s">
        <v>430</v>
      </c>
      <c r="C120" s="280"/>
    </row>
    <row r="121" spans="1:3" ht="12" customHeight="1" x14ac:dyDescent="0.25">
      <c r="A121" s="15" t="s">
        <v>120</v>
      </c>
      <c r="B121" s="438" t="s">
        <v>372</v>
      </c>
      <c r="C121" s="280"/>
    </row>
    <row r="122" spans="1:3" x14ac:dyDescent="0.25">
      <c r="A122" s="15" t="s">
        <v>189</v>
      </c>
      <c r="B122" s="150" t="s">
        <v>355</v>
      </c>
      <c r="C122" s="280"/>
    </row>
    <row r="123" spans="1:3" ht="12" customHeight="1" x14ac:dyDescent="0.25">
      <c r="A123" s="15" t="s">
        <v>190</v>
      </c>
      <c r="B123" s="150" t="s">
        <v>371</v>
      </c>
      <c r="C123" s="280"/>
    </row>
    <row r="124" spans="1:3" ht="12" customHeight="1" x14ac:dyDescent="0.25">
      <c r="A124" s="15" t="s">
        <v>191</v>
      </c>
      <c r="B124" s="150" t="s">
        <v>370</v>
      </c>
      <c r="C124" s="280"/>
    </row>
    <row r="125" spans="1:3" ht="12" customHeight="1" x14ac:dyDescent="0.25">
      <c r="A125" s="15" t="s">
        <v>363</v>
      </c>
      <c r="B125" s="150" t="s">
        <v>358</v>
      </c>
      <c r="C125" s="280"/>
    </row>
    <row r="126" spans="1:3" ht="12" customHeight="1" x14ac:dyDescent="0.25">
      <c r="A126" s="15" t="s">
        <v>364</v>
      </c>
      <c r="B126" s="150" t="s">
        <v>369</v>
      </c>
      <c r="C126" s="280"/>
    </row>
    <row r="127" spans="1:3" ht="16.5" thickBot="1" x14ac:dyDescent="0.3">
      <c r="A127" s="13" t="s">
        <v>365</v>
      </c>
      <c r="B127" s="150" t="s">
        <v>368</v>
      </c>
      <c r="C127" s="282"/>
    </row>
    <row r="128" spans="1:3" ht="12" customHeight="1" thickBot="1" x14ac:dyDescent="0.3">
      <c r="A128" s="20" t="s">
        <v>21</v>
      </c>
      <c r="B128" s="130" t="s">
        <v>447</v>
      </c>
      <c r="C128" s="313">
        <f>+C93+C114</f>
        <v>0</v>
      </c>
    </row>
    <row r="129" spans="1:3" ht="12" customHeight="1" thickBot="1" x14ac:dyDescent="0.3">
      <c r="A129" s="20" t="s">
        <v>22</v>
      </c>
      <c r="B129" s="130" t="s">
        <v>448</v>
      </c>
      <c r="C129" s="313">
        <f>+C130+C131+C132</f>
        <v>0</v>
      </c>
    </row>
    <row r="130" spans="1:3" ht="12" customHeight="1" x14ac:dyDescent="0.25">
      <c r="A130" s="15" t="s">
        <v>271</v>
      </c>
      <c r="B130" s="12" t="s">
        <v>455</v>
      </c>
      <c r="C130" s="280"/>
    </row>
    <row r="131" spans="1:3" ht="12" customHeight="1" x14ac:dyDescent="0.25">
      <c r="A131" s="15" t="s">
        <v>272</v>
      </c>
      <c r="B131" s="12" t="s">
        <v>456</v>
      </c>
      <c r="C131" s="280"/>
    </row>
    <row r="132" spans="1:3" ht="12" customHeight="1" thickBot="1" x14ac:dyDescent="0.3">
      <c r="A132" s="13" t="s">
        <v>273</v>
      </c>
      <c r="B132" s="12" t="s">
        <v>457</v>
      </c>
      <c r="C132" s="280"/>
    </row>
    <row r="133" spans="1:3" ht="12" customHeight="1" thickBot="1" x14ac:dyDescent="0.3">
      <c r="A133" s="20" t="s">
        <v>23</v>
      </c>
      <c r="B133" s="130" t="s">
        <v>449</v>
      </c>
      <c r="C133" s="313">
        <f>SUM(C134:C139)</f>
        <v>0</v>
      </c>
    </row>
    <row r="134" spans="1:3" ht="12" customHeight="1" x14ac:dyDescent="0.25">
      <c r="A134" s="15" t="s">
        <v>92</v>
      </c>
      <c r="B134" s="9" t="s">
        <v>458</v>
      </c>
      <c r="C134" s="280"/>
    </row>
    <row r="135" spans="1:3" ht="12" customHeight="1" x14ac:dyDescent="0.25">
      <c r="A135" s="15" t="s">
        <v>93</v>
      </c>
      <c r="B135" s="9" t="s">
        <v>450</v>
      </c>
      <c r="C135" s="280"/>
    </row>
    <row r="136" spans="1:3" ht="12" customHeight="1" x14ac:dyDescent="0.25">
      <c r="A136" s="15" t="s">
        <v>94</v>
      </c>
      <c r="B136" s="9" t="s">
        <v>451</v>
      </c>
      <c r="C136" s="280"/>
    </row>
    <row r="137" spans="1:3" ht="12" customHeight="1" x14ac:dyDescent="0.25">
      <c r="A137" s="15" t="s">
        <v>176</v>
      </c>
      <c r="B137" s="9" t="s">
        <v>452</v>
      </c>
      <c r="C137" s="280"/>
    </row>
    <row r="138" spans="1:3" ht="12" customHeight="1" x14ac:dyDescent="0.25">
      <c r="A138" s="15" t="s">
        <v>177</v>
      </c>
      <c r="B138" s="9" t="s">
        <v>453</v>
      </c>
      <c r="C138" s="280"/>
    </row>
    <row r="139" spans="1:3" ht="12" customHeight="1" thickBot="1" x14ac:dyDescent="0.3">
      <c r="A139" s="13" t="s">
        <v>178</v>
      </c>
      <c r="B139" s="9" t="s">
        <v>454</v>
      </c>
      <c r="C139" s="280"/>
    </row>
    <row r="140" spans="1:3" ht="12" customHeight="1" thickBot="1" x14ac:dyDescent="0.3">
      <c r="A140" s="20" t="s">
        <v>24</v>
      </c>
      <c r="B140" s="130" t="s">
        <v>462</v>
      </c>
      <c r="C140" s="319">
        <f>+C141+C142+C143+C144</f>
        <v>0</v>
      </c>
    </row>
    <row r="141" spans="1:3" ht="12" customHeight="1" x14ac:dyDescent="0.25">
      <c r="A141" s="15" t="s">
        <v>95</v>
      </c>
      <c r="B141" s="9" t="s">
        <v>373</v>
      </c>
      <c r="C141" s="280"/>
    </row>
    <row r="142" spans="1:3" ht="12" customHeight="1" x14ac:dyDescent="0.25">
      <c r="A142" s="15" t="s">
        <v>96</v>
      </c>
      <c r="B142" s="9" t="s">
        <v>374</v>
      </c>
      <c r="C142" s="280"/>
    </row>
    <row r="143" spans="1:3" ht="12" customHeight="1" x14ac:dyDescent="0.25">
      <c r="A143" s="15" t="s">
        <v>291</v>
      </c>
      <c r="B143" s="9" t="s">
        <v>463</v>
      </c>
      <c r="C143" s="280"/>
    </row>
    <row r="144" spans="1:3" ht="12" customHeight="1" thickBot="1" x14ac:dyDescent="0.3">
      <c r="A144" s="13" t="s">
        <v>292</v>
      </c>
      <c r="B144" s="7" t="s">
        <v>393</v>
      </c>
      <c r="C144" s="280"/>
    </row>
    <row r="145" spans="1:9" ht="12" customHeight="1" thickBot="1" x14ac:dyDescent="0.3">
      <c r="A145" s="20" t="s">
        <v>25</v>
      </c>
      <c r="B145" s="130" t="s">
        <v>464</v>
      </c>
      <c r="C145" s="322">
        <f>SUM(C146:C150)</f>
        <v>0</v>
      </c>
    </row>
    <row r="146" spans="1:9" ht="12" customHeight="1" x14ac:dyDescent="0.25">
      <c r="A146" s="15" t="s">
        <v>97</v>
      </c>
      <c r="B146" s="9" t="s">
        <v>459</v>
      </c>
      <c r="C146" s="280"/>
    </row>
    <row r="147" spans="1:9" ht="12" customHeight="1" x14ac:dyDescent="0.25">
      <c r="A147" s="15" t="s">
        <v>98</v>
      </c>
      <c r="B147" s="9" t="s">
        <v>466</v>
      </c>
      <c r="C147" s="280"/>
    </row>
    <row r="148" spans="1:9" ht="12" customHeight="1" x14ac:dyDescent="0.25">
      <c r="A148" s="15" t="s">
        <v>303</v>
      </c>
      <c r="B148" s="9" t="s">
        <v>461</v>
      </c>
      <c r="C148" s="280"/>
    </row>
    <row r="149" spans="1:9" ht="12" customHeight="1" x14ac:dyDescent="0.25">
      <c r="A149" s="15" t="s">
        <v>304</v>
      </c>
      <c r="B149" s="9" t="s">
        <v>467</v>
      </c>
      <c r="C149" s="280"/>
    </row>
    <row r="150" spans="1:9" ht="12" customHeight="1" thickBot="1" x14ac:dyDescent="0.3">
      <c r="A150" s="15" t="s">
        <v>465</v>
      </c>
      <c r="B150" s="9" t="s">
        <v>468</v>
      </c>
      <c r="C150" s="280"/>
    </row>
    <row r="151" spans="1:9" ht="12" customHeight="1" thickBot="1" x14ac:dyDescent="0.3">
      <c r="A151" s="20" t="s">
        <v>26</v>
      </c>
      <c r="B151" s="130" t="s">
        <v>469</v>
      </c>
      <c r="C151" s="513"/>
    </row>
    <row r="152" spans="1:9" ht="12" customHeight="1" thickBot="1" x14ac:dyDescent="0.3">
      <c r="A152" s="20" t="s">
        <v>27</v>
      </c>
      <c r="B152" s="130" t="s">
        <v>470</v>
      </c>
      <c r="C152" s="513"/>
    </row>
    <row r="153" spans="1:9" ht="15" customHeight="1" thickBot="1" x14ac:dyDescent="0.3">
      <c r="A153" s="20" t="s">
        <v>28</v>
      </c>
      <c r="B153" s="130" t="s">
        <v>472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 x14ac:dyDescent="0.25">
      <c r="A154" s="311" t="s">
        <v>29</v>
      </c>
      <c r="B154" s="404" t="s">
        <v>471</v>
      </c>
      <c r="C154" s="452">
        <f>+C128+C153</f>
        <v>0</v>
      </c>
    </row>
    <row r="155" spans="1:9" ht="7.5" customHeight="1" x14ac:dyDescent="0.25"/>
    <row r="156" spans="1:9" x14ac:dyDescent="0.25">
      <c r="A156" s="602" t="s">
        <v>375</v>
      </c>
      <c r="B156" s="602"/>
      <c r="C156" s="602"/>
    </row>
    <row r="157" spans="1:9" ht="15" customHeight="1" thickBot="1" x14ac:dyDescent="0.3">
      <c r="A157" s="600" t="s">
        <v>155</v>
      </c>
      <c r="B157" s="600"/>
      <c r="C157" s="323" t="str">
        <f>C90</f>
        <v>Forintban!</v>
      </c>
    </row>
    <row r="158" spans="1:9" ht="13.5" customHeight="1" thickBot="1" x14ac:dyDescent="0.3">
      <c r="A158" s="20">
        <v>1</v>
      </c>
      <c r="B158" s="27" t="s">
        <v>473</v>
      </c>
      <c r="C158" s="313">
        <f>+C62-C128</f>
        <v>0</v>
      </c>
      <c r="D158" s="455"/>
    </row>
    <row r="159" spans="1:9" ht="27.75" customHeight="1" thickBot="1" x14ac:dyDescent="0.3">
      <c r="A159" s="20" t="s">
        <v>20</v>
      </c>
      <c r="B159" s="27" t="s">
        <v>479</v>
      </c>
      <c r="C159" s="313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25" right="0.25" top="1.2375" bottom="0.75" header="0.3" footer="0.3"/>
  <pageSetup paperSize="9" scale="90" fitToHeight="0" orientation="portrait" horizontalDpi="300" verticalDpi="300" r:id="rId1"/>
  <headerFooter alignWithMargins="0">
    <oddHeader>&amp;C&amp;"Times New Roman CE,Félkövér"&amp;12
Szendrő VárosÖnkormányzat
2018. ÉVI KÖLTSÉGVETÉS
ÁLLAMIGAZGATÁSI FELADATAINAK MÉRLEGE
&amp;R&amp;"Times New Roman CE,Félkövér dőlt"&amp;11 1.4. melléklet a 3/2018. (III.01.)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F33"/>
  <sheetViews>
    <sheetView view="pageLayout" topLeftCell="A16" zoomScaleNormal="145" zoomScaleSheetLayoutView="100" workbookViewId="0">
      <selection activeCell="F33" sqref="F33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256" width="9.33203125" style="57"/>
    <col min="257" max="257" width="6.83203125" style="57" customWidth="1"/>
    <col min="258" max="258" width="55.1640625" style="57" customWidth="1"/>
    <col min="259" max="259" width="16.33203125" style="57" customWidth="1"/>
    <col min="260" max="260" width="55.1640625" style="57" customWidth="1"/>
    <col min="261" max="261" width="16.33203125" style="57" customWidth="1"/>
    <col min="262" max="262" width="4.83203125" style="57" customWidth="1"/>
    <col min="263" max="512" width="9.33203125" style="57"/>
    <col min="513" max="513" width="6.83203125" style="57" customWidth="1"/>
    <col min="514" max="514" width="55.1640625" style="57" customWidth="1"/>
    <col min="515" max="515" width="16.33203125" style="57" customWidth="1"/>
    <col min="516" max="516" width="55.1640625" style="57" customWidth="1"/>
    <col min="517" max="517" width="16.33203125" style="57" customWidth="1"/>
    <col min="518" max="518" width="4.83203125" style="57" customWidth="1"/>
    <col min="519" max="768" width="9.33203125" style="57"/>
    <col min="769" max="769" width="6.83203125" style="57" customWidth="1"/>
    <col min="770" max="770" width="55.1640625" style="57" customWidth="1"/>
    <col min="771" max="771" width="16.33203125" style="57" customWidth="1"/>
    <col min="772" max="772" width="55.1640625" style="57" customWidth="1"/>
    <col min="773" max="773" width="16.33203125" style="57" customWidth="1"/>
    <col min="774" max="774" width="4.83203125" style="57" customWidth="1"/>
    <col min="775" max="1024" width="9.33203125" style="57"/>
    <col min="1025" max="1025" width="6.83203125" style="57" customWidth="1"/>
    <col min="1026" max="1026" width="55.1640625" style="57" customWidth="1"/>
    <col min="1027" max="1027" width="16.33203125" style="57" customWidth="1"/>
    <col min="1028" max="1028" width="55.1640625" style="57" customWidth="1"/>
    <col min="1029" max="1029" width="16.33203125" style="57" customWidth="1"/>
    <col min="1030" max="1030" width="4.83203125" style="57" customWidth="1"/>
    <col min="1031" max="1280" width="9.33203125" style="57"/>
    <col min="1281" max="1281" width="6.83203125" style="57" customWidth="1"/>
    <col min="1282" max="1282" width="55.1640625" style="57" customWidth="1"/>
    <col min="1283" max="1283" width="16.33203125" style="57" customWidth="1"/>
    <col min="1284" max="1284" width="55.1640625" style="57" customWidth="1"/>
    <col min="1285" max="1285" width="16.33203125" style="57" customWidth="1"/>
    <col min="1286" max="1286" width="4.83203125" style="57" customWidth="1"/>
    <col min="1287" max="1536" width="9.33203125" style="57"/>
    <col min="1537" max="1537" width="6.83203125" style="57" customWidth="1"/>
    <col min="1538" max="1538" width="55.1640625" style="57" customWidth="1"/>
    <col min="1539" max="1539" width="16.33203125" style="57" customWidth="1"/>
    <col min="1540" max="1540" width="55.1640625" style="57" customWidth="1"/>
    <col min="1541" max="1541" width="16.33203125" style="57" customWidth="1"/>
    <col min="1542" max="1542" width="4.83203125" style="57" customWidth="1"/>
    <col min="1543" max="1792" width="9.33203125" style="57"/>
    <col min="1793" max="1793" width="6.83203125" style="57" customWidth="1"/>
    <col min="1794" max="1794" width="55.1640625" style="57" customWidth="1"/>
    <col min="1795" max="1795" width="16.33203125" style="57" customWidth="1"/>
    <col min="1796" max="1796" width="55.1640625" style="57" customWidth="1"/>
    <col min="1797" max="1797" width="16.33203125" style="57" customWidth="1"/>
    <col min="1798" max="1798" width="4.83203125" style="57" customWidth="1"/>
    <col min="1799" max="2048" width="9.33203125" style="57"/>
    <col min="2049" max="2049" width="6.83203125" style="57" customWidth="1"/>
    <col min="2050" max="2050" width="55.1640625" style="57" customWidth="1"/>
    <col min="2051" max="2051" width="16.33203125" style="57" customWidth="1"/>
    <col min="2052" max="2052" width="55.1640625" style="57" customWidth="1"/>
    <col min="2053" max="2053" width="16.33203125" style="57" customWidth="1"/>
    <col min="2054" max="2054" width="4.83203125" style="57" customWidth="1"/>
    <col min="2055" max="2304" width="9.33203125" style="57"/>
    <col min="2305" max="2305" width="6.83203125" style="57" customWidth="1"/>
    <col min="2306" max="2306" width="55.1640625" style="57" customWidth="1"/>
    <col min="2307" max="2307" width="16.33203125" style="57" customWidth="1"/>
    <col min="2308" max="2308" width="55.1640625" style="57" customWidth="1"/>
    <col min="2309" max="2309" width="16.33203125" style="57" customWidth="1"/>
    <col min="2310" max="2310" width="4.83203125" style="57" customWidth="1"/>
    <col min="2311" max="2560" width="9.33203125" style="57"/>
    <col min="2561" max="2561" width="6.83203125" style="57" customWidth="1"/>
    <col min="2562" max="2562" width="55.1640625" style="57" customWidth="1"/>
    <col min="2563" max="2563" width="16.33203125" style="57" customWidth="1"/>
    <col min="2564" max="2564" width="55.1640625" style="57" customWidth="1"/>
    <col min="2565" max="2565" width="16.33203125" style="57" customWidth="1"/>
    <col min="2566" max="2566" width="4.83203125" style="57" customWidth="1"/>
    <col min="2567" max="2816" width="9.33203125" style="57"/>
    <col min="2817" max="2817" width="6.83203125" style="57" customWidth="1"/>
    <col min="2818" max="2818" width="55.1640625" style="57" customWidth="1"/>
    <col min="2819" max="2819" width="16.33203125" style="57" customWidth="1"/>
    <col min="2820" max="2820" width="55.1640625" style="57" customWidth="1"/>
    <col min="2821" max="2821" width="16.33203125" style="57" customWidth="1"/>
    <col min="2822" max="2822" width="4.83203125" style="57" customWidth="1"/>
    <col min="2823" max="3072" width="9.33203125" style="57"/>
    <col min="3073" max="3073" width="6.83203125" style="57" customWidth="1"/>
    <col min="3074" max="3074" width="55.1640625" style="57" customWidth="1"/>
    <col min="3075" max="3075" width="16.33203125" style="57" customWidth="1"/>
    <col min="3076" max="3076" width="55.1640625" style="57" customWidth="1"/>
    <col min="3077" max="3077" width="16.33203125" style="57" customWidth="1"/>
    <col min="3078" max="3078" width="4.83203125" style="57" customWidth="1"/>
    <col min="3079" max="3328" width="9.33203125" style="57"/>
    <col min="3329" max="3329" width="6.83203125" style="57" customWidth="1"/>
    <col min="3330" max="3330" width="55.1640625" style="57" customWidth="1"/>
    <col min="3331" max="3331" width="16.33203125" style="57" customWidth="1"/>
    <col min="3332" max="3332" width="55.1640625" style="57" customWidth="1"/>
    <col min="3333" max="3333" width="16.33203125" style="57" customWidth="1"/>
    <col min="3334" max="3334" width="4.83203125" style="57" customWidth="1"/>
    <col min="3335" max="3584" width="9.33203125" style="57"/>
    <col min="3585" max="3585" width="6.83203125" style="57" customWidth="1"/>
    <col min="3586" max="3586" width="55.1640625" style="57" customWidth="1"/>
    <col min="3587" max="3587" width="16.33203125" style="57" customWidth="1"/>
    <col min="3588" max="3588" width="55.1640625" style="57" customWidth="1"/>
    <col min="3589" max="3589" width="16.33203125" style="57" customWidth="1"/>
    <col min="3590" max="3590" width="4.83203125" style="57" customWidth="1"/>
    <col min="3591" max="3840" width="9.33203125" style="57"/>
    <col min="3841" max="3841" width="6.83203125" style="57" customWidth="1"/>
    <col min="3842" max="3842" width="55.1640625" style="57" customWidth="1"/>
    <col min="3843" max="3843" width="16.33203125" style="57" customWidth="1"/>
    <col min="3844" max="3844" width="55.1640625" style="57" customWidth="1"/>
    <col min="3845" max="3845" width="16.33203125" style="57" customWidth="1"/>
    <col min="3846" max="3846" width="4.83203125" style="57" customWidth="1"/>
    <col min="3847" max="4096" width="9.33203125" style="57"/>
    <col min="4097" max="4097" width="6.83203125" style="57" customWidth="1"/>
    <col min="4098" max="4098" width="55.1640625" style="57" customWidth="1"/>
    <col min="4099" max="4099" width="16.33203125" style="57" customWidth="1"/>
    <col min="4100" max="4100" width="55.1640625" style="57" customWidth="1"/>
    <col min="4101" max="4101" width="16.33203125" style="57" customWidth="1"/>
    <col min="4102" max="4102" width="4.83203125" style="57" customWidth="1"/>
    <col min="4103" max="4352" width="9.33203125" style="57"/>
    <col min="4353" max="4353" width="6.83203125" style="57" customWidth="1"/>
    <col min="4354" max="4354" width="55.1640625" style="57" customWidth="1"/>
    <col min="4355" max="4355" width="16.33203125" style="57" customWidth="1"/>
    <col min="4356" max="4356" width="55.1640625" style="57" customWidth="1"/>
    <col min="4357" max="4357" width="16.33203125" style="57" customWidth="1"/>
    <col min="4358" max="4358" width="4.83203125" style="57" customWidth="1"/>
    <col min="4359" max="4608" width="9.33203125" style="57"/>
    <col min="4609" max="4609" width="6.83203125" style="57" customWidth="1"/>
    <col min="4610" max="4610" width="55.1640625" style="57" customWidth="1"/>
    <col min="4611" max="4611" width="16.33203125" style="57" customWidth="1"/>
    <col min="4612" max="4612" width="55.1640625" style="57" customWidth="1"/>
    <col min="4613" max="4613" width="16.33203125" style="57" customWidth="1"/>
    <col min="4614" max="4614" width="4.83203125" style="57" customWidth="1"/>
    <col min="4615" max="4864" width="9.33203125" style="57"/>
    <col min="4865" max="4865" width="6.83203125" style="57" customWidth="1"/>
    <col min="4866" max="4866" width="55.1640625" style="57" customWidth="1"/>
    <col min="4867" max="4867" width="16.33203125" style="57" customWidth="1"/>
    <col min="4868" max="4868" width="55.1640625" style="57" customWidth="1"/>
    <col min="4869" max="4869" width="16.33203125" style="57" customWidth="1"/>
    <col min="4870" max="4870" width="4.83203125" style="57" customWidth="1"/>
    <col min="4871" max="5120" width="9.33203125" style="57"/>
    <col min="5121" max="5121" width="6.83203125" style="57" customWidth="1"/>
    <col min="5122" max="5122" width="55.1640625" style="57" customWidth="1"/>
    <col min="5123" max="5123" width="16.33203125" style="57" customWidth="1"/>
    <col min="5124" max="5124" width="55.1640625" style="57" customWidth="1"/>
    <col min="5125" max="5125" width="16.33203125" style="57" customWidth="1"/>
    <col min="5126" max="5126" width="4.83203125" style="57" customWidth="1"/>
    <col min="5127" max="5376" width="9.33203125" style="57"/>
    <col min="5377" max="5377" width="6.83203125" style="57" customWidth="1"/>
    <col min="5378" max="5378" width="55.1640625" style="57" customWidth="1"/>
    <col min="5379" max="5379" width="16.33203125" style="57" customWidth="1"/>
    <col min="5380" max="5380" width="55.1640625" style="57" customWidth="1"/>
    <col min="5381" max="5381" width="16.33203125" style="57" customWidth="1"/>
    <col min="5382" max="5382" width="4.83203125" style="57" customWidth="1"/>
    <col min="5383" max="5632" width="9.33203125" style="57"/>
    <col min="5633" max="5633" width="6.83203125" style="57" customWidth="1"/>
    <col min="5634" max="5634" width="55.1640625" style="57" customWidth="1"/>
    <col min="5635" max="5635" width="16.33203125" style="57" customWidth="1"/>
    <col min="5636" max="5636" width="55.1640625" style="57" customWidth="1"/>
    <col min="5637" max="5637" width="16.33203125" style="57" customWidth="1"/>
    <col min="5638" max="5638" width="4.83203125" style="57" customWidth="1"/>
    <col min="5639" max="5888" width="9.33203125" style="57"/>
    <col min="5889" max="5889" width="6.83203125" style="57" customWidth="1"/>
    <col min="5890" max="5890" width="55.1640625" style="57" customWidth="1"/>
    <col min="5891" max="5891" width="16.33203125" style="57" customWidth="1"/>
    <col min="5892" max="5892" width="55.1640625" style="57" customWidth="1"/>
    <col min="5893" max="5893" width="16.33203125" style="57" customWidth="1"/>
    <col min="5894" max="5894" width="4.83203125" style="57" customWidth="1"/>
    <col min="5895" max="6144" width="9.33203125" style="57"/>
    <col min="6145" max="6145" width="6.83203125" style="57" customWidth="1"/>
    <col min="6146" max="6146" width="55.1640625" style="57" customWidth="1"/>
    <col min="6147" max="6147" width="16.33203125" style="57" customWidth="1"/>
    <col min="6148" max="6148" width="55.1640625" style="57" customWidth="1"/>
    <col min="6149" max="6149" width="16.33203125" style="57" customWidth="1"/>
    <col min="6150" max="6150" width="4.83203125" style="57" customWidth="1"/>
    <col min="6151" max="6400" width="9.33203125" style="57"/>
    <col min="6401" max="6401" width="6.83203125" style="57" customWidth="1"/>
    <col min="6402" max="6402" width="55.1640625" style="57" customWidth="1"/>
    <col min="6403" max="6403" width="16.33203125" style="57" customWidth="1"/>
    <col min="6404" max="6404" width="55.1640625" style="57" customWidth="1"/>
    <col min="6405" max="6405" width="16.33203125" style="57" customWidth="1"/>
    <col min="6406" max="6406" width="4.83203125" style="57" customWidth="1"/>
    <col min="6407" max="6656" width="9.33203125" style="57"/>
    <col min="6657" max="6657" width="6.83203125" style="57" customWidth="1"/>
    <col min="6658" max="6658" width="55.1640625" style="57" customWidth="1"/>
    <col min="6659" max="6659" width="16.33203125" style="57" customWidth="1"/>
    <col min="6660" max="6660" width="55.1640625" style="57" customWidth="1"/>
    <col min="6661" max="6661" width="16.33203125" style="57" customWidth="1"/>
    <col min="6662" max="6662" width="4.83203125" style="57" customWidth="1"/>
    <col min="6663" max="6912" width="9.33203125" style="57"/>
    <col min="6913" max="6913" width="6.83203125" style="57" customWidth="1"/>
    <col min="6914" max="6914" width="55.1640625" style="57" customWidth="1"/>
    <col min="6915" max="6915" width="16.33203125" style="57" customWidth="1"/>
    <col min="6916" max="6916" width="55.1640625" style="57" customWidth="1"/>
    <col min="6917" max="6917" width="16.33203125" style="57" customWidth="1"/>
    <col min="6918" max="6918" width="4.83203125" style="57" customWidth="1"/>
    <col min="6919" max="7168" width="9.33203125" style="57"/>
    <col min="7169" max="7169" width="6.83203125" style="57" customWidth="1"/>
    <col min="7170" max="7170" width="55.1640625" style="57" customWidth="1"/>
    <col min="7171" max="7171" width="16.33203125" style="57" customWidth="1"/>
    <col min="7172" max="7172" width="55.1640625" style="57" customWidth="1"/>
    <col min="7173" max="7173" width="16.33203125" style="57" customWidth="1"/>
    <col min="7174" max="7174" width="4.83203125" style="57" customWidth="1"/>
    <col min="7175" max="7424" width="9.33203125" style="57"/>
    <col min="7425" max="7425" width="6.83203125" style="57" customWidth="1"/>
    <col min="7426" max="7426" width="55.1640625" style="57" customWidth="1"/>
    <col min="7427" max="7427" width="16.33203125" style="57" customWidth="1"/>
    <col min="7428" max="7428" width="55.1640625" style="57" customWidth="1"/>
    <col min="7429" max="7429" width="16.33203125" style="57" customWidth="1"/>
    <col min="7430" max="7430" width="4.83203125" style="57" customWidth="1"/>
    <col min="7431" max="7680" width="9.33203125" style="57"/>
    <col min="7681" max="7681" width="6.83203125" style="57" customWidth="1"/>
    <col min="7682" max="7682" width="55.1640625" style="57" customWidth="1"/>
    <col min="7683" max="7683" width="16.33203125" style="57" customWidth="1"/>
    <col min="7684" max="7684" width="55.1640625" style="57" customWidth="1"/>
    <col min="7685" max="7685" width="16.33203125" style="57" customWidth="1"/>
    <col min="7686" max="7686" width="4.83203125" style="57" customWidth="1"/>
    <col min="7687" max="7936" width="9.33203125" style="57"/>
    <col min="7937" max="7937" width="6.83203125" style="57" customWidth="1"/>
    <col min="7938" max="7938" width="55.1640625" style="57" customWidth="1"/>
    <col min="7939" max="7939" width="16.33203125" style="57" customWidth="1"/>
    <col min="7940" max="7940" width="55.1640625" style="57" customWidth="1"/>
    <col min="7941" max="7941" width="16.33203125" style="57" customWidth="1"/>
    <col min="7942" max="7942" width="4.83203125" style="57" customWidth="1"/>
    <col min="7943" max="8192" width="9.33203125" style="57"/>
    <col min="8193" max="8193" width="6.83203125" style="57" customWidth="1"/>
    <col min="8194" max="8194" width="55.1640625" style="57" customWidth="1"/>
    <col min="8195" max="8195" width="16.33203125" style="57" customWidth="1"/>
    <col min="8196" max="8196" width="55.1640625" style="57" customWidth="1"/>
    <col min="8197" max="8197" width="16.33203125" style="57" customWidth="1"/>
    <col min="8198" max="8198" width="4.83203125" style="57" customWidth="1"/>
    <col min="8199" max="8448" width="9.33203125" style="57"/>
    <col min="8449" max="8449" width="6.83203125" style="57" customWidth="1"/>
    <col min="8450" max="8450" width="55.1640625" style="57" customWidth="1"/>
    <col min="8451" max="8451" width="16.33203125" style="57" customWidth="1"/>
    <col min="8452" max="8452" width="55.1640625" style="57" customWidth="1"/>
    <col min="8453" max="8453" width="16.33203125" style="57" customWidth="1"/>
    <col min="8454" max="8454" width="4.83203125" style="57" customWidth="1"/>
    <col min="8455" max="8704" width="9.33203125" style="57"/>
    <col min="8705" max="8705" width="6.83203125" style="57" customWidth="1"/>
    <col min="8706" max="8706" width="55.1640625" style="57" customWidth="1"/>
    <col min="8707" max="8707" width="16.33203125" style="57" customWidth="1"/>
    <col min="8708" max="8708" width="55.1640625" style="57" customWidth="1"/>
    <col min="8709" max="8709" width="16.33203125" style="57" customWidth="1"/>
    <col min="8710" max="8710" width="4.83203125" style="57" customWidth="1"/>
    <col min="8711" max="8960" width="9.33203125" style="57"/>
    <col min="8961" max="8961" width="6.83203125" style="57" customWidth="1"/>
    <col min="8962" max="8962" width="55.1640625" style="57" customWidth="1"/>
    <col min="8963" max="8963" width="16.33203125" style="57" customWidth="1"/>
    <col min="8964" max="8964" width="55.1640625" style="57" customWidth="1"/>
    <col min="8965" max="8965" width="16.33203125" style="57" customWidth="1"/>
    <col min="8966" max="8966" width="4.83203125" style="57" customWidth="1"/>
    <col min="8967" max="9216" width="9.33203125" style="57"/>
    <col min="9217" max="9217" width="6.83203125" style="57" customWidth="1"/>
    <col min="9218" max="9218" width="55.1640625" style="57" customWidth="1"/>
    <col min="9219" max="9219" width="16.33203125" style="57" customWidth="1"/>
    <col min="9220" max="9220" width="55.1640625" style="57" customWidth="1"/>
    <col min="9221" max="9221" width="16.33203125" style="57" customWidth="1"/>
    <col min="9222" max="9222" width="4.83203125" style="57" customWidth="1"/>
    <col min="9223" max="9472" width="9.33203125" style="57"/>
    <col min="9473" max="9473" width="6.83203125" style="57" customWidth="1"/>
    <col min="9474" max="9474" width="55.1640625" style="57" customWidth="1"/>
    <col min="9475" max="9475" width="16.33203125" style="57" customWidth="1"/>
    <col min="9476" max="9476" width="55.1640625" style="57" customWidth="1"/>
    <col min="9477" max="9477" width="16.33203125" style="57" customWidth="1"/>
    <col min="9478" max="9478" width="4.83203125" style="57" customWidth="1"/>
    <col min="9479" max="9728" width="9.33203125" style="57"/>
    <col min="9729" max="9729" width="6.83203125" style="57" customWidth="1"/>
    <col min="9730" max="9730" width="55.1640625" style="57" customWidth="1"/>
    <col min="9731" max="9731" width="16.33203125" style="57" customWidth="1"/>
    <col min="9732" max="9732" width="55.1640625" style="57" customWidth="1"/>
    <col min="9733" max="9733" width="16.33203125" style="57" customWidth="1"/>
    <col min="9734" max="9734" width="4.83203125" style="57" customWidth="1"/>
    <col min="9735" max="9984" width="9.33203125" style="57"/>
    <col min="9985" max="9985" width="6.83203125" style="57" customWidth="1"/>
    <col min="9986" max="9986" width="55.1640625" style="57" customWidth="1"/>
    <col min="9987" max="9987" width="16.33203125" style="57" customWidth="1"/>
    <col min="9988" max="9988" width="55.1640625" style="57" customWidth="1"/>
    <col min="9989" max="9989" width="16.33203125" style="57" customWidth="1"/>
    <col min="9990" max="9990" width="4.83203125" style="57" customWidth="1"/>
    <col min="9991" max="10240" width="9.33203125" style="57"/>
    <col min="10241" max="10241" width="6.83203125" style="57" customWidth="1"/>
    <col min="10242" max="10242" width="55.1640625" style="57" customWidth="1"/>
    <col min="10243" max="10243" width="16.33203125" style="57" customWidth="1"/>
    <col min="10244" max="10244" width="55.1640625" style="57" customWidth="1"/>
    <col min="10245" max="10245" width="16.33203125" style="57" customWidth="1"/>
    <col min="10246" max="10246" width="4.83203125" style="57" customWidth="1"/>
    <col min="10247" max="10496" width="9.33203125" style="57"/>
    <col min="10497" max="10497" width="6.83203125" style="57" customWidth="1"/>
    <col min="10498" max="10498" width="55.1640625" style="57" customWidth="1"/>
    <col min="10499" max="10499" width="16.33203125" style="57" customWidth="1"/>
    <col min="10500" max="10500" width="55.1640625" style="57" customWidth="1"/>
    <col min="10501" max="10501" width="16.33203125" style="57" customWidth="1"/>
    <col min="10502" max="10502" width="4.83203125" style="57" customWidth="1"/>
    <col min="10503" max="10752" width="9.33203125" style="57"/>
    <col min="10753" max="10753" width="6.83203125" style="57" customWidth="1"/>
    <col min="10754" max="10754" width="55.1640625" style="57" customWidth="1"/>
    <col min="10755" max="10755" width="16.33203125" style="57" customWidth="1"/>
    <col min="10756" max="10756" width="55.1640625" style="57" customWidth="1"/>
    <col min="10757" max="10757" width="16.33203125" style="57" customWidth="1"/>
    <col min="10758" max="10758" width="4.83203125" style="57" customWidth="1"/>
    <col min="10759" max="11008" width="9.33203125" style="57"/>
    <col min="11009" max="11009" width="6.83203125" style="57" customWidth="1"/>
    <col min="11010" max="11010" width="55.1640625" style="57" customWidth="1"/>
    <col min="11011" max="11011" width="16.33203125" style="57" customWidth="1"/>
    <col min="11012" max="11012" width="55.1640625" style="57" customWidth="1"/>
    <col min="11013" max="11013" width="16.33203125" style="57" customWidth="1"/>
    <col min="11014" max="11014" width="4.83203125" style="57" customWidth="1"/>
    <col min="11015" max="11264" width="9.33203125" style="57"/>
    <col min="11265" max="11265" width="6.83203125" style="57" customWidth="1"/>
    <col min="11266" max="11266" width="55.1640625" style="57" customWidth="1"/>
    <col min="11267" max="11267" width="16.33203125" style="57" customWidth="1"/>
    <col min="11268" max="11268" width="55.1640625" style="57" customWidth="1"/>
    <col min="11269" max="11269" width="16.33203125" style="57" customWidth="1"/>
    <col min="11270" max="11270" width="4.83203125" style="57" customWidth="1"/>
    <col min="11271" max="11520" width="9.33203125" style="57"/>
    <col min="11521" max="11521" width="6.83203125" style="57" customWidth="1"/>
    <col min="11522" max="11522" width="55.1640625" style="57" customWidth="1"/>
    <col min="11523" max="11523" width="16.33203125" style="57" customWidth="1"/>
    <col min="11524" max="11524" width="55.1640625" style="57" customWidth="1"/>
    <col min="11525" max="11525" width="16.33203125" style="57" customWidth="1"/>
    <col min="11526" max="11526" width="4.83203125" style="57" customWidth="1"/>
    <col min="11527" max="11776" width="9.33203125" style="57"/>
    <col min="11777" max="11777" width="6.83203125" style="57" customWidth="1"/>
    <col min="11778" max="11778" width="55.1640625" style="57" customWidth="1"/>
    <col min="11779" max="11779" width="16.33203125" style="57" customWidth="1"/>
    <col min="11780" max="11780" width="55.1640625" style="57" customWidth="1"/>
    <col min="11781" max="11781" width="16.33203125" style="57" customWidth="1"/>
    <col min="11782" max="11782" width="4.83203125" style="57" customWidth="1"/>
    <col min="11783" max="12032" width="9.33203125" style="57"/>
    <col min="12033" max="12033" width="6.83203125" style="57" customWidth="1"/>
    <col min="12034" max="12034" width="55.1640625" style="57" customWidth="1"/>
    <col min="12035" max="12035" width="16.33203125" style="57" customWidth="1"/>
    <col min="12036" max="12036" width="55.1640625" style="57" customWidth="1"/>
    <col min="12037" max="12037" width="16.33203125" style="57" customWidth="1"/>
    <col min="12038" max="12038" width="4.83203125" style="57" customWidth="1"/>
    <col min="12039" max="12288" width="9.33203125" style="57"/>
    <col min="12289" max="12289" width="6.83203125" style="57" customWidth="1"/>
    <col min="12290" max="12290" width="55.1640625" style="57" customWidth="1"/>
    <col min="12291" max="12291" width="16.33203125" style="57" customWidth="1"/>
    <col min="12292" max="12292" width="55.1640625" style="57" customWidth="1"/>
    <col min="12293" max="12293" width="16.33203125" style="57" customWidth="1"/>
    <col min="12294" max="12294" width="4.83203125" style="57" customWidth="1"/>
    <col min="12295" max="12544" width="9.33203125" style="57"/>
    <col min="12545" max="12545" width="6.83203125" style="57" customWidth="1"/>
    <col min="12546" max="12546" width="55.1640625" style="57" customWidth="1"/>
    <col min="12547" max="12547" width="16.33203125" style="57" customWidth="1"/>
    <col min="12548" max="12548" width="55.1640625" style="57" customWidth="1"/>
    <col min="12549" max="12549" width="16.33203125" style="57" customWidth="1"/>
    <col min="12550" max="12550" width="4.83203125" style="57" customWidth="1"/>
    <col min="12551" max="12800" width="9.33203125" style="57"/>
    <col min="12801" max="12801" width="6.83203125" style="57" customWidth="1"/>
    <col min="12802" max="12802" width="55.1640625" style="57" customWidth="1"/>
    <col min="12803" max="12803" width="16.33203125" style="57" customWidth="1"/>
    <col min="12804" max="12804" width="55.1640625" style="57" customWidth="1"/>
    <col min="12805" max="12805" width="16.33203125" style="57" customWidth="1"/>
    <col min="12806" max="12806" width="4.83203125" style="57" customWidth="1"/>
    <col min="12807" max="13056" width="9.33203125" style="57"/>
    <col min="13057" max="13057" width="6.83203125" style="57" customWidth="1"/>
    <col min="13058" max="13058" width="55.1640625" style="57" customWidth="1"/>
    <col min="13059" max="13059" width="16.33203125" style="57" customWidth="1"/>
    <col min="13060" max="13060" width="55.1640625" style="57" customWidth="1"/>
    <col min="13061" max="13061" width="16.33203125" style="57" customWidth="1"/>
    <col min="13062" max="13062" width="4.83203125" style="57" customWidth="1"/>
    <col min="13063" max="13312" width="9.33203125" style="57"/>
    <col min="13313" max="13313" width="6.83203125" style="57" customWidth="1"/>
    <col min="13314" max="13314" width="55.1640625" style="57" customWidth="1"/>
    <col min="13315" max="13315" width="16.33203125" style="57" customWidth="1"/>
    <col min="13316" max="13316" width="55.1640625" style="57" customWidth="1"/>
    <col min="13317" max="13317" width="16.33203125" style="57" customWidth="1"/>
    <col min="13318" max="13318" width="4.83203125" style="57" customWidth="1"/>
    <col min="13319" max="13568" width="9.33203125" style="57"/>
    <col min="13569" max="13569" width="6.83203125" style="57" customWidth="1"/>
    <col min="13570" max="13570" width="55.1640625" style="57" customWidth="1"/>
    <col min="13571" max="13571" width="16.33203125" style="57" customWidth="1"/>
    <col min="13572" max="13572" width="55.1640625" style="57" customWidth="1"/>
    <col min="13573" max="13573" width="16.33203125" style="57" customWidth="1"/>
    <col min="13574" max="13574" width="4.83203125" style="57" customWidth="1"/>
    <col min="13575" max="13824" width="9.33203125" style="57"/>
    <col min="13825" max="13825" width="6.83203125" style="57" customWidth="1"/>
    <col min="13826" max="13826" width="55.1640625" style="57" customWidth="1"/>
    <col min="13827" max="13827" width="16.33203125" style="57" customWidth="1"/>
    <col min="13828" max="13828" width="55.1640625" style="57" customWidth="1"/>
    <col min="13829" max="13829" width="16.33203125" style="57" customWidth="1"/>
    <col min="13830" max="13830" width="4.83203125" style="57" customWidth="1"/>
    <col min="13831" max="14080" width="9.33203125" style="57"/>
    <col min="14081" max="14081" width="6.83203125" style="57" customWidth="1"/>
    <col min="14082" max="14082" width="55.1640625" style="57" customWidth="1"/>
    <col min="14083" max="14083" width="16.33203125" style="57" customWidth="1"/>
    <col min="14084" max="14084" width="55.1640625" style="57" customWidth="1"/>
    <col min="14085" max="14085" width="16.33203125" style="57" customWidth="1"/>
    <col min="14086" max="14086" width="4.83203125" style="57" customWidth="1"/>
    <col min="14087" max="14336" width="9.33203125" style="57"/>
    <col min="14337" max="14337" width="6.83203125" style="57" customWidth="1"/>
    <col min="14338" max="14338" width="55.1640625" style="57" customWidth="1"/>
    <col min="14339" max="14339" width="16.33203125" style="57" customWidth="1"/>
    <col min="14340" max="14340" width="55.1640625" style="57" customWidth="1"/>
    <col min="14341" max="14341" width="16.33203125" style="57" customWidth="1"/>
    <col min="14342" max="14342" width="4.83203125" style="57" customWidth="1"/>
    <col min="14343" max="14592" width="9.33203125" style="57"/>
    <col min="14593" max="14593" width="6.83203125" style="57" customWidth="1"/>
    <col min="14594" max="14594" width="55.1640625" style="57" customWidth="1"/>
    <col min="14595" max="14595" width="16.33203125" style="57" customWidth="1"/>
    <col min="14596" max="14596" width="55.1640625" style="57" customWidth="1"/>
    <col min="14597" max="14597" width="16.33203125" style="57" customWidth="1"/>
    <col min="14598" max="14598" width="4.83203125" style="57" customWidth="1"/>
    <col min="14599" max="14848" width="9.33203125" style="57"/>
    <col min="14849" max="14849" width="6.83203125" style="57" customWidth="1"/>
    <col min="14850" max="14850" width="55.1640625" style="57" customWidth="1"/>
    <col min="14851" max="14851" width="16.33203125" style="57" customWidth="1"/>
    <col min="14852" max="14852" width="55.1640625" style="57" customWidth="1"/>
    <col min="14853" max="14853" width="16.33203125" style="57" customWidth="1"/>
    <col min="14854" max="14854" width="4.83203125" style="57" customWidth="1"/>
    <col min="14855" max="15104" width="9.33203125" style="57"/>
    <col min="15105" max="15105" width="6.83203125" style="57" customWidth="1"/>
    <col min="15106" max="15106" width="55.1640625" style="57" customWidth="1"/>
    <col min="15107" max="15107" width="16.33203125" style="57" customWidth="1"/>
    <col min="15108" max="15108" width="55.1640625" style="57" customWidth="1"/>
    <col min="15109" max="15109" width="16.33203125" style="57" customWidth="1"/>
    <col min="15110" max="15110" width="4.83203125" style="57" customWidth="1"/>
    <col min="15111" max="15360" width="9.33203125" style="57"/>
    <col min="15361" max="15361" width="6.83203125" style="57" customWidth="1"/>
    <col min="15362" max="15362" width="55.1640625" style="57" customWidth="1"/>
    <col min="15363" max="15363" width="16.33203125" style="57" customWidth="1"/>
    <col min="15364" max="15364" width="55.1640625" style="57" customWidth="1"/>
    <col min="15365" max="15365" width="16.33203125" style="57" customWidth="1"/>
    <col min="15366" max="15366" width="4.83203125" style="57" customWidth="1"/>
    <col min="15367" max="15616" width="9.33203125" style="57"/>
    <col min="15617" max="15617" width="6.83203125" style="57" customWidth="1"/>
    <col min="15618" max="15618" width="55.1640625" style="57" customWidth="1"/>
    <col min="15619" max="15619" width="16.33203125" style="57" customWidth="1"/>
    <col min="15620" max="15620" width="55.1640625" style="57" customWidth="1"/>
    <col min="15621" max="15621" width="16.33203125" style="57" customWidth="1"/>
    <col min="15622" max="15622" width="4.83203125" style="57" customWidth="1"/>
    <col min="15623" max="15872" width="9.33203125" style="57"/>
    <col min="15873" max="15873" width="6.83203125" style="57" customWidth="1"/>
    <col min="15874" max="15874" width="55.1640625" style="57" customWidth="1"/>
    <col min="15875" max="15875" width="16.33203125" style="57" customWidth="1"/>
    <col min="15876" max="15876" width="55.1640625" style="57" customWidth="1"/>
    <col min="15877" max="15877" width="16.33203125" style="57" customWidth="1"/>
    <col min="15878" max="15878" width="4.83203125" style="57" customWidth="1"/>
    <col min="15879" max="16128" width="9.33203125" style="57"/>
    <col min="16129" max="16129" width="6.83203125" style="57" customWidth="1"/>
    <col min="16130" max="16130" width="55.1640625" style="57" customWidth="1"/>
    <col min="16131" max="16131" width="16.33203125" style="57" customWidth="1"/>
    <col min="16132" max="16132" width="55.1640625" style="57" customWidth="1"/>
    <col min="16133" max="16133" width="16.33203125" style="57" customWidth="1"/>
    <col min="16134" max="16134" width="4.83203125" style="57" customWidth="1"/>
    <col min="16135" max="16384" width="9.33203125" style="57"/>
  </cols>
  <sheetData>
    <row r="1" spans="1:6" ht="39.75" customHeight="1" x14ac:dyDescent="0.2">
      <c r="B1" s="335" t="s">
        <v>159</v>
      </c>
      <c r="C1" s="336"/>
      <c r="D1" s="336"/>
      <c r="E1" s="336"/>
      <c r="F1" s="605" t="s">
        <v>615</v>
      </c>
    </row>
    <row r="2" spans="1:6" ht="14.25" thickBot="1" x14ac:dyDescent="0.25">
      <c r="E2" s="337" t="str">
        <f>'[1]1.4.sz.mell.'!C2</f>
        <v>Forintban!</v>
      </c>
      <c r="F2" s="605"/>
    </row>
    <row r="3" spans="1:6" ht="18" customHeight="1" thickBot="1" x14ac:dyDescent="0.25">
      <c r="A3" s="603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35.25" customHeight="1" thickBot="1" x14ac:dyDescent="0.25">
      <c r="A4" s="604"/>
      <c r="B4" s="199" t="s">
        <v>62</v>
      </c>
      <c r="C4" s="200" t="str">
        <f>+'[1]1.1.sz.mell.'!C3</f>
        <v>2018. évi előirányzat</v>
      </c>
      <c r="D4" s="199" t="s">
        <v>62</v>
      </c>
      <c r="E4" s="54" t="str">
        <f>+C4</f>
        <v>2018. évi előirányzat</v>
      </c>
      <c r="F4" s="605"/>
    </row>
    <row r="5" spans="1:6" s="346" customFormat="1" ht="12" customHeight="1" thickBot="1" x14ac:dyDescent="0.25">
      <c r="A5" s="342"/>
      <c r="B5" s="343" t="s">
        <v>492</v>
      </c>
      <c r="C5" s="344" t="s">
        <v>493</v>
      </c>
      <c r="D5" s="343" t="s">
        <v>494</v>
      </c>
      <c r="E5" s="345" t="s">
        <v>496</v>
      </c>
      <c r="F5" s="605"/>
    </row>
    <row r="6" spans="1:6" ht="12.95" customHeight="1" x14ac:dyDescent="0.2">
      <c r="A6" s="347" t="s">
        <v>19</v>
      </c>
      <c r="B6" s="348" t="s">
        <v>376</v>
      </c>
      <c r="C6" s="324">
        <v>569585096</v>
      </c>
      <c r="D6" s="348" t="s">
        <v>63</v>
      </c>
      <c r="E6" s="330">
        <v>450570766</v>
      </c>
      <c r="F6" s="605"/>
    </row>
    <row r="7" spans="1:6" ht="12.95" customHeight="1" x14ac:dyDescent="0.2">
      <c r="A7" s="349" t="s">
        <v>20</v>
      </c>
      <c r="B7" s="350" t="s">
        <v>377</v>
      </c>
      <c r="C7" s="325">
        <v>217438948</v>
      </c>
      <c r="D7" s="350" t="s">
        <v>184</v>
      </c>
      <c r="E7" s="331">
        <v>89603897</v>
      </c>
      <c r="F7" s="605"/>
    </row>
    <row r="8" spans="1:6" ht="12.95" customHeight="1" x14ac:dyDescent="0.2">
      <c r="A8" s="349" t="s">
        <v>21</v>
      </c>
      <c r="B8" s="350" t="s">
        <v>398</v>
      </c>
      <c r="C8" s="325"/>
      <c r="D8" s="350" t="s">
        <v>237</v>
      </c>
      <c r="E8" s="331">
        <v>225663427</v>
      </c>
      <c r="F8" s="605"/>
    </row>
    <row r="9" spans="1:6" ht="12.95" customHeight="1" x14ac:dyDescent="0.2">
      <c r="A9" s="349" t="s">
        <v>22</v>
      </c>
      <c r="B9" s="350" t="s">
        <v>175</v>
      </c>
      <c r="C9" s="325">
        <v>59704000</v>
      </c>
      <c r="D9" s="350" t="s">
        <v>185</v>
      </c>
      <c r="E9" s="331">
        <v>86752484</v>
      </c>
      <c r="F9" s="605"/>
    </row>
    <row r="10" spans="1:6" ht="12.95" customHeight="1" x14ac:dyDescent="0.2">
      <c r="A10" s="349" t="s">
        <v>23</v>
      </c>
      <c r="B10" s="351" t="s">
        <v>423</v>
      </c>
      <c r="C10" s="325">
        <v>80555554</v>
      </c>
      <c r="D10" s="350" t="s">
        <v>186</v>
      </c>
      <c r="E10" s="331">
        <v>135993884</v>
      </c>
      <c r="F10" s="605"/>
    </row>
    <row r="11" spans="1:6" ht="12.95" customHeight="1" x14ac:dyDescent="0.2">
      <c r="A11" s="349" t="s">
        <v>24</v>
      </c>
      <c r="B11" s="350" t="s">
        <v>378</v>
      </c>
      <c r="C11" s="326"/>
      <c r="D11" s="350" t="s">
        <v>51</v>
      </c>
      <c r="E11" s="331">
        <v>4745250</v>
      </c>
      <c r="F11" s="605"/>
    </row>
    <row r="12" spans="1:6" ht="12.95" customHeight="1" x14ac:dyDescent="0.2">
      <c r="A12" s="349" t="s">
        <v>25</v>
      </c>
      <c r="B12" s="350" t="s">
        <v>480</v>
      </c>
      <c r="C12" s="325"/>
      <c r="D12" s="47"/>
      <c r="E12" s="331"/>
      <c r="F12" s="605"/>
    </row>
    <row r="13" spans="1:6" ht="12.95" customHeight="1" x14ac:dyDescent="0.2">
      <c r="A13" s="349" t="s">
        <v>26</v>
      </c>
      <c r="B13" s="47"/>
      <c r="C13" s="325"/>
      <c r="D13" s="47"/>
      <c r="E13" s="331"/>
      <c r="F13" s="605"/>
    </row>
    <row r="14" spans="1:6" ht="12.95" customHeight="1" x14ac:dyDescent="0.2">
      <c r="A14" s="349" t="s">
        <v>27</v>
      </c>
      <c r="B14" s="456"/>
      <c r="C14" s="326"/>
      <c r="D14" s="47"/>
      <c r="E14" s="331"/>
      <c r="F14" s="605"/>
    </row>
    <row r="15" spans="1:6" ht="12.95" customHeight="1" x14ac:dyDescent="0.2">
      <c r="A15" s="349" t="s">
        <v>28</v>
      </c>
      <c r="B15" s="47"/>
      <c r="C15" s="325"/>
      <c r="D15" s="47"/>
      <c r="E15" s="331"/>
      <c r="F15" s="605"/>
    </row>
    <row r="16" spans="1:6" ht="12.95" customHeight="1" x14ac:dyDescent="0.2">
      <c r="A16" s="349" t="s">
        <v>29</v>
      </c>
      <c r="B16" s="47"/>
      <c r="C16" s="325"/>
      <c r="D16" s="47"/>
      <c r="E16" s="331"/>
      <c r="F16" s="605"/>
    </row>
    <row r="17" spans="1:6" ht="12.95" customHeight="1" thickBot="1" x14ac:dyDescent="0.25">
      <c r="A17" s="349" t="s">
        <v>30</v>
      </c>
      <c r="B17" s="59"/>
      <c r="C17" s="327"/>
      <c r="D17" s="47"/>
      <c r="E17" s="332"/>
      <c r="F17" s="605"/>
    </row>
    <row r="18" spans="1:6" ht="15.95" customHeight="1" thickBot="1" x14ac:dyDescent="0.25">
      <c r="A18" s="352" t="s">
        <v>31</v>
      </c>
      <c r="B18" s="132" t="s">
        <v>481</v>
      </c>
      <c r="C18" s="328">
        <f>SUM(C6:C17)</f>
        <v>927283598</v>
      </c>
      <c r="D18" s="132" t="s">
        <v>384</v>
      </c>
      <c r="E18" s="333">
        <f>SUM(E6:E17)</f>
        <v>993329708</v>
      </c>
      <c r="F18" s="605"/>
    </row>
    <row r="19" spans="1:6" ht="12.95" customHeight="1" x14ac:dyDescent="0.2">
      <c r="A19" s="353" t="s">
        <v>32</v>
      </c>
      <c r="B19" s="354" t="s">
        <v>381</v>
      </c>
      <c r="C19" s="515">
        <f>+C20+C21+C22+C23</f>
        <v>66046110</v>
      </c>
      <c r="D19" s="355" t="s">
        <v>192</v>
      </c>
      <c r="E19" s="334"/>
      <c r="F19" s="605"/>
    </row>
    <row r="20" spans="1:6" ht="12.95" customHeight="1" x14ac:dyDescent="0.2">
      <c r="A20" s="356" t="s">
        <v>33</v>
      </c>
      <c r="B20" s="355" t="s">
        <v>230</v>
      </c>
      <c r="C20" s="82">
        <v>66046110</v>
      </c>
      <c r="D20" s="355" t="s">
        <v>383</v>
      </c>
      <c r="E20" s="83"/>
      <c r="F20" s="605"/>
    </row>
    <row r="21" spans="1:6" ht="12.95" customHeight="1" x14ac:dyDescent="0.2">
      <c r="A21" s="356" t="s">
        <v>34</v>
      </c>
      <c r="B21" s="355" t="s">
        <v>231</v>
      </c>
      <c r="C21" s="82"/>
      <c r="D21" s="355" t="s">
        <v>157</v>
      </c>
      <c r="E21" s="83"/>
      <c r="F21" s="605"/>
    </row>
    <row r="22" spans="1:6" ht="12.95" customHeight="1" x14ac:dyDescent="0.2">
      <c r="A22" s="356" t="s">
        <v>35</v>
      </c>
      <c r="B22" s="355" t="s">
        <v>235</v>
      </c>
      <c r="C22" s="82"/>
      <c r="D22" s="355" t="s">
        <v>158</v>
      </c>
      <c r="E22" s="83"/>
      <c r="F22" s="605"/>
    </row>
    <row r="23" spans="1:6" ht="12.95" customHeight="1" x14ac:dyDescent="0.2">
      <c r="A23" s="356" t="s">
        <v>36</v>
      </c>
      <c r="B23" s="355" t="s">
        <v>236</v>
      </c>
      <c r="C23" s="82"/>
      <c r="D23" s="354" t="s">
        <v>238</v>
      </c>
      <c r="E23" s="83"/>
      <c r="F23" s="605"/>
    </row>
    <row r="24" spans="1:6" ht="12.95" customHeight="1" x14ac:dyDescent="0.2">
      <c r="A24" s="356" t="s">
        <v>37</v>
      </c>
      <c r="B24" s="355" t="s">
        <v>382</v>
      </c>
      <c r="C24" s="357">
        <f>+C25+C26</f>
        <v>0</v>
      </c>
      <c r="D24" s="355" t="s">
        <v>193</v>
      </c>
      <c r="E24" s="83"/>
      <c r="F24" s="605"/>
    </row>
    <row r="25" spans="1:6" ht="12.95" customHeight="1" x14ac:dyDescent="0.2">
      <c r="A25" s="353" t="s">
        <v>38</v>
      </c>
      <c r="B25" s="354" t="s">
        <v>379</v>
      </c>
      <c r="C25" s="329"/>
      <c r="D25" s="348" t="s">
        <v>463</v>
      </c>
      <c r="E25" s="334"/>
      <c r="F25" s="605"/>
    </row>
    <row r="26" spans="1:6" ht="12.95" customHeight="1" x14ac:dyDescent="0.2">
      <c r="A26" s="356" t="s">
        <v>39</v>
      </c>
      <c r="B26" s="355" t="s">
        <v>380</v>
      </c>
      <c r="C26" s="82"/>
      <c r="D26" s="350" t="s">
        <v>469</v>
      </c>
      <c r="E26" s="83"/>
      <c r="F26" s="605"/>
    </row>
    <row r="27" spans="1:6" ht="12.95" customHeight="1" x14ac:dyDescent="0.2">
      <c r="A27" s="349" t="s">
        <v>40</v>
      </c>
      <c r="B27" s="355" t="s">
        <v>474</v>
      </c>
      <c r="C27" s="82"/>
      <c r="D27" s="350" t="s">
        <v>470</v>
      </c>
      <c r="E27" s="83"/>
      <c r="F27" s="605"/>
    </row>
    <row r="28" spans="1:6" ht="12.95" customHeight="1" thickBot="1" x14ac:dyDescent="0.25">
      <c r="A28" s="418" t="s">
        <v>41</v>
      </c>
      <c r="B28" s="354" t="s">
        <v>337</v>
      </c>
      <c r="C28" s="329"/>
      <c r="D28" s="458"/>
      <c r="E28" s="334"/>
      <c r="F28" s="605"/>
    </row>
    <row r="29" spans="1:6" ht="15.95" customHeight="1" thickBot="1" x14ac:dyDescent="0.25">
      <c r="A29" s="352" t="s">
        <v>42</v>
      </c>
      <c r="B29" s="132" t="s">
        <v>482</v>
      </c>
      <c r="C29" s="328">
        <f>+C19+C24+C27+C28</f>
        <v>66046110</v>
      </c>
      <c r="D29" s="132" t="s">
        <v>484</v>
      </c>
      <c r="E29" s="333">
        <f>SUM(E19:E28)</f>
        <v>0</v>
      </c>
      <c r="F29" s="605"/>
    </row>
    <row r="30" spans="1:6" ht="13.5" thickBot="1" x14ac:dyDescent="0.25">
      <c r="A30" s="352" t="s">
        <v>43</v>
      </c>
      <c r="B30" s="358" t="s">
        <v>483</v>
      </c>
      <c r="C30" s="359">
        <f>+C18+C29</f>
        <v>993329708</v>
      </c>
      <c r="D30" s="358" t="s">
        <v>485</v>
      </c>
      <c r="E30" s="359">
        <f>+E18+E29</f>
        <v>993329708</v>
      </c>
      <c r="F30" s="605"/>
    </row>
    <row r="31" spans="1:6" ht="13.5" thickBot="1" x14ac:dyDescent="0.25">
      <c r="A31" s="352" t="s">
        <v>44</v>
      </c>
      <c r="B31" s="358" t="s">
        <v>170</v>
      </c>
      <c r="C31" s="359">
        <f>IF(C18-E18&lt;0,E18-C18,"-")</f>
        <v>66046110</v>
      </c>
      <c r="D31" s="358" t="s">
        <v>171</v>
      </c>
      <c r="E31" s="359" t="str">
        <f>IF(C18-E18&gt;0,C18-E18,"-")</f>
        <v>-</v>
      </c>
      <c r="F31" s="605"/>
    </row>
    <row r="32" spans="1:6" ht="13.5" thickBot="1" x14ac:dyDescent="0.25">
      <c r="A32" s="352" t="s">
        <v>45</v>
      </c>
      <c r="B32" s="358" t="s">
        <v>564</v>
      </c>
      <c r="C32" s="359" t="str">
        <f>IF(C30-E30&lt;0,E30-C30,"-")</f>
        <v>-</v>
      </c>
      <c r="D32" s="358" t="s">
        <v>565</v>
      </c>
      <c r="E32" s="359" t="str">
        <f>IF(C30-E30&gt;0,C30-E30,"-")</f>
        <v>-</v>
      </c>
      <c r="F32" s="605"/>
    </row>
    <row r="33" spans="2:4" ht="18.75" x14ac:dyDescent="0.2">
      <c r="B33" s="606"/>
      <c r="C33" s="606"/>
      <c r="D33" s="60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F33"/>
  <sheetViews>
    <sheetView zoomScale="160" zoomScaleNormal="160" zoomScaleSheetLayoutView="115" workbookViewId="0">
      <selection activeCell="D9" sqref="D9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256" width="9.33203125" style="57"/>
    <col min="257" max="257" width="6.83203125" style="57" customWidth="1"/>
    <col min="258" max="258" width="55.1640625" style="57" customWidth="1"/>
    <col min="259" max="259" width="16.33203125" style="57" customWidth="1"/>
    <col min="260" max="260" width="55.1640625" style="57" customWidth="1"/>
    <col min="261" max="261" width="16.33203125" style="57" customWidth="1"/>
    <col min="262" max="262" width="4.83203125" style="57" customWidth="1"/>
    <col min="263" max="512" width="9.33203125" style="57"/>
    <col min="513" max="513" width="6.83203125" style="57" customWidth="1"/>
    <col min="514" max="514" width="55.1640625" style="57" customWidth="1"/>
    <col min="515" max="515" width="16.33203125" style="57" customWidth="1"/>
    <col min="516" max="516" width="55.1640625" style="57" customWidth="1"/>
    <col min="517" max="517" width="16.33203125" style="57" customWidth="1"/>
    <col min="518" max="518" width="4.83203125" style="57" customWidth="1"/>
    <col min="519" max="768" width="9.33203125" style="57"/>
    <col min="769" max="769" width="6.83203125" style="57" customWidth="1"/>
    <col min="770" max="770" width="55.1640625" style="57" customWidth="1"/>
    <col min="771" max="771" width="16.33203125" style="57" customWidth="1"/>
    <col min="772" max="772" width="55.1640625" style="57" customWidth="1"/>
    <col min="773" max="773" width="16.33203125" style="57" customWidth="1"/>
    <col min="774" max="774" width="4.83203125" style="57" customWidth="1"/>
    <col min="775" max="1024" width="9.33203125" style="57"/>
    <col min="1025" max="1025" width="6.83203125" style="57" customWidth="1"/>
    <col min="1026" max="1026" width="55.1640625" style="57" customWidth="1"/>
    <col min="1027" max="1027" width="16.33203125" style="57" customWidth="1"/>
    <col min="1028" max="1028" width="55.1640625" style="57" customWidth="1"/>
    <col min="1029" max="1029" width="16.33203125" style="57" customWidth="1"/>
    <col min="1030" max="1030" width="4.83203125" style="57" customWidth="1"/>
    <col min="1031" max="1280" width="9.33203125" style="57"/>
    <col min="1281" max="1281" width="6.83203125" style="57" customWidth="1"/>
    <col min="1282" max="1282" width="55.1640625" style="57" customWidth="1"/>
    <col min="1283" max="1283" width="16.33203125" style="57" customWidth="1"/>
    <col min="1284" max="1284" width="55.1640625" style="57" customWidth="1"/>
    <col min="1285" max="1285" width="16.33203125" style="57" customWidth="1"/>
    <col min="1286" max="1286" width="4.83203125" style="57" customWidth="1"/>
    <col min="1287" max="1536" width="9.33203125" style="57"/>
    <col min="1537" max="1537" width="6.83203125" style="57" customWidth="1"/>
    <col min="1538" max="1538" width="55.1640625" style="57" customWidth="1"/>
    <col min="1539" max="1539" width="16.33203125" style="57" customWidth="1"/>
    <col min="1540" max="1540" width="55.1640625" style="57" customWidth="1"/>
    <col min="1541" max="1541" width="16.33203125" style="57" customWidth="1"/>
    <col min="1542" max="1542" width="4.83203125" style="57" customWidth="1"/>
    <col min="1543" max="1792" width="9.33203125" style="57"/>
    <col min="1793" max="1793" width="6.83203125" style="57" customWidth="1"/>
    <col min="1794" max="1794" width="55.1640625" style="57" customWidth="1"/>
    <col min="1795" max="1795" width="16.33203125" style="57" customWidth="1"/>
    <col min="1796" max="1796" width="55.1640625" style="57" customWidth="1"/>
    <col min="1797" max="1797" width="16.33203125" style="57" customWidth="1"/>
    <col min="1798" max="1798" width="4.83203125" style="57" customWidth="1"/>
    <col min="1799" max="2048" width="9.33203125" style="57"/>
    <col min="2049" max="2049" width="6.83203125" style="57" customWidth="1"/>
    <col min="2050" max="2050" width="55.1640625" style="57" customWidth="1"/>
    <col min="2051" max="2051" width="16.33203125" style="57" customWidth="1"/>
    <col min="2052" max="2052" width="55.1640625" style="57" customWidth="1"/>
    <col min="2053" max="2053" width="16.33203125" style="57" customWidth="1"/>
    <col min="2054" max="2054" width="4.83203125" style="57" customWidth="1"/>
    <col min="2055" max="2304" width="9.33203125" style="57"/>
    <col min="2305" max="2305" width="6.83203125" style="57" customWidth="1"/>
    <col min="2306" max="2306" width="55.1640625" style="57" customWidth="1"/>
    <col min="2307" max="2307" width="16.33203125" style="57" customWidth="1"/>
    <col min="2308" max="2308" width="55.1640625" style="57" customWidth="1"/>
    <col min="2309" max="2309" width="16.33203125" style="57" customWidth="1"/>
    <col min="2310" max="2310" width="4.83203125" style="57" customWidth="1"/>
    <col min="2311" max="2560" width="9.33203125" style="57"/>
    <col min="2561" max="2561" width="6.83203125" style="57" customWidth="1"/>
    <col min="2562" max="2562" width="55.1640625" style="57" customWidth="1"/>
    <col min="2563" max="2563" width="16.33203125" style="57" customWidth="1"/>
    <col min="2564" max="2564" width="55.1640625" style="57" customWidth="1"/>
    <col min="2565" max="2565" width="16.33203125" style="57" customWidth="1"/>
    <col min="2566" max="2566" width="4.83203125" style="57" customWidth="1"/>
    <col min="2567" max="2816" width="9.33203125" style="57"/>
    <col min="2817" max="2817" width="6.83203125" style="57" customWidth="1"/>
    <col min="2818" max="2818" width="55.1640625" style="57" customWidth="1"/>
    <col min="2819" max="2819" width="16.33203125" style="57" customWidth="1"/>
    <col min="2820" max="2820" width="55.1640625" style="57" customWidth="1"/>
    <col min="2821" max="2821" width="16.33203125" style="57" customWidth="1"/>
    <col min="2822" max="2822" width="4.83203125" style="57" customWidth="1"/>
    <col min="2823" max="3072" width="9.33203125" style="57"/>
    <col min="3073" max="3073" width="6.83203125" style="57" customWidth="1"/>
    <col min="3074" max="3074" width="55.1640625" style="57" customWidth="1"/>
    <col min="3075" max="3075" width="16.33203125" style="57" customWidth="1"/>
    <col min="3076" max="3076" width="55.1640625" style="57" customWidth="1"/>
    <col min="3077" max="3077" width="16.33203125" style="57" customWidth="1"/>
    <col min="3078" max="3078" width="4.83203125" style="57" customWidth="1"/>
    <col min="3079" max="3328" width="9.33203125" style="57"/>
    <col min="3329" max="3329" width="6.83203125" style="57" customWidth="1"/>
    <col min="3330" max="3330" width="55.1640625" style="57" customWidth="1"/>
    <col min="3331" max="3331" width="16.33203125" style="57" customWidth="1"/>
    <col min="3332" max="3332" width="55.1640625" style="57" customWidth="1"/>
    <col min="3333" max="3333" width="16.33203125" style="57" customWidth="1"/>
    <col min="3334" max="3334" width="4.83203125" style="57" customWidth="1"/>
    <col min="3335" max="3584" width="9.33203125" style="57"/>
    <col min="3585" max="3585" width="6.83203125" style="57" customWidth="1"/>
    <col min="3586" max="3586" width="55.1640625" style="57" customWidth="1"/>
    <col min="3587" max="3587" width="16.33203125" style="57" customWidth="1"/>
    <col min="3588" max="3588" width="55.1640625" style="57" customWidth="1"/>
    <col min="3589" max="3589" width="16.33203125" style="57" customWidth="1"/>
    <col min="3590" max="3590" width="4.83203125" style="57" customWidth="1"/>
    <col min="3591" max="3840" width="9.33203125" style="57"/>
    <col min="3841" max="3841" width="6.83203125" style="57" customWidth="1"/>
    <col min="3842" max="3842" width="55.1640625" style="57" customWidth="1"/>
    <col min="3843" max="3843" width="16.33203125" style="57" customWidth="1"/>
    <col min="3844" max="3844" width="55.1640625" style="57" customWidth="1"/>
    <col min="3845" max="3845" width="16.33203125" style="57" customWidth="1"/>
    <col min="3846" max="3846" width="4.83203125" style="57" customWidth="1"/>
    <col min="3847" max="4096" width="9.33203125" style="57"/>
    <col min="4097" max="4097" width="6.83203125" style="57" customWidth="1"/>
    <col min="4098" max="4098" width="55.1640625" style="57" customWidth="1"/>
    <col min="4099" max="4099" width="16.33203125" style="57" customWidth="1"/>
    <col min="4100" max="4100" width="55.1640625" style="57" customWidth="1"/>
    <col min="4101" max="4101" width="16.33203125" style="57" customWidth="1"/>
    <col min="4102" max="4102" width="4.83203125" style="57" customWidth="1"/>
    <col min="4103" max="4352" width="9.33203125" style="57"/>
    <col min="4353" max="4353" width="6.83203125" style="57" customWidth="1"/>
    <col min="4354" max="4354" width="55.1640625" style="57" customWidth="1"/>
    <col min="4355" max="4355" width="16.33203125" style="57" customWidth="1"/>
    <col min="4356" max="4356" width="55.1640625" style="57" customWidth="1"/>
    <col min="4357" max="4357" width="16.33203125" style="57" customWidth="1"/>
    <col min="4358" max="4358" width="4.83203125" style="57" customWidth="1"/>
    <col min="4359" max="4608" width="9.33203125" style="57"/>
    <col min="4609" max="4609" width="6.83203125" style="57" customWidth="1"/>
    <col min="4610" max="4610" width="55.1640625" style="57" customWidth="1"/>
    <col min="4611" max="4611" width="16.33203125" style="57" customWidth="1"/>
    <col min="4612" max="4612" width="55.1640625" style="57" customWidth="1"/>
    <col min="4613" max="4613" width="16.33203125" style="57" customWidth="1"/>
    <col min="4614" max="4614" width="4.83203125" style="57" customWidth="1"/>
    <col min="4615" max="4864" width="9.33203125" style="57"/>
    <col min="4865" max="4865" width="6.83203125" style="57" customWidth="1"/>
    <col min="4866" max="4866" width="55.1640625" style="57" customWidth="1"/>
    <col min="4867" max="4867" width="16.33203125" style="57" customWidth="1"/>
    <col min="4868" max="4868" width="55.1640625" style="57" customWidth="1"/>
    <col min="4869" max="4869" width="16.33203125" style="57" customWidth="1"/>
    <col min="4870" max="4870" width="4.83203125" style="57" customWidth="1"/>
    <col min="4871" max="5120" width="9.33203125" style="57"/>
    <col min="5121" max="5121" width="6.83203125" style="57" customWidth="1"/>
    <col min="5122" max="5122" width="55.1640625" style="57" customWidth="1"/>
    <col min="5123" max="5123" width="16.33203125" style="57" customWidth="1"/>
    <col min="5124" max="5124" width="55.1640625" style="57" customWidth="1"/>
    <col min="5125" max="5125" width="16.33203125" style="57" customWidth="1"/>
    <col min="5126" max="5126" width="4.83203125" style="57" customWidth="1"/>
    <col min="5127" max="5376" width="9.33203125" style="57"/>
    <col min="5377" max="5377" width="6.83203125" style="57" customWidth="1"/>
    <col min="5378" max="5378" width="55.1640625" style="57" customWidth="1"/>
    <col min="5379" max="5379" width="16.33203125" style="57" customWidth="1"/>
    <col min="5380" max="5380" width="55.1640625" style="57" customWidth="1"/>
    <col min="5381" max="5381" width="16.33203125" style="57" customWidth="1"/>
    <col min="5382" max="5382" width="4.83203125" style="57" customWidth="1"/>
    <col min="5383" max="5632" width="9.33203125" style="57"/>
    <col min="5633" max="5633" width="6.83203125" style="57" customWidth="1"/>
    <col min="5634" max="5634" width="55.1640625" style="57" customWidth="1"/>
    <col min="5635" max="5635" width="16.33203125" style="57" customWidth="1"/>
    <col min="5636" max="5636" width="55.1640625" style="57" customWidth="1"/>
    <col min="5637" max="5637" width="16.33203125" style="57" customWidth="1"/>
    <col min="5638" max="5638" width="4.83203125" style="57" customWidth="1"/>
    <col min="5639" max="5888" width="9.33203125" style="57"/>
    <col min="5889" max="5889" width="6.83203125" style="57" customWidth="1"/>
    <col min="5890" max="5890" width="55.1640625" style="57" customWidth="1"/>
    <col min="5891" max="5891" width="16.33203125" style="57" customWidth="1"/>
    <col min="5892" max="5892" width="55.1640625" style="57" customWidth="1"/>
    <col min="5893" max="5893" width="16.33203125" style="57" customWidth="1"/>
    <col min="5894" max="5894" width="4.83203125" style="57" customWidth="1"/>
    <col min="5895" max="6144" width="9.33203125" style="57"/>
    <col min="6145" max="6145" width="6.83203125" style="57" customWidth="1"/>
    <col min="6146" max="6146" width="55.1640625" style="57" customWidth="1"/>
    <col min="6147" max="6147" width="16.33203125" style="57" customWidth="1"/>
    <col min="6148" max="6148" width="55.1640625" style="57" customWidth="1"/>
    <col min="6149" max="6149" width="16.33203125" style="57" customWidth="1"/>
    <col min="6150" max="6150" width="4.83203125" style="57" customWidth="1"/>
    <col min="6151" max="6400" width="9.33203125" style="57"/>
    <col min="6401" max="6401" width="6.83203125" style="57" customWidth="1"/>
    <col min="6402" max="6402" width="55.1640625" style="57" customWidth="1"/>
    <col min="6403" max="6403" width="16.33203125" style="57" customWidth="1"/>
    <col min="6404" max="6404" width="55.1640625" style="57" customWidth="1"/>
    <col min="6405" max="6405" width="16.33203125" style="57" customWidth="1"/>
    <col min="6406" max="6406" width="4.83203125" style="57" customWidth="1"/>
    <col min="6407" max="6656" width="9.33203125" style="57"/>
    <col min="6657" max="6657" width="6.83203125" style="57" customWidth="1"/>
    <col min="6658" max="6658" width="55.1640625" style="57" customWidth="1"/>
    <col min="6659" max="6659" width="16.33203125" style="57" customWidth="1"/>
    <col min="6660" max="6660" width="55.1640625" style="57" customWidth="1"/>
    <col min="6661" max="6661" width="16.33203125" style="57" customWidth="1"/>
    <col min="6662" max="6662" width="4.83203125" style="57" customWidth="1"/>
    <col min="6663" max="6912" width="9.33203125" style="57"/>
    <col min="6913" max="6913" width="6.83203125" style="57" customWidth="1"/>
    <col min="6914" max="6914" width="55.1640625" style="57" customWidth="1"/>
    <col min="6915" max="6915" width="16.33203125" style="57" customWidth="1"/>
    <col min="6916" max="6916" width="55.1640625" style="57" customWidth="1"/>
    <col min="6917" max="6917" width="16.33203125" style="57" customWidth="1"/>
    <col min="6918" max="6918" width="4.83203125" style="57" customWidth="1"/>
    <col min="6919" max="7168" width="9.33203125" style="57"/>
    <col min="7169" max="7169" width="6.83203125" style="57" customWidth="1"/>
    <col min="7170" max="7170" width="55.1640625" style="57" customWidth="1"/>
    <col min="7171" max="7171" width="16.33203125" style="57" customWidth="1"/>
    <col min="7172" max="7172" width="55.1640625" style="57" customWidth="1"/>
    <col min="7173" max="7173" width="16.33203125" style="57" customWidth="1"/>
    <col min="7174" max="7174" width="4.83203125" style="57" customWidth="1"/>
    <col min="7175" max="7424" width="9.33203125" style="57"/>
    <col min="7425" max="7425" width="6.83203125" style="57" customWidth="1"/>
    <col min="7426" max="7426" width="55.1640625" style="57" customWidth="1"/>
    <col min="7427" max="7427" width="16.33203125" style="57" customWidth="1"/>
    <col min="7428" max="7428" width="55.1640625" style="57" customWidth="1"/>
    <col min="7429" max="7429" width="16.33203125" style="57" customWidth="1"/>
    <col min="7430" max="7430" width="4.83203125" style="57" customWidth="1"/>
    <col min="7431" max="7680" width="9.33203125" style="57"/>
    <col min="7681" max="7681" width="6.83203125" style="57" customWidth="1"/>
    <col min="7682" max="7682" width="55.1640625" style="57" customWidth="1"/>
    <col min="7683" max="7683" width="16.33203125" style="57" customWidth="1"/>
    <col min="7684" max="7684" width="55.1640625" style="57" customWidth="1"/>
    <col min="7685" max="7685" width="16.33203125" style="57" customWidth="1"/>
    <col min="7686" max="7686" width="4.83203125" style="57" customWidth="1"/>
    <col min="7687" max="7936" width="9.33203125" style="57"/>
    <col min="7937" max="7937" width="6.83203125" style="57" customWidth="1"/>
    <col min="7938" max="7938" width="55.1640625" style="57" customWidth="1"/>
    <col min="7939" max="7939" width="16.33203125" style="57" customWidth="1"/>
    <col min="7940" max="7940" width="55.1640625" style="57" customWidth="1"/>
    <col min="7941" max="7941" width="16.33203125" style="57" customWidth="1"/>
    <col min="7942" max="7942" width="4.83203125" style="57" customWidth="1"/>
    <col min="7943" max="8192" width="9.33203125" style="57"/>
    <col min="8193" max="8193" width="6.83203125" style="57" customWidth="1"/>
    <col min="8194" max="8194" width="55.1640625" style="57" customWidth="1"/>
    <col min="8195" max="8195" width="16.33203125" style="57" customWidth="1"/>
    <col min="8196" max="8196" width="55.1640625" style="57" customWidth="1"/>
    <col min="8197" max="8197" width="16.33203125" style="57" customWidth="1"/>
    <col min="8198" max="8198" width="4.83203125" style="57" customWidth="1"/>
    <col min="8199" max="8448" width="9.33203125" style="57"/>
    <col min="8449" max="8449" width="6.83203125" style="57" customWidth="1"/>
    <col min="8450" max="8450" width="55.1640625" style="57" customWidth="1"/>
    <col min="8451" max="8451" width="16.33203125" style="57" customWidth="1"/>
    <col min="8452" max="8452" width="55.1640625" style="57" customWidth="1"/>
    <col min="8453" max="8453" width="16.33203125" style="57" customWidth="1"/>
    <col min="8454" max="8454" width="4.83203125" style="57" customWidth="1"/>
    <col min="8455" max="8704" width="9.33203125" style="57"/>
    <col min="8705" max="8705" width="6.83203125" style="57" customWidth="1"/>
    <col min="8706" max="8706" width="55.1640625" style="57" customWidth="1"/>
    <col min="8707" max="8707" width="16.33203125" style="57" customWidth="1"/>
    <col min="8708" max="8708" width="55.1640625" style="57" customWidth="1"/>
    <col min="8709" max="8709" width="16.33203125" style="57" customWidth="1"/>
    <col min="8710" max="8710" width="4.83203125" style="57" customWidth="1"/>
    <col min="8711" max="8960" width="9.33203125" style="57"/>
    <col min="8961" max="8961" width="6.83203125" style="57" customWidth="1"/>
    <col min="8962" max="8962" width="55.1640625" style="57" customWidth="1"/>
    <col min="8963" max="8963" width="16.33203125" style="57" customWidth="1"/>
    <col min="8964" max="8964" width="55.1640625" style="57" customWidth="1"/>
    <col min="8965" max="8965" width="16.33203125" style="57" customWidth="1"/>
    <col min="8966" max="8966" width="4.83203125" style="57" customWidth="1"/>
    <col min="8967" max="9216" width="9.33203125" style="57"/>
    <col min="9217" max="9217" width="6.83203125" style="57" customWidth="1"/>
    <col min="9218" max="9218" width="55.1640625" style="57" customWidth="1"/>
    <col min="9219" max="9219" width="16.33203125" style="57" customWidth="1"/>
    <col min="9220" max="9220" width="55.1640625" style="57" customWidth="1"/>
    <col min="9221" max="9221" width="16.33203125" style="57" customWidth="1"/>
    <col min="9222" max="9222" width="4.83203125" style="57" customWidth="1"/>
    <col min="9223" max="9472" width="9.33203125" style="57"/>
    <col min="9473" max="9473" width="6.83203125" style="57" customWidth="1"/>
    <col min="9474" max="9474" width="55.1640625" style="57" customWidth="1"/>
    <col min="9475" max="9475" width="16.33203125" style="57" customWidth="1"/>
    <col min="9476" max="9476" width="55.1640625" style="57" customWidth="1"/>
    <col min="9477" max="9477" width="16.33203125" style="57" customWidth="1"/>
    <col min="9478" max="9478" width="4.83203125" style="57" customWidth="1"/>
    <col min="9479" max="9728" width="9.33203125" style="57"/>
    <col min="9729" max="9729" width="6.83203125" style="57" customWidth="1"/>
    <col min="9730" max="9730" width="55.1640625" style="57" customWidth="1"/>
    <col min="9731" max="9731" width="16.33203125" style="57" customWidth="1"/>
    <col min="9732" max="9732" width="55.1640625" style="57" customWidth="1"/>
    <col min="9733" max="9733" width="16.33203125" style="57" customWidth="1"/>
    <col min="9734" max="9734" width="4.83203125" style="57" customWidth="1"/>
    <col min="9735" max="9984" width="9.33203125" style="57"/>
    <col min="9985" max="9985" width="6.83203125" style="57" customWidth="1"/>
    <col min="9986" max="9986" width="55.1640625" style="57" customWidth="1"/>
    <col min="9987" max="9987" width="16.33203125" style="57" customWidth="1"/>
    <col min="9988" max="9988" width="55.1640625" style="57" customWidth="1"/>
    <col min="9989" max="9989" width="16.33203125" style="57" customWidth="1"/>
    <col min="9990" max="9990" width="4.83203125" style="57" customWidth="1"/>
    <col min="9991" max="10240" width="9.33203125" style="57"/>
    <col min="10241" max="10241" width="6.83203125" style="57" customWidth="1"/>
    <col min="10242" max="10242" width="55.1640625" style="57" customWidth="1"/>
    <col min="10243" max="10243" width="16.33203125" style="57" customWidth="1"/>
    <col min="10244" max="10244" width="55.1640625" style="57" customWidth="1"/>
    <col min="10245" max="10245" width="16.33203125" style="57" customWidth="1"/>
    <col min="10246" max="10246" width="4.83203125" style="57" customWidth="1"/>
    <col min="10247" max="10496" width="9.33203125" style="57"/>
    <col min="10497" max="10497" width="6.83203125" style="57" customWidth="1"/>
    <col min="10498" max="10498" width="55.1640625" style="57" customWidth="1"/>
    <col min="10499" max="10499" width="16.33203125" style="57" customWidth="1"/>
    <col min="10500" max="10500" width="55.1640625" style="57" customWidth="1"/>
    <col min="10501" max="10501" width="16.33203125" style="57" customWidth="1"/>
    <col min="10502" max="10502" width="4.83203125" style="57" customWidth="1"/>
    <col min="10503" max="10752" width="9.33203125" style="57"/>
    <col min="10753" max="10753" width="6.83203125" style="57" customWidth="1"/>
    <col min="10754" max="10754" width="55.1640625" style="57" customWidth="1"/>
    <col min="10755" max="10755" width="16.33203125" style="57" customWidth="1"/>
    <col min="10756" max="10756" width="55.1640625" style="57" customWidth="1"/>
    <col min="10757" max="10757" width="16.33203125" style="57" customWidth="1"/>
    <col min="10758" max="10758" width="4.83203125" style="57" customWidth="1"/>
    <col min="10759" max="11008" width="9.33203125" style="57"/>
    <col min="11009" max="11009" width="6.83203125" style="57" customWidth="1"/>
    <col min="11010" max="11010" width="55.1640625" style="57" customWidth="1"/>
    <col min="11011" max="11011" width="16.33203125" style="57" customWidth="1"/>
    <col min="11012" max="11012" width="55.1640625" style="57" customWidth="1"/>
    <col min="11013" max="11013" width="16.33203125" style="57" customWidth="1"/>
    <col min="11014" max="11014" width="4.83203125" style="57" customWidth="1"/>
    <col min="11015" max="11264" width="9.33203125" style="57"/>
    <col min="11265" max="11265" width="6.83203125" style="57" customWidth="1"/>
    <col min="11266" max="11266" width="55.1640625" style="57" customWidth="1"/>
    <col min="11267" max="11267" width="16.33203125" style="57" customWidth="1"/>
    <col min="11268" max="11268" width="55.1640625" style="57" customWidth="1"/>
    <col min="11269" max="11269" width="16.33203125" style="57" customWidth="1"/>
    <col min="11270" max="11270" width="4.83203125" style="57" customWidth="1"/>
    <col min="11271" max="11520" width="9.33203125" style="57"/>
    <col min="11521" max="11521" width="6.83203125" style="57" customWidth="1"/>
    <col min="11522" max="11522" width="55.1640625" style="57" customWidth="1"/>
    <col min="11523" max="11523" width="16.33203125" style="57" customWidth="1"/>
    <col min="11524" max="11524" width="55.1640625" style="57" customWidth="1"/>
    <col min="11525" max="11525" width="16.33203125" style="57" customWidth="1"/>
    <col min="11526" max="11526" width="4.83203125" style="57" customWidth="1"/>
    <col min="11527" max="11776" width="9.33203125" style="57"/>
    <col min="11777" max="11777" width="6.83203125" style="57" customWidth="1"/>
    <col min="11778" max="11778" width="55.1640625" style="57" customWidth="1"/>
    <col min="11779" max="11779" width="16.33203125" style="57" customWidth="1"/>
    <col min="11780" max="11780" width="55.1640625" style="57" customWidth="1"/>
    <col min="11781" max="11781" width="16.33203125" style="57" customWidth="1"/>
    <col min="11782" max="11782" width="4.83203125" style="57" customWidth="1"/>
    <col min="11783" max="12032" width="9.33203125" style="57"/>
    <col min="12033" max="12033" width="6.83203125" style="57" customWidth="1"/>
    <col min="12034" max="12034" width="55.1640625" style="57" customWidth="1"/>
    <col min="12035" max="12035" width="16.33203125" style="57" customWidth="1"/>
    <col min="12036" max="12036" width="55.1640625" style="57" customWidth="1"/>
    <col min="12037" max="12037" width="16.33203125" style="57" customWidth="1"/>
    <col min="12038" max="12038" width="4.83203125" style="57" customWidth="1"/>
    <col min="12039" max="12288" width="9.33203125" style="57"/>
    <col min="12289" max="12289" width="6.83203125" style="57" customWidth="1"/>
    <col min="12290" max="12290" width="55.1640625" style="57" customWidth="1"/>
    <col min="12291" max="12291" width="16.33203125" style="57" customWidth="1"/>
    <col min="12292" max="12292" width="55.1640625" style="57" customWidth="1"/>
    <col min="12293" max="12293" width="16.33203125" style="57" customWidth="1"/>
    <col min="12294" max="12294" width="4.83203125" style="57" customWidth="1"/>
    <col min="12295" max="12544" width="9.33203125" style="57"/>
    <col min="12545" max="12545" width="6.83203125" style="57" customWidth="1"/>
    <col min="12546" max="12546" width="55.1640625" style="57" customWidth="1"/>
    <col min="12547" max="12547" width="16.33203125" style="57" customWidth="1"/>
    <col min="12548" max="12548" width="55.1640625" style="57" customWidth="1"/>
    <col min="12549" max="12549" width="16.33203125" style="57" customWidth="1"/>
    <col min="12550" max="12550" width="4.83203125" style="57" customWidth="1"/>
    <col min="12551" max="12800" width="9.33203125" style="57"/>
    <col min="12801" max="12801" width="6.83203125" style="57" customWidth="1"/>
    <col min="12802" max="12802" width="55.1640625" style="57" customWidth="1"/>
    <col min="12803" max="12803" width="16.33203125" style="57" customWidth="1"/>
    <col min="12804" max="12804" width="55.1640625" style="57" customWidth="1"/>
    <col min="12805" max="12805" width="16.33203125" style="57" customWidth="1"/>
    <col min="12806" max="12806" width="4.83203125" style="57" customWidth="1"/>
    <col min="12807" max="13056" width="9.33203125" style="57"/>
    <col min="13057" max="13057" width="6.83203125" style="57" customWidth="1"/>
    <col min="13058" max="13058" width="55.1640625" style="57" customWidth="1"/>
    <col min="13059" max="13059" width="16.33203125" style="57" customWidth="1"/>
    <col min="13060" max="13060" width="55.1640625" style="57" customWidth="1"/>
    <col min="13061" max="13061" width="16.33203125" style="57" customWidth="1"/>
    <col min="13062" max="13062" width="4.83203125" style="57" customWidth="1"/>
    <col min="13063" max="13312" width="9.33203125" style="57"/>
    <col min="13313" max="13313" width="6.83203125" style="57" customWidth="1"/>
    <col min="13314" max="13314" width="55.1640625" style="57" customWidth="1"/>
    <col min="13315" max="13315" width="16.33203125" style="57" customWidth="1"/>
    <col min="13316" max="13316" width="55.1640625" style="57" customWidth="1"/>
    <col min="13317" max="13317" width="16.33203125" style="57" customWidth="1"/>
    <col min="13318" max="13318" width="4.83203125" style="57" customWidth="1"/>
    <col min="13319" max="13568" width="9.33203125" style="57"/>
    <col min="13569" max="13569" width="6.83203125" style="57" customWidth="1"/>
    <col min="13570" max="13570" width="55.1640625" style="57" customWidth="1"/>
    <col min="13571" max="13571" width="16.33203125" style="57" customWidth="1"/>
    <col min="13572" max="13572" width="55.1640625" style="57" customWidth="1"/>
    <col min="13573" max="13573" width="16.33203125" style="57" customWidth="1"/>
    <col min="13574" max="13574" width="4.83203125" style="57" customWidth="1"/>
    <col min="13575" max="13824" width="9.33203125" style="57"/>
    <col min="13825" max="13825" width="6.83203125" style="57" customWidth="1"/>
    <col min="13826" max="13826" width="55.1640625" style="57" customWidth="1"/>
    <col min="13827" max="13827" width="16.33203125" style="57" customWidth="1"/>
    <col min="13828" max="13828" width="55.1640625" style="57" customWidth="1"/>
    <col min="13829" max="13829" width="16.33203125" style="57" customWidth="1"/>
    <col min="13830" max="13830" width="4.83203125" style="57" customWidth="1"/>
    <col min="13831" max="14080" width="9.33203125" style="57"/>
    <col min="14081" max="14081" width="6.83203125" style="57" customWidth="1"/>
    <col min="14082" max="14082" width="55.1640625" style="57" customWidth="1"/>
    <col min="14083" max="14083" width="16.33203125" style="57" customWidth="1"/>
    <col min="14084" max="14084" width="55.1640625" style="57" customWidth="1"/>
    <col min="14085" max="14085" width="16.33203125" style="57" customWidth="1"/>
    <col min="14086" max="14086" width="4.83203125" style="57" customWidth="1"/>
    <col min="14087" max="14336" width="9.33203125" style="57"/>
    <col min="14337" max="14337" width="6.83203125" style="57" customWidth="1"/>
    <col min="14338" max="14338" width="55.1640625" style="57" customWidth="1"/>
    <col min="14339" max="14339" width="16.33203125" style="57" customWidth="1"/>
    <col min="14340" max="14340" width="55.1640625" style="57" customWidth="1"/>
    <col min="14341" max="14341" width="16.33203125" style="57" customWidth="1"/>
    <col min="14342" max="14342" width="4.83203125" style="57" customWidth="1"/>
    <col min="14343" max="14592" width="9.33203125" style="57"/>
    <col min="14593" max="14593" width="6.83203125" style="57" customWidth="1"/>
    <col min="14594" max="14594" width="55.1640625" style="57" customWidth="1"/>
    <col min="14595" max="14595" width="16.33203125" style="57" customWidth="1"/>
    <col min="14596" max="14596" width="55.1640625" style="57" customWidth="1"/>
    <col min="14597" max="14597" width="16.33203125" style="57" customWidth="1"/>
    <col min="14598" max="14598" width="4.83203125" style="57" customWidth="1"/>
    <col min="14599" max="14848" width="9.33203125" style="57"/>
    <col min="14849" max="14849" width="6.83203125" style="57" customWidth="1"/>
    <col min="14850" max="14850" width="55.1640625" style="57" customWidth="1"/>
    <col min="14851" max="14851" width="16.33203125" style="57" customWidth="1"/>
    <col min="14852" max="14852" width="55.1640625" style="57" customWidth="1"/>
    <col min="14853" max="14853" width="16.33203125" style="57" customWidth="1"/>
    <col min="14854" max="14854" width="4.83203125" style="57" customWidth="1"/>
    <col min="14855" max="15104" width="9.33203125" style="57"/>
    <col min="15105" max="15105" width="6.83203125" style="57" customWidth="1"/>
    <col min="15106" max="15106" width="55.1640625" style="57" customWidth="1"/>
    <col min="15107" max="15107" width="16.33203125" style="57" customWidth="1"/>
    <col min="15108" max="15108" width="55.1640625" style="57" customWidth="1"/>
    <col min="15109" max="15109" width="16.33203125" style="57" customWidth="1"/>
    <col min="15110" max="15110" width="4.83203125" style="57" customWidth="1"/>
    <col min="15111" max="15360" width="9.33203125" style="57"/>
    <col min="15361" max="15361" width="6.83203125" style="57" customWidth="1"/>
    <col min="15362" max="15362" width="55.1640625" style="57" customWidth="1"/>
    <col min="15363" max="15363" width="16.33203125" style="57" customWidth="1"/>
    <col min="15364" max="15364" width="55.1640625" style="57" customWidth="1"/>
    <col min="15365" max="15365" width="16.33203125" style="57" customWidth="1"/>
    <col min="15366" max="15366" width="4.83203125" style="57" customWidth="1"/>
    <col min="15367" max="15616" width="9.33203125" style="57"/>
    <col min="15617" max="15617" width="6.83203125" style="57" customWidth="1"/>
    <col min="15618" max="15618" width="55.1640625" style="57" customWidth="1"/>
    <col min="15619" max="15619" width="16.33203125" style="57" customWidth="1"/>
    <col min="15620" max="15620" width="55.1640625" style="57" customWidth="1"/>
    <col min="15621" max="15621" width="16.33203125" style="57" customWidth="1"/>
    <col min="15622" max="15622" width="4.83203125" style="57" customWidth="1"/>
    <col min="15623" max="15872" width="9.33203125" style="57"/>
    <col min="15873" max="15873" width="6.83203125" style="57" customWidth="1"/>
    <col min="15874" max="15874" width="55.1640625" style="57" customWidth="1"/>
    <col min="15875" max="15875" width="16.33203125" style="57" customWidth="1"/>
    <col min="15876" max="15876" width="55.1640625" style="57" customWidth="1"/>
    <col min="15877" max="15877" width="16.33203125" style="57" customWidth="1"/>
    <col min="15878" max="15878" width="4.83203125" style="57" customWidth="1"/>
    <col min="15879" max="16128" width="9.33203125" style="57"/>
    <col min="16129" max="16129" width="6.83203125" style="57" customWidth="1"/>
    <col min="16130" max="16130" width="55.1640625" style="57" customWidth="1"/>
    <col min="16131" max="16131" width="16.33203125" style="57" customWidth="1"/>
    <col min="16132" max="16132" width="55.1640625" style="57" customWidth="1"/>
    <col min="16133" max="16133" width="16.33203125" style="57" customWidth="1"/>
    <col min="16134" max="16134" width="4.83203125" style="57" customWidth="1"/>
    <col min="16135" max="16384" width="9.33203125" style="57"/>
  </cols>
  <sheetData>
    <row r="1" spans="1:6" ht="31.5" x14ac:dyDescent="0.2">
      <c r="B1" s="335" t="s">
        <v>160</v>
      </c>
      <c r="C1" s="336"/>
      <c r="D1" s="336"/>
      <c r="E1" s="336"/>
      <c r="F1" s="605" t="s">
        <v>616</v>
      </c>
    </row>
    <row r="2" spans="1:6" ht="14.25" thickBot="1" x14ac:dyDescent="0.25">
      <c r="E2" s="337" t="str">
        <f>'[1]2.1.sz.mell  '!E2</f>
        <v>Forintban!</v>
      </c>
      <c r="F2" s="605"/>
    </row>
    <row r="3" spans="1:6" ht="13.5" thickBot="1" x14ac:dyDescent="0.25">
      <c r="A3" s="607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24.75" thickBot="1" x14ac:dyDescent="0.25">
      <c r="A4" s="608"/>
      <c r="B4" s="199" t="s">
        <v>62</v>
      </c>
      <c r="C4" s="200" t="str">
        <f>+'[1]2.1.sz.mell  '!C4</f>
        <v>2018. évi előirányzat</v>
      </c>
      <c r="D4" s="199" t="s">
        <v>62</v>
      </c>
      <c r="E4" s="54" t="str">
        <f>+'[1]2.1.sz.mell  '!C4</f>
        <v>2018. évi előirányzat</v>
      </c>
      <c r="F4" s="605"/>
    </row>
    <row r="5" spans="1:6" s="341" customFormat="1" ht="13.5" thickBot="1" x14ac:dyDescent="0.25">
      <c r="A5" s="342"/>
      <c r="B5" s="343" t="s">
        <v>492</v>
      </c>
      <c r="C5" s="344" t="s">
        <v>493</v>
      </c>
      <c r="D5" s="343" t="s">
        <v>494</v>
      </c>
      <c r="E5" s="345" t="s">
        <v>496</v>
      </c>
      <c r="F5" s="605"/>
    </row>
    <row r="6" spans="1:6" ht="12.95" customHeight="1" x14ac:dyDescent="0.2">
      <c r="A6" s="347" t="s">
        <v>19</v>
      </c>
      <c r="B6" s="348" t="s">
        <v>385</v>
      </c>
      <c r="C6" s="324">
        <v>15429640</v>
      </c>
      <c r="D6" s="348" t="s">
        <v>232</v>
      </c>
      <c r="E6" s="330">
        <v>532767301</v>
      </c>
      <c r="F6" s="605"/>
    </row>
    <row r="7" spans="1:6" x14ac:dyDescent="0.2">
      <c r="A7" s="349" t="s">
        <v>20</v>
      </c>
      <c r="B7" s="350" t="s">
        <v>386</v>
      </c>
      <c r="C7" s="325"/>
      <c r="D7" s="350" t="s">
        <v>391</v>
      </c>
      <c r="E7" s="331">
        <v>530916301</v>
      </c>
      <c r="F7" s="605"/>
    </row>
    <row r="8" spans="1:6" ht="12.95" customHeight="1" x14ac:dyDescent="0.2">
      <c r="A8" s="349" t="s">
        <v>21</v>
      </c>
      <c r="B8" s="350" t="s">
        <v>10</v>
      </c>
      <c r="C8" s="325">
        <v>19229350</v>
      </c>
      <c r="D8" s="350" t="s">
        <v>188</v>
      </c>
      <c r="E8" s="331">
        <v>14820624</v>
      </c>
      <c r="F8" s="605"/>
    </row>
    <row r="9" spans="1:6" ht="12.95" customHeight="1" x14ac:dyDescent="0.2">
      <c r="A9" s="349" t="s">
        <v>22</v>
      </c>
      <c r="B9" s="350" t="s">
        <v>387</v>
      </c>
      <c r="C9" s="325"/>
      <c r="D9" s="350" t="s">
        <v>392</v>
      </c>
      <c r="E9" s="331"/>
      <c r="F9" s="605"/>
    </row>
    <row r="10" spans="1:6" ht="12.75" customHeight="1" x14ac:dyDescent="0.2">
      <c r="A10" s="349" t="s">
        <v>23</v>
      </c>
      <c r="B10" s="350" t="s">
        <v>388</v>
      </c>
      <c r="C10" s="325"/>
      <c r="D10" s="350" t="s">
        <v>234</v>
      </c>
      <c r="E10" s="331"/>
      <c r="F10" s="605"/>
    </row>
    <row r="11" spans="1:6" ht="12.95" customHeight="1" x14ac:dyDescent="0.2">
      <c r="A11" s="349" t="s">
        <v>24</v>
      </c>
      <c r="B11" s="350" t="s">
        <v>389</v>
      </c>
      <c r="C11" s="326"/>
      <c r="D11" s="459"/>
      <c r="E11" s="331"/>
      <c r="F11" s="605"/>
    </row>
    <row r="12" spans="1:6" ht="12.95" customHeight="1" x14ac:dyDescent="0.2">
      <c r="A12" s="349" t="s">
        <v>25</v>
      </c>
      <c r="B12" s="47"/>
      <c r="C12" s="325"/>
      <c r="D12" s="459"/>
      <c r="E12" s="331"/>
      <c r="F12" s="605"/>
    </row>
    <row r="13" spans="1:6" ht="12.95" customHeight="1" x14ac:dyDescent="0.2">
      <c r="A13" s="349" t="s">
        <v>26</v>
      </c>
      <c r="B13" s="47"/>
      <c r="C13" s="325"/>
      <c r="D13" s="460"/>
      <c r="E13" s="331"/>
      <c r="F13" s="605"/>
    </row>
    <row r="14" spans="1:6" ht="12.95" customHeight="1" x14ac:dyDescent="0.2">
      <c r="A14" s="349" t="s">
        <v>27</v>
      </c>
      <c r="B14" s="457"/>
      <c r="C14" s="326"/>
      <c r="D14" s="459"/>
      <c r="E14" s="331"/>
      <c r="F14" s="605"/>
    </row>
    <row r="15" spans="1:6" x14ac:dyDescent="0.2">
      <c r="A15" s="349" t="s">
        <v>28</v>
      </c>
      <c r="B15" s="47"/>
      <c r="C15" s="326"/>
      <c r="D15" s="459"/>
      <c r="E15" s="331"/>
      <c r="F15" s="605"/>
    </row>
    <row r="16" spans="1:6" ht="12.95" customHeight="1" thickBot="1" x14ac:dyDescent="0.25">
      <c r="A16" s="418" t="s">
        <v>29</v>
      </c>
      <c r="B16" s="458"/>
      <c r="C16" s="420"/>
      <c r="D16" s="419" t="s">
        <v>51</v>
      </c>
      <c r="E16" s="380"/>
      <c r="F16" s="605"/>
    </row>
    <row r="17" spans="1:6" ht="15.95" customHeight="1" thickBot="1" x14ac:dyDescent="0.25">
      <c r="A17" s="352" t="s">
        <v>30</v>
      </c>
      <c r="B17" s="132" t="s">
        <v>399</v>
      </c>
      <c r="C17" s="328">
        <f>+C6+C8+C9+C11+C12+C13+C14+C15+C16</f>
        <v>34658990</v>
      </c>
      <c r="D17" s="132" t="s">
        <v>400</v>
      </c>
      <c r="E17" s="333">
        <f>+E6+E8+E10+E11+E12+E13+E14+E15+E16</f>
        <v>547587925</v>
      </c>
      <c r="F17" s="605"/>
    </row>
    <row r="18" spans="1:6" ht="12.95" customHeight="1" x14ac:dyDescent="0.2">
      <c r="A18" s="347" t="s">
        <v>31</v>
      </c>
      <c r="B18" s="362" t="s">
        <v>250</v>
      </c>
      <c r="C18" s="369">
        <f>SUM(C19:C23)</f>
        <v>512928935</v>
      </c>
      <c r="D18" s="355" t="s">
        <v>192</v>
      </c>
      <c r="E18" s="80"/>
      <c r="F18" s="605"/>
    </row>
    <row r="19" spans="1:6" ht="12.95" customHeight="1" x14ac:dyDescent="0.2">
      <c r="A19" s="349" t="s">
        <v>32</v>
      </c>
      <c r="B19" s="363" t="s">
        <v>239</v>
      </c>
      <c r="C19" s="82">
        <v>512928935</v>
      </c>
      <c r="D19" s="355" t="s">
        <v>195</v>
      </c>
      <c r="E19" s="83"/>
      <c r="F19" s="605"/>
    </row>
    <row r="20" spans="1:6" ht="12.95" customHeight="1" x14ac:dyDescent="0.2">
      <c r="A20" s="347" t="s">
        <v>33</v>
      </c>
      <c r="B20" s="363" t="s">
        <v>240</v>
      </c>
      <c r="C20" s="82"/>
      <c r="D20" s="355" t="s">
        <v>157</v>
      </c>
      <c r="E20" s="83"/>
      <c r="F20" s="605"/>
    </row>
    <row r="21" spans="1:6" ht="12.95" customHeight="1" x14ac:dyDescent="0.2">
      <c r="A21" s="349" t="s">
        <v>34</v>
      </c>
      <c r="B21" s="363" t="s">
        <v>241</v>
      </c>
      <c r="C21" s="82"/>
      <c r="D21" s="355" t="s">
        <v>158</v>
      </c>
      <c r="E21" s="83"/>
      <c r="F21" s="605"/>
    </row>
    <row r="22" spans="1:6" ht="12.95" customHeight="1" x14ac:dyDescent="0.2">
      <c r="A22" s="347" t="s">
        <v>35</v>
      </c>
      <c r="B22" s="363" t="s">
        <v>242</v>
      </c>
      <c r="C22" s="82"/>
      <c r="D22" s="354" t="s">
        <v>238</v>
      </c>
      <c r="E22" s="83"/>
      <c r="F22" s="605"/>
    </row>
    <row r="23" spans="1:6" ht="12.95" customHeight="1" x14ac:dyDescent="0.2">
      <c r="A23" s="349" t="s">
        <v>36</v>
      </c>
      <c r="B23" s="364" t="s">
        <v>243</v>
      </c>
      <c r="C23" s="82"/>
      <c r="D23" s="355" t="s">
        <v>196</v>
      </c>
      <c r="E23" s="83"/>
      <c r="F23" s="605"/>
    </row>
    <row r="24" spans="1:6" ht="12.95" customHeight="1" x14ac:dyDescent="0.2">
      <c r="A24" s="347" t="s">
        <v>37</v>
      </c>
      <c r="B24" s="365" t="s">
        <v>244</v>
      </c>
      <c r="C24" s="357">
        <f>+C25+C26+C27+C28+C29</f>
        <v>0</v>
      </c>
      <c r="D24" s="366" t="s">
        <v>194</v>
      </c>
      <c r="E24" s="83"/>
      <c r="F24" s="605"/>
    </row>
    <row r="25" spans="1:6" ht="12.95" customHeight="1" x14ac:dyDescent="0.2">
      <c r="A25" s="349" t="s">
        <v>38</v>
      </c>
      <c r="B25" s="364" t="s">
        <v>245</v>
      </c>
      <c r="C25" s="82"/>
      <c r="D25" s="366" t="s">
        <v>393</v>
      </c>
      <c r="E25" s="83"/>
      <c r="F25" s="605"/>
    </row>
    <row r="26" spans="1:6" ht="12.95" customHeight="1" x14ac:dyDescent="0.2">
      <c r="A26" s="347" t="s">
        <v>39</v>
      </c>
      <c r="B26" s="364" t="s">
        <v>246</v>
      </c>
      <c r="C26" s="82"/>
      <c r="D26" s="361"/>
      <c r="E26" s="83"/>
      <c r="F26" s="605"/>
    </row>
    <row r="27" spans="1:6" ht="12.95" customHeight="1" x14ac:dyDescent="0.2">
      <c r="A27" s="349" t="s">
        <v>40</v>
      </c>
      <c r="B27" s="363" t="s">
        <v>247</v>
      </c>
      <c r="C27" s="82"/>
      <c r="D27" s="128"/>
      <c r="E27" s="83"/>
      <c r="F27" s="605"/>
    </row>
    <row r="28" spans="1:6" ht="12.95" customHeight="1" x14ac:dyDescent="0.2">
      <c r="A28" s="347" t="s">
        <v>41</v>
      </c>
      <c r="B28" s="367" t="s">
        <v>248</v>
      </c>
      <c r="C28" s="82"/>
      <c r="D28" s="47"/>
      <c r="E28" s="83"/>
      <c r="F28" s="605"/>
    </row>
    <row r="29" spans="1:6" ht="12.95" customHeight="1" thickBot="1" x14ac:dyDescent="0.25">
      <c r="A29" s="349" t="s">
        <v>42</v>
      </c>
      <c r="B29" s="368" t="s">
        <v>249</v>
      </c>
      <c r="C29" s="82"/>
      <c r="D29" s="128"/>
      <c r="E29" s="83"/>
      <c r="F29" s="605"/>
    </row>
    <row r="30" spans="1:6" ht="21.75" customHeight="1" thickBot="1" x14ac:dyDescent="0.25">
      <c r="A30" s="352" t="s">
        <v>43</v>
      </c>
      <c r="B30" s="132" t="s">
        <v>390</v>
      </c>
      <c r="C30" s="328">
        <f>+C18+C24</f>
        <v>512928935</v>
      </c>
      <c r="D30" s="132" t="s">
        <v>394</v>
      </c>
      <c r="E30" s="333">
        <f>SUM(E18:E29)</f>
        <v>0</v>
      </c>
      <c r="F30" s="605"/>
    </row>
    <row r="31" spans="1:6" ht="13.5" thickBot="1" x14ac:dyDescent="0.25">
      <c r="A31" s="352" t="s">
        <v>44</v>
      </c>
      <c r="B31" s="358" t="s">
        <v>395</v>
      </c>
      <c r="C31" s="359">
        <f>+C17+C30</f>
        <v>547587925</v>
      </c>
      <c r="D31" s="358" t="s">
        <v>396</v>
      </c>
      <c r="E31" s="359">
        <f>+E17+E30</f>
        <v>547587925</v>
      </c>
      <c r="F31" s="605"/>
    </row>
    <row r="32" spans="1:6" ht="13.5" thickBot="1" x14ac:dyDescent="0.25">
      <c r="A32" s="352" t="s">
        <v>45</v>
      </c>
      <c r="B32" s="358" t="s">
        <v>170</v>
      </c>
      <c r="C32" s="359">
        <f>IF(C17-E17&lt;0,E17-C17,"-")</f>
        <v>512928935</v>
      </c>
      <c r="D32" s="358" t="s">
        <v>171</v>
      </c>
      <c r="E32" s="359" t="str">
        <f>IF(C17-E17&gt;0,C17-E17,"-")</f>
        <v>-</v>
      </c>
      <c r="F32" s="605"/>
    </row>
    <row r="33" spans="1:6" ht="13.5" thickBot="1" x14ac:dyDescent="0.25">
      <c r="A33" s="352" t="s">
        <v>46</v>
      </c>
      <c r="B33" s="358" t="s">
        <v>564</v>
      </c>
      <c r="C33" s="359" t="str">
        <f>IF(C31-E31&lt;0,E31-C31,"-")</f>
        <v>-</v>
      </c>
      <c r="D33" s="358" t="s">
        <v>565</v>
      </c>
      <c r="E33" s="359" t="str">
        <f>IF(C31-E31&gt;0,C31-E31,"-")</f>
        <v>-</v>
      </c>
      <c r="F33" s="60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workbookViewId="0">
      <selection activeCell="B3" sqref="B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0" t="str">
        <f>+ÖSSZEFÜGGÉSEK!A5</f>
        <v>2018. évi előirányzat BEVÉTELEK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542</v>
      </c>
      <c r="B6" s="143">
        <f>+'1.1.sz.mell.'!C62</f>
        <v>961942593</v>
      </c>
      <c r="C6" s="142" t="s">
        <v>486</v>
      </c>
      <c r="D6" s="145">
        <f>+'2.1.sz.mell  '!C18+'2.2.sz.mell  '!C17</f>
        <v>961942588</v>
      </c>
      <c r="E6" s="143">
        <f t="shared" ref="E6:E15" si="0">+B6-D6</f>
        <v>5</v>
      </c>
    </row>
    <row r="7" spans="1:5" x14ac:dyDescent="0.2">
      <c r="A7" s="142" t="s">
        <v>543</v>
      </c>
      <c r="B7" s="143">
        <f>+'1.1.sz.mell.'!C86</f>
        <v>1071078991</v>
      </c>
      <c r="C7" s="142" t="s">
        <v>487</v>
      </c>
      <c r="D7" s="145">
        <f>+'2.1.sz.mell  '!C29+'2.2.sz.mell  '!C30</f>
        <v>578975045</v>
      </c>
      <c r="E7" s="143">
        <f t="shared" si="0"/>
        <v>492103946</v>
      </c>
    </row>
    <row r="8" spans="1:5" x14ac:dyDescent="0.2">
      <c r="A8" s="142" t="s">
        <v>544</v>
      </c>
      <c r="B8" s="143">
        <f>+'1.1.sz.mell.'!C87</f>
        <v>2033021584</v>
      </c>
      <c r="C8" s="142" t="s">
        <v>488</v>
      </c>
      <c r="D8" s="145">
        <f>+'2.1.sz.mell  '!C30+'2.2.sz.mell  '!C31</f>
        <v>1540917633</v>
      </c>
      <c r="E8" s="143">
        <f t="shared" si="0"/>
        <v>492103951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0" t="str">
        <f>+ÖSSZEFÜGGÉSEK!A12</f>
        <v>2018. évi előirányzat KIADÁSOK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545</v>
      </c>
      <c r="B13" s="143">
        <f>+'1.1.sz.mell.'!C128</f>
        <v>1523483117</v>
      </c>
      <c r="C13" s="142" t="s">
        <v>489</v>
      </c>
      <c r="D13" s="145">
        <f>+'2.1.sz.mell  '!E18+'2.2.sz.mell  '!E17</f>
        <v>1540917633</v>
      </c>
      <c r="E13" s="143">
        <f t="shared" si="0"/>
        <v>-17434516</v>
      </c>
    </row>
    <row r="14" spans="1:5" x14ac:dyDescent="0.2">
      <c r="A14" s="142" t="s">
        <v>546</v>
      </c>
      <c r="B14" s="143">
        <f>+'1.1.sz.mell.'!C153</f>
        <v>509538467</v>
      </c>
      <c r="C14" s="142" t="s">
        <v>490</v>
      </c>
      <c r="D14" s="145">
        <f>+'2.1.sz.mell  '!E29+'2.2.sz.mell  '!E30</f>
        <v>0</v>
      </c>
      <c r="E14" s="143">
        <f t="shared" si="0"/>
        <v>509538467</v>
      </c>
    </row>
    <row r="15" spans="1:5" x14ac:dyDescent="0.2">
      <c r="A15" s="142" t="s">
        <v>547</v>
      </c>
      <c r="B15" s="143">
        <f>+'1.1.sz.mell.'!C154</f>
        <v>2033021584</v>
      </c>
      <c r="C15" s="142" t="s">
        <v>491</v>
      </c>
      <c r="D15" s="145">
        <f>+'2.1.sz.mell  '!E30+'2.2.sz.mell  '!E31</f>
        <v>1540917633</v>
      </c>
      <c r="E15" s="143">
        <f t="shared" si="0"/>
        <v>492103951</v>
      </c>
    </row>
    <row r="16" spans="1:5" x14ac:dyDescent="0.2">
      <c r="A16" s="134"/>
      <c r="B16" s="134"/>
      <c r="C16" s="142"/>
      <c r="D16" s="145"/>
      <c r="E16" s="135"/>
    </row>
    <row r="17" spans="1:5" x14ac:dyDescent="0.2">
      <c r="A17" s="134"/>
      <c r="B17" s="134"/>
      <c r="C17" s="134"/>
      <c r="D17" s="134"/>
      <c r="E17" s="134"/>
    </row>
    <row r="18" spans="1:5" x14ac:dyDescent="0.2">
      <c r="A18" s="134"/>
      <c r="B18" s="134"/>
      <c r="C18" s="134"/>
      <c r="D18" s="134"/>
      <c r="E18" s="134"/>
    </row>
    <row r="19" spans="1:5" x14ac:dyDescent="0.2">
      <c r="A19" s="134"/>
      <c r="B19" s="134"/>
      <c r="C19" s="134"/>
      <c r="D19" s="134"/>
      <c r="E19" s="134"/>
    </row>
  </sheetData>
  <phoneticPr fontId="30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G11"/>
  <sheetViews>
    <sheetView view="pageLayout" zoomScaleNormal="120" workbookViewId="0">
      <selection activeCell="D8" sqref="D8"/>
    </sheetView>
  </sheetViews>
  <sheetFormatPr defaultRowHeight="15" x14ac:dyDescent="0.2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 x14ac:dyDescent="0.25">
      <c r="A1" s="609" t="s">
        <v>593</v>
      </c>
      <c r="B1" s="609"/>
      <c r="C1" s="609"/>
      <c r="D1" s="609"/>
      <c r="E1" s="609"/>
      <c r="F1" s="609"/>
    </row>
    <row r="2" spans="1:7" ht="15.95" customHeight="1" thickBot="1" x14ac:dyDescent="0.3">
      <c r="A2" s="157"/>
      <c r="B2" s="157"/>
      <c r="C2" s="610"/>
      <c r="D2" s="610"/>
      <c r="E2" s="617" t="str">
        <f>'2.2.sz.mell  '!E2</f>
        <v>Forintban!</v>
      </c>
      <c r="F2" s="617"/>
      <c r="G2" s="163"/>
    </row>
    <row r="3" spans="1:7" ht="63" customHeight="1" x14ac:dyDescent="0.25">
      <c r="A3" s="613" t="s">
        <v>17</v>
      </c>
      <c r="B3" s="615" t="s">
        <v>198</v>
      </c>
      <c r="C3" s="615" t="s">
        <v>254</v>
      </c>
      <c r="D3" s="615"/>
      <c r="E3" s="615"/>
      <c r="F3" s="611" t="s">
        <v>501</v>
      </c>
    </row>
    <row r="4" spans="1:7" ht="15.75" thickBot="1" x14ac:dyDescent="0.3">
      <c r="A4" s="614"/>
      <c r="B4" s="616"/>
      <c r="C4" s="507">
        <f>+LEFT(ÖSSZEFÜGGÉSEK!A5,4)+1</f>
        <v>2019</v>
      </c>
      <c r="D4" s="507">
        <f>+C4+1</f>
        <v>2020</v>
      </c>
      <c r="E4" s="507">
        <f>+D4+1</f>
        <v>2021</v>
      </c>
      <c r="F4" s="612"/>
    </row>
    <row r="5" spans="1:7" ht="15.75" thickBot="1" x14ac:dyDescent="0.3">
      <c r="A5" s="160"/>
      <c r="B5" s="161" t="s">
        <v>492</v>
      </c>
      <c r="C5" s="161" t="s">
        <v>493</v>
      </c>
      <c r="D5" s="161" t="s">
        <v>494</v>
      </c>
      <c r="E5" s="161" t="s">
        <v>496</v>
      </c>
      <c r="F5" s="162" t="s">
        <v>495</v>
      </c>
    </row>
    <row r="6" spans="1:7" x14ac:dyDescent="0.25">
      <c r="A6" s="159" t="s">
        <v>19</v>
      </c>
      <c r="B6" s="179"/>
      <c r="C6" s="549"/>
      <c r="D6" s="549"/>
      <c r="E6" s="549"/>
      <c r="F6" s="550">
        <f>SUM(C6:E6)</f>
        <v>0</v>
      </c>
    </row>
    <row r="7" spans="1:7" x14ac:dyDescent="0.25">
      <c r="A7" s="158" t="s">
        <v>20</v>
      </c>
      <c r="B7" s="180"/>
      <c r="C7" s="551"/>
      <c r="D7" s="551"/>
      <c r="E7" s="551"/>
      <c r="F7" s="552">
        <f>SUM(C7:E7)</f>
        <v>0</v>
      </c>
    </row>
    <row r="8" spans="1:7" x14ac:dyDescent="0.25">
      <c r="A8" s="158" t="s">
        <v>21</v>
      </c>
      <c r="B8" s="180"/>
      <c r="C8" s="551"/>
      <c r="D8" s="551"/>
      <c r="E8" s="551"/>
      <c r="F8" s="552">
        <f>SUM(C8:E8)</f>
        <v>0</v>
      </c>
    </row>
    <row r="9" spans="1:7" x14ac:dyDescent="0.25">
      <c r="A9" s="158" t="s">
        <v>22</v>
      </c>
      <c r="B9" s="180"/>
      <c r="C9" s="551"/>
      <c r="D9" s="551"/>
      <c r="E9" s="551"/>
      <c r="F9" s="552">
        <f>SUM(C9:E9)</f>
        <v>0</v>
      </c>
    </row>
    <row r="10" spans="1:7" ht="15.75" thickBot="1" x14ac:dyDescent="0.3">
      <c r="A10" s="164" t="s">
        <v>23</v>
      </c>
      <c r="B10" s="181"/>
      <c r="C10" s="553"/>
      <c r="D10" s="553"/>
      <c r="E10" s="553"/>
      <c r="F10" s="552">
        <f>SUM(C10:E10)</f>
        <v>0</v>
      </c>
    </row>
    <row r="11" spans="1:7" s="494" customFormat="1" thickBot="1" x14ac:dyDescent="0.25">
      <c r="A11" s="493" t="s">
        <v>24</v>
      </c>
      <c r="B11" s="165" t="s">
        <v>199</v>
      </c>
      <c r="C11" s="554">
        <f>SUM(C6:C10)</f>
        <v>0</v>
      </c>
      <c r="D11" s="554">
        <f>SUM(D6:D10)</f>
        <v>0</v>
      </c>
      <c r="E11" s="554">
        <f>SUM(E6:E10)</f>
        <v>0</v>
      </c>
      <c r="F11" s="55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3. melléklet a 3/2018. (III.01.)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11</vt:i4>
      </vt:variant>
    </vt:vector>
  </HeadingPairs>
  <TitlesOfParts>
    <vt:vector size="4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9.1.2. sz. mell</vt:lpstr>
      <vt:lpstr>9.1.3. sz. mell.</vt:lpstr>
      <vt:lpstr>9.2. sz. mell</vt:lpstr>
      <vt:lpstr>9.3. sz. mell</vt:lpstr>
      <vt:lpstr>9.3.1. sz. mell</vt:lpstr>
      <vt:lpstr>9.3.2. sz. mell</vt:lpstr>
      <vt:lpstr>9.4. sz. mell</vt:lpstr>
      <vt:lpstr>9.5. sz. mell</vt:lpstr>
      <vt:lpstr>9.5.1.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Jósvayné V. Andrea</cp:lastModifiedBy>
  <cp:lastPrinted>2018-03-06T09:53:27Z</cp:lastPrinted>
  <dcterms:created xsi:type="dcterms:W3CDTF">1999-10-30T10:30:45Z</dcterms:created>
  <dcterms:modified xsi:type="dcterms:W3CDTF">2018-03-06T09:54:22Z</dcterms:modified>
</cp:coreProperties>
</file>