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Rendeletek\2020\Zárszámadás\"/>
    </mc:Choice>
  </mc:AlternateContent>
  <xr:revisionPtr revIDLastSave="0" documentId="13_ncr:1_{B9288F04-B3D0-4841-85C1-C5EC5893CAF3}" xr6:coauthVersionLast="45" xr6:coauthVersionMax="45" xr10:uidLastSave="{00000000-0000-0000-0000-000000000000}"/>
  <bookViews>
    <workbookView xWindow="28680" yWindow="-120" windowWidth="29040" windowHeight="15840" tabRatio="727" firstSheet="1" activeTab="1" xr2:uid="{00000000-000D-0000-FFFF-FFFF00000000}"/>
  </bookViews>
  <sheets>
    <sheet name="ÖSSZEFÜGGÉSEK" sheetId="1" state="hidden" r:id="rId1"/>
    <sheet name="1.1.sz.mell." sheetId="2" r:id="rId2"/>
    <sheet name="1.2.sz.mell." sheetId="3" r:id="rId3"/>
    <sheet name="1.3.sz.mell." sheetId="4" state="hidden" r:id="rId4"/>
    <sheet name="1.4.sz.mell." sheetId="5" state="hidden" r:id="rId5"/>
    <sheet name="2.1.sz.mell  " sheetId="6" r:id="rId6"/>
    <sheet name="2.2.sz.mell  " sheetId="7" r:id="rId7"/>
    <sheet name="ELLENŐRZÉS-1.sz.2.1.sz.2.2.sz." sheetId="8" state="hidden" r:id="rId8"/>
    <sheet name="3.sz.mell." sheetId="9" r:id="rId9"/>
    <sheet name="4.sz.mell." sheetId="10" r:id="rId10"/>
    <sheet name="5. sz. mell. " sheetId="11" r:id="rId11"/>
    <sheet name="6.1. sz. melléklet" sheetId="12" r:id="rId12"/>
    <sheet name="6.2. sz. mell" sheetId="13" state="hidden" r:id="rId13"/>
    <sheet name="6.3. sz. mell" sheetId="14" state="hidden" r:id="rId14"/>
    <sheet name="6.4. sz. mell" sheetId="15" state="hidden" r:id="rId15"/>
    <sheet name="7.1. sz. mell" sheetId="16" state="hidden" r:id="rId16"/>
    <sheet name="7.2. sz. mell" sheetId="17" state="hidden" r:id="rId17"/>
    <sheet name="7.3. sz. mell" sheetId="18" state="hidden" r:id="rId18"/>
    <sheet name="7.4. sz. mell" sheetId="19" state="hidden" r:id="rId19"/>
    <sheet name="8.1. sz. mell." sheetId="20" state="hidden" r:id="rId20"/>
    <sheet name="8.1.1. sz. mell." sheetId="21" state="hidden" r:id="rId21"/>
    <sheet name="8.1.2. sz. mell." sheetId="22" state="hidden" r:id="rId22"/>
    <sheet name="8.1.3. sz. mell." sheetId="23" state="hidden" r:id="rId23"/>
    <sheet name="8.2. sz. mell." sheetId="24" state="hidden" r:id="rId24"/>
    <sheet name="8.2.1. sz. mell." sheetId="25" state="hidden" r:id="rId25"/>
    <sheet name="8.2.2. sz. mell." sheetId="26" state="hidden" r:id="rId26"/>
    <sheet name="8.2.3. sz. mell." sheetId="27" state="hidden" r:id="rId27"/>
    <sheet name="8.3. sz. mell." sheetId="28" state="hidden" r:id="rId28"/>
    <sheet name="8.3.1. sz. mell." sheetId="29" state="hidden" r:id="rId29"/>
    <sheet name="8.3.2. sz. mell. " sheetId="30" state="hidden" r:id="rId30"/>
    <sheet name="8.3.3. sz. mell." sheetId="31" state="hidden" r:id="rId31"/>
    <sheet name="6.2. sz. melléklet" sheetId="53" r:id="rId32"/>
    <sheet name="6.3. sz. melléklet" sheetId="54" r:id="rId33"/>
    <sheet name="6.4. sz. melléklet" sheetId="55" r:id="rId34"/>
    <sheet name="7. sz. mell" sheetId="32" r:id="rId35"/>
    <sheet name="8.sz.melléklet" sheetId="57" r:id="rId36"/>
    <sheet name="1.1.tájékoztató tábla" sheetId="33" r:id="rId37"/>
    <sheet name="1.2. tájékoztató tábla" sheetId="48" r:id="rId38"/>
    <sheet name="1.3. tájékoztató tábla" sheetId="52" r:id="rId39"/>
    <sheet name="1.4. tájékoztató tábla" sheetId="56" r:id="rId40"/>
    <sheet name="2. tájékoztató tábla" sheetId="34" r:id="rId41"/>
    <sheet name="3. tájékoztató tábla" sheetId="35" r:id="rId42"/>
    <sheet name="4. tájékoztató tábla" sheetId="36" r:id="rId43"/>
    <sheet name="5. tájékoztató tábla" sheetId="37" r:id="rId44"/>
    <sheet name="6. tájékoztató tábla" sheetId="38" r:id="rId45"/>
    <sheet name="7.1.1. tájékoztató tábla" sheetId="39" r:id="rId46"/>
    <sheet name="7.1.2. tájékoztató tábla" sheetId="49" r:id="rId47"/>
    <sheet name="7.1.3. tájékoztató tábla" sheetId="50" r:id="rId48"/>
    <sheet name="7.1.4. tájékoztató tábla" sheetId="51" r:id="rId49"/>
    <sheet name="7.2. tájékoztató tábla" sheetId="40" r:id="rId50"/>
    <sheet name="7.3. tájékoztató tábla" sheetId="41" r:id="rId51"/>
    <sheet name="7.4. tájékoztató tábla" sheetId="42" r:id="rId52"/>
    <sheet name="8. tájékoztató tábla" sheetId="43" r:id="rId53"/>
    <sheet name="9. tájékoztató tábla" sheetId="44" r:id="rId54"/>
    <sheet name="Munka1" sheetId="45" state="hidden" r:id="rId55"/>
  </sheets>
  <externalReferences>
    <externalReference r:id="rId56"/>
    <externalReference r:id="rId57"/>
    <externalReference r:id="rId58"/>
  </externalReferences>
  <definedNames>
    <definedName name="_ftn1" localSheetId="50">'7.3. tájékoztató tábla'!#REF!</definedName>
    <definedName name="_ftnref1" localSheetId="50">'7.3. tájékoztató tábla'!$A$19</definedName>
    <definedName name="_xlnm.Print_Titles" localSheetId="11">'6.1. sz. melléklet'!$1:$6</definedName>
    <definedName name="_xlnm.Print_Titles" localSheetId="12">'6.2. sz. mell'!$1:$6</definedName>
    <definedName name="_xlnm.Print_Titles" localSheetId="31">'6.2. sz. melléklet'!$1:$6</definedName>
    <definedName name="_xlnm.Print_Titles" localSheetId="13">'6.3. sz. mell'!$1:$6</definedName>
    <definedName name="_xlnm.Print_Titles" localSheetId="32">'6.3. sz. melléklet'!$2:$7</definedName>
    <definedName name="_xlnm.Print_Titles" localSheetId="14">'6.4. sz. mell'!$1:$6</definedName>
    <definedName name="_xlnm.Print_Titles" localSheetId="33">'6.4. sz. melléklet'!$3:$8</definedName>
    <definedName name="_xlnm.Print_Titles" localSheetId="15">'7.1. sz. mell'!$1:$6</definedName>
    <definedName name="_xlnm.Print_Titles" localSheetId="45">'7.1.1. tájékoztató tábla'!$3:$7</definedName>
    <definedName name="_xlnm.Print_Titles" localSheetId="46">'7.1.2. tájékoztató tábla'!$3:$7</definedName>
    <definedName name="_xlnm.Print_Titles" localSheetId="47">'7.1.3. tájékoztató tábla'!$3:$6</definedName>
    <definedName name="_xlnm.Print_Titles" localSheetId="48">'7.1.4. tájékoztató tábla'!$3:$5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'1.1.sz.mell.'!$A$1:$E$147</definedName>
    <definedName name="_xlnm.Print_Area" localSheetId="36">'1.1.tájékoztató tábla'!$A$1:$E$146</definedName>
    <definedName name="_xlnm.Print_Area" localSheetId="37">'1.2. tájékoztató tábla'!$A$1:$E$152</definedName>
    <definedName name="_xlnm.Print_Area" localSheetId="2">'1.2.sz.mell.'!$A$1:$E$147</definedName>
    <definedName name="_xlnm.Print_Area" localSheetId="38">'1.3. tájékoztató tábla'!$A$1:$E$152</definedName>
    <definedName name="_xlnm.Print_Area" localSheetId="3">'1.3.sz.mell.'!$A$1:$E$146</definedName>
    <definedName name="_xlnm.Print_Area" localSheetId="39">'1.4. tájékoztató tábla'!$A$1:$E$151</definedName>
    <definedName name="_xlnm.Print_Area" localSheetId="4">'1.4.sz.mell.'!$A$1:$E$146</definedName>
    <definedName name="_xlnm.Print_Area" localSheetId="5">'2.1.sz.mell  '!$A$1:$J$160</definedName>
    <definedName name="_xlnm.Print_Area" localSheetId="6">'2.2.sz.mell  '!$A$1:$J$167</definedName>
    <definedName name="_xlnm.Print_Area" localSheetId="32">'6.3. sz. melléklet'!$A$1:$E$183</definedName>
    <definedName name="_xlnm.Print_Area" localSheetId="33">'6.4. sz. melléklet'!$A$1:$E$152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92" i="57" l="1"/>
  <c r="I292" i="57"/>
  <c r="Q291" i="57"/>
  <c r="P291" i="57"/>
  <c r="O291" i="57"/>
  <c r="P290" i="57"/>
  <c r="O290" i="57"/>
  <c r="Q289" i="57"/>
  <c r="P289" i="57"/>
  <c r="O289" i="57"/>
  <c r="Q288" i="57"/>
  <c r="P288" i="57"/>
  <c r="O288" i="57"/>
  <c r="Q287" i="57"/>
  <c r="P287" i="57"/>
  <c r="O287" i="57"/>
  <c r="Q286" i="57"/>
  <c r="P286" i="57"/>
  <c r="O286" i="57"/>
  <c r="Q285" i="57"/>
  <c r="P285" i="57"/>
  <c r="O285" i="57"/>
  <c r="Q284" i="57"/>
  <c r="P284" i="57"/>
  <c r="O284" i="57"/>
  <c r="Q283" i="57"/>
  <c r="P283" i="57"/>
  <c r="O283" i="57"/>
  <c r="Q282" i="57"/>
  <c r="P282" i="57"/>
  <c r="O282" i="57"/>
  <c r="Q281" i="57"/>
  <c r="P281" i="57"/>
  <c r="O281" i="57"/>
  <c r="Q280" i="57"/>
  <c r="P280" i="57"/>
  <c r="O280" i="57"/>
  <c r="Q279" i="57"/>
  <c r="P279" i="57"/>
  <c r="O279" i="57"/>
  <c r="Q278" i="57"/>
  <c r="P278" i="57"/>
  <c r="O278" i="57"/>
  <c r="Q277" i="57"/>
  <c r="P277" i="57"/>
  <c r="O277" i="57"/>
  <c r="Q276" i="57"/>
  <c r="P276" i="57"/>
  <c r="O276" i="57"/>
  <c r="Q275" i="57"/>
  <c r="P275" i="57"/>
  <c r="O275" i="57"/>
  <c r="Q274" i="57"/>
  <c r="P274" i="57"/>
  <c r="O274" i="57"/>
  <c r="Q273" i="57"/>
  <c r="P273" i="57"/>
  <c r="O273" i="57"/>
  <c r="P272" i="57"/>
  <c r="N272" i="57"/>
  <c r="M272" i="57"/>
  <c r="L272" i="57"/>
  <c r="K272" i="57"/>
  <c r="J272" i="57"/>
  <c r="I272" i="57"/>
  <c r="H272" i="57"/>
  <c r="Q272" i="57" s="1"/>
  <c r="G272" i="57"/>
  <c r="F272" i="57"/>
  <c r="O272" i="57" s="1"/>
  <c r="E272" i="57"/>
  <c r="D272" i="57"/>
  <c r="C272" i="57"/>
  <c r="Q271" i="57"/>
  <c r="P271" i="57"/>
  <c r="O271" i="57"/>
  <c r="Q270" i="57"/>
  <c r="P270" i="57"/>
  <c r="O270" i="57"/>
  <c r="Q269" i="57"/>
  <c r="P269" i="57"/>
  <c r="O269" i="57"/>
  <c r="Q268" i="57"/>
  <c r="P268" i="57"/>
  <c r="O268" i="57"/>
  <c r="Q267" i="57"/>
  <c r="P267" i="57"/>
  <c r="O267" i="57"/>
  <c r="P266" i="57"/>
  <c r="N266" i="57"/>
  <c r="M266" i="57"/>
  <c r="L266" i="57"/>
  <c r="K266" i="57"/>
  <c r="J266" i="57"/>
  <c r="I266" i="57"/>
  <c r="G266" i="57"/>
  <c r="G265" i="57" s="1"/>
  <c r="G264" i="57" s="1"/>
  <c r="F266" i="57"/>
  <c r="E266" i="57"/>
  <c r="D266" i="57"/>
  <c r="C266" i="57"/>
  <c r="P265" i="57"/>
  <c r="N265" i="57"/>
  <c r="M265" i="57"/>
  <c r="L265" i="57"/>
  <c r="K265" i="57"/>
  <c r="J265" i="57"/>
  <c r="I265" i="57"/>
  <c r="H265" i="57"/>
  <c r="F265" i="57"/>
  <c r="D265" i="57"/>
  <c r="M264" i="57"/>
  <c r="L264" i="57"/>
  <c r="K264" i="57"/>
  <c r="J264" i="57"/>
  <c r="I264" i="57"/>
  <c r="H264" i="57"/>
  <c r="F264" i="57"/>
  <c r="D264" i="57"/>
  <c r="P264" i="57" s="1"/>
  <c r="Q263" i="57"/>
  <c r="P263" i="57"/>
  <c r="O263" i="57"/>
  <c r="Q262" i="57"/>
  <c r="P262" i="57"/>
  <c r="O262" i="57"/>
  <c r="Q261" i="57"/>
  <c r="P261" i="57"/>
  <c r="O261" i="57"/>
  <c r="Q260" i="57"/>
  <c r="P260" i="57"/>
  <c r="O260" i="57"/>
  <c r="Q259" i="57"/>
  <c r="P259" i="57"/>
  <c r="O259" i="57"/>
  <c r="Q258" i="57"/>
  <c r="O258" i="57"/>
  <c r="D258" i="57"/>
  <c r="P258" i="57" s="1"/>
  <c r="C258" i="57"/>
  <c r="Q257" i="57"/>
  <c r="P257" i="57"/>
  <c r="O257" i="57"/>
  <c r="Q256" i="57"/>
  <c r="P256" i="57"/>
  <c r="O256" i="57"/>
  <c r="Q255" i="57"/>
  <c r="N255" i="57"/>
  <c r="M255" i="57"/>
  <c r="L255" i="57"/>
  <c r="K255" i="57"/>
  <c r="J255" i="57"/>
  <c r="I255" i="57"/>
  <c r="H255" i="57"/>
  <c r="G255" i="57"/>
  <c r="P255" i="57" s="1"/>
  <c r="F255" i="57"/>
  <c r="E255" i="57"/>
  <c r="D255" i="57"/>
  <c r="C255" i="57"/>
  <c r="O255" i="57" s="1"/>
  <c r="Q254" i="57"/>
  <c r="P254" i="57"/>
  <c r="O254" i="57"/>
  <c r="Q253" i="57"/>
  <c r="P253" i="57"/>
  <c r="O253" i="57"/>
  <c r="Q252" i="57"/>
  <c r="P252" i="57"/>
  <c r="O252" i="57"/>
  <c r="Q251" i="57"/>
  <c r="P251" i="57"/>
  <c r="O251" i="57"/>
  <c r="Q250" i="57"/>
  <c r="P250" i="57"/>
  <c r="O250" i="57"/>
  <c r="Q249" i="57"/>
  <c r="P249" i="57"/>
  <c r="O249" i="57"/>
  <c r="Q248" i="57"/>
  <c r="P248" i="57"/>
  <c r="O248" i="57"/>
  <c r="Q247" i="57"/>
  <c r="P247" i="57"/>
  <c r="D247" i="57"/>
  <c r="C247" i="57"/>
  <c r="C240" i="57" s="1"/>
  <c r="O240" i="57" s="1"/>
  <c r="Q246" i="57"/>
  <c r="P246" i="57"/>
  <c r="O246" i="57"/>
  <c r="Q245" i="57"/>
  <c r="P245" i="57"/>
  <c r="O245" i="57"/>
  <c r="Q244" i="57"/>
  <c r="P244" i="57"/>
  <c r="O244" i="57"/>
  <c r="Q243" i="57"/>
  <c r="P243" i="57"/>
  <c r="O243" i="57"/>
  <c r="Q242" i="57"/>
  <c r="P242" i="57"/>
  <c r="O242" i="57"/>
  <c r="Q241" i="57"/>
  <c r="P241" i="57"/>
  <c r="O241" i="57"/>
  <c r="Q240" i="57"/>
  <c r="D240" i="57"/>
  <c r="P240" i="57" s="1"/>
  <c r="Q239" i="57"/>
  <c r="P239" i="57"/>
  <c r="O239" i="57"/>
  <c r="D239" i="57"/>
  <c r="Q238" i="57"/>
  <c r="P238" i="57"/>
  <c r="O238" i="57"/>
  <c r="Q237" i="57"/>
  <c r="P237" i="57"/>
  <c r="O237" i="57"/>
  <c r="Q236" i="57"/>
  <c r="P236" i="57"/>
  <c r="O236" i="57"/>
  <c r="P235" i="57"/>
  <c r="N235" i="57"/>
  <c r="M235" i="57"/>
  <c r="L235" i="57"/>
  <c r="L233" i="57" s="1"/>
  <c r="K235" i="57"/>
  <c r="J235" i="57"/>
  <c r="J233" i="57" s="1"/>
  <c r="I235" i="57"/>
  <c r="H235" i="57"/>
  <c r="G235" i="57"/>
  <c r="F235" i="57"/>
  <c r="E235" i="57"/>
  <c r="D235" i="57"/>
  <c r="C235" i="57"/>
  <c r="Q234" i="57"/>
  <c r="P234" i="57"/>
  <c r="O234" i="57"/>
  <c r="M233" i="57"/>
  <c r="K233" i="57"/>
  <c r="K292" i="57" s="1"/>
  <c r="I233" i="57"/>
  <c r="G233" i="57"/>
  <c r="G292" i="57" s="1"/>
  <c r="E233" i="57"/>
  <c r="C233" i="57"/>
  <c r="Q232" i="57"/>
  <c r="P232" i="57"/>
  <c r="O232" i="57"/>
  <c r="Q231" i="57"/>
  <c r="P231" i="57"/>
  <c r="O231" i="57"/>
  <c r="Q230" i="57"/>
  <c r="P230" i="57"/>
  <c r="O230" i="57"/>
  <c r="Q229" i="57"/>
  <c r="P229" i="57"/>
  <c r="O229" i="57"/>
  <c r="Q228" i="57"/>
  <c r="P228" i="57"/>
  <c r="O228" i="57"/>
  <c r="Q227" i="57"/>
  <c r="P227" i="57"/>
  <c r="O227" i="57"/>
  <c r="Q226" i="57"/>
  <c r="P226" i="57"/>
  <c r="O226" i="57"/>
  <c r="Q225" i="57"/>
  <c r="P225" i="57"/>
  <c r="O225" i="57"/>
  <c r="Q224" i="57"/>
  <c r="P224" i="57"/>
  <c r="O224" i="57"/>
  <c r="Q223" i="57"/>
  <c r="P223" i="57"/>
  <c r="O223" i="57"/>
  <c r="Q222" i="57"/>
  <c r="P222" i="57"/>
  <c r="O222" i="57"/>
  <c r="Q221" i="57"/>
  <c r="P221" i="57"/>
  <c r="O221" i="57"/>
  <c r="Q220" i="57"/>
  <c r="P220" i="57"/>
  <c r="O220" i="57"/>
  <c r="Q219" i="57"/>
  <c r="P219" i="57"/>
  <c r="O219" i="57"/>
  <c r="Q218" i="57"/>
  <c r="P218" i="57"/>
  <c r="O218" i="57"/>
  <c r="Q217" i="57"/>
  <c r="P217" i="57"/>
  <c r="O217" i="57"/>
  <c r="Q216" i="57"/>
  <c r="P216" i="57"/>
  <c r="O216" i="57"/>
  <c r="Q215" i="57"/>
  <c r="P215" i="57"/>
  <c r="O215" i="57"/>
  <c r="Q214" i="57"/>
  <c r="P214" i="57"/>
  <c r="O214" i="57"/>
  <c r="Q213" i="57"/>
  <c r="P213" i="57"/>
  <c r="O213" i="57"/>
  <c r="Q212" i="57"/>
  <c r="P212" i="57"/>
  <c r="O212" i="57"/>
  <c r="Q211" i="57"/>
  <c r="P211" i="57"/>
  <c r="O211" i="57"/>
  <c r="N210" i="57"/>
  <c r="N292" i="57" s="1"/>
  <c r="M210" i="57"/>
  <c r="L210" i="57"/>
  <c r="L292" i="57" s="1"/>
  <c r="K210" i="57"/>
  <c r="J210" i="57"/>
  <c r="J292" i="57" s="1"/>
  <c r="I210" i="57"/>
  <c r="H210" i="57"/>
  <c r="G210" i="57"/>
  <c r="F210" i="57"/>
  <c r="E210" i="57"/>
  <c r="D210" i="57"/>
  <c r="C210" i="57"/>
  <c r="E209" i="57"/>
  <c r="Q208" i="57"/>
  <c r="P208" i="57"/>
  <c r="O208" i="57"/>
  <c r="Q207" i="57"/>
  <c r="P207" i="57"/>
  <c r="O207" i="57"/>
  <c r="Q206" i="57"/>
  <c r="P206" i="57"/>
  <c r="O206" i="57"/>
  <c r="Q205" i="57"/>
  <c r="O205" i="57"/>
  <c r="E205" i="57"/>
  <c r="D205" i="57"/>
  <c r="P205" i="57" s="1"/>
  <c r="C205" i="57"/>
  <c r="Q203" i="57"/>
  <c r="P203" i="57"/>
  <c r="O203" i="57"/>
  <c r="Q202" i="57"/>
  <c r="P202" i="57"/>
  <c r="O202" i="57"/>
  <c r="Q201" i="57"/>
  <c r="P201" i="57"/>
  <c r="D201" i="57"/>
  <c r="C201" i="57"/>
  <c r="C200" i="57" s="1"/>
  <c r="N200" i="57"/>
  <c r="M200" i="57"/>
  <c r="L200" i="57"/>
  <c r="K200" i="57"/>
  <c r="J200" i="57"/>
  <c r="I200" i="57"/>
  <c r="H200" i="57"/>
  <c r="Q200" i="57" s="1"/>
  <c r="G200" i="57"/>
  <c r="F200" i="57"/>
  <c r="E200" i="57"/>
  <c r="D200" i="57"/>
  <c r="P200" i="57" s="1"/>
  <c r="Q199" i="57"/>
  <c r="P199" i="57"/>
  <c r="O199" i="57"/>
  <c r="Q198" i="57"/>
  <c r="P198" i="57"/>
  <c r="O198" i="57"/>
  <c r="Q197" i="57"/>
  <c r="P197" i="57"/>
  <c r="O197" i="57"/>
  <c r="Q196" i="57"/>
  <c r="O196" i="57"/>
  <c r="D196" i="57"/>
  <c r="P196" i="57" s="1"/>
  <c r="C196" i="57"/>
  <c r="Q195" i="57"/>
  <c r="P195" i="57"/>
  <c r="O195" i="57"/>
  <c r="Q194" i="57"/>
  <c r="P194" i="57"/>
  <c r="O194" i="57"/>
  <c r="Q193" i="57"/>
  <c r="P193" i="57"/>
  <c r="O193" i="57"/>
  <c r="Q192" i="57"/>
  <c r="O192" i="57"/>
  <c r="D192" i="57"/>
  <c r="C192" i="57"/>
  <c r="Q191" i="57"/>
  <c r="Q190" i="57"/>
  <c r="Q189" i="57"/>
  <c r="P189" i="57"/>
  <c r="O189" i="57"/>
  <c r="Q188" i="57"/>
  <c r="P188" i="57"/>
  <c r="O188" i="57"/>
  <c r="Q187" i="57"/>
  <c r="P187" i="57"/>
  <c r="O187" i="57"/>
  <c r="Q186" i="57"/>
  <c r="P186" i="57"/>
  <c r="O186" i="57"/>
  <c r="Q185" i="57"/>
  <c r="P185" i="57"/>
  <c r="O185" i="57"/>
  <c r="P184" i="57"/>
  <c r="N184" i="57"/>
  <c r="M184" i="57"/>
  <c r="L184" i="57"/>
  <c r="K184" i="57"/>
  <c r="J184" i="57"/>
  <c r="I184" i="57"/>
  <c r="H184" i="57"/>
  <c r="Q184" i="57" s="1"/>
  <c r="G184" i="57"/>
  <c r="F184" i="57"/>
  <c r="O184" i="57" s="1"/>
  <c r="E184" i="57"/>
  <c r="D184" i="57"/>
  <c r="C184" i="57"/>
  <c r="Q183" i="57"/>
  <c r="P183" i="57"/>
  <c r="O183" i="57"/>
  <c r="Q182" i="57"/>
  <c r="P182" i="57"/>
  <c r="O182" i="57"/>
  <c r="Q181" i="57"/>
  <c r="P181" i="57"/>
  <c r="O181" i="57"/>
  <c r="Q180" i="57"/>
  <c r="P180" i="57"/>
  <c r="O180" i="57"/>
  <c r="Q179" i="57"/>
  <c r="P179" i="57"/>
  <c r="O179" i="57"/>
  <c r="Q178" i="57"/>
  <c r="P178" i="57"/>
  <c r="O178" i="57"/>
  <c r="Q177" i="57"/>
  <c r="P177" i="57"/>
  <c r="O177" i="57"/>
  <c r="Q176" i="57"/>
  <c r="P176" i="57"/>
  <c r="O176" i="57"/>
  <c r="Q175" i="57"/>
  <c r="P175" i="57"/>
  <c r="O175" i="57"/>
  <c r="Q174" i="57"/>
  <c r="P174" i="57"/>
  <c r="O174" i="57"/>
  <c r="Q173" i="57"/>
  <c r="P173" i="57"/>
  <c r="O173" i="57"/>
  <c r="Q172" i="57"/>
  <c r="P172" i="57"/>
  <c r="O172" i="57"/>
  <c r="Q171" i="57"/>
  <c r="P171" i="57"/>
  <c r="O171" i="57"/>
  <c r="Q170" i="57"/>
  <c r="P170" i="57"/>
  <c r="O170" i="57"/>
  <c r="Q169" i="57"/>
  <c r="O169" i="57"/>
  <c r="E169" i="57"/>
  <c r="D169" i="57"/>
  <c r="P169" i="57" s="1"/>
  <c r="C169" i="57"/>
  <c r="Q168" i="57"/>
  <c r="P168" i="57"/>
  <c r="O168" i="57"/>
  <c r="Q167" i="57"/>
  <c r="P167" i="57"/>
  <c r="O167" i="57"/>
  <c r="Q166" i="57"/>
  <c r="P166" i="57"/>
  <c r="D166" i="57"/>
  <c r="C166" i="57"/>
  <c r="C165" i="57" s="1"/>
  <c r="N165" i="57"/>
  <c r="M165" i="57"/>
  <c r="L165" i="57"/>
  <c r="K165" i="57"/>
  <c r="J165" i="57"/>
  <c r="I165" i="57"/>
  <c r="H165" i="57"/>
  <c r="Q165" i="57" s="1"/>
  <c r="G165" i="57"/>
  <c r="F165" i="57"/>
  <c r="E165" i="57"/>
  <c r="D165" i="57"/>
  <c r="P165" i="57" s="1"/>
  <c r="Q164" i="57"/>
  <c r="P164" i="57"/>
  <c r="O164" i="57"/>
  <c r="Q163" i="57"/>
  <c r="P163" i="57"/>
  <c r="O163" i="57"/>
  <c r="Q162" i="57"/>
  <c r="P162" i="57"/>
  <c r="D162" i="57"/>
  <c r="C162" i="57"/>
  <c r="O162" i="57" s="1"/>
  <c r="Q161" i="57"/>
  <c r="P161" i="57"/>
  <c r="O161" i="57"/>
  <c r="Q160" i="57"/>
  <c r="P160" i="57"/>
  <c r="O160" i="57"/>
  <c r="Q159" i="57"/>
  <c r="P159" i="57"/>
  <c r="O159" i="57"/>
  <c r="Q158" i="57"/>
  <c r="P158" i="57"/>
  <c r="D158" i="57"/>
  <c r="C158" i="57"/>
  <c r="Q157" i="57"/>
  <c r="D157" i="57"/>
  <c r="D156" i="57" s="1"/>
  <c r="P156" i="57" s="1"/>
  <c r="Q156" i="57"/>
  <c r="Q155" i="57"/>
  <c r="P155" i="57"/>
  <c r="O155" i="57"/>
  <c r="Q154" i="57"/>
  <c r="P154" i="57"/>
  <c r="O154" i="57"/>
  <c r="Q153" i="57"/>
  <c r="P153" i="57"/>
  <c r="O153" i="57"/>
  <c r="Q152" i="57"/>
  <c r="P152" i="57"/>
  <c r="O152" i="57"/>
  <c r="Q151" i="57"/>
  <c r="P151" i="57"/>
  <c r="O151" i="57"/>
  <c r="N150" i="57"/>
  <c r="M150" i="57"/>
  <c r="M146" i="57" s="1"/>
  <c r="L150" i="57"/>
  <c r="K150" i="57"/>
  <c r="K146" i="57" s="1"/>
  <c r="J150" i="57"/>
  <c r="I150" i="57"/>
  <c r="I146" i="57" s="1"/>
  <c r="H150" i="57"/>
  <c r="G150" i="57"/>
  <c r="F150" i="57"/>
  <c r="E150" i="57"/>
  <c r="Q150" i="57" s="1"/>
  <c r="D150" i="57"/>
  <c r="C150" i="57"/>
  <c r="C146" i="57" s="1"/>
  <c r="O146" i="57" s="1"/>
  <c r="Q149" i="57"/>
  <c r="P149" i="57"/>
  <c r="O149" i="57"/>
  <c r="Q148" i="57"/>
  <c r="P148" i="57"/>
  <c r="O148" i="57"/>
  <c r="Q147" i="57"/>
  <c r="P147" i="57"/>
  <c r="C147" i="57"/>
  <c r="O147" i="57" s="1"/>
  <c r="N146" i="57"/>
  <c r="L146" i="57"/>
  <c r="J146" i="57"/>
  <c r="H146" i="57"/>
  <c r="Q146" i="57" s="1"/>
  <c r="F146" i="57"/>
  <c r="D146" i="57"/>
  <c r="Q145" i="57"/>
  <c r="P145" i="57"/>
  <c r="O145" i="57"/>
  <c r="Q144" i="57"/>
  <c r="P144" i="57"/>
  <c r="O144" i="57"/>
  <c r="Q143" i="57"/>
  <c r="P143" i="57"/>
  <c r="O143" i="57"/>
  <c r="Q142" i="57"/>
  <c r="P142" i="57"/>
  <c r="O142" i="57"/>
  <c r="Q141" i="57"/>
  <c r="P141" i="57"/>
  <c r="O141" i="57"/>
  <c r="Q140" i="57"/>
  <c r="P140" i="57"/>
  <c r="O140" i="57"/>
  <c r="Q139" i="57"/>
  <c r="P139" i="57"/>
  <c r="O139" i="57"/>
  <c r="Q138" i="57"/>
  <c r="P138" i="57"/>
  <c r="O138" i="57"/>
  <c r="Q137" i="57"/>
  <c r="P137" i="57"/>
  <c r="O137" i="57"/>
  <c r="Q136" i="57"/>
  <c r="P136" i="57"/>
  <c r="O136" i="57"/>
  <c r="Q135" i="57"/>
  <c r="P135" i="57"/>
  <c r="O135" i="57"/>
  <c r="Q134" i="57"/>
  <c r="P134" i="57"/>
  <c r="O134" i="57"/>
  <c r="Q133" i="57"/>
  <c r="P133" i="57"/>
  <c r="O133" i="57"/>
  <c r="Q132" i="57"/>
  <c r="P132" i="57"/>
  <c r="O132" i="57"/>
  <c r="P131" i="57"/>
  <c r="N131" i="57"/>
  <c r="M131" i="57"/>
  <c r="L131" i="57"/>
  <c r="K131" i="57"/>
  <c r="J131" i="57"/>
  <c r="I131" i="57"/>
  <c r="H131" i="57"/>
  <c r="Q131" i="57" s="1"/>
  <c r="G131" i="57"/>
  <c r="F131" i="57"/>
  <c r="D131" i="57"/>
  <c r="C131" i="57"/>
  <c r="O131" i="57" s="1"/>
  <c r="P130" i="57"/>
  <c r="N130" i="57"/>
  <c r="M130" i="57"/>
  <c r="L130" i="57"/>
  <c r="K130" i="57"/>
  <c r="J130" i="57"/>
  <c r="I130" i="57"/>
  <c r="H130" i="57"/>
  <c r="Q130" i="57" s="1"/>
  <c r="G130" i="57"/>
  <c r="F130" i="57"/>
  <c r="D130" i="57"/>
  <c r="C130" i="57"/>
  <c r="O130" i="57" s="1"/>
  <c r="Q129" i="57"/>
  <c r="P129" i="57"/>
  <c r="O129" i="57"/>
  <c r="Q128" i="57"/>
  <c r="P128" i="57"/>
  <c r="O128" i="57"/>
  <c r="Q127" i="57"/>
  <c r="P127" i="57"/>
  <c r="O127" i="57"/>
  <c r="N126" i="57"/>
  <c r="M126" i="57"/>
  <c r="M125" i="57" s="1"/>
  <c r="L126" i="57"/>
  <c r="K126" i="57"/>
  <c r="K125" i="57" s="1"/>
  <c r="J126" i="57"/>
  <c r="I126" i="57"/>
  <c r="I125" i="57" s="1"/>
  <c r="H126" i="57"/>
  <c r="G126" i="57"/>
  <c r="P126" i="57" s="1"/>
  <c r="F126" i="57"/>
  <c r="E126" i="57"/>
  <c r="Q126" i="57" s="1"/>
  <c r="D126" i="57"/>
  <c r="C126" i="57"/>
  <c r="O126" i="57" s="1"/>
  <c r="N125" i="57"/>
  <c r="L125" i="57"/>
  <c r="J125" i="57"/>
  <c r="H125" i="57"/>
  <c r="G125" i="57"/>
  <c r="F125" i="57"/>
  <c r="E125" i="57"/>
  <c r="Q125" i="57" s="1"/>
  <c r="D125" i="57"/>
  <c r="P125" i="57" s="1"/>
  <c r="C125" i="57"/>
  <c r="O125" i="57" s="1"/>
  <c r="Q124" i="57"/>
  <c r="P124" i="57"/>
  <c r="O124" i="57"/>
  <c r="Q123" i="57"/>
  <c r="P123" i="57"/>
  <c r="O123" i="57"/>
  <c r="Q122" i="57"/>
  <c r="P122" i="57"/>
  <c r="O122" i="57"/>
  <c r="Q121" i="57"/>
  <c r="O121" i="57"/>
  <c r="N121" i="57"/>
  <c r="M121" i="57"/>
  <c r="L121" i="57"/>
  <c r="K121" i="57"/>
  <c r="J121" i="57"/>
  <c r="I121" i="57"/>
  <c r="H121" i="57"/>
  <c r="G121" i="57"/>
  <c r="F121" i="57"/>
  <c r="E121" i="57"/>
  <c r="D121" i="57"/>
  <c r="P121" i="57" s="1"/>
  <c r="C121" i="57"/>
  <c r="N120" i="57"/>
  <c r="N119" i="57" s="1"/>
  <c r="M120" i="57"/>
  <c r="L120" i="57"/>
  <c r="L119" i="57" s="1"/>
  <c r="K120" i="57"/>
  <c r="J120" i="57"/>
  <c r="J119" i="57" s="1"/>
  <c r="I120" i="57"/>
  <c r="H120" i="57"/>
  <c r="H119" i="57" s="1"/>
  <c r="G120" i="57"/>
  <c r="F120" i="57"/>
  <c r="F119" i="57" s="1"/>
  <c r="E120" i="57"/>
  <c r="Q120" i="57" s="1"/>
  <c r="D120" i="57"/>
  <c r="D119" i="57" s="1"/>
  <c r="C120" i="57"/>
  <c r="O120" i="57" s="1"/>
  <c r="M119" i="57"/>
  <c r="K119" i="57"/>
  <c r="I119" i="57"/>
  <c r="G119" i="57"/>
  <c r="E119" i="57"/>
  <c r="C119" i="57"/>
  <c r="C118" i="57" s="1"/>
  <c r="O118" i="57" s="1"/>
  <c r="N118" i="57"/>
  <c r="M118" i="57"/>
  <c r="L118" i="57"/>
  <c r="K118" i="57"/>
  <c r="J118" i="57"/>
  <c r="I118" i="57"/>
  <c r="H118" i="57"/>
  <c r="Q118" i="57" s="1"/>
  <c r="G118" i="57"/>
  <c r="F118" i="57"/>
  <c r="Q117" i="57"/>
  <c r="P117" i="57"/>
  <c r="O117" i="57"/>
  <c r="Q116" i="57"/>
  <c r="P116" i="57"/>
  <c r="O116" i="57"/>
  <c r="Q115" i="57"/>
  <c r="P115" i="57"/>
  <c r="O115" i="57"/>
  <c r="Q114" i="57"/>
  <c r="P114" i="57"/>
  <c r="O114" i="57"/>
  <c r="P113" i="57"/>
  <c r="N113" i="57"/>
  <c r="M113" i="57"/>
  <c r="L113" i="57"/>
  <c r="K113" i="57"/>
  <c r="J113" i="57"/>
  <c r="I113" i="57"/>
  <c r="H113" i="57"/>
  <c r="G113" i="57"/>
  <c r="F113" i="57"/>
  <c r="E113" i="57"/>
  <c r="Q113" i="57" s="1"/>
  <c r="D113" i="57"/>
  <c r="C113" i="57"/>
  <c r="O113" i="57" s="1"/>
  <c r="Q112" i="57"/>
  <c r="P112" i="57"/>
  <c r="O112" i="57"/>
  <c r="Q111" i="57"/>
  <c r="P111" i="57"/>
  <c r="O111" i="57"/>
  <c r="P110" i="57"/>
  <c r="Q109" i="57"/>
  <c r="P109" i="57"/>
  <c r="O109" i="57"/>
  <c r="Q108" i="57"/>
  <c r="P108" i="57"/>
  <c r="O108" i="57"/>
  <c r="Q107" i="57"/>
  <c r="P107" i="57"/>
  <c r="O107" i="57"/>
  <c r="Q106" i="57"/>
  <c r="O106" i="57"/>
  <c r="N106" i="57"/>
  <c r="M106" i="57"/>
  <c r="L106" i="57"/>
  <c r="K106" i="57"/>
  <c r="J106" i="57"/>
  <c r="I106" i="57"/>
  <c r="H106" i="57"/>
  <c r="G106" i="57"/>
  <c r="F106" i="57"/>
  <c r="E106" i="57"/>
  <c r="D106" i="57"/>
  <c r="P106" i="57" s="1"/>
  <c r="C106" i="57"/>
  <c r="N105" i="57"/>
  <c r="N93" i="57" s="1"/>
  <c r="M105" i="57"/>
  <c r="L105" i="57"/>
  <c r="L93" i="57" s="1"/>
  <c r="K105" i="57"/>
  <c r="J105" i="57"/>
  <c r="P105" i="57" s="1"/>
  <c r="I105" i="57"/>
  <c r="H105" i="57"/>
  <c r="Q105" i="57" s="1"/>
  <c r="G105" i="57"/>
  <c r="F105" i="57"/>
  <c r="O105" i="57" s="1"/>
  <c r="D105" i="57"/>
  <c r="C105" i="57"/>
  <c r="Q104" i="57"/>
  <c r="P104" i="57"/>
  <c r="O104" i="57"/>
  <c r="Q103" i="57"/>
  <c r="P103" i="57"/>
  <c r="O103" i="57"/>
  <c r="Q102" i="57"/>
  <c r="P102" i="57"/>
  <c r="O102" i="57"/>
  <c r="Q101" i="57"/>
  <c r="O101" i="57"/>
  <c r="N101" i="57"/>
  <c r="M101" i="57"/>
  <c r="L101" i="57"/>
  <c r="K101" i="57"/>
  <c r="J101" i="57"/>
  <c r="I101" i="57"/>
  <c r="H101" i="57"/>
  <c r="G101" i="57"/>
  <c r="F101" i="57"/>
  <c r="E101" i="57"/>
  <c r="D101" i="57"/>
  <c r="P101" i="57" s="1"/>
  <c r="C101" i="57"/>
  <c r="P100" i="57"/>
  <c r="N100" i="57"/>
  <c r="M100" i="57"/>
  <c r="L100" i="57"/>
  <c r="K100" i="57"/>
  <c r="J100" i="57"/>
  <c r="I100" i="57"/>
  <c r="H100" i="57"/>
  <c r="G100" i="57"/>
  <c r="F100" i="57"/>
  <c r="E100" i="57"/>
  <c r="Q100" i="57" s="1"/>
  <c r="D100" i="57"/>
  <c r="D94" i="57" s="1"/>
  <c r="D93" i="57" s="1"/>
  <c r="C100" i="57"/>
  <c r="O100" i="57" s="1"/>
  <c r="Q99" i="57"/>
  <c r="P99" i="57"/>
  <c r="O99" i="57"/>
  <c r="Q98" i="57"/>
  <c r="P98" i="57"/>
  <c r="O98" i="57"/>
  <c r="Q97" i="57"/>
  <c r="P97" i="57"/>
  <c r="O97" i="57"/>
  <c r="P96" i="57"/>
  <c r="N96" i="57"/>
  <c r="M96" i="57"/>
  <c r="L96" i="57"/>
  <c r="K96" i="57"/>
  <c r="J96" i="57"/>
  <c r="I96" i="57"/>
  <c r="H96" i="57"/>
  <c r="E96" i="57"/>
  <c r="Q96" i="57" s="1"/>
  <c r="D96" i="57"/>
  <c r="C96" i="57"/>
  <c r="O96" i="57" s="1"/>
  <c r="N95" i="57"/>
  <c r="M95" i="57"/>
  <c r="L95" i="57"/>
  <c r="K95" i="57"/>
  <c r="J95" i="57"/>
  <c r="I95" i="57"/>
  <c r="H95" i="57"/>
  <c r="E95" i="57"/>
  <c r="Q95" i="57" s="1"/>
  <c r="D95" i="57"/>
  <c r="C95" i="57"/>
  <c r="C94" i="57" s="1"/>
  <c r="P94" i="57"/>
  <c r="H94" i="57"/>
  <c r="Q94" i="57" s="1"/>
  <c r="G94" i="57"/>
  <c r="F94" i="57"/>
  <c r="M93" i="57"/>
  <c r="K93" i="57"/>
  <c r="I93" i="57"/>
  <c r="G93" i="57"/>
  <c r="Q92" i="57"/>
  <c r="P92" i="57"/>
  <c r="O92" i="57"/>
  <c r="Q91" i="57"/>
  <c r="P91" i="57"/>
  <c r="O91" i="57"/>
  <c r="Q90" i="57"/>
  <c r="P90" i="57"/>
  <c r="O90" i="57"/>
  <c r="Q89" i="57"/>
  <c r="P89" i="57"/>
  <c r="O89" i="57"/>
  <c r="Q88" i="57"/>
  <c r="P88" i="57"/>
  <c r="O88" i="57"/>
  <c r="Q87" i="57"/>
  <c r="O87" i="57"/>
  <c r="N87" i="57"/>
  <c r="M87" i="57"/>
  <c r="L87" i="57"/>
  <c r="K87" i="57"/>
  <c r="J87" i="57"/>
  <c r="P87" i="57" s="1"/>
  <c r="I87" i="57"/>
  <c r="H87" i="57"/>
  <c r="G87" i="57"/>
  <c r="F87" i="57"/>
  <c r="D87" i="57"/>
  <c r="C87" i="57"/>
  <c r="Q86" i="57"/>
  <c r="P86" i="57"/>
  <c r="O86" i="57"/>
  <c r="Q85" i="57"/>
  <c r="P85" i="57"/>
  <c r="O85" i="57"/>
  <c r="Q84" i="57"/>
  <c r="O84" i="57"/>
  <c r="N84" i="57"/>
  <c r="M84" i="57"/>
  <c r="L84" i="57"/>
  <c r="K84" i="57"/>
  <c r="J84" i="57"/>
  <c r="P84" i="57" s="1"/>
  <c r="I84" i="57"/>
  <c r="H84" i="57"/>
  <c r="G84" i="57"/>
  <c r="F84" i="57"/>
  <c r="D84" i="57"/>
  <c r="C84" i="57"/>
  <c r="Q83" i="57"/>
  <c r="P83" i="57"/>
  <c r="O83" i="57"/>
  <c r="Q82" i="57"/>
  <c r="P82" i="57"/>
  <c r="O82" i="57"/>
  <c r="Q81" i="57"/>
  <c r="O81" i="57"/>
  <c r="N81" i="57"/>
  <c r="M81" i="57"/>
  <c r="L81" i="57"/>
  <c r="K81" i="57"/>
  <c r="J81" i="57"/>
  <c r="P81" i="57" s="1"/>
  <c r="I81" i="57"/>
  <c r="H81" i="57"/>
  <c r="G81" i="57"/>
  <c r="F81" i="57"/>
  <c r="D81" i="57"/>
  <c r="C81" i="57"/>
  <c r="Q80" i="57"/>
  <c r="O80" i="57"/>
  <c r="N80" i="57"/>
  <c r="M80" i="57"/>
  <c r="L80" i="57"/>
  <c r="K80" i="57"/>
  <c r="J80" i="57"/>
  <c r="P80" i="57" s="1"/>
  <c r="I80" i="57"/>
  <c r="H80" i="57"/>
  <c r="G80" i="57"/>
  <c r="F80" i="57"/>
  <c r="D80" i="57"/>
  <c r="C80" i="57"/>
  <c r="Q79" i="57"/>
  <c r="O79" i="57"/>
  <c r="D79" i="57"/>
  <c r="P79" i="57" s="1"/>
  <c r="C79" i="57"/>
  <c r="Q78" i="57"/>
  <c r="P78" i="57"/>
  <c r="O78" i="57"/>
  <c r="Q77" i="57"/>
  <c r="P77" i="57"/>
  <c r="O77" i="57"/>
  <c r="P76" i="57"/>
  <c r="N76" i="57"/>
  <c r="M76" i="57"/>
  <c r="L76" i="57"/>
  <c r="K76" i="57"/>
  <c r="Q76" i="57" s="1"/>
  <c r="J76" i="57"/>
  <c r="F76" i="57"/>
  <c r="D76" i="57"/>
  <c r="C76" i="57"/>
  <c r="O76" i="57" s="1"/>
  <c r="Q75" i="57"/>
  <c r="P75" i="57"/>
  <c r="O75" i="57"/>
  <c r="Q74" i="57"/>
  <c r="P74" i="57"/>
  <c r="O74" i="57"/>
  <c r="Q73" i="57"/>
  <c r="P73" i="57"/>
  <c r="O73" i="57"/>
  <c r="Q72" i="57"/>
  <c r="P72" i="57"/>
  <c r="O72" i="57"/>
  <c r="Q71" i="57"/>
  <c r="P71" i="57"/>
  <c r="O71" i="57"/>
  <c r="Q70" i="57"/>
  <c r="P70" i="57"/>
  <c r="O70" i="57"/>
  <c r="Q69" i="57"/>
  <c r="P69" i="57"/>
  <c r="O69" i="57"/>
  <c r="Q68" i="57"/>
  <c r="P68" i="57"/>
  <c r="O68" i="57"/>
  <c r="Q67" i="57"/>
  <c r="O67" i="57"/>
  <c r="N67" i="57"/>
  <c r="M67" i="57"/>
  <c r="L67" i="57"/>
  <c r="K67" i="57"/>
  <c r="J67" i="57"/>
  <c r="P67" i="57" s="1"/>
  <c r="I67" i="57"/>
  <c r="H67" i="57"/>
  <c r="G67" i="57"/>
  <c r="F67" i="57"/>
  <c r="D67" i="57"/>
  <c r="C67" i="57"/>
  <c r="Q66" i="57"/>
  <c r="P66" i="57"/>
  <c r="O66" i="57"/>
  <c r="Q65" i="57"/>
  <c r="P65" i="57"/>
  <c r="O65" i="57"/>
  <c r="Q64" i="57"/>
  <c r="P64" i="57"/>
  <c r="O64" i="57"/>
  <c r="Q63" i="57"/>
  <c r="P63" i="57"/>
  <c r="O63" i="57"/>
  <c r="Q62" i="57"/>
  <c r="P62" i="57"/>
  <c r="O62" i="57"/>
  <c r="N61" i="57"/>
  <c r="M61" i="57"/>
  <c r="L61" i="57"/>
  <c r="K61" i="57"/>
  <c r="J61" i="57"/>
  <c r="P61" i="57" s="1"/>
  <c r="I61" i="57"/>
  <c r="H61" i="57"/>
  <c r="Q61" i="57" s="1"/>
  <c r="G61" i="57"/>
  <c r="F61" i="57"/>
  <c r="D61" i="57"/>
  <c r="C61" i="57"/>
  <c r="Q60" i="57"/>
  <c r="P60" i="57"/>
  <c r="O60" i="57"/>
  <c r="Q59" i="57"/>
  <c r="P59" i="57"/>
  <c r="O59" i="57"/>
  <c r="N58" i="57"/>
  <c r="N45" i="57" s="1"/>
  <c r="M58" i="57"/>
  <c r="L58" i="57"/>
  <c r="L45" i="57" s="1"/>
  <c r="K58" i="57"/>
  <c r="J58" i="57"/>
  <c r="J45" i="57" s="1"/>
  <c r="I58" i="57"/>
  <c r="H58" i="57"/>
  <c r="H45" i="57" s="1"/>
  <c r="G58" i="57"/>
  <c r="F58" i="57"/>
  <c r="F45" i="57" s="1"/>
  <c r="E58" i="57"/>
  <c r="D58" i="57"/>
  <c r="P58" i="57" s="1"/>
  <c r="C58" i="57"/>
  <c r="Q57" i="57"/>
  <c r="P57" i="57"/>
  <c r="O57" i="57"/>
  <c r="Q56" i="57"/>
  <c r="P56" i="57"/>
  <c r="O56" i="57"/>
  <c r="Q55" i="57"/>
  <c r="P55" i="57"/>
  <c r="O55" i="57"/>
  <c r="C55" i="57"/>
  <c r="Q54" i="57"/>
  <c r="P54" i="57"/>
  <c r="O54" i="57"/>
  <c r="Q53" i="57"/>
  <c r="P53" i="57"/>
  <c r="O53" i="57"/>
  <c r="Q52" i="57"/>
  <c r="P52" i="57"/>
  <c r="O52" i="57"/>
  <c r="C52" i="57"/>
  <c r="Q51" i="57"/>
  <c r="P51" i="57"/>
  <c r="O51" i="57"/>
  <c r="Q50" i="57"/>
  <c r="P50" i="57"/>
  <c r="O50" i="57"/>
  <c r="Q49" i="57"/>
  <c r="P49" i="57"/>
  <c r="O49" i="57"/>
  <c r="C49" i="57"/>
  <c r="Q48" i="57"/>
  <c r="P48" i="57"/>
  <c r="O48" i="57"/>
  <c r="Q47" i="57"/>
  <c r="P47" i="57"/>
  <c r="O47" i="57"/>
  <c r="Q46" i="57"/>
  <c r="P46" i="57"/>
  <c r="O46" i="57"/>
  <c r="C46" i="57"/>
  <c r="Q45" i="57"/>
  <c r="M45" i="57"/>
  <c r="K45" i="57"/>
  <c r="I45" i="57"/>
  <c r="G45" i="57"/>
  <c r="D45" i="57"/>
  <c r="P45" i="57" s="1"/>
  <c r="Q44" i="57"/>
  <c r="D44" i="57"/>
  <c r="P44" i="57" s="1"/>
  <c r="C44" i="57"/>
  <c r="O44" i="57" s="1"/>
  <c r="Q43" i="57"/>
  <c r="P43" i="57"/>
  <c r="O43" i="57"/>
  <c r="Q42" i="57"/>
  <c r="D42" i="57"/>
  <c r="P42" i="57" s="1"/>
  <c r="C42" i="57"/>
  <c r="C41" i="57" s="1"/>
  <c r="P41" i="57"/>
  <c r="N41" i="57"/>
  <c r="M41" i="57"/>
  <c r="L41" i="57"/>
  <c r="K41" i="57"/>
  <c r="J41" i="57"/>
  <c r="I41" i="57"/>
  <c r="H41" i="57"/>
  <c r="G41" i="57"/>
  <c r="F41" i="57"/>
  <c r="E41" i="57"/>
  <c r="Q41" i="57" s="1"/>
  <c r="D41" i="57"/>
  <c r="Q40" i="57"/>
  <c r="P40" i="57"/>
  <c r="O40" i="57"/>
  <c r="Q39" i="57"/>
  <c r="P39" i="57"/>
  <c r="O39" i="57"/>
  <c r="Q38" i="57"/>
  <c r="N38" i="57"/>
  <c r="M38" i="57"/>
  <c r="L38" i="57"/>
  <c r="K38" i="57"/>
  <c r="J38" i="57"/>
  <c r="I38" i="57"/>
  <c r="H38" i="57"/>
  <c r="G38" i="57"/>
  <c r="F38" i="57"/>
  <c r="E38" i="57"/>
  <c r="D38" i="57"/>
  <c r="P38" i="57" s="1"/>
  <c r="C38" i="57"/>
  <c r="O38" i="57" s="1"/>
  <c r="Q37" i="57"/>
  <c r="P37" i="57"/>
  <c r="O37" i="57"/>
  <c r="Q36" i="57"/>
  <c r="P36" i="57"/>
  <c r="O36" i="57"/>
  <c r="Q35" i="57"/>
  <c r="P35" i="57"/>
  <c r="C35" i="57"/>
  <c r="O35" i="57" s="1"/>
  <c r="Q34" i="57"/>
  <c r="P34" i="57"/>
  <c r="O34" i="57"/>
  <c r="Q33" i="57"/>
  <c r="P33" i="57"/>
  <c r="O33" i="57"/>
  <c r="N32" i="57"/>
  <c r="N25" i="57" s="1"/>
  <c r="N24" i="57" s="1"/>
  <c r="N23" i="57" s="1"/>
  <c r="N22" i="57" s="1"/>
  <c r="M32" i="57"/>
  <c r="L32" i="57"/>
  <c r="K32" i="57"/>
  <c r="J32" i="57"/>
  <c r="J25" i="57" s="1"/>
  <c r="J24" i="57" s="1"/>
  <c r="J23" i="57" s="1"/>
  <c r="I32" i="57"/>
  <c r="H32" i="57"/>
  <c r="G32" i="57"/>
  <c r="F32" i="57"/>
  <c r="F25" i="57" s="1"/>
  <c r="F24" i="57" s="1"/>
  <c r="F23" i="57" s="1"/>
  <c r="E32" i="57"/>
  <c r="D32" i="57"/>
  <c r="P32" i="57" s="1"/>
  <c r="C32" i="57"/>
  <c r="Q31" i="57"/>
  <c r="P31" i="57"/>
  <c r="O31" i="57"/>
  <c r="Q30" i="57"/>
  <c r="P30" i="57"/>
  <c r="O30" i="57"/>
  <c r="Q29" i="57"/>
  <c r="P29" i="57"/>
  <c r="O29" i="57"/>
  <c r="C29" i="57"/>
  <c r="Q28" i="57"/>
  <c r="P28" i="57"/>
  <c r="O28" i="57"/>
  <c r="Q27" i="57"/>
  <c r="P27" i="57"/>
  <c r="D27" i="57"/>
  <c r="D26" i="57" s="1"/>
  <c r="C27" i="57"/>
  <c r="O27" i="57" s="1"/>
  <c r="N26" i="57"/>
  <c r="M26" i="57"/>
  <c r="M25" i="57" s="1"/>
  <c r="M24" i="57" s="1"/>
  <c r="M23" i="57" s="1"/>
  <c r="M22" i="57" s="1"/>
  <c r="L26" i="57"/>
  <c r="K26" i="57"/>
  <c r="K25" i="57" s="1"/>
  <c r="K24" i="57" s="1"/>
  <c r="K23" i="57" s="1"/>
  <c r="K22" i="57" s="1"/>
  <c r="J26" i="57"/>
  <c r="I26" i="57"/>
  <c r="I25" i="57" s="1"/>
  <c r="I24" i="57" s="1"/>
  <c r="I23" i="57" s="1"/>
  <c r="I22" i="57" s="1"/>
  <c r="H26" i="57"/>
  <c r="G26" i="57"/>
  <c r="G25" i="57" s="1"/>
  <c r="G24" i="57" s="1"/>
  <c r="G23" i="57" s="1"/>
  <c r="G22" i="57" s="1"/>
  <c r="F26" i="57"/>
  <c r="E26" i="57"/>
  <c r="Q26" i="57" s="1"/>
  <c r="C26" i="57"/>
  <c r="L25" i="57"/>
  <c r="L24" i="57" s="1"/>
  <c r="L23" i="57" s="1"/>
  <c r="L22" i="57" s="1"/>
  <c r="H25" i="57"/>
  <c r="C25" i="57"/>
  <c r="Q21" i="57"/>
  <c r="P21" i="57"/>
  <c r="O21" i="57"/>
  <c r="Q20" i="57"/>
  <c r="P20" i="57"/>
  <c r="O20" i="57"/>
  <c r="Q19" i="57"/>
  <c r="P19" i="57"/>
  <c r="O19" i="57"/>
  <c r="Q18" i="57"/>
  <c r="P18" i="57"/>
  <c r="O18" i="57"/>
  <c r="Q17" i="57"/>
  <c r="P17" i="57"/>
  <c r="O17" i="57"/>
  <c r="N16" i="57"/>
  <c r="M16" i="57"/>
  <c r="L16" i="57"/>
  <c r="K16" i="57"/>
  <c r="J16" i="57"/>
  <c r="I16" i="57"/>
  <c r="H16" i="57"/>
  <c r="G16" i="57"/>
  <c r="F16" i="57"/>
  <c r="E16" i="57"/>
  <c r="Q16" i="57" s="1"/>
  <c r="D16" i="57"/>
  <c r="C16" i="57"/>
  <c r="O16" i="57" s="1"/>
  <c r="Q15" i="57"/>
  <c r="P15" i="57"/>
  <c r="O15" i="57"/>
  <c r="Q14" i="57"/>
  <c r="P14" i="57"/>
  <c r="O14" i="57"/>
  <c r="N13" i="57"/>
  <c r="N9" i="57" s="1"/>
  <c r="N8" i="57" s="1"/>
  <c r="N209" i="57" s="1"/>
  <c r="N293" i="57" s="1"/>
  <c r="M13" i="57"/>
  <c r="L13" i="57"/>
  <c r="K13" i="57"/>
  <c r="J13" i="57"/>
  <c r="J9" i="57" s="1"/>
  <c r="I13" i="57"/>
  <c r="H13" i="57"/>
  <c r="G13" i="57"/>
  <c r="F13" i="57"/>
  <c r="F9" i="57" s="1"/>
  <c r="F8" i="57" s="1"/>
  <c r="E13" i="57"/>
  <c r="D13" i="57"/>
  <c r="D9" i="57" s="1"/>
  <c r="D8" i="57" s="1"/>
  <c r="C13" i="57"/>
  <c r="Q12" i="57"/>
  <c r="P12" i="57"/>
  <c r="O12" i="57"/>
  <c r="Q11" i="57"/>
  <c r="P11" i="57"/>
  <c r="O11" i="57"/>
  <c r="Q10" i="57"/>
  <c r="N10" i="57"/>
  <c r="M10" i="57"/>
  <c r="M9" i="57" s="1"/>
  <c r="L10" i="57"/>
  <c r="K10" i="57"/>
  <c r="K9" i="57" s="1"/>
  <c r="J10" i="57"/>
  <c r="I10" i="57"/>
  <c r="I9" i="57" s="1"/>
  <c r="H10" i="57"/>
  <c r="G10" i="57"/>
  <c r="G9" i="57" s="1"/>
  <c r="F10" i="57"/>
  <c r="E10" i="57"/>
  <c r="D10" i="57"/>
  <c r="P10" i="57" s="1"/>
  <c r="C10" i="57"/>
  <c r="O10" i="57" s="1"/>
  <c r="L9" i="57"/>
  <c r="L8" i="57" s="1"/>
  <c r="L209" i="57" s="1"/>
  <c r="L293" i="57" s="1"/>
  <c r="H9" i="57"/>
  <c r="C9" i="57"/>
  <c r="O94" i="57" l="1"/>
  <c r="C93" i="57"/>
  <c r="P9" i="57"/>
  <c r="J8" i="57"/>
  <c r="O9" i="57"/>
  <c r="Q9" i="57"/>
  <c r="O25" i="57"/>
  <c r="Q25" i="57"/>
  <c r="O26" i="57"/>
  <c r="O61" i="57"/>
  <c r="C45" i="57"/>
  <c r="O45" i="57" s="1"/>
  <c r="O95" i="57"/>
  <c r="O119" i="57"/>
  <c r="P119" i="57"/>
  <c r="D118" i="57"/>
  <c r="P118" i="57" s="1"/>
  <c r="C8" i="57"/>
  <c r="H8" i="57"/>
  <c r="G8" i="57"/>
  <c r="G209" i="57" s="1"/>
  <c r="G293" i="57" s="1"/>
  <c r="I8" i="57"/>
  <c r="I209" i="57" s="1"/>
  <c r="I293" i="57" s="1"/>
  <c r="K8" i="57"/>
  <c r="K209" i="57" s="1"/>
  <c r="K293" i="57" s="1"/>
  <c r="M8" i="57"/>
  <c r="M209" i="57" s="1"/>
  <c r="M293" i="57" s="1"/>
  <c r="O13" i="57"/>
  <c r="Q13" i="57"/>
  <c r="P13" i="57"/>
  <c r="P16" i="57"/>
  <c r="C24" i="57"/>
  <c r="H24" i="57"/>
  <c r="P26" i="57"/>
  <c r="D25" i="57"/>
  <c r="O32" i="57"/>
  <c r="Q32" i="57"/>
  <c r="O41" i="57"/>
  <c r="O42" i="57"/>
  <c r="O58" i="57"/>
  <c r="Q58" i="57"/>
  <c r="F93" i="57"/>
  <c r="F22" i="57" s="1"/>
  <c r="F209" i="57" s="1"/>
  <c r="F293" i="57" s="1"/>
  <c r="H93" i="57"/>
  <c r="Q93" i="57" s="1"/>
  <c r="J93" i="57"/>
  <c r="P93" i="57" s="1"/>
  <c r="P95" i="57"/>
  <c r="Q119" i="57"/>
  <c r="P120" i="57"/>
  <c r="P150" i="57"/>
  <c r="G146" i="57"/>
  <c r="P146" i="57" s="1"/>
  <c r="O150" i="57"/>
  <c r="O165" i="57"/>
  <c r="O166" i="57"/>
  <c r="O200" i="57"/>
  <c r="O201" i="57"/>
  <c r="F292" i="57"/>
  <c r="O210" i="57"/>
  <c r="H292" i="57"/>
  <c r="Q210" i="57"/>
  <c r="O233" i="57"/>
  <c r="P157" i="57"/>
  <c r="C157" i="57"/>
  <c r="O158" i="57"/>
  <c r="C191" i="57"/>
  <c r="D191" i="57"/>
  <c r="P192" i="57"/>
  <c r="P210" i="57"/>
  <c r="Q233" i="57"/>
  <c r="D233" i="57"/>
  <c r="P233" i="57" s="1"/>
  <c r="O235" i="57"/>
  <c r="F233" i="57"/>
  <c r="Q235" i="57"/>
  <c r="H233" i="57"/>
  <c r="O247" i="57"/>
  <c r="O266" i="57"/>
  <c r="C265" i="57"/>
  <c r="Q266" i="57"/>
  <c r="E265" i="57"/>
  <c r="A1" i="42"/>
  <c r="Q265" i="57" l="1"/>
  <c r="E264" i="57"/>
  <c r="O265" i="57"/>
  <c r="C264" i="57"/>
  <c r="C190" i="57"/>
  <c r="O190" i="57" s="1"/>
  <c r="O191" i="57"/>
  <c r="O157" i="57"/>
  <c r="C156" i="57"/>
  <c r="O156" i="57" s="1"/>
  <c r="O24" i="57"/>
  <c r="C23" i="57"/>
  <c r="Q8" i="57"/>
  <c r="J22" i="57"/>
  <c r="J209" i="57" s="1"/>
  <c r="J293" i="57" s="1"/>
  <c r="P191" i="57"/>
  <c r="D190" i="57"/>
  <c r="P190" i="57" s="1"/>
  <c r="D292" i="57"/>
  <c r="P292" i="57" s="1"/>
  <c r="D24" i="57"/>
  <c r="P25" i="57"/>
  <c r="Q24" i="57"/>
  <c r="H23" i="57"/>
  <c r="P8" i="57"/>
  <c r="O8" i="57"/>
  <c r="O93" i="57"/>
  <c r="C1" i="44"/>
  <c r="F1" i="43"/>
  <c r="J1" i="36"/>
  <c r="K1" i="34"/>
  <c r="B1" i="53"/>
  <c r="E1" i="12"/>
  <c r="H1" i="10"/>
  <c r="D23" i="57" l="1"/>
  <c r="P24" i="57"/>
  <c r="O23" i="57"/>
  <c r="C22" i="57"/>
  <c r="O264" i="57"/>
  <c r="C292" i="57"/>
  <c r="O292" i="57" s="1"/>
  <c r="E292" i="57"/>
  <c r="Q264" i="57"/>
  <c r="Q23" i="57"/>
  <c r="H22" i="57"/>
  <c r="J1" i="7"/>
  <c r="J1" i="6"/>
  <c r="Q22" i="57" l="1"/>
  <c r="H209" i="57"/>
  <c r="O22" i="57"/>
  <c r="C209" i="57"/>
  <c r="Q292" i="57"/>
  <c r="E293" i="57"/>
  <c r="D22" i="57"/>
  <c r="P23" i="57"/>
  <c r="C53" i="44"/>
  <c r="C48" i="44"/>
  <c r="C54" i="44" s="1"/>
  <c r="D65" i="42"/>
  <c r="D59" i="42"/>
  <c r="D67" i="42" s="1"/>
  <c r="D104" i="41"/>
  <c r="D98" i="41"/>
  <c r="D94" i="41"/>
  <c r="D89" i="41"/>
  <c r="C82" i="40"/>
  <c r="C78" i="40"/>
  <c r="C85" i="40" s="1"/>
  <c r="E67" i="51"/>
  <c r="D67" i="51"/>
  <c r="D64" i="51"/>
  <c r="C64" i="51"/>
  <c r="E60" i="51"/>
  <c r="D60" i="51"/>
  <c r="C60" i="51"/>
  <c r="E55" i="51"/>
  <c r="D55" i="51"/>
  <c r="E46" i="51"/>
  <c r="D46" i="51"/>
  <c r="E41" i="51"/>
  <c r="D41" i="51"/>
  <c r="E36" i="51"/>
  <c r="D36" i="51"/>
  <c r="E35" i="51"/>
  <c r="D35" i="51"/>
  <c r="E30" i="51"/>
  <c r="D30" i="51"/>
  <c r="E25" i="51"/>
  <c r="D25" i="51"/>
  <c r="E20" i="51"/>
  <c r="D20" i="51"/>
  <c r="E15" i="51"/>
  <c r="D15" i="51"/>
  <c r="C15" i="51"/>
  <c r="E10" i="51"/>
  <c r="D10" i="51"/>
  <c r="C10" i="51"/>
  <c r="D9" i="51"/>
  <c r="D52" i="51" s="1"/>
  <c r="D69" i="51" s="1"/>
  <c r="G81" i="36"/>
  <c r="F81" i="36"/>
  <c r="E81" i="36"/>
  <c r="D81" i="36"/>
  <c r="C81" i="36"/>
  <c r="H80" i="36"/>
  <c r="I80" i="36" s="1"/>
  <c r="H79" i="36"/>
  <c r="H81" i="36" s="1"/>
  <c r="H77" i="36"/>
  <c r="H82" i="36" s="1"/>
  <c r="G77" i="36"/>
  <c r="G82" i="36" s="1"/>
  <c r="F77" i="36"/>
  <c r="F82" i="36" s="1"/>
  <c r="E77" i="36"/>
  <c r="E82" i="36" s="1"/>
  <c r="D77" i="36"/>
  <c r="D82" i="36" s="1"/>
  <c r="C77" i="36"/>
  <c r="C82" i="36" s="1"/>
  <c r="I76" i="36"/>
  <c r="H76" i="36"/>
  <c r="I75" i="36"/>
  <c r="H75" i="36"/>
  <c r="I74" i="36"/>
  <c r="H74" i="36"/>
  <c r="I73" i="36"/>
  <c r="H73" i="36"/>
  <c r="I72" i="36"/>
  <c r="H72" i="36"/>
  <c r="I71" i="36"/>
  <c r="H71" i="36"/>
  <c r="I70" i="36"/>
  <c r="I77" i="36" s="1"/>
  <c r="H70" i="36"/>
  <c r="E144" i="56"/>
  <c r="D144" i="56"/>
  <c r="E139" i="56"/>
  <c r="D139" i="56"/>
  <c r="E134" i="56"/>
  <c r="D134" i="56"/>
  <c r="E130" i="56"/>
  <c r="E149" i="56" s="1"/>
  <c r="D130" i="56"/>
  <c r="D149" i="56" s="1"/>
  <c r="E126" i="56"/>
  <c r="D126" i="56"/>
  <c r="E112" i="56"/>
  <c r="D112" i="56"/>
  <c r="E101" i="56"/>
  <c r="D101" i="56"/>
  <c r="E96" i="56"/>
  <c r="E129" i="56" s="1"/>
  <c r="E150" i="56" s="1"/>
  <c r="D96" i="56"/>
  <c r="D129" i="56" s="1"/>
  <c r="D150" i="56" s="1"/>
  <c r="C96" i="56"/>
  <c r="D93" i="56"/>
  <c r="C93" i="56"/>
  <c r="E78" i="56"/>
  <c r="D78" i="56"/>
  <c r="E74" i="56"/>
  <c r="D74" i="56"/>
  <c r="E71" i="56"/>
  <c r="D71" i="56"/>
  <c r="E66" i="56"/>
  <c r="D66" i="56"/>
  <c r="E62" i="56"/>
  <c r="E84" i="56" s="1"/>
  <c r="D62" i="56"/>
  <c r="D84" i="56" s="1"/>
  <c r="E56" i="56"/>
  <c r="D56" i="56"/>
  <c r="E51" i="56"/>
  <c r="D51" i="56"/>
  <c r="E34" i="56"/>
  <c r="D34" i="56"/>
  <c r="E28" i="56"/>
  <c r="D28" i="56"/>
  <c r="E20" i="56"/>
  <c r="D20" i="56"/>
  <c r="E13" i="56"/>
  <c r="D13" i="56"/>
  <c r="E6" i="56"/>
  <c r="E61" i="56" s="1"/>
  <c r="E85" i="56" s="1"/>
  <c r="D6" i="56"/>
  <c r="D61" i="56" s="1"/>
  <c r="D85" i="56" s="1"/>
  <c r="C6" i="56"/>
  <c r="E151" i="56"/>
  <c r="E109" i="55"/>
  <c r="D109" i="55"/>
  <c r="C109" i="55"/>
  <c r="E98" i="55"/>
  <c r="D98" i="55"/>
  <c r="E93" i="55"/>
  <c r="E126" i="55" s="1"/>
  <c r="E147" i="55" s="1"/>
  <c r="D93" i="55"/>
  <c r="C93" i="55"/>
  <c r="C126" i="55" s="1"/>
  <c r="C90" i="55"/>
  <c r="E75" i="55"/>
  <c r="D75" i="55"/>
  <c r="C75" i="55"/>
  <c r="C85" i="55" s="1"/>
  <c r="E72" i="55"/>
  <c r="D72" i="55"/>
  <c r="D85" i="55" s="1"/>
  <c r="E52" i="55"/>
  <c r="D52" i="55"/>
  <c r="E46" i="55"/>
  <c r="D46" i="55"/>
  <c r="C46" i="55"/>
  <c r="E35" i="55"/>
  <c r="D35" i="55"/>
  <c r="E28" i="55"/>
  <c r="D28" i="55"/>
  <c r="E14" i="55"/>
  <c r="E62" i="55" s="1"/>
  <c r="D14" i="55"/>
  <c r="C14" i="55"/>
  <c r="C293" i="57" l="1"/>
  <c r="O293" i="57" s="1"/>
  <c r="O209" i="57"/>
  <c r="H293" i="57"/>
  <c r="Q293" i="57" s="1"/>
  <c r="Q209" i="57"/>
  <c r="P22" i="57"/>
  <c r="D209" i="57"/>
  <c r="C9" i="51"/>
  <c r="C52" i="51" s="1"/>
  <c r="C69" i="51" s="1"/>
  <c r="E9" i="51"/>
  <c r="E52" i="51" s="1"/>
  <c r="E69" i="51" s="1"/>
  <c r="D62" i="55"/>
  <c r="D86" i="55" s="1"/>
  <c r="E85" i="55"/>
  <c r="E152" i="55" s="1"/>
  <c r="D126" i="55"/>
  <c r="D147" i="55" s="1"/>
  <c r="I79" i="36"/>
  <c r="I81" i="36" s="1"/>
  <c r="I82" i="36" s="1"/>
  <c r="D151" i="56"/>
  <c r="C151" i="56"/>
  <c r="E151" i="55"/>
  <c r="E86" i="55"/>
  <c r="C152" i="55"/>
  <c r="C86" i="55"/>
  <c r="C147" i="55"/>
  <c r="C151" i="55"/>
  <c r="H11" i="6"/>
  <c r="I166" i="7"/>
  <c r="H166" i="7"/>
  <c r="G166" i="7"/>
  <c r="E166" i="7"/>
  <c r="D166" i="7"/>
  <c r="C166" i="7"/>
  <c r="I163" i="7"/>
  <c r="H163" i="7"/>
  <c r="G163" i="7"/>
  <c r="E157" i="7"/>
  <c r="D157" i="7"/>
  <c r="C157" i="7"/>
  <c r="E151" i="7"/>
  <c r="D151" i="7"/>
  <c r="D163" i="7" s="1"/>
  <c r="C151" i="7"/>
  <c r="I150" i="7"/>
  <c r="I164" i="7" s="1"/>
  <c r="H150" i="7"/>
  <c r="G150" i="7"/>
  <c r="G164" i="7" s="1"/>
  <c r="E150" i="7"/>
  <c r="D150" i="7"/>
  <c r="C150" i="7"/>
  <c r="I137" i="7"/>
  <c r="H137" i="7"/>
  <c r="G137" i="7"/>
  <c r="E137" i="7"/>
  <c r="D137" i="7"/>
  <c r="C137" i="7"/>
  <c r="I152" i="6"/>
  <c r="H152" i="6"/>
  <c r="G152" i="6"/>
  <c r="E149" i="6"/>
  <c r="D149" i="6"/>
  <c r="C149" i="6"/>
  <c r="E144" i="6"/>
  <c r="D144" i="6"/>
  <c r="D152" i="6" s="1"/>
  <c r="C144" i="6"/>
  <c r="I143" i="6"/>
  <c r="H143" i="6"/>
  <c r="G143" i="6"/>
  <c r="E143" i="6"/>
  <c r="D143" i="6"/>
  <c r="C143" i="6"/>
  <c r="E129" i="6"/>
  <c r="I129" i="6" s="1"/>
  <c r="D129" i="6"/>
  <c r="H129" i="6" s="1"/>
  <c r="C129" i="6"/>
  <c r="G129" i="6" s="1"/>
  <c r="P209" i="57" l="1"/>
  <c r="D293" i="57"/>
  <c r="P293" i="57" s="1"/>
  <c r="I165" i="7"/>
  <c r="C163" i="7"/>
  <c r="E163" i="7"/>
  <c r="E164" i="7" s="1"/>
  <c r="H165" i="7"/>
  <c r="C152" i="6"/>
  <c r="C153" i="6" s="1"/>
  <c r="E152" i="6"/>
  <c r="D165" i="7"/>
  <c r="G165" i="7"/>
  <c r="G153" i="6"/>
  <c r="I153" i="6"/>
  <c r="D154" i="6"/>
  <c r="I154" i="6"/>
  <c r="G154" i="6"/>
  <c r="H154" i="6"/>
  <c r="C164" i="7"/>
  <c r="H164" i="7"/>
  <c r="C165" i="7"/>
  <c r="E165" i="7"/>
  <c r="D164" i="7"/>
  <c r="E153" i="6"/>
  <c r="H153" i="6"/>
  <c r="C154" i="6"/>
  <c r="E154" i="6"/>
  <c r="D153" i="6"/>
  <c r="F24" i="10"/>
  <c r="E24" i="10"/>
  <c r="D24" i="10"/>
  <c r="B24" i="10"/>
  <c r="G23" i="10"/>
  <c r="G22" i="10"/>
  <c r="G21" i="10"/>
  <c r="G24" i="10" s="1"/>
  <c r="E84" i="9"/>
  <c r="D84" i="9"/>
  <c r="B84" i="9"/>
  <c r="G76" i="9"/>
  <c r="G84" i="9" s="1"/>
  <c r="F76" i="9"/>
  <c r="F84" i="9" s="1"/>
  <c r="I132" i="7"/>
  <c r="H132" i="7"/>
  <c r="G132" i="7"/>
  <c r="E132" i="7"/>
  <c r="D132" i="7"/>
  <c r="C132" i="7"/>
  <c r="I129" i="7"/>
  <c r="H129" i="7"/>
  <c r="G129" i="7"/>
  <c r="E123" i="7"/>
  <c r="D123" i="7"/>
  <c r="C123" i="7"/>
  <c r="E117" i="7"/>
  <c r="E129" i="7" s="1"/>
  <c r="D117" i="7"/>
  <c r="C117" i="7"/>
  <c r="C129" i="7" s="1"/>
  <c r="I116" i="7"/>
  <c r="H116" i="7"/>
  <c r="H131" i="7" s="1"/>
  <c r="G116" i="7"/>
  <c r="E116" i="7"/>
  <c r="I131" i="7" s="1"/>
  <c r="D116" i="7"/>
  <c r="C116" i="7"/>
  <c r="G131" i="7" s="1"/>
  <c r="I103" i="7"/>
  <c r="H103" i="7"/>
  <c r="G103" i="7"/>
  <c r="E103" i="7"/>
  <c r="D103" i="7"/>
  <c r="C103" i="7"/>
  <c r="I121" i="6"/>
  <c r="H121" i="6"/>
  <c r="G121" i="6"/>
  <c r="E118" i="6"/>
  <c r="D118" i="6"/>
  <c r="C118" i="6"/>
  <c r="E113" i="6"/>
  <c r="D113" i="6"/>
  <c r="D121" i="6" s="1"/>
  <c r="C113" i="6"/>
  <c r="I112" i="6"/>
  <c r="I122" i="6" s="1"/>
  <c r="H112" i="6"/>
  <c r="G112" i="6"/>
  <c r="G122" i="6" s="1"/>
  <c r="E112" i="6"/>
  <c r="D112" i="6"/>
  <c r="D123" i="6" s="1"/>
  <c r="C112" i="6"/>
  <c r="E98" i="6"/>
  <c r="I98" i="6" s="1"/>
  <c r="D98" i="6"/>
  <c r="H98" i="6" s="1"/>
  <c r="C98" i="6"/>
  <c r="G98" i="6" s="1"/>
  <c r="E126" i="54"/>
  <c r="E147" i="54" s="1"/>
  <c r="D126" i="54"/>
  <c r="D147" i="54" s="1"/>
  <c r="C126" i="54"/>
  <c r="C147" i="54" s="1"/>
  <c r="E109" i="54"/>
  <c r="D109" i="54"/>
  <c r="C109" i="54"/>
  <c r="E93" i="54"/>
  <c r="D93" i="54"/>
  <c r="C93" i="54"/>
  <c r="C90" i="54"/>
  <c r="C86" i="54"/>
  <c r="E85" i="54"/>
  <c r="E152" i="54" s="1"/>
  <c r="D85" i="54"/>
  <c r="C85" i="54"/>
  <c r="C152" i="54" s="1"/>
  <c r="E75" i="54"/>
  <c r="D75" i="54"/>
  <c r="C75" i="54"/>
  <c r="E72" i="54"/>
  <c r="D72" i="54"/>
  <c r="E62" i="54"/>
  <c r="D62" i="54"/>
  <c r="C62" i="54"/>
  <c r="E57" i="54"/>
  <c r="D57" i="54"/>
  <c r="C57" i="54"/>
  <c r="E52" i="54"/>
  <c r="D52" i="54"/>
  <c r="E35" i="54"/>
  <c r="D35" i="54"/>
  <c r="C35" i="54"/>
  <c r="E110" i="53"/>
  <c r="D110" i="53"/>
  <c r="C110" i="53"/>
  <c r="E94" i="53"/>
  <c r="E127" i="53" s="1"/>
  <c r="E148" i="53" s="1"/>
  <c r="D94" i="53"/>
  <c r="C94" i="53"/>
  <c r="C127" i="53" s="1"/>
  <c r="C85" i="53"/>
  <c r="C153" i="53" s="1"/>
  <c r="E75" i="53"/>
  <c r="D75" i="53"/>
  <c r="C75" i="53"/>
  <c r="E72" i="53"/>
  <c r="D72" i="53"/>
  <c r="C62" i="53"/>
  <c r="E57" i="53"/>
  <c r="D57" i="53"/>
  <c r="E52" i="53"/>
  <c r="D52" i="53"/>
  <c r="E46" i="53"/>
  <c r="E35" i="53"/>
  <c r="E62" i="53" s="1"/>
  <c r="E152" i="53" s="1"/>
  <c r="D35" i="53"/>
  <c r="C35" i="53"/>
  <c r="E14" i="53"/>
  <c r="D14" i="53"/>
  <c r="C91" i="53"/>
  <c r="C34" i="44"/>
  <c r="C40" i="44" s="1"/>
  <c r="D49" i="42"/>
  <c r="D43" i="42"/>
  <c r="D71" i="41"/>
  <c r="D67" i="41"/>
  <c r="D62" i="41"/>
  <c r="D77" i="41" s="1"/>
  <c r="C61" i="40"/>
  <c r="C57" i="40"/>
  <c r="C64" i="40" s="1"/>
  <c r="E68" i="50"/>
  <c r="E65" i="50"/>
  <c r="D65" i="50"/>
  <c r="C65" i="50"/>
  <c r="E61" i="50"/>
  <c r="D61" i="50"/>
  <c r="C61" i="50"/>
  <c r="E56" i="50"/>
  <c r="D56" i="50"/>
  <c r="E47" i="50"/>
  <c r="D47" i="50"/>
  <c r="E42" i="50"/>
  <c r="D42" i="50"/>
  <c r="E37" i="50"/>
  <c r="D37" i="50"/>
  <c r="E36" i="50"/>
  <c r="D36" i="50"/>
  <c r="E31" i="50"/>
  <c r="D31" i="50"/>
  <c r="E26" i="50"/>
  <c r="E21" i="50"/>
  <c r="D21" i="50"/>
  <c r="E16" i="50"/>
  <c r="D16" i="50"/>
  <c r="C16" i="50"/>
  <c r="E11" i="50"/>
  <c r="E10" i="50" s="1"/>
  <c r="E53" i="50" s="1"/>
  <c r="E70" i="50" s="1"/>
  <c r="D11" i="50"/>
  <c r="C11" i="50"/>
  <c r="C10" i="50" s="1"/>
  <c r="C53" i="50" s="1"/>
  <c r="D10" i="50"/>
  <c r="D53" i="50" s="1"/>
  <c r="D70" i="50" s="1"/>
  <c r="G61" i="36"/>
  <c r="F61" i="36"/>
  <c r="E61" i="36"/>
  <c r="D61" i="36"/>
  <c r="C61" i="36"/>
  <c r="H60" i="36"/>
  <c r="I60" i="36" s="1"/>
  <c r="H59" i="36"/>
  <c r="H61" i="36" s="1"/>
  <c r="H57" i="36"/>
  <c r="H62" i="36" s="1"/>
  <c r="G57" i="36"/>
  <c r="G62" i="36" s="1"/>
  <c r="F57" i="36"/>
  <c r="F62" i="36" s="1"/>
  <c r="E57" i="36"/>
  <c r="E62" i="36" s="1"/>
  <c r="D57" i="36"/>
  <c r="D62" i="36" s="1"/>
  <c r="C57" i="36"/>
  <c r="C62" i="36" s="1"/>
  <c r="I56" i="36"/>
  <c r="H56" i="36"/>
  <c r="I55" i="36"/>
  <c r="H55" i="36"/>
  <c r="I54" i="36"/>
  <c r="H54" i="36"/>
  <c r="I53" i="36"/>
  <c r="H53" i="36"/>
  <c r="I52" i="36"/>
  <c r="H52" i="36"/>
  <c r="I51" i="36"/>
  <c r="H51" i="36"/>
  <c r="I50" i="36"/>
  <c r="I57" i="36" s="1"/>
  <c r="H50" i="36"/>
  <c r="E145" i="52"/>
  <c r="D145" i="52"/>
  <c r="C145" i="52"/>
  <c r="E140" i="52"/>
  <c r="D140" i="52"/>
  <c r="C140" i="52"/>
  <c r="E135" i="52"/>
  <c r="D135" i="52"/>
  <c r="C135" i="52"/>
  <c r="E131" i="52"/>
  <c r="E152" i="52" s="1"/>
  <c r="D131" i="52"/>
  <c r="D150" i="52" s="1"/>
  <c r="C131" i="52"/>
  <c r="C150" i="52" s="1"/>
  <c r="E127" i="52"/>
  <c r="D127" i="52"/>
  <c r="C127" i="52"/>
  <c r="E113" i="52"/>
  <c r="D113" i="52"/>
  <c r="D130" i="52" s="1"/>
  <c r="D151" i="52" s="1"/>
  <c r="D152" i="52" s="1"/>
  <c r="C113" i="52"/>
  <c r="E97" i="52"/>
  <c r="E130" i="52" s="1"/>
  <c r="D97" i="52"/>
  <c r="C97" i="52"/>
  <c r="C130" i="52" s="1"/>
  <c r="C151" i="52" s="1"/>
  <c r="C152" i="52" s="1"/>
  <c r="E78" i="52"/>
  <c r="D78" i="52"/>
  <c r="C78" i="52"/>
  <c r="E74" i="52"/>
  <c r="D74" i="52"/>
  <c r="C74" i="52"/>
  <c r="E71" i="52"/>
  <c r="D71" i="52"/>
  <c r="C71" i="52"/>
  <c r="E66" i="52"/>
  <c r="E84" i="52" s="1"/>
  <c r="D66" i="52"/>
  <c r="C66" i="52"/>
  <c r="C84" i="52" s="1"/>
  <c r="E62" i="52"/>
  <c r="D62" i="52"/>
  <c r="D84" i="52" s="1"/>
  <c r="C62" i="52"/>
  <c r="E56" i="52"/>
  <c r="D56" i="52"/>
  <c r="C56" i="52"/>
  <c r="E51" i="52"/>
  <c r="D51" i="52"/>
  <c r="C51" i="52"/>
  <c r="E45" i="52"/>
  <c r="D45" i="52"/>
  <c r="E34" i="52"/>
  <c r="D34" i="52"/>
  <c r="C34" i="52"/>
  <c r="E28" i="52"/>
  <c r="E27" i="52" s="1"/>
  <c r="D28" i="52"/>
  <c r="C28" i="52"/>
  <c r="C27" i="52" s="1"/>
  <c r="D27" i="52"/>
  <c r="E20" i="52"/>
  <c r="D20" i="52"/>
  <c r="C20" i="52"/>
  <c r="C13" i="52"/>
  <c r="E6" i="52"/>
  <c r="E61" i="52" s="1"/>
  <c r="D6" i="52"/>
  <c r="D61" i="52" s="1"/>
  <c r="D85" i="52" s="1"/>
  <c r="C6" i="52"/>
  <c r="C61" i="52" s="1"/>
  <c r="D3" i="52"/>
  <c r="D94" i="52" s="1"/>
  <c r="C3" i="52"/>
  <c r="C94" i="52" s="1"/>
  <c r="F70" i="9"/>
  <c r="E70" i="9"/>
  <c r="D70" i="9"/>
  <c r="B70" i="9"/>
  <c r="G64" i="9"/>
  <c r="G70" i="9" s="1"/>
  <c r="I99" i="7"/>
  <c r="H99" i="7"/>
  <c r="G99" i="7"/>
  <c r="E99" i="7"/>
  <c r="D99" i="7"/>
  <c r="C99" i="7"/>
  <c r="I96" i="7"/>
  <c r="H96" i="7"/>
  <c r="G96" i="7"/>
  <c r="E90" i="7"/>
  <c r="E96" i="7" s="1"/>
  <c r="D90" i="7"/>
  <c r="D96" i="7" s="1"/>
  <c r="C90" i="7"/>
  <c r="C84" i="7"/>
  <c r="I83" i="7"/>
  <c r="I97" i="7" s="1"/>
  <c r="H83" i="7"/>
  <c r="G83" i="7"/>
  <c r="G97" i="7" s="1"/>
  <c r="E83" i="7"/>
  <c r="D83" i="7"/>
  <c r="C83" i="7"/>
  <c r="I70" i="7"/>
  <c r="H70" i="7"/>
  <c r="G70" i="7"/>
  <c r="E70" i="7"/>
  <c r="D70" i="7"/>
  <c r="C70" i="7"/>
  <c r="I90" i="6"/>
  <c r="H90" i="6"/>
  <c r="G90" i="6"/>
  <c r="E90" i="6"/>
  <c r="D90" i="6"/>
  <c r="C90" i="6"/>
  <c r="I81" i="6"/>
  <c r="I91" i="6" s="1"/>
  <c r="H81" i="6"/>
  <c r="H91" i="6" s="1"/>
  <c r="G81" i="6"/>
  <c r="G91" i="6" s="1"/>
  <c r="E81" i="6"/>
  <c r="I92" i="6" s="1"/>
  <c r="D81" i="6"/>
  <c r="C81" i="6"/>
  <c r="G92" i="6" s="1"/>
  <c r="E67" i="6"/>
  <c r="I67" i="6" s="1"/>
  <c r="D67" i="6"/>
  <c r="H67" i="6" s="1"/>
  <c r="C67" i="6"/>
  <c r="G67" i="6" s="1"/>
  <c r="A1" i="51"/>
  <c r="A1" i="50"/>
  <c r="E67" i="49"/>
  <c r="D67" i="49"/>
  <c r="C67" i="49"/>
  <c r="E64" i="49"/>
  <c r="D64" i="49"/>
  <c r="C64" i="49"/>
  <c r="E60" i="49"/>
  <c r="D60" i="49"/>
  <c r="C60" i="49"/>
  <c r="E55" i="49"/>
  <c r="D55" i="49"/>
  <c r="C55" i="49"/>
  <c r="C69" i="49" s="1"/>
  <c r="E46" i="49"/>
  <c r="D46" i="49"/>
  <c r="C46" i="49"/>
  <c r="E41" i="49"/>
  <c r="D41" i="49"/>
  <c r="C41" i="49"/>
  <c r="E36" i="49"/>
  <c r="E35" i="49" s="1"/>
  <c r="D36" i="49"/>
  <c r="C36" i="49"/>
  <c r="C35" i="49" s="1"/>
  <c r="D35" i="49"/>
  <c r="E30" i="49"/>
  <c r="D30" i="49"/>
  <c r="C30" i="49"/>
  <c r="E25" i="49"/>
  <c r="D25" i="49"/>
  <c r="C25" i="49"/>
  <c r="E20" i="49"/>
  <c r="D20" i="49"/>
  <c r="C20" i="49"/>
  <c r="E15" i="49"/>
  <c r="C15" i="49"/>
  <c r="E10" i="49"/>
  <c r="D10" i="49"/>
  <c r="D9" i="49" s="1"/>
  <c r="D52" i="49" s="1"/>
  <c r="D69" i="49" s="1"/>
  <c r="C10" i="49"/>
  <c r="E9" i="49"/>
  <c r="E52" i="49" s="1"/>
  <c r="E69" i="49" s="1"/>
  <c r="C9" i="49"/>
  <c r="A1" i="49"/>
  <c r="C20" i="44"/>
  <c r="C26" i="44" s="1"/>
  <c r="D32" i="42"/>
  <c r="D26" i="42"/>
  <c r="D34" i="42" s="1"/>
  <c r="D45" i="41"/>
  <c r="D41" i="41"/>
  <c r="D36" i="41"/>
  <c r="D51" i="41" s="1"/>
  <c r="C40" i="40"/>
  <c r="C36" i="40"/>
  <c r="C43" i="40" s="1"/>
  <c r="D62" i="53" l="1"/>
  <c r="D85" i="53"/>
  <c r="E85" i="53"/>
  <c r="E86" i="53" s="1"/>
  <c r="C86" i="53"/>
  <c r="D127" i="53"/>
  <c r="D148" i="53" s="1"/>
  <c r="G130" i="7"/>
  <c r="G98" i="7"/>
  <c r="I98" i="7"/>
  <c r="H98" i="7"/>
  <c r="C96" i="7"/>
  <c r="I130" i="7"/>
  <c r="D98" i="7"/>
  <c r="D131" i="7"/>
  <c r="D129" i="7"/>
  <c r="D92" i="6"/>
  <c r="G123" i="6"/>
  <c r="I123" i="6"/>
  <c r="H123" i="6"/>
  <c r="C121" i="6"/>
  <c r="E121" i="6"/>
  <c r="D155" i="6"/>
  <c r="H155" i="6"/>
  <c r="I155" i="6"/>
  <c r="E155" i="6"/>
  <c r="G155" i="6"/>
  <c r="C155" i="6"/>
  <c r="C130" i="7"/>
  <c r="E130" i="7"/>
  <c r="H130" i="7"/>
  <c r="C131" i="7"/>
  <c r="E131" i="7"/>
  <c r="D130" i="7"/>
  <c r="C122" i="6"/>
  <c r="E122" i="6"/>
  <c r="H122" i="6"/>
  <c r="C123" i="6"/>
  <c r="E123" i="6"/>
  <c r="D122" i="6"/>
  <c r="D151" i="54"/>
  <c r="D86" i="54"/>
  <c r="E86" i="54"/>
  <c r="D152" i="54"/>
  <c r="C151" i="54"/>
  <c r="E151" i="54"/>
  <c r="C148" i="53"/>
  <c r="C152" i="53"/>
  <c r="D86" i="53"/>
  <c r="D153" i="53"/>
  <c r="E153" i="53"/>
  <c r="C70" i="50"/>
  <c r="I59" i="36"/>
  <c r="I61" i="36" s="1"/>
  <c r="I62" i="36" s="1"/>
  <c r="C85" i="52"/>
  <c r="E85" i="52"/>
  <c r="E150" i="52"/>
  <c r="E151" i="52" s="1"/>
  <c r="C97" i="7"/>
  <c r="E97" i="7"/>
  <c r="H97" i="7"/>
  <c r="C98" i="7"/>
  <c r="E98" i="7"/>
  <c r="D97" i="7"/>
  <c r="C91" i="6"/>
  <c r="E91" i="6"/>
  <c r="C92" i="6"/>
  <c r="E92" i="6"/>
  <c r="H92" i="6"/>
  <c r="D91" i="6"/>
  <c r="H30" i="36"/>
  <c r="I30" i="36"/>
  <c r="H31" i="36"/>
  <c r="I31" i="36" s="1"/>
  <c r="H32" i="36"/>
  <c r="I32" i="36" s="1"/>
  <c r="H33" i="36"/>
  <c r="I33" i="36" s="1"/>
  <c r="H34" i="36"/>
  <c r="I34" i="36" s="1"/>
  <c r="H35" i="36"/>
  <c r="I35" i="36" s="1"/>
  <c r="H36" i="36"/>
  <c r="I36" i="36" s="1"/>
  <c r="C37" i="36"/>
  <c r="C42" i="36" s="1"/>
  <c r="D37" i="36"/>
  <c r="E37" i="36"/>
  <c r="F37" i="36"/>
  <c r="G37" i="36"/>
  <c r="G42" i="36" s="1"/>
  <c r="H39" i="36"/>
  <c r="I39" i="36" s="1"/>
  <c r="H40" i="36"/>
  <c r="I40" i="36" s="1"/>
  <c r="C41" i="36"/>
  <c r="D41" i="36"/>
  <c r="E41" i="36"/>
  <c r="E42" i="36"/>
  <c r="F41" i="36"/>
  <c r="G41" i="36"/>
  <c r="D42" i="36"/>
  <c r="F42" i="36"/>
  <c r="E145" i="48"/>
  <c r="D145" i="48"/>
  <c r="E140" i="48"/>
  <c r="D140" i="48"/>
  <c r="E135" i="48"/>
  <c r="D135" i="48"/>
  <c r="E131" i="48"/>
  <c r="E150" i="48" s="1"/>
  <c r="D131" i="48"/>
  <c r="D150" i="48" s="1"/>
  <c r="E127" i="48"/>
  <c r="D127" i="48"/>
  <c r="E113" i="48"/>
  <c r="D113" i="48"/>
  <c r="C113" i="48"/>
  <c r="C130" i="48" s="1"/>
  <c r="C151" i="48" s="1"/>
  <c r="E102" i="48"/>
  <c r="D102" i="48"/>
  <c r="E97" i="48"/>
  <c r="E130" i="48"/>
  <c r="E151" i="48" s="1"/>
  <c r="D97" i="48"/>
  <c r="D130" i="48" s="1"/>
  <c r="D151" i="48" s="1"/>
  <c r="C97" i="48"/>
  <c r="D94" i="48"/>
  <c r="C94" i="48"/>
  <c r="E78" i="48"/>
  <c r="D78" i="48"/>
  <c r="E74" i="48"/>
  <c r="D74" i="48"/>
  <c r="C74" i="48"/>
  <c r="C84" i="48" s="1"/>
  <c r="E71" i="48"/>
  <c r="D71" i="48"/>
  <c r="C71" i="48"/>
  <c r="E66" i="48"/>
  <c r="D66" i="48"/>
  <c r="D84" i="48" s="1"/>
  <c r="C66" i="48"/>
  <c r="E62" i="48"/>
  <c r="E84" i="48"/>
  <c r="C62" i="48"/>
  <c r="E56" i="48"/>
  <c r="D56" i="48"/>
  <c r="C56" i="48"/>
  <c r="E51" i="48"/>
  <c r="D51" i="48"/>
  <c r="D61" i="48" s="1"/>
  <c r="C51" i="48"/>
  <c r="E45" i="48"/>
  <c r="D45" i="48"/>
  <c r="E34" i="48"/>
  <c r="E61" i="48" s="1"/>
  <c r="E85" i="48" s="1"/>
  <c r="D34" i="48"/>
  <c r="C34" i="48"/>
  <c r="E28" i="48"/>
  <c r="D28" i="48"/>
  <c r="D27" i="48" s="1"/>
  <c r="C28" i="48"/>
  <c r="E27" i="48"/>
  <c r="C27" i="48"/>
  <c r="E20" i="48"/>
  <c r="D20" i="48"/>
  <c r="C20" i="48"/>
  <c r="E13" i="48"/>
  <c r="D13" i="48"/>
  <c r="E6" i="48"/>
  <c r="D6" i="48"/>
  <c r="C6" i="48"/>
  <c r="C61" i="48" s="1"/>
  <c r="E56" i="9"/>
  <c r="D56" i="9"/>
  <c r="B56" i="9"/>
  <c r="F52" i="9"/>
  <c r="F56" i="9" s="1"/>
  <c r="F36" i="9"/>
  <c r="G36" i="9" s="1"/>
  <c r="G56" i="9" s="1"/>
  <c r="I66" i="7"/>
  <c r="H66" i="7"/>
  <c r="G66" i="7"/>
  <c r="E66" i="7"/>
  <c r="D66" i="7"/>
  <c r="C66" i="7"/>
  <c r="I63" i="7"/>
  <c r="H63" i="7"/>
  <c r="G63" i="7"/>
  <c r="E57" i="7"/>
  <c r="D57" i="7"/>
  <c r="C57" i="7"/>
  <c r="E51" i="7"/>
  <c r="D51" i="7"/>
  <c r="C51" i="7"/>
  <c r="I50" i="7"/>
  <c r="I64" i="7" s="1"/>
  <c r="H50" i="7"/>
  <c r="G50" i="7"/>
  <c r="G64" i="7" s="1"/>
  <c r="E50" i="7"/>
  <c r="D50" i="7"/>
  <c r="H65" i="7" s="1"/>
  <c r="C50" i="7"/>
  <c r="I37" i="7"/>
  <c r="H37" i="7"/>
  <c r="G37" i="7"/>
  <c r="E37" i="7"/>
  <c r="D37" i="7"/>
  <c r="C37" i="7"/>
  <c r="I59" i="6"/>
  <c r="H59" i="6"/>
  <c r="G59" i="6"/>
  <c r="E56" i="6"/>
  <c r="D56" i="6"/>
  <c r="C56" i="6"/>
  <c r="E51" i="6"/>
  <c r="E59" i="6"/>
  <c r="D51" i="6"/>
  <c r="D59" i="6"/>
  <c r="C51" i="6"/>
  <c r="C59" i="6"/>
  <c r="I50" i="6"/>
  <c r="I60" i="6" s="1"/>
  <c r="E62" i="6" s="1"/>
  <c r="H50" i="6"/>
  <c r="G50" i="6"/>
  <c r="G60" i="6" s="1"/>
  <c r="E50" i="6"/>
  <c r="I61" i="6" s="1"/>
  <c r="D50" i="6"/>
  <c r="H61" i="6" s="1"/>
  <c r="C50" i="6"/>
  <c r="G61" i="6" s="1"/>
  <c r="E36" i="6"/>
  <c r="I36" i="6" s="1"/>
  <c r="D36" i="6"/>
  <c r="H36" i="6" s="1"/>
  <c r="C36" i="6"/>
  <c r="G36" i="6" s="1"/>
  <c r="E18" i="6"/>
  <c r="E29" i="6" s="1"/>
  <c r="H17" i="7"/>
  <c r="H18" i="6"/>
  <c r="L21" i="11"/>
  <c r="L20" i="11"/>
  <c r="L25" i="11"/>
  <c r="L19" i="11"/>
  <c r="L10" i="11"/>
  <c r="L11" i="11"/>
  <c r="L12" i="11"/>
  <c r="L13" i="11"/>
  <c r="L14" i="11"/>
  <c r="L15" i="11"/>
  <c r="L9" i="11"/>
  <c r="J16" i="11"/>
  <c r="L16" i="11" s="1"/>
  <c r="K16" i="11"/>
  <c r="E5" i="9"/>
  <c r="E30" i="9" s="1"/>
  <c r="F9" i="9"/>
  <c r="F13" i="9"/>
  <c r="F22" i="9"/>
  <c r="F10" i="9"/>
  <c r="F8" i="9"/>
  <c r="F7" i="9"/>
  <c r="D28" i="39"/>
  <c r="D25" i="39"/>
  <c r="C28" i="39"/>
  <c r="D10" i="39"/>
  <c r="D15" i="39"/>
  <c r="C25" i="39"/>
  <c r="C15" i="39"/>
  <c r="C113" i="33"/>
  <c r="C97" i="33"/>
  <c r="C28" i="33"/>
  <c r="C27" i="33" s="1"/>
  <c r="E113" i="33"/>
  <c r="D113" i="33"/>
  <c r="E98" i="2"/>
  <c r="F6" i="32"/>
  <c r="E6" i="32"/>
  <c r="E7" i="32"/>
  <c r="F7" i="32" s="1"/>
  <c r="F9" i="32" s="1"/>
  <c r="E8" i="32"/>
  <c r="F8" i="32" s="1"/>
  <c r="E5" i="32"/>
  <c r="G5" i="32" s="1"/>
  <c r="E113" i="12"/>
  <c r="E97" i="12"/>
  <c r="D97" i="12"/>
  <c r="D92" i="12" s="1"/>
  <c r="C97" i="12"/>
  <c r="C92" i="12"/>
  <c r="D113" i="12"/>
  <c r="D108" i="12"/>
  <c r="E77" i="12"/>
  <c r="D77" i="12"/>
  <c r="C77" i="12"/>
  <c r="E36" i="12"/>
  <c r="G6" i="10"/>
  <c r="G7" i="10"/>
  <c r="G8" i="10"/>
  <c r="G9" i="10"/>
  <c r="G5" i="10"/>
  <c r="E136" i="3"/>
  <c r="E146" i="3" s="1"/>
  <c r="D136" i="3"/>
  <c r="D146" i="3"/>
  <c r="C136" i="3"/>
  <c r="E131" i="3"/>
  <c r="D131" i="3"/>
  <c r="C131" i="3"/>
  <c r="C146" i="3" s="1"/>
  <c r="D123" i="3"/>
  <c r="C123" i="3"/>
  <c r="E114" i="3"/>
  <c r="E109" i="3" s="1"/>
  <c r="D114" i="3"/>
  <c r="C114" i="3"/>
  <c r="C109" i="3" s="1"/>
  <c r="D109" i="3"/>
  <c r="D98" i="3"/>
  <c r="D93" i="3" s="1"/>
  <c r="C98" i="3"/>
  <c r="E93" i="3"/>
  <c r="C93" i="3"/>
  <c r="E75" i="3"/>
  <c r="D75" i="3"/>
  <c r="C75" i="3"/>
  <c r="E34" i="3"/>
  <c r="D34" i="3"/>
  <c r="C34" i="3"/>
  <c r="E28" i="3"/>
  <c r="D28" i="3"/>
  <c r="C28" i="3"/>
  <c r="E20" i="3"/>
  <c r="D20" i="3"/>
  <c r="C20" i="3"/>
  <c r="E114" i="2"/>
  <c r="E28" i="2"/>
  <c r="E27" i="2"/>
  <c r="D114" i="2"/>
  <c r="C6" i="2"/>
  <c r="B12" i="44"/>
  <c r="B6" i="44"/>
  <c r="A2" i="43"/>
  <c r="A1" i="41"/>
  <c r="A2" i="40"/>
  <c r="A1" i="39"/>
  <c r="A1" i="36"/>
  <c r="E2" i="35"/>
  <c r="E2" i="34"/>
  <c r="D3" i="33"/>
  <c r="D89" i="33"/>
  <c r="C3" i="33"/>
  <c r="C89" i="33"/>
  <c r="G3" i="9"/>
  <c r="G3" i="10" s="1"/>
  <c r="F3" i="9"/>
  <c r="F3" i="10" s="1"/>
  <c r="E3" i="9"/>
  <c r="E3" i="10" s="1"/>
  <c r="D3" i="9"/>
  <c r="D3" i="10" s="1"/>
  <c r="D21" i="45"/>
  <c r="G16" i="11"/>
  <c r="C21" i="45"/>
  <c r="D20" i="45"/>
  <c r="C20" i="45"/>
  <c r="B21" i="45"/>
  <c r="B20" i="45"/>
  <c r="C10" i="39"/>
  <c r="C9" i="39" s="1"/>
  <c r="B30" i="9"/>
  <c r="E135" i="33"/>
  <c r="E145" i="33"/>
  <c r="D135" i="33"/>
  <c r="E130" i="33"/>
  <c r="D130" i="33"/>
  <c r="D145" i="33"/>
  <c r="D146" i="33" s="1"/>
  <c r="D122" i="33"/>
  <c r="D125" i="33"/>
  <c r="E108" i="33"/>
  <c r="D108" i="33"/>
  <c r="E97" i="33"/>
  <c r="D97" i="33"/>
  <c r="E92" i="33"/>
  <c r="D92" i="33"/>
  <c r="E75" i="33"/>
  <c r="E85" i="33" s="1"/>
  <c r="E86" i="33" s="1"/>
  <c r="D75" i="33"/>
  <c r="E72" i="33"/>
  <c r="D72" i="33"/>
  <c r="E67" i="33"/>
  <c r="D67" i="33"/>
  <c r="E57" i="33"/>
  <c r="D57" i="33"/>
  <c r="E52" i="33"/>
  <c r="D52" i="33"/>
  <c r="D62" i="33" s="1"/>
  <c r="D86" i="33" s="1"/>
  <c r="E46" i="33"/>
  <c r="D46" i="33"/>
  <c r="E34" i="33"/>
  <c r="D34" i="33"/>
  <c r="E28" i="33"/>
  <c r="D28" i="33"/>
  <c r="E27" i="33"/>
  <c r="D27" i="33"/>
  <c r="E20" i="33"/>
  <c r="D20" i="33"/>
  <c r="E13" i="33"/>
  <c r="D13" i="33"/>
  <c r="E6" i="33"/>
  <c r="D6" i="33"/>
  <c r="D85" i="33"/>
  <c r="E62" i="33"/>
  <c r="C122" i="12"/>
  <c r="C69" i="12"/>
  <c r="E59" i="12"/>
  <c r="D59" i="12"/>
  <c r="C59" i="12"/>
  <c r="E54" i="12"/>
  <c r="D54" i="12"/>
  <c r="E48" i="12"/>
  <c r="D48" i="12"/>
  <c r="C48" i="12"/>
  <c r="D36" i="12"/>
  <c r="C36" i="12"/>
  <c r="E30" i="12"/>
  <c r="E29" i="12"/>
  <c r="D30" i="12"/>
  <c r="D29" i="12"/>
  <c r="C30" i="12"/>
  <c r="C29" i="12"/>
  <c r="E22" i="12"/>
  <c r="D22" i="12"/>
  <c r="C22" i="12"/>
  <c r="E15" i="12"/>
  <c r="D15" i="12"/>
  <c r="C15" i="12"/>
  <c r="E8" i="12"/>
  <c r="D8" i="12"/>
  <c r="C8" i="12"/>
  <c r="K25" i="11"/>
  <c r="J25" i="11"/>
  <c r="I25" i="11"/>
  <c r="H25" i="11"/>
  <c r="G25" i="11"/>
  <c r="F25" i="11"/>
  <c r="E25" i="11"/>
  <c r="D25" i="11"/>
  <c r="C25" i="11"/>
  <c r="B25" i="11"/>
  <c r="B16" i="11"/>
  <c r="M9" i="11"/>
  <c r="M7" i="11"/>
  <c r="K7" i="11"/>
  <c r="D30" i="9"/>
  <c r="E72" i="3"/>
  <c r="D72" i="3"/>
  <c r="C72" i="3"/>
  <c r="E67" i="3"/>
  <c r="D67" i="3"/>
  <c r="D85" i="3" s="1"/>
  <c r="D152" i="3" s="1"/>
  <c r="C67" i="3"/>
  <c r="E57" i="3"/>
  <c r="D57" i="3"/>
  <c r="C57" i="3"/>
  <c r="E52" i="3"/>
  <c r="D52" i="3"/>
  <c r="D27" i="3"/>
  <c r="E27" i="3"/>
  <c r="C27" i="3"/>
  <c r="D109" i="2"/>
  <c r="C114" i="2"/>
  <c r="D98" i="2"/>
  <c r="D93" i="2" s="1"/>
  <c r="D126" i="2" s="1"/>
  <c r="C98" i="2"/>
  <c r="C93" i="2"/>
  <c r="C123" i="2"/>
  <c r="E75" i="2"/>
  <c r="D75" i="2"/>
  <c r="C75" i="2"/>
  <c r="C67" i="2"/>
  <c r="D15" i="34"/>
  <c r="D14" i="34" s="1"/>
  <c r="C130" i="12"/>
  <c r="E92" i="12"/>
  <c r="E17" i="7"/>
  <c r="D46" i="3"/>
  <c r="C131" i="2"/>
  <c r="D46" i="2"/>
  <c r="D67" i="39"/>
  <c r="C67" i="39"/>
  <c r="C92" i="33"/>
  <c r="C57" i="33"/>
  <c r="C34" i="33"/>
  <c r="C6" i="33"/>
  <c r="D130" i="12"/>
  <c r="E130" i="12"/>
  <c r="E69" i="12"/>
  <c r="D69" i="12"/>
  <c r="D87" i="12" s="1"/>
  <c r="E46" i="3"/>
  <c r="C46" i="3"/>
  <c r="E131" i="2"/>
  <c r="D131" i="2"/>
  <c r="D146" i="2" s="1"/>
  <c r="E67" i="2"/>
  <c r="D67" i="2"/>
  <c r="E46" i="2"/>
  <c r="C46" i="2"/>
  <c r="D34" i="2"/>
  <c r="E13" i="3"/>
  <c r="D13" i="3"/>
  <c r="C13" i="3"/>
  <c r="E6" i="3"/>
  <c r="D6" i="3"/>
  <c r="C6" i="3"/>
  <c r="C135" i="12"/>
  <c r="C146" i="12"/>
  <c r="D122" i="12"/>
  <c r="D125" i="12"/>
  <c r="E108" i="12"/>
  <c r="C108" i="12"/>
  <c r="C136" i="2"/>
  <c r="C146" i="2"/>
  <c r="B25" i="8" s="1"/>
  <c r="E136" i="2"/>
  <c r="E146" i="2" s="1"/>
  <c r="B37" i="8"/>
  <c r="D123" i="2"/>
  <c r="E109" i="2"/>
  <c r="C109" i="2"/>
  <c r="E93" i="2"/>
  <c r="E126" i="2"/>
  <c r="B36" i="8" s="1"/>
  <c r="E13" i="2"/>
  <c r="D13" i="2"/>
  <c r="E57" i="2"/>
  <c r="D57" i="2"/>
  <c r="C57" i="2"/>
  <c r="D8" i="37"/>
  <c r="C8" i="37"/>
  <c r="C19" i="41"/>
  <c r="E134" i="13"/>
  <c r="E145" i="13"/>
  <c r="D134" i="13"/>
  <c r="D145" i="13"/>
  <c r="C134" i="13"/>
  <c r="C145" i="13"/>
  <c r="D121" i="13"/>
  <c r="C121" i="13"/>
  <c r="E107" i="13"/>
  <c r="D107" i="13"/>
  <c r="C107" i="13"/>
  <c r="E91" i="13"/>
  <c r="D91" i="13"/>
  <c r="C91" i="13"/>
  <c r="E76" i="13"/>
  <c r="D76" i="13"/>
  <c r="E73" i="13"/>
  <c r="E86" i="13" s="1"/>
  <c r="D73" i="13"/>
  <c r="C73" i="13"/>
  <c r="C86" i="13" s="1"/>
  <c r="E53" i="13"/>
  <c r="D53" i="13"/>
  <c r="E36" i="13"/>
  <c r="D36" i="13"/>
  <c r="C36" i="13"/>
  <c r="C63" i="13" s="1"/>
  <c r="E30" i="13"/>
  <c r="D30" i="13"/>
  <c r="D29" i="13" s="1"/>
  <c r="C30" i="13"/>
  <c r="E29" i="13"/>
  <c r="C29" i="13"/>
  <c r="C87" i="13"/>
  <c r="E22" i="13"/>
  <c r="D22" i="13"/>
  <c r="C22" i="13"/>
  <c r="E15" i="13"/>
  <c r="D15" i="13"/>
  <c r="C15" i="13"/>
  <c r="E8" i="13"/>
  <c r="D8" i="13"/>
  <c r="C8" i="13"/>
  <c r="E135" i="12"/>
  <c r="D135" i="12"/>
  <c r="D146" i="12" s="1"/>
  <c r="D147" i="12" s="1"/>
  <c r="E74" i="12"/>
  <c r="E87" i="12"/>
  <c r="D74" i="12"/>
  <c r="C74" i="12"/>
  <c r="C87" i="12" s="1"/>
  <c r="C15" i="42"/>
  <c r="D136" i="2"/>
  <c r="E72" i="2"/>
  <c r="D72" i="2"/>
  <c r="C72" i="2"/>
  <c r="E52" i="2"/>
  <c r="D52" i="2"/>
  <c r="D62" i="2" s="1"/>
  <c r="E34" i="2"/>
  <c r="C34" i="2"/>
  <c r="D28" i="2"/>
  <c r="D27" i="2"/>
  <c r="C28" i="2"/>
  <c r="C27" i="2"/>
  <c r="E20" i="2"/>
  <c r="D20" i="2"/>
  <c r="C20" i="2"/>
  <c r="C13" i="2"/>
  <c r="E6" i="2"/>
  <c r="D6" i="2"/>
  <c r="A10" i="1"/>
  <c r="A10" i="8"/>
  <c r="A16" i="1"/>
  <c r="A22" i="1"/>
  <c r="A22" i="8" s="1"/>
  <c r="A28" i="1"/>
  <c r="A28" i="8" s="1"/>
  <c r="A34" i="1"/>
  <c r="A34" i="8" s="1"/>
  <c r="C90" i="2"/>
  <c r="C150" i="4"/>
  <c r="D150" i="4"/>
  <c r="E150" i="4"/>
  <c r="C151" i="4"/>
  <c r="D151" i="4"/>
  <c r="E151" i="4"/>
  <c r="C150" i="5"/>
  <c r="D150" i="5"/>
  <c r="E150" i="5"/>
  <c r="C151" i="5"/>
  <c r="D151" i="5"/>
  <c r="E151" i="5"/>
  <c r="C4" i="6"/>
  <c r="G4" i="6" s="1"/>
  <c r="E4" i="6"/>
  <c r="I4" i="7" s="1"/>
  <c r="C18" i="6"/>
  <c r="D18" i="6"/>
  <c r="G18" i="6"/>
  <c r="C29" i="6" s="1"/>
  <c r="I18" i="6"/>
  <c r="I29" i="6" s="1"/>
  <c r="C19" i="6"/>
  <c r="D19" i="6"/>
  <c r="D27" i="6" s="1"/>
  <c r="E19" i="6"/>
  <c r="C24" i="6"/>
  <c r="D24" i="6"/>
  <c r="E24" i="6"/>
  <c r="E27" i="6" s="1"/>
  <c r="G27" i="6"/>
  <c r="H27" i="6"/>
  <c r="I27" i="6"/>
  <c r="C17" i="7"/>
  <c r="D17" i="7"/>
  <c r="G17" i="7"/>
  <c r="I17" i="7"/>
  <c r="C18" i="7"/>
  <c r="D18" i="7"/>
  <c r="E18" i="7"/>
  <c r="E30" i="7" s="1"/>
  <c r="E31" i="7" s="1"/>
  <c r="C24" i="7"/>
  <c r="D24" i="7"/>
  <c r="D30" i="7" s="1"/>
  <c r="D31" i="7" s="1"/>
  <c r="E24" i="7"/>
  <c r="G30" i="7"/>
  <c r="G31" i="7" s="1"/>
  <c r="H30" i="7"/>
  <c r="H31" i="7" s="1"/>
  <c r="I30" i="7"/>
  <c r="D37" i="8" s="1"/>
  <c r="C33" i="7"/>
  <c r="D33" i="7"/>
  <c r="E33" i="7"/>
  <c r="G33" i="7"/>
  <c r="H33" i="7"/>
  <c r="I33" i="7"/>
  <c r="A4" i="8"/>
  <c r="A16" i="8"/>
  <c r="G10" i="10"/>
  <c r="B10" i="10"/>
  <c r="D10" i="10"/>
  <c r="E10" i="10"/>
  <c r="F10" i="10"/>
  <c r="E1" i="13"/>
  <c r="E1" i="14"/>
  <c r="C8" i="14"/>
  <c r="D8" i="14"/>
  <c r="E8" i="14"/>
  <c r="C15" i="14"/>
  <c r="D15" i="14"/>
  <c r="E15" i="14"/>
  <c r="C22" i="14"/>
  <c r="D22" i="14"/>
  <c r="E22" i="14"/>
  <c r="C30" i="14"/>
  <c r="C29" i="14"/>
  <c r="D30" i="14"/>
  <c r="D29" i="14"/>
  <c r="E30" i="14"/>
  <c r="E29" i="14"/>
  <c r="C36" i="14"/>
  <c r="D36" i="14"/>
  <c r="E36" i="14"/>
  <c r="C47" i="14"/>
  <c r="D47" i="14"/>
  <c r="E47" i="14"/>
  <c r="C53" i="14"/>
  <c r="D53" i="14"/>
  <c r="E53" i="14"/>
  <c r="C58" i="14"/>
  <c r="D58" i="14"/>
  <c r="E58" i="14"/>
  <c r="C64" i="14"/>
  <c r="D64" i="14"/>
  <c r="E64" i="14"/>
  <c r="C68" i="14"/>
  <c r="D68" i="14"/>
  <c r="E68" i="14"/>
  <c r="C73" i="14"/>
  <c r="D73" i="14"/>
  <c r="E73" i="14"/>
  <c r="C76" i="14"/>
  <c r="D76" i="14"/>
  <c r="E76" i="14"/>
  <c r="C80" i="14"/>
  <c r="D80" i="14"/>
  <c r="E80" i="14"/>
  <c r="C91" i="14"/>
  <c r="D91" i="14"/>
  <c r="E91" i="14"/>
  <c r="C107" i="14"/>
  <c r="D107" i="14"/>
  <c r="E107" i="14"/>
  <c r="C121" i="14"/>
  <c r="D121" i="14"/>
  <c r="E121" i="14"/>
  <c r="C125" i="14"/>
  <c r="D125" i="14"/>
  <c r="E125" i="14"/>
  <c r="C129" i="14"/>
  <c r="D129" i="14"/>
  <c r="E129" i="14"/>
  <c r="C134" i="14"/>
  <c r="D134" i="14"/>
  <c r="E134" i="14"/>
  <c r="C140" i="14"/>
  <c r="D140" i="14"/>
  <c r="E140" i="14"/>
  <c r="E1" i="15"/>
  <c r="C8" i="15"/>
  <c r="D8" i="15"/>
  <c r="D63" i="15" s="1"/>
  <c r="E8" i="15"/>
  <c r="C15" i="15"/>
  <c r="D15" i="15"/>
  <c r="E15" i="15"/>
  <c r="E63" i="15" s="1"/>
  <c r="E87" i="15" s="1"/>
  <c r="C22" i="15"/>
  <c r="D22" i="15"/>
  <c r="E22" i="15"/>
  <c r="D29" i="15"/>
  <c r="C30" i="15"/>
  <c r="C29" i="15"/>
  <c r="D30" i="15"/>
  <c r="E30" i="15"/>
  <c r="E29" i="15" s="1"/>
  <c r="C36" i="15"/>
  <c r="D36" i="15"/>
  <c r="E36" i="15"/>
  <c r="C47" i="15"/>
  <c r="D47" i="15"/>
  <c r="E47" i="15"/>
  <c r="C53" i="15"/>
  <c r="D53" i="15"/>
  <c r="E53" i="15"/>
  <c r="C58" i="15"/>
  <c r="D58" i="15"/>
  <c r="E58" i="15"/>
  <c r="C64" i="15"/>
  <c r="D64" i="15"/>
  <c r="E64" i="15"/>
  <c r="C68" i="15"/>
  <c r="C86" i="15" s="1"/>
  <c r="D68" i="15"/>
  <c r="E68" i="15"/>
  <c r="C73" i="15"/>
  <c r="D73" i="15"/>
  <c r="E73" i="15"/>
  <c r="C76" i="15"/>
  <c r="D76" i="15"/>
  <c r="E76" i="15"/>
  <c r="C80" i="15"/>
  <c r="D80" i="15"/>
  <c r="E80" i="15"/>
  <c r="E86" i="15"/>
  <c r="C91" i="15"/>
  <c r="D91" i="15"/>
  <c r="D124" i="15" s="1"/>
  <c r="E91" i="15"/>
  <c r="C107" i="15"/>
  <c r="C124" i="15" s="1"/>
  <c r="D107" i="15"/>
  <c r="E107" i="15"/>
  <c r="C121" i="15"/>
  <c r="D121" i="15"/>
  <c r="E121" i="15"/>
  <c r="E124" i="15"/>
  <c r="C125" i="15"/>
  <c r="D125" i="15"/>
  <c r="E125" i="15"/>
  <c r="C129" i="15"/>
  <c r="C145" i="15" s="1"/>
  <c r="D129" i="15"/>
  <c r="E129" i="15"/>
  <c r="C134" i="15"/>
  <c r="D134" i="15"/>
  <c r="E134" i="15"/>
  <c r="C140" i="15"/>
  <c r="D140" i="15"/>
  <c r="E140" i="15"/>
  <c r="E1" i="16"/>
  <c r="E1" i="17"/>
  <c r="E1" i="18"/>
  <c r="C8" i="18"/>
  <c r="D8" i="18"/>
  <c r="E8" i="18"/>
  <c r="E35" i="18" s="1"/>
  <c r="C19" i="18"/>
  <c r="D19" i="18"/>
  <c r="E19" i="18"/>
  <c r="C25" i="18"/>
  <c r="D25" i="18"/>
  <c r="E25" i="18"/>
  <c r="C29" i="18"/>
  <c r="D29" i="18"/>
  <c r="E29" i="18"/>
  <c r="C36" i="18"/>
  <c r="D36" i="18"/>
  <c r="E36" i="18"/>
  <c r="E40" i="18" s="1"/>
  <c r="C44" i="18"/>
  <c r="D44" i="18"/>
  <c r="D55" i="18" s="1"/>
  <c r="E44" i="18"/>
  <c r="C50" i="18"/>
  <c r="C55" i="18"/>
  <c r="D50" i="18"/>
  <c r="E50" i="18"/>
  <c r="E1" i="19"/>
  <c r="C8" i="19"/>
  <c r="D8" i="19"/>
  <c r="E8" i="19"/>
  <c r="C19" i="19"/>
  <c r="D19" i="19"/>
  <c r="E19" i="19"/>
  <c r="C25" i="19"/>
  <c r="D25" i="19"/>
  <c r="E25" i="19"/>
  <c r="C29" i="19"/>
  <c r="D29" i="19"/>
  <c r="D35" i="19" s="1"/>
  <c r="E29" i="19"/>
  <c r="C36" i="19"/>
  <c r="D36" i="19"/>
  <c r="E36" i="19"/>
  <c r="C44" i="19"/>
  <c r="D44" i="19"/>
  <c r="E44" i="19"/>
  <c r="C50" i="19"/>
  <c r="D50" i="19"/>
  <c r="D55" i="19"/>
  <c r="E50" i="19"/>
  <c r="C55" i="19"/>
  <c r="E55" i="19"/>
  <c r="E1" i="20"/>
  <c r="M45" i="20"/>
  <c r="M46" i="20"/>
  <c r="E1" i="21"/>
  <c r="E1" i="22"/>
  <c r="C8" i="22"/>
  <c r="D8" i="22"/>
  <c r="D35" i="22" s="1"/>
  <c r="D40" i="22" s="1"/>
  <c r="E8" i="22"/>
  <c r="C19" i="22"/>
  <c r="D19" i="22"/>
  <c r="E19" i="22"/>
  <c r="C25" i="22"/>
  <c r="D25" i="22"/>
  <c r="E25" i="22"/>
  <c r="C29" i="22"/>
  <c r="D29" i="22"/>
  <c r="E29" i="22"/>
  <c r="C36" i="22"/>
  <c r="D36" i="22"/>
  <c r="E36" i="22"/>
  <c r="C44" i="22"/>
  <c r="D44" i="22"/>
  <c r="E44" i="22"/>
  <c r="C50" i="22"/>
  <c r="C55" i="22"/>
  <c r="D50" i="22"/>
  <c r="E50" i="22"/>
  <c r="D55" i="22"/>
  <c r="E1" i="23"/>
  <c r="C8" i="23"/>
  <c r="D8" i="23"/>
  <c r="E8" i="23"/>
  <c r="C19" i="23"/>
  <c r="D19" i="23"/>
  <c r="E19" i="23"/>
  <c r="E35" i="23" s="1"/>
  <c r="C25" i="23"/>
  <c r="C35" i="23"/>
  <c r="C40" i="23" s="1"/>
  <c r="D25" i="23"/>
  <c r="D35" i="23" s="1"/>
  <c r="D40" i="23" s="1"/>
  <c r="E25" i="23"/>
  <c r="C29" i="23"/>
  <c r="D29" i="23"/>
  <c r="E29" i="23"/>
  <c r="C36" i="23"/>
  <c r="D36" i="23"/>
  <c r="E36" i="23"/>
  <c r="C44" i="23"/>
  <c r="D44" i="23"/>
  <c r="E44" i="23"/>
  <c r="C50" i="23"/>
  <c r="D50" i="23"/>
  <c r="D55" i="23"/>
  <c r="E50" i="23"/>
  <c r="E55" i="23"/>
  <c r="E1" i="24"/>
  <c r="E1" i="25"/>
  <c r="E1" i="26"/>
  <c r="C8" i="26"/>
  <c r="D8" i="26"/>
  <c r="E8" i="26"/>
  <c r="C19" i="26"/>
  <c r="D19" i="26"/>
  <c r="E19" i="26"/>
  <c r="C25" i="26"/>
  <c r="D25" i="26"/>
  <c r="E25" i="26"/>
  <c r="C29" i="26"/>
  <c r="D29" i="26"/>
  <c r="E29" i="26"/>
  <c r="C36" i="26"/>
  <c r="D36" i="26"/>
  <c r="E36" i="26"/>
  <c r="C44" i="26"/>
  <c r="D44" i="26"/>
  <c r="D55" i="26" s="1"/>
  <c r="E44" i="26"/>
  <c r="C50" i="26"/>
  <c r="C55" i="26"/>
  <c r="D50" i="26"/>
  <c r="E50" i="26"/>
  <c r="E1" i="27"/>
  <c r="C8" i="27"/>
  <c r="C35" i="27" s="1"/>
  <c r="C40" i="27" s="1"/>
  <c r="D8" i="27"/>
  <c r="E8" i="27"/>
  <c r="C19" i="27"/>
  <c r="D19" i="27"/>
  <c r="E19" i="27"/>
  <c r="E35" i="27"/>
  <c r="E40" i="27" s="1"/>
  <c r="C25" i="27"/>
  <c r="D25" i="27"/>
  <c r="E25" i="27"/>
  <c r="C29" i="27"/>
  <c r="D29" i="27"/>
  <c r="E29" i="27"/>
  <c r="C36" i="27"/>
  <c r="D36" i="27"/>
  <c r="E36" i="27"/>
  <c r="C44" i="27"/>
  <c r="C55" i="27"/>
  <c r="D44" i="27"/>
  <c r="E44" i="27"/>
  <c r="C50" i="27"/>
  <c r="D50" i="27"/>
  <c r="D55" i="27" s="1"/>
  <c r="E50" i="27"/>
  <c r="E55" i="27" s="1"/>
  <c r="E1" i="28"/>
  <c r="E1" i="29"/>
  <c r="E1" i="30"/>
  <c r="C8" i="30"/>
  <c r="D8" i="30"/>
  <c r="E8" i="30"/>
  <c r="C19" i="30"/>
  <c r="D19" i="30"/>
  <c r="E19" i="30"/>
  <c r="C25" i="30"/>
  <c r="D25" i="30"/>
  <c r="E25" i="30"/>
  <c r="C29" i="30"/>
  <c r="D29" i="30"/>
  <c r="E29" i="30"/>
  <c r="C36" i="30"/>
  <c r="D36" i="30"/>
  <c r="E36" i="30"/>
  <c r="C44" i="30"/>
  <c r="D44" i="30"/>
  <c r="D55" i="30" s="1"/>
  <c r="E44" i="30"/>
  <c r="C50" i="30"/>
  <c r="D50" i="30"/>
  <c r="E50" i="30"/>
  <c r="E55" i="30"/>
  <c r="E1" i="31"/>
  <c r="C8" i="31"/>
  <c r="D8" i="31"/>
  <c r="E8" i="31"/>
  <c r="C19" i="31"/>
  <c r="D19" i="31"/>
  <c r="E19" i="31"/>
  <c r="C25" i="31"/>
  <c r="D25" i="31"/>
  <c r="E25" i="31"/>
  <c r="C29" i="31"/>
  <c r="D29" i="31"/>
  <c r="E29" i="31"/>
  <c r="C36" i="31"/>
  <c r="D36" i="31"/>
  <c r="E36" i="31"/>
  <c r="C44" i="31"/>
  <c r="C55" i="31"/>
  <c r="D44" i="31"/>
  <c r="E44" i="31"/>
  <c r="C50" i="31"/>
  <c r="D50" i="31"/>
  <c r="D55" i="31" s="1"/>
  <c r="E50" i="31"/>
  <c r="C9" i="32"/>
  <c r="D9" i="32"/>
  <c r="G9" i="32"/>
  <c r="C13" i="33"/>
  <c r="C20" i="33"/>
  <c r="C46" i="33"/>
  <c r="C52" i="33"/>
  <c r="C63" i="33"/>
  <c r="D63" i="33"/>
  <c r="E63" i="33"/>
  <c r="C67" i="33"/>
  <c r="C72" i="33"/>
  <c r="C75" i="33"/>
  <c r="C79" i="33"/>
  <c r="C85" i="33" s="1"/>
  <c r="C108" i="33"/>
  <c r="C125" i="33"/>
  <c r="C122" i="33"/>
  <c r="C126" i="33"/>
  <c r="C130" i="33"/>
  <c r="C135" i="33"/>
  <c r="C140" i="33"/>
  <c r="D5" i="34"/>
  <c r="E5" i="34"/>
  <c r="F5" i="34"/>
  <c r="G5" i="34"/>
  <c r="G17" i="34" s="1"/>
  <c r="H5" i="34"/>
  <c r="I5" i="34"/>
  <c r="J6" i="34"/>
  <c r="D7" i="34"/>
  <c r="E7" i="34"/>
  <c r="F7" i="34"/>
  <c r="G7" i="34"/>
  <c r="H7" i="34"/>
  <c r="I7" i="34"/>
  <c r="J8" i="34"/>
  <c r="J9" i="34"/>
  <c r="D10" i="34"/>
  <c r="E10" i="34"/>
  <c r="F10" i="34"/>
  <c r="G10" i="34"/>
  <c r="H10" i="34"/>
  <c r="I10" i="34"/>
  <c r="J11" i="34"/>
  <c r="D12" i="34"/>
  <c r="E12" i="34"/>
  <c r="E17" i="34" s="1"/>
  <c r="F12" i="34"/>
  <c r="G12" i="34"/>
  <c r="H12" i="34"/>
  <c r="I12" i="34"/>
  <c r="J13" i="34"/>
  <c r="D17" i="34"/>
  <c r="E14" i="34"/>
  <c r="H17" i="34"/>
  <c r="J15" i="34"/>
  <c r="J16" i="34"/>
  <c r="E5" i="35"/>
  <c r="F5" i="35"/>
  <c r="G5" i="35"/>
  <c r="H5" i="35"/>
  <c r="E11" i="35"/>
  <c r="F11" i="35"/>
  <c r="G11" i="35"/>
  <c r="H11" i="35"/>
  <c r="H7" i="36"/>
  <c r="I7" i="36" s="1"/>
  <c r="H8" i="36"/>
  <c r="I8" i="36" s="1"/>
  <c r="H9" i="36"/>
  <c r="I9" i="36" s="1"/>
  <c r="H10" i="36"/>
  <c r="I10" i="36" s="1"/>
  <c r="H11" i="36"/>
  <c r="I11" i="36" s="1"/>
  <c r="H12" i="36"/>
  <c r="I12" i="36" s="1"/>
  <c r="H13" i="36"/>
  <c r="I13" i="36" s="1"/>
  <c r="C14" i="36"/>
  <c r="C19" i="36"/>
  <c r="D14" i="36"/>
  <c r="E14" i="36"/>
  <c r="E19" i="36" s="1"/>
  <c r="F14" i="36"/>
  <c r="G14" i="36"/>
  <c r="H16" i="36"/>
  <c r="I16" i="36" s="1"/>
  <c r="I18" i="36"/>
  <c r="H17" i="36"/>
  <c r="H18" i="36"/>
  <c r="C18" i="36"/>
  <c r="D18" i="36"/>
  <c r="D19" i="36" s="1"/>
  <c r="E18" i="36"/>
  <c r="F18" i="36"/>
  <c r="F19" i="36"/>
  <c r="G18" i="36"/>
  <c r="G19" i="36"/>
  <c r="C29" i="37"/>
  <c r="D29" i="37"/>
  <c r="D17" i="38"/>
  <c r="E17" i="38"/>
  <c r="E10" i="39"/>
  <c r="E15" i="39"/>
  <c r="C20" i="39"/>
  <c r="D20" i="39"/>
  <c r="E20" i="39"/>
  <c r="E25" i="39"/>
  <c r="C30" i="39"/>
  <c r="D30" i="39"/>
  <c r="E30" i="39"/>
  <c r="C36" i="39"/>
  <c r="D36" i="39"/>
  <c r="E36" i="39"/>
  <c r="E35" i="39"/>
  <c r="E69" i="39"/>
  <c r="C41" i="39"/>
  <c r="D41" i="39"/>
  <c r="D35" i="39" s="1"/>
  <c r="E41" i="39"/>
  <c r="C46" i="39"/>
  <c r="D46" i="39"/>
  <c r="E46" i="39"/>
  <c r="E55" i="39"/>
  <c r="C60" i="39"/>
  <c r="D60" i="39"/>
  <c r="E60" i="39"/>
  <c r="C64" i="39"/>
  <c r="D64" i="39"/>
  <c r="E64" i="39"/>
  <c r="E67" i="39"/>
  <c r="C14" i="40"/>
  <c r="C18" i="40"/>
  <c r="D10" i="41"/>
  <c r="D15" i="41"/>
  <c r="D19" i="41"/>
  <c r="D9" i="42"/>
  <c r="D15" i="42"/>
  <c r="D9" i="43"/>
  <c r="E9" i="43"/>
  <c r="C6" i="44"/>
  <c r="C12" i="44" s="1"/>
  <c r="D4" i="6"/>
  <c r="H4" i="7" s="1"/>
  <c r="C3" i="5"/>
  <c r="C89" i="5" s="1"/>
  <c r="C3" i="3"/>
  <c r="C90" i="3" s="1"/>
  <c r="E63" i="14"/>
  <c r="E9" i="32"/>
  <c r="C3" i="4"/>
  <c r="C89" i="4" s="1"/>
  <c r="I4" i="6"/>
  <c r="H14" i="36"/>
  <c r="H19" i="36" s="1"/>
  <c r="J12" i="34"/>
  <c r="E35" i="31"/>
  <c r="E40" i="31" s="1"/>
  <c r="E35" i="30"/>
  <c r="E40" i="30" s="1"/>
  <c r="D35" i="27"/>
  <c r="D40" i="27" s="1"/>
  <c r="E35" i="26"/>
  <c r="E40" i="26" s="1"/>
  <c r="E9" i="39"/>
  <c r="E52" i="39" s="1"/>
  <c r="I17" i="36"/>
  <c r="C35" i="31"/>
  <c r="C40" i="31" s="1"/>
  <c r="D35" i="31"/>
  <c r="D40" i="31" s="1"/>
  <c r="E55" i="18"/>
  <c r="D86" i="14"/>
  <c r="C124" i="13"/>
  <c r="C146" i="13"/>
  <c r="E55" i="22"/>
  <c r="D145" i="15"/>
  <c r="D146" i="15" s="1"/>
  <c r="G4" i="7"/>
  <c r="C35" i="26"/>
  <c r="C40" i="26" s="1"/>
  <c r="C35" i="22"/>
  <c r="C40" i="22" s="1"/>
  <c r="C35" i="18"/>
  <c r="C40" i="18" s="1"/>
  <c r="E145" i="15"/>
  <c r="D86" i="15"/>
  <c r="C145" i="14"/>
  <c r="D145" i="14"/>
  <c r="C124" i="14"/>
  <c r="C146" i="14"/>
  <c r="C86" i="14"/>
  <c r="C4" i="7"/>
  <c r="D63" i="13"/>
  <c r="D87" i="13" s="1"/>
  <c r="E124" i="13"/>
  <c r="E146" i="13"/>
  <c r="D124" i="13"/>
  <c r="D146" i="13"/>
  <c r="J14" i="34"/>
  <c r="D62" i="3"/>
  <c r="C27" i="6"/>
  <c r="C28" i="6" s="1"/>
  <c r="D18" i="8"/>
  <c r="G17" i="35"/>
  <c r="E55" i="31"/>
  <c r="E35" i="22"/>
  <c r="E40" i="22" s="1"/>
  <c r="D124" i="14"/>
  <c r="E86" i="14"/>
  <c r="E87" i="14" s="1"/>
  <c r="D86" i="13"/>
  <c r="F17" i="34"/>
  <c r="C55" i="30"/>
  <c r="E40" i="23"/>
  <c r="D40" i="19"/>
  <c r="C35" i="19"/>
  <c r="C40" i="19"/>
  <c r="C63" i="15"/>
  <c r="C87" i="15" s="1"/>
  <c r="E124" i="14"/>
  <c r="D63" i="14"/>
  <c r="D6" i="8"/>
  <c r="E85" i="2"/>
  <c r="C85" i="2"/>
  <c r="B7" i="8" s="1"/>
  <c r="E152" i="2"/>
  <c r="B19" i="8"/>
  <c r="C62" i="2"/>
  <c r="B6" i="8" s="1"/>
  <c r="E6" i="8"/>
  <c r="E125" i="33"/>
  <c r="E146" i="33"/>
  <c r="E125" i="12"/>
  <c r="E64" i="12"/>
  <c r="E88" i="12"/>
  <c r="C64" i="12"/>
  <c r="D64" i="12"/>
  <c r="D88" i="12" s="1"/>
  <c r="D12" i="8"/>
  <c r="E32" i="7"/>
  <c r="C32" i="7"/>
  <c r="I32" i="7"/>
  <c r="G32" i="7"/>
  <c r="D24" i="8"/>
  <c r="D36" i="8"/>
  <c r="E36" i="8" s="1"/>
  <c r="E85" i="3"/>
  <c r="C62" i="3"/>
  <c r="E62" i="3"/>
  <c r="E147" i="2"/>
  <c r="B38" i="8"/>
  <c r="E62" i="2"/>
  <c r="E86" i="2"/>
  <c r="B20" i="8" s="1"/>
  <c r="C86" i="2"/>
  <c r="B8" i="8" s="1"/>
  <c r="D85" i="2"/>
  <c r="B13" i="8"/>
  <c r="B12" i="8"/>
  <c r="D86" i="2"/>
  <c r="B14" i="8" s="1"/>
  <c r="B18" i="8"/>
  <c r="E151" i="2"/>
  <c r="F30" i="9"/>
  <c r="C62" i="33"/>
  <c r="C86" i="33"/>
  <c r="D32" i="7"/>
  <c r="H32" i="7"/>
  <c r="D147" i="2"/>
  <c r="B32" i="8" s="1"/>
  <c r="B30" i="8"/>
  <c r="D151" i="2"/>
  <c r="I41" i="36"/>
  <c r="H41" i="36"/>
  <c r="C85" i="48"/>
  <c r="C152" i="48"/>
  <c r="E152" i="48"/>
  <c r="D152" i="48"/>
  <c r="G52" i="9"/>
  <c r="H64" i="7"/>
  <c r="C65" i="7"/>
  <c r="E65" i="7"/>
  <c r="E60" i="6"/>
  <c r="C61" i="6"/>
  <c r="E61" i="6"/>
  <c r="D60" i="6"/>
  <c r="D152" i="53" l="1"/>
  <c r="E17" i="35"/>
  <c r="J10" i="34"/>
  <c r="D61" i="6"/>
  <c r="D30" i="8"/>
  <c r="E30" i="8" s="1"/>
  <c r="C60" i="6"/>
  <c r="C62" i="6" s="1"/>
  <c r="H60" i="6"/>
  <c r="D63" i="7"/>
  <c r="D64" i="7" s="1"/>
  <c r="D19" i="8"/>
  <c r="E19" i="8" s="1"/>
  <c r="D13" i="8"/>
  <c r="I31" i="7"/>
  <c r="D25" i="8"/>
  <c r="E25" i="8" s="1"/>
  <c r="G65" i="7"/>
  <c r="I65" i="7"/>
  <c r="C63" i="7"/>
  <c r="C64" i="7" s="1"/>
  <c r="E63" i="7"/>
  <c r="E64" i="7" s="1"/>
  <c r="D28" i="6"/>
  <c r="G62" i="6"/>
  <c r="D62" i="6"/>
  <c r="I62" i="6"/>
  <c r="H62" i="6"/>
  <c r="I28" i="6"/>
  <c r="E4" i="7"/>
  <c r="E18" i="8"/>
  <c r="E12" i="8"/>
  <c r="C85" i="3"/>
  <c r="C152" i="3" s="1"/>
  <c r="D126" i="3"/>
  <c r="D147" i="3" s="1"/>
  <c r="C126" i="3"/>
  <c r="C147" i="3" s="1"/>
  <c r="E126" i="3"/>
  <c r="E147" i="3" s="1"/>
  <c r="H29" i="6"/>
  <c r="G28" i="6"/>
  <c r="G29" i="6"/>
  <c r="H28" i="6"/>
  <c r="D29" i="6"/>
  <c r="D124" i="6"/>
  <c r="H124" i="6"/>
  <c r="I124" i="6"/>
  <c r="E124" i="6"/>
  <c r="G124" i="6"/>
  <c r="C124" i="6"/>
  <c r="D93" i="6"/>
  <c r="H93" i="6"/>
  <c r="I93" i="6"/>
  <c r="E93" i="6"/>
  <c r="G93" i="6"/>
  <c r="C93" i="6"/>
  <c r="D17" i="42"/>
  <c r="D25" i="41"/>
  <c r="E13" i="8"/>
  <c r="C152" i="2"/>
  <c r="E152" i="3"/>
  <c r="E86" i="3"/>
  <c r="D87" i="14"/>
  <c r="D146" i="14"/>
  <c r="G30" i="6"/>
  <c r="D86" i="3"/>
  <c r="J7" i="34"/>
  <c r="I17" i="34"/>
  <c r="J5" i="34"/>
  <c r="J17" i="34" s="1"/>
  <c r="D35" i="26"/>
  <c r="D40" i="26" s="1"/>
  <c r="B31" i="8"/>
  <c r="D152" i="2"/>
  <c r="C151" i="3"/>
  <c r="C86" i="3"/>
  <c r="H4" i="6"/>
  <c r="D4" i="7"/>
  <c r="H17" i="35"/>
  <c r="F17" i="35"/>
  <c r="D35" i="30"/>
  <c r="D40" i="30" s="1"/>
  <c r="C35" i="30"/>
  <c r="C40" i="30" s="1"/>
  <c r="E55" i="26"/>
  <c r="E146" i="15"/>
  <c r="C146" i="15"/>
  <c r="D87" i="15"/>
  <c r="D35" i="18"/>
  <c r="D40" i="18" s="1"/>
  <c r="D31" i="8"/>
  <c r="C88" i="12"/>
  <c r="E63" i="13"/>
  <c r="E87" i="13" s="1"/>
  <c r="E37" i="8"/>
  <c r="D9" i="39"/>
  <c r="D52" i="39" s="1"/>
  <c r="D69" i="39" s="1"/>
  <c r="I37" i="36"/>
  <c r="I42" i="36" s="1"/>
  <c r="C21" i="40"/>
  <c r="C35" i="39"/>
  <c r="C52" i="39" s="1"/>
  <c r="C69" i="39" s="1"/>
  <c r="I14" i="36"/>
  <c r="I19" i="36" s="1"/>
  <c r="C145" i="33"/>
  <c r="C146" i="33" s="1"/>
  <c r="C55" i="23"/>
  <c r="E35" i="19"/>
  <c r="E40" i="19" s="1"/>
  <c r="E145" i="14"/>
  <c r="E146" i="14" s="1"/>
  <c r="C63" i="14"/>
  <c r="C87" i="14" s="1"/>
  <c r="C30" i="7"/>
  <c r="E146" i="12"/>
  <c r="E147" i="12" s="1"/>
  <c r="C126" i="2"/>
  <c r="C125" i="12"/>
  <c r="C147" i="12" s="1"/>
  <c r="E28" i="6"/>
  <c r="D85" i="48"/>
  <c r="D65" i="7"/>
  <c r="H37" i="36"/>
  <c r="H42" i="36" s="1"/>
  <c r="D38" i="8" l="1"/>
  <c r="E38" i="8" s="1"/>
  <c r="D14" i="8"/>
  <c r="E14" i="8" s="1"/>
  <c r="D151" i="3"/>
  <c r="E151" i="3"/>
  <c r="D26" i="8"/>
  <c r="C30" i="6"/>
  <c r="D30" i="6"/>
  <c r="D32" i="8"/>
  <c r="E32" i="8" s="1"/>
  <c r="H30" i="6"/>
  <c r="E30" i="6"/>
  <c r="D20" i="8"/>
  <c r="E20" i="8" s="1"/>
  <c r="I30" i="6"/>
  <c r="B24" i="8"/>
  <c r="E24" i="8" s="1"/>
  <c r="C151" i="2"/>
  <c r="C147" i="2"/>
  <c r="B26" i="8" s="1"/>
  <c r="C31" i="7"/>
  <c r="D7" i="8"/>
  <c r="E7" i="8" s="1"/>
  <c r="E31" i="8"/>
  <c r="D8" i="8" l="1"/>
  <c r="E8" i="8" s="1"/>
  <c r="E26" i="8"/>
</calcChain>
</file>

<file path=xl/sharedStrings.xml><?xml version="1.0" encoding="utf-8"?>
<sst xmlns="http://schemas.openxmlformats.org/spreadsheetml/2006/main" count="11653" uniqueCount="1552">
  <si>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</si>
  <si>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</si>
  <si>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</si>
  <si>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</si>
  <si>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</si>
  <si>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</si>
  <si>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</si>
  <si>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</si>
  <si>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</si>
  <si>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</si>
  <si>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</si>
  <si>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</si>
  <si>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</si>
  <si>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</si>
  <si>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</si>
  <si>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</si>
  <si>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</si>
  <si>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</si>
  <si>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</si>
  <si>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</si>
  <si>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</si>
  <si>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</si>
  <si>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</si>
  <si>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</si>
  <si>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</si>
  <si>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</si>
  <si>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</si>
  <si>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</si>
  <si>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</si>
  <si>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</si>
  <si>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</si>
  <si>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</si>
  <si>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</si>
  <si>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</si>
  <si>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</si>
  <si>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</si>
  <si>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</si>
  <si>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</si>
  <si>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</si>
  <si>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</si>
  <si>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</si>
  <si>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</si>
  <si>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</si>
  <si>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</si>
  <si>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</si>
  <si>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</si>
  <si>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</si>
  <si>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</si>
  <si>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</si>
  <si>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</si>
  <si>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</si>
  <si>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</si>
  <si>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</si>
  <si>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</si>
  <si>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</si>
  <si>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</si>
  <si>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</si>
  <si>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</si>
  <si>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</si>
  <si>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</si>
  <si>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</si>
  <si>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</si>
  <si>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</si>
  <si>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</si>
  <si>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</si>
  <si>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</si>
  <si>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</si>
  <si>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</si>
  <si>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</si>
  <si>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</si>
  <si>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</si>
  <si>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</si>
  <si>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</si>
  <si>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</si>
  <si>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</si>
  <si>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</si>
  <si>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</si>
  <si>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</si>
  <si>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</si>
  <si>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</si>
  <si>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</si>
  <si>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</si>
  <si>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</si>
  <si>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</si>
  <si>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</si>
  <si>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</si>
  <si>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</si>
  <si>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</si>
  <si>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</si>
  <si>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</si>
  <si>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</si>
  <si>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</si>
  <si>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</si>
  <si>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</si>
  <si>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</si>
  <si>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</si>
  <si>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</si>
  <si>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</si>
  <si>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</si>
  <si>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Beruházások, beszerzések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</si>
  <si>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</si>
  <si>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</si>
  <si>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</si>
  <si>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</si>
  <si>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</si>
  <si>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</si>
  <si>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</si>
  <si>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</si>
  <si>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</si>
  <si>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</si>
  <si>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</si>
  <si>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</si>
  <si>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</si>
  <si>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</si>
  <si>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</si>
  <si>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</si>
  <si>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</si>
  <si>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</si>
  <si>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</si>
  <si>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</si>
  <si>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</si>
  <si>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</si>
  <si>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</si>
  <si>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</si>
  <si>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</si>
  <si>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</si>
  <si>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</si>
  <si>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</si>
  <si>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</si>
  <si>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</si>
  <si>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</si>
  <si>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</si>
  <si>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</si>
  <si>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</si>
  <si>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</si>
  <si>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</si>
  <si>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</si>
  <si>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</si>
  <si>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</si>
  <si>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</si>
  <si>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</si>
  <si>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</si>
  <si>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</si>
  <si>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</si>
  <si>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</si>
  <si>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</si>
  <si>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</si>
  <si>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</si>
  <si>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</si>
  <si>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</si>
  <si>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</si>
  <si>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</si>
  <si>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</si>
  <si>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</si>
  <si>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</si>
  <si>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</si>
  <si>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</si>
  <si>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</si>
  <si>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</si>
  <si>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</si>
  <si>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</si>
  <si>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</si>
  <si>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</si>
  <si>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</si>
  <si>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</si>
  <si>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</si>
  <si>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</si>
  <si>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</si>
  <si>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</si>
  <si>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</si>
  <si>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</si>
  <si>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</si>
  <si>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</si>
  <si>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</si>
  <si>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</si>
  <si>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</si>
  <si>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</si>
  <si>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</si>
  <si>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</si>
  <si>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</si>
  <si>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</si>
  <si>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</si>
  <si>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</si>
  <si>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</si>
  <si>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</si>
  <si>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</si>
  <si>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</si>
  <si>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</si>
  <si>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</si>
  <si>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</si>
  <si>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</si>
  <si>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</si>
  <si>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</si>
  <si>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</si>
  <si>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</si>
  <si>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</si>
  <si>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</si>
  <si>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</si>
  <si>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</si>
  <si>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</si>
  <si>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</si>
  <si>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</si>
  <si>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</si>
  <si>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</si>
  <si>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</si>
  <si>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</si>
  <si>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</si>
  <si>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</si>
  <si>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</si>
  <si>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</si>
  <si>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</si>
  <si>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</si>
  <si>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</si>
  <si>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</si>
  <si>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</si>
  <si>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</si>
  <si>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</si>
  <si>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</si>
  <si>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</si>
  <si>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</si>
  <si>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</si>
  <si>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</si>
  <si>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</si>
  <si>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</si>
  <si>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</si>
  <si>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</si>
  <si>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</si>
  <si>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</si>
  <si>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</si>
  <si>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</si>
  <si>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</si>
  <si>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</si>
  <si>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</si>
  <si>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</si>
  <si>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</si>
  <si>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</si>
  <si>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</si>
  <si>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</si>
  <si>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</si>
  <si>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</si>
  <si>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</si>
  <si>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</si>
  <si>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</si>
  <si>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</si>
  <si>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</si>
  <si>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</si>
  <si>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</si>
  <si>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</si>
  <si>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</si>
  <si>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</si>
  <si>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</si>
  <si>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</si>
  <si>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</si>
  <si>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</si>
  <si>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</si>
  <si>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</si>
  <si>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</si>
  <si>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</si>
  <si>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</si>
  <si>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</si>
  <si>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</si>
  <si>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</si>
  <si>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</si>
  <si>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</si>
  <si>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</si>
  <si>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</si>
  <si>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</si>
  <si>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</si>
  <si>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</si>
  <si>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</si>
  <si>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</si>
  <si>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</si>
  <si>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</si>
  <si>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</si>
  <si>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</si>
  <si>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</si>
  <si>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</si>
  <si>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</si>
  <si>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</si>
  <si>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</si>
  <si>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</si>
  <si>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</si>
  <si>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</si>
  <si>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</si>
  <si>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</si>
  <si>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</si>
  <si>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</si>
  <si>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</si>
  <si>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</si>
  <si>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</si>
  <si>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</si>
  <si>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</si>
  <si>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</si>
  <si>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</si>
  <si>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Értéke
(E Ft)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</si>
  <si>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</si>
  <si>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</si>
  <si>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</si>
  <si>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</si>
  <si>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</si>
  <si>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</si>
  <si>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</si>
  <si>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</si>
  <si>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</si>
  <si>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</si>
  <si>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</si>
  <si>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</si>
  <si>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</si>
  <si>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</si>
  <si>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</si>
  <si>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</si>
  <si>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</si>
  <si>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</si>
  <si>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</si>
  <si>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</si>
  <si>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</si>
  <si>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</si>
  <si>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</si>
  <si>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</si>
  <si>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</si>
  <si>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</si>
  <si>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</si>
  <si>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</si>
  <si>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</si>
  <si>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</si>
  <si>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</si>
  <si>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</si>
  <si>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</si>
  <si>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</si>
  <si>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</si>
  <si>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</si>
  <si>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</si>
  <si>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</si>
  <si>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</si>
  <si>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</si>
  <si>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</si>
  <si>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</si>
  <si>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</si>
  <si>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</si>
  <si>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</si>
  <si>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</si>
  <si>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</si>
  <si>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</si>
  <si>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</si>
  <si>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</si>
  <si>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</si>
  <si>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</si>
  <si>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</si>
  <si>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</si>
  <si>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</si>
  <si>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</si>
  <si>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</si>
  <si>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</si>
  <si>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</si>
  <si>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</si>
  <si>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</si>
  <si>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</si>
  <si>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</si>
  <si>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</si>
  <si>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</si>
  <si>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</si>
  <si>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</si>
  <si>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</si>
  <si>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</si>
  <si>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</si>
  <si>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</si>
  <si>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</si>
  <si>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</si>
  <si>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</si>
  <si>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</si>
  <si>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</si>
  <si>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</si>
  <si>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</si>
  <si>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</si>
  <si>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</si>
  <si>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</si>
  <si>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</si>
  <si>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</si>
  <si>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</si>
  <si>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</si>
  <si>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</si>
  <si>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</si>
  <si>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</si>
  <si>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</si>
  <si>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</si>
  <si>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</si>
  <si>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</si>
  <si>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</si>
  <si>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</si>
  <si>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</si>
  <si>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</si>
  <si>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</si>
  <si>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</si>
  <si>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</si>
  <si>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</si>
  <si>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</si>
  <si>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</si>
  <si>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</si>
  <si>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</si>
  <si>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</si>
  <si>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</si>
  <si>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</si>
  <si>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</si>
  <si>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</si>
  <si>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</si>
  <si>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</si>
  <si>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</si>
  <si>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</si>
  <si>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</si>
  <si>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</si>
  <si>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</si>
  <si>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</si>
  <si>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</si>
  <si>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</si>
  <si>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</si>
  <si>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</si>
  <si>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</si>
  <si>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</si>
  <si>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</si>
  <si>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</si>
  <si>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</si>
  <si>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</si>
  <si>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</si>
  <si>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</si>
  <si>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</si>
  <si>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</si>
  <si>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</si>
  <si>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</si>
  <si>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</si>
  <si>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</si>
  <si>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</si>
  <si>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</si>
  <si>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</si>
  <si>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</si>
  <si>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</si>
  <si>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</si>
  <si>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</si>
  <si>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</si>
  <si>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</si>
  <si>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</si>
  <si>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</si>
  <si>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</si>
  <si>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</si>
  <si>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</si>
  <si>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</si>
  <si>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</si>
  <si>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</si>
  <si>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</si>
  <si>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</si>
  <si>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</si>
  <si>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</si>
  <si>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</si>
  <si>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</si>
  <si>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</si>
  <si>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</si>
  <si>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</si>
  <si>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</si>
  <si>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</si>
  <si>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</si>
  <si>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</si>
  <si>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</si>
  <si>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</si>
  <si>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</si>
  <si>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</si>
  <si>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</si>
  <si>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</si>
  <si>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</si>
  <si>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</si>
  <si>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</si>
  <si>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</si>
  <si>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</si>
  <si>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</si>
  <si>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</si>
  <si>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</si>
  <si>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</si>
  <si>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</si>
  <si>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</si>
  <si>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</si>
  <si>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</si>
  <si>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</si>
  <si>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</si>
  <si>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</si>
  <si>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</si>
  <si>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</si>
  <si>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</si>
  <si>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</si>
  <si>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</si>
  <si>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</si>
  <si>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</si>
  <si>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</si>
  <si>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</si>
  <si>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</si>
  <si>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</si>
  <si>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</si>
  <si>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</si>
  <si>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</si>
  <si>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</si>
  <si>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</si>
  <si>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</si>
  <si>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</si>
  <si>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</si>
  <si>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</si>
  <si>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</si>
  <si>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</si>
  <si>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</si>
  <si>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</si>
  <si>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</si>
  <si>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</si>
  <si>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</si>
  <si>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</si>
  <si>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</si>
  <si>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</si>
  <si>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</si>
  <si>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2014. évi eredeti előirányzat BEVÉTELEK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</si>
  <si>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</si>
  <si>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</si>
  <si>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</si>
  <si>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</si>
  <si>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</si>
  <si>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</si>
  <si>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</si>
  <si>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</si>
  <si>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</si>
  <si>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</si>
  <si>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</si>
  <si>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</si>
  <si>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</si>
  <si>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</si>
  <si>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</si>
  <si>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</si>
  <si>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</si>
  <si>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</si>
  <si>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</si>
  <si>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</si>
  <si>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</si>
  <si>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</si>
  <si>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</si>
  <si>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</si>
  <si>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</si>
  <si>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</si>
  <si>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</si>
  <si>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</si>
  <si>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</si>
  <si>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</si>
  <si>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</si>
  <si>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</si>
  <si>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</si>
  <si>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</si>
  <si>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</si>
  <si>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</si>
  <si>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</si>
  <si>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</si>
  <si>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</si>
  <si>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</si>
  <si>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</si>
  <si>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</si>
  <si>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</si>
  <si>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</si>
  <si>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</si>
  <si>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</si>
  <si>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</si>
  <si>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</si>
  <si>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</si>
  <si>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</si>
  <si>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</si>
  <si>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</si>
  <si>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</si>
  <si>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</si>
  <si>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</si>
  <si>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</si>
  <si>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</si>
  <si>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</si>
  <si>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</si>
  <si>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</si>
  <si>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</si>
  <si>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</si>
  <si>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</si>
  <si>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</si>
  <si>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</si>
  <si>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</si>
  <si>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</si>
  <si>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</si>
  <si>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</si>
  <si>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</si>
  <si>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</si>
  <si>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</si>
  <si>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</si>
  <si>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</si>
  <si>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</si>
  <si>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</si>
  <si>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</si>
  <si>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</si>
  <si>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</si>
  <si>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</si>
  <si>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</si>
  <si>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</si>
  <si>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</si>
  <si>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</si>
  <si>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</si>
  <si>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</si>
  <si>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</si>
  <si>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</si>
  <si>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</si>
  <si>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</si>
  <si>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</si>
  <si>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</si>
  <si>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</si>
  <si>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</si>
  <si>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</si>
  <si>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</si>
  <si>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</si>
  <si>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</si>
  <si>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</si>
  <si>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</si>
  <si>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</si>
  <si>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</si>
  <si>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</si>
  <si>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</si>
  <si>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</si>
  <si>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</si>
  <si>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</si>
  <si>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</si>
  <si>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</si>
  <si>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</si>
  <si>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</si>
  <si>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</si>
  <si>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</si>
  <si>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</si>
  <si>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</si>
  <si>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</si>
  <si>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</si>
  <si>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</si>
  <si>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</si>
  <si>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</si>
  <si>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</si>
  <si>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</si>
  <si>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</si>
  <si>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</si>
  <si>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</si>
  <si>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</si>
  <si>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</si>
  <si>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</si>
  <si>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</si>
  <si>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</si>
  <si>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</si>
  <si>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</si>
  <si>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</si>
  <si>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</si>
  <si>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</si>
  <si>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</si>
  <si>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</si>
  <si>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</si>
  <si>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</si>
  <si>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</si>
  <si>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</si>
  <si>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</si>
  <si>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</si>
  <si>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</si>
  <si>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</si>
  <si>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</si>
  <si>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</si>
  <si>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</si>
  <si>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</si>
  <si>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</si>
  <si>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</si>
  <si>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</si>
  <si>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</si>
  <si>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</si>
  <si>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</si>
  <si>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</si>
  <si>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</si>
  <si>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</si>
  <si>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</si>
  <si>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</si>
  <si>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</si>
  <si>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</si>
  <si>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</si>
  <si>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</si>
  <si>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</si>
  <si>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</si>
  <si>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</si>
  <si>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</si>
  <si>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</si>
  <si>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</si>
  <si>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</si>
  <si>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</si>
  <si>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</si>
  <si>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</si>
  <si>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</si>
  <si>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</si>
  <si>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</si>
  <si>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</si>
  <si>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</si>
  <si>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</si>
  <si>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</si>
  <si>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</si>
  <si>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</si>
  <si>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</si>
  <si>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</si>
  <si>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</si>
  <si>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</si>
  <si>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</si>
  <si>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</si>
  <si>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</si>
  <si>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</si>
  <si>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</si>
  <si>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</si>
  <si>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</si>
  <si>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</si>
  <si>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</si>
  <si>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</si>
  <si>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</si>
  <si>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</si>
  <si>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</si>
  <si>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</si>
  <si>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</si>
  <si>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</si>
  <si>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</si>
  <si>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</si>
  <si>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</si>
  <si>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</si>
  <si>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</si>
  <si>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</si>
  <si>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</si>
  <si>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</si>
  <si>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</si>
  <si>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</si>
  <si>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</si>
  <si>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</si>
  <si>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</si>
  <si>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</si>
  <si>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</si>
  <si>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</si>
  <si>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</si>
  <si>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</si>
  <si>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</si>
  <si>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</si>
  <si>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</si>
  <si>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</si>
  <si>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</si>
  <si>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</si>
  <si>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</si>
  <si>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</si>
  <si>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</si>
  <si>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</si>
  <si>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</si>
  <si>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</si>
  <si>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</si>
  <si>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</si>
  <si>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</si>
  <si>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</si>
  <si>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</si>
  <si>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</si>
  <si>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</si>
  <si>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</si>
  <si>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</si>
  <si>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</si>
  <si>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</si>
  <si>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</si>
  <si>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</si>
  <si>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</si>
  <si>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</si>
  <si>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</si>
  <si>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</si>
  <si>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</si>
  <si>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</si>
  <si>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</si>
  <si>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</si>
  <si>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</si>
  <si>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</si>
  <si>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</si>
  <si>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</si>
  <si>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</si>
  <si>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</si>
  <si>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</si>
  <si>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</si>
  <si>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</si>
  <si>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</si>
  <si>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</si>
  <si>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</si>
  <si>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</si>
  <si>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</si>
  <si>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</si>
  <si>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</si>
  <si>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</si>
  <si>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</si>
  <si>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</si>
  <si>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</si>
  <si>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</si>
  <si>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</si>
  <si>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</si>
  <si>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</si>
  <si>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</si>
  <si>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</si>
  <si>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</si>
  <si>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</si>
  <si>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</si>
  <si>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</si>
  <si>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</si>
  <si>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</si>
  <si>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</si>
  <si>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</si>
  <si>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</si>
  <si>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</si>
  <si>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</si>
  <si>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</si>
  <si>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</si>
  <si>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</si>
  <si>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</si>
  <si>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</si>
  <si>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</si>
  <si>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</si>
  <si>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</si>
  <si>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</si>
  <si>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</si>
  <si>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</si>
  <si>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Központi,irányítószervi támogatás folyósítása</t>
  </si>
  <si>
    <t>Központi, irányítószervi támogatás folyósítása</t>
  </si>
  <si>
    <t>Gönyűi Önkormányzati Kft</t>
  </si>
  <si>
    <t>Gönyű Község Önkormányzat beruházási (felhalmozási) kiadásainak előirányzata beruházásonként</t>
  </si>
  <si>
    <t>EU-s projekt neve, azonosítója:</t>
  </si>
  <si>
    <t xml:space="preserve">  - ebből közfoglalkoztatottak létszáma (fő)</t>
  </si>
  <si>
    <t xml:space="preserve">Összevont (konszolidált) beszámoló </t>
  </si>
  <si>
    <t>Gönyű Község Önkormányzata</t>
  </si>
  <si>
    <t>Részesedések utáni osztalék</t>
  </si>
  <si>
    <t>Vagyonkezelésbe adásból származó bevétel</t>
  </si>
  <si>
    <t>Arany János Tehetséggondozó Program</t>
  </si>
  <si>
    <t>Gönyűi Nyugdíjas Klub</t>
  </si>
  <si>
    <t>Működési költségekhez hozzájárulás</t>
  </si>
  <si>
    <t>Gönyűi Horgászegyesület</t>
  </si>
  <si>
    <t>Vöröskereszt Gönyűi Szervezete</t>
  </si>
  <si>
    <t>Karitatív tevékenység</t>
  </si>
  <si>
    <t>Gönyűi Honismereti Egylet</t>
  </si>
  <si>
    <t>Gönyűi Polgárőrség</t>
  </si>
  <si>
    <t>Szent Péter és Szent Pál Plébánia</t>
  </si>
  <si>
    <t>Református Egyház Gönyűi Leányegyházközség</t>
  </si>
  <si>
    <t>Gönyű SE</t>
  </si>
  <si>
    <t>Könyvtári könyvállomány</t>
  </si>
  <si>
    <t>PannonVíz Zrt</t>
  </si>
  <si>
    <t>Győr-Gönyű Kikötő Zrt</t>
  </si>
  <si>
    <t>Összes bevétel, kiadás - Kötelező feladatok</t>
  </si>
  <si>
    <t>Gönyűi Polgármesteri Hivatal</t>
  </si>
  <si>
    <t>Gönyűi Szociális Alapszolgáltatási Intézmény</t>
  </si>
  <si>
    <t>Felhalmozási célú kölcsönök visszatérülése államháztartáson kívülről</t>
  </si>
  <si>
    <t>Országos Mentőszolgálat Alapítvány</t>
  </si>
  <si>
    <t>Biztosító által fizetett kártérítés</t>
  </si>
  <si>
    <t>5.11.</t>
  </si>
  <si>
    <t>II. Előzetesen felszámított áfa elszámolás</t>
  </si>
  <si>
    <t>Kivitelezés kezdési éve</t>
  </si>
  <si>
    <t>2019.</t>
  </si>
  <si>
    <t>2019 után</t>
  </si>
  <si>
    <t>Követelés jellegű és egyéb sajátos eszközoldali elszámolások és előző évi pénzmaradvány</t>
  </si>
  <si>
    <t>Intézmények finanszírozása</t>
  </si>
  <si>
    <t xml:space="preserve">   - Törvényi előíráson alapuló befizetések </t>
  </si>
  <si>
    <t xml:space="preserve">   Egyéb belső finanszírozási bevételek (intézmény finanszírozás)</t>
  </si>
  <si>
    <t xml:space="preserve">   Államháztatáson belüli megelőlegezések</t>
  </si>
  <si>
    <t>Gönyűi Kék Duna Óvoda és Bölcsőde</t>
  </si>
  <si>
    <t>bevétel</t>
  </si>
  <si>
    <t>kiadás</t>
  </si>
  <si>
    <t>ph</t>
  </si>
  <si>
    <t>ovi</t>
  </si>
  <si>
    <t>szoc</t>
  </si>
  <si>
    <t>önk</t>
  </si>
  <si>
    <t>Dologi kiadások</t>
  </si>
  <si>
    <t>SKHU - Interreg V-A Szlovákia Magyarország Együttműködési Program</t>
  </si>
  <si>
    <t>2019. évi</t>
  </si>
  <si>
    <t>2019 előtt</t>
  </si>
  <si>
    <t>2019.évi</t>
  </si>
  <si>
    <t>2019. előtt</t>
  </si>
  <si>
    <t>2021.</t>
  </si>
  <si>
    <t>2020.</t>
  </si>
  <si>
    <t>2022.</t>
  </si>
  <si>
    <t>2022. után</t>
  </si>
  <si>
    <t>2020. után</t>
  </si>
  <si>
    <t>Működési célú költségvetési támogatások és kiegészítő támogatások</t>
  </si>
  <si>
    <t>Elszámolásból származó bevételek</t>
  </si>
  <si>
    <t xml:space="preserve">   Működési célú garancia- és kezességvállalásból megtérülések ÁH-n kívülről</t>
  </si>
  <si>
    <t xml:space="preserve"> - az 1.5-ből: - Előző évi elszámolásból származó kiadás</t>
  </si>
  <si>
    <t xml:space="preserve">Telekalakítás (279 hrsz) </t>
  </si>
  <si>
    <t>Tervezési költség (gyógyszertár,laktanya,régi egészségház)</t>
  </si>
  <si>
    <t xml:space="preserve">Rendezési terv felülvizsgálat </t>
  </si>
  <si>
    <t>Útépítés (Árpád utca, Madársisak, Kökörcsin,Tölgy, Kert utca, Csűdfű)</t>
  </si>
  <si>
    <t>Buszmegálló - Dózsamajor 1-es út mellett</t>
  </si>
  <si>
    <t>Térkövezés a temetőben az új urnafal körül</t>
  </si>
  <si>
    <t>Közvilágítás kiépítése a Dr. Kollárszky és az Árpád utcában</t>
  </si>
  <si>
    <t>Közvilágítás korszerűsítésének tervezési költsége</t>
  </si>
  <si>
    <t>Mikrohullámú sütő - védőnő</t>
  </si>
  <si>
    <t>Asztal - könyvtár</t>
  </si>
  <si>
    <t>2018-ban született gyermekek emléktáblája</t>
  </si>
  <si>
    <t>Előtető színpad fölé</t>
  </si>
  <si>
    <t>Számítógép védőnői szolgálat részére</t>
  </si>
  <si>
    <t>Díszkapu és virágállvány</t>
  </si>
  <si>
    <t>SKHU pályázat lebonyolításhoz kapcsolatos beszerzések (tanösvény, távcső)</t>
  </si>
  <si>
    <t>Támlás műanyag székek - 250 db</t>
  </si>
  <si>
    <t>Horgásztanyához vezető lejáró kikövezése</t>
  </si>
  <si>
    <t>Horgásztanyához vezető lejáróhoz közvilágítás létesítése</t>
  </si>
  <si>
    <t>Kerítés építése a sportpálya Irányi D. utca felöli oldalán</t>
  </si>
  <si>
    <t>Microchip leolvasó készülék</t>
  </si>
  <si>
    <t>Fogászati kezelőegység</t>
  </si>
  <si>
    <t>074/26 hrsz-ú ingatlan megvásárlása</t>
  </si>
  <si>
    <t>Szaniterkonténer beszerzése</t>
  </si>
  <si>
    <t xml:space="preserve">Felhalmozási célú átvett pénzeszközök </t>
  </si>
  <si>
    <t>Járda felújítása Kossuth Lajos utca befejezése</t>
  </si>
  <si>
    <t>Laktanya felújítási tervei és helyszíni felmérés</t>
  </si>
  <si>
    <t>Buszmegálló felújítása (Dózsamajor)</t>
  </si>
  <si>
    <t>Fogászati kezelőegység felújítása</t>
  </si>
  <si>
    <t>2019-2020</t>
  </si>
  <si>
    <t xml:space="preserve">    Evangélikus Egyház</t>
  </si>
  <si>
    <t xml:space="preserve">    Gyermekeinkért, a jövőért Alapítvány</t>
  </si>
  <si>
    <t>Gönyűi Lövészklub</t>
  </si>
  <si>
    <t>Mosonmagyaróvári Gazdászok Atlétikai Club Diáksport Egyesülete</t>
  </si>
  <si>
    <t>Működési költségek helytörténeti kiállítás</t>
  </si>
  <si>
    <t>Székek vásárlása</t>
  </si>
  <si>
    <t>Működési és felhalmozási kiadásokhoz hozzájárulás</t>
  </si>
  <si>
    <t>Működéshez</t>
  </si>
  <si>
    <t xml:space="preserve">   Horgászverseny rendezése</t>
  </si>
  <si>
    <t>Működési támogatás</t>
  </si>
  <si>
    <t>templom fenntartási költségeire</t>
  </si>
  <si>
    <t xml:space="preserve"> - az 1.5-ből: - Előző évi elszámolásból származó kiadás </t>
  </si>
  <si>
    <t>Egészségház és közösségi épület építése</t>
  </si>
  <si>
    <t>Egyéb tárgyi eszközök beszerzése (zománc táblák, forgalomtech.tükör, hangfalhoz, laptoptartó, falitábla, monitor, szoftver)</t>
  </si>
  <si>
    <t>Csapadékvíz elvezetés tervezése (Kossuth L utca)</t>
  </si>
  <si>
    <t>Személyi jellegű járulékokkal</t>
  </si>
  <si>
    <t xml:space="preserve">   Tartalék - felhalmozási célú</t>
  </si>
  <si>
    <t xml:space="preserve">   Vállalkozási maradvány igénybevétele </t>
  </si>
  <si>
    <t xml:space="preserve">   Egyéb belső finanszírozási bevételek</t>
  </si>
  <si>
    <t>Felhalmozási célú átvett pénzeszközök átvétele</t>
  </si>
  <si>
    <t>II. Felhalmozási célú bevételek és kiadások mérlege - Gönyűi Kék Duna Óvoda és Bölcsőde
(Intézményi szinten)</t>
  </si>
  <si>
    <t>I. Működési célú bevételek és kiadások mérlege - Önkormányzat és intézményei összesen
(Önkormányzat és intézményei összesen)</t>
  </si>
  <si>
    <t>I. Működési célú bevételek és kiadások mérlege - Gönyűi Kék Duna Óvoda és Bölcsőde
(Intézményi szinten)</t>
  </si>
  <si>
    <t>II. Felhalmozási célú bevételek és kiadások mérlege - Önkormányzat és intézményei összesen
(Önkormányzat és intézményei összesen)</t>
  </si>
  <si>
    <t>Beruházási (felhalmozási) kiadások előirányzata beruházásonként - Gönyűi Kék Duna Óvoda és Bölcsőde</t>
  </si>
  <si>
    <t>2019. évi előirányzat</t>
  </si>
  <si>
    <t>2019. évi teljesítés</t>
  </si>
  <si>
    <t>Összes teljesítés 2019.12.31-ig</t>
  </si>
  <si>
    <t>Egyéb tárgyi eszközök beszerzése óvoda (magnók, fényképezőgép, szekrény, játékeszközök, mosógép,páraelszívó,stb.)</t>
  </si>
  <si>
    <t xml:space="preserve">     - forgószék</t>
  </si>
  <si>
    <t xml:space="preserve">     - fényképezőgép</t>
  </si>
  <si>
    <t xml:space="preserve">     - vérnyomásmérő</t>
  </si>
  <si>
    <t xml:space="preserve">     - sátor</t>
  </si>
  <si>
    <t xml:space="preserve">     - óvodai fektetők</t>
  </si>
  <si>
    <t xml:space="preserve">     - óvodai párakapu</t>
  </si>
  <si>
    <t xml:space="preserve">     - óvodai asztalok, székek</t>
  </si>
  <si>
    <t xml:space="preserve">     - elektromos szúnyogcsapda</t>
  </si>
  <si>
    <t xml:space="preserve">     - öltözőszekrény</t>
  </si>
  <si>
    <t xml:space="preserve">     - mosógép</t>
  </si>
  <si>
    <t xml:space="preserve">     - router</t>
  </si>
  <si>
    <t xml:space="preserve">     - két ajtós irodai szekrény</t>
  </si>
  <si>
    <t>Bicikliút kialakítása gumitéglákkal</t>
  </si>
  <si>
    <t>Klímaberendezések beszerelése</t>
  </si>
  <si>
    <t>Egyéb tárgyi eszközök beszerzése bölcsőde (ruhaszárító, magnók, gyermekfektetők, stb.)</t>
  </si>
  <si>
    <t xml:space="preserve">     - szúnyogháló, roletta - bölcsőde</t>
  </si>
  <si>
    <t xml:space="preserve">     - tárolószekrény - bölcsőde</t>
  </si>
  <si>
    <t xml:space="preserve">     - páramentesítő készülék</t>
  </si>
  <si>
    <t xml:space="preserve">     - három ajtós irattartós szekrény</t>
  </si>
  <si>
    <t>A Gönyűi Kék Duna Óvoda és Bölcsőde intézményben felújítási  kiadás nem volt 2019-ben.</t>
  </si>
  <si>
    <t>A Gönyűi Kék Duna Óvoda és Bölcsőde intézményben EU-s projekt 2019-ben nem volt.</t>
  </si>
  <si>
    <t>2018. évi tény</t>
  </si>
  <si>
    <t>Felhalmozási célú támogatások áht-n belülről (3.1.+…+3.5.)</t>
  </si>
  <si>
    <t>Központi, irányítószervi támogatás bevétele</t>
  </si>
  <si>
    <t xml:space="preserve">Pénzeszközök betétként elhelyezése </t>
  </si>
  <si>
    <t xml:space="preserve">A Gönyűi Kék Duna Óvoda és Bölcsőde intézmény esetében ilyen kötelezettség nem áll fent. </t>
  </si>
  <si>
    <t>2019. december 31.</t>
  </si>
  <si>
    <t>VAGYONKIMUTATÁS (Gönyűi Kék Duna Óvoda és Bölcsőde)
a könyvviteli mérlegben értékkel szereplő forrásokról</t>
  </si>
  <si>
    <t>Közgyűjtemény</t>
  </si>
  <si>
    <t>A GÖNYŰI KÉK DUNA ÓVODA ÉS BÖLCSŐDE PÉNZESZKÖZÖK VÁLTOZÁSÁNAK LEVEZETÉSE</t>
  </si>
  <si>
    <t>Követelés jellegű és egyés sajátos eszközoldali elszámolások forgalma és előző évi pénzmaradvány</t>
  </si>
  <si>
    <t>II. Más előzetesen levonható áfa</t>
  </si>
  <si>
    <t xml:space="preserve">Gönyűi Kék Duna Óvoda és Bölcsőde </t>
  </si>
  <si>
    <t>I. Működési célú bevételek és kiadások mérlege - Gönyűi Szociális Alapszolgáltatási Intézmény
(Intézményi szinten)</t>
  </si>
  <si>
    <t>II. Felhalmozási célú bevételek és kiadások mérlege - Gönyűi Szociális Alapszolgáltatási Intézmény
(Intézményi szinten)</t>
  </si>
  <si>
    <t>Térköves sétány kialakítása az udvaron</t>
  </si>
  <si>
    <t>2019</t>
  </si>
  <si>
    <t>Egyéb tárgyi eszközök beszerzése:</t>
  </si>
  <si>
    <t xml:space="preserve">      - akkutöltő</t>
  </si>
  <si>
    <t xml:space="preserve">     - konyhai mérleg</t>
  </si>
  <si>
    <t xml:space="preserve">     - könyvespolc</t>
  </si>
  <si>
    <t xml:space="preserve">     - kontééner telepítési költség</t>
  </si>
  <si>
    <t>Beruházási (felhalmozási) kiadások előirányzata és teljesítése beruházásonként - Gönyűi Szociális Alapszolgáltatási Intézmény</t>
  </si>
  <si>
    <t>A Gönyűi Szociális Alapszolgáltatási Intézményben felújítási  kiadás nem volt 2019-ben.</t>
  </si>
  <si>
    <t>A Gönyűi Szociális Alapszolgáltatási Intézményben EU-s projekt 2019-ben nem volt.</t>
  </si>
  <si>
    <t>Központi, irányítószervi támogatás</t>
  </si>
  <si>
    <t xml:space="preserve">A Gönyűi Szociális Alapszolgáltatási Intézmény esetében ilyen kötelezettség nem áll fent. </t>
  </si>
  <si>
    <t>Gönyűi Szociális Alapszolg.Intézmény</t>
  </si>
  <si>
    <t xml:space="preserve">Gönyűi Szociális Alapszolgáltatási Intézmény </t>
  </si>
  <si>
    <t>II. Utalványok, bérletek és más hasonló, készpénz-helyettesítő fizetési 
     eszköznek nem minősülő eszközök elszámolásai</t>
  </si>
  <si>
    <t>VAGYONKIMUTATÁS (Gönyűi Szociális Alapszolgáltatási Intézmény)
a könyvviteli mérlegben értékkel szereplő forrásokról</t>
  </si>
  <si>
    <t>Követelés jellegű sajátos elszámolások forgalma és előző évi pénzmaradvány</t>
  </si>
  <si>
    <t>Pénzkészlet 2019. január 1-jén</t>
  </si>
  <si>
    <t>Záró pénzkészlet 2019. december 31-én</t>
  </si>
  <si>
    <t>A GÖNYŰI SZOCIÁLIS ALAPSZOLGÁLTATÁSI INTÉZMÉNY PÉNZESZKÖZÖK VÁLTOZÁSÁNAK LEVEZETÉSE</t>
  </si>
  <si>
    <t xml:space="preserve">Központi, irányítószervi támogatás </t>
  </si>
  <si>
    <t>Biztosító általi kártérítés</t>
  </si>
  <si>
    <t>Egyéb működési célú átvett pénzeszköz - vállalkozástól</t>
  </si>
  <si>
    <t>Egyéb működési célú átvett pénzeszköz - egyéb civil szervezettől</t>
  </si>
  <si>
    <t>Felhalm.célú garancia és kezességvállalásból megtérülések ÁH-n kívülről</t>
  </si>
  <si>
    <t>Felhalm.célú visszatérítendő támogatások, kölcs. visszatér. ÁH-n kívülről</t>
  </si>
  <si>
    <t xml:space="preserve"> 14.3.</t>
  </si>
  <si>
    <t>Felhasználás 2018. december 31-ig</t>
  </si>
  <si>
    <t>2019. évi módosított előirányzat</t>
  </si>
  <si>
    <t>Összes teljesítés 2019. dec. 31-ig</t>
  </si>
  <si>
    <t>Egyéb tárgyi eszközök beszerése (mobilkészülékek, konyhabútor, kódolvasó, tablet, etikett nyomtató, kézszárító, kávéfőző)</t>
  </si>
  <si>
    <t xml:space="preserve">     - elektromos kézszárító</t>
  </si>
  <si>
    <t xml:space="preserve">     -  pendriveok - védelemmel ellátott</t>
  </si>
  <si>
    <t xml:space="preserve">     - kávéfőző</t>
  </si>
  <si>
    <t>Hivatal épületének klimatizálása</t>
  </si>
  <si>
    <t>Rack szekrény és fémszekrény</t>
  </si>
  <si>
    <t>MS Office irodai csomagok és univerzális dokumentum kezelő program</t>
  </si>
  <si>
    <t>Hűtőgép vásárlás</t>
  </si>
  <si>
    <t>Beruházási (felhalmozási) kiadások előirányzata és teljesítése beruházásonként - Gönyűi Polgármesteri Hivatal</t>
  </si>
  <si>
    <t>Felújítás megnevezése</t>
  </si>
  <si>
    <t>Felhasználás 2019. december 31-ig</t>
  </si>
  <si>
    <t>Összes teljesítés 2019.dec. 31-ig</t>
  </si>
  <si>
    <t>Számítógép felújítása - 2 db</t>
  </si>
  <si>
    <t xml:space="preserve">A Gönyűi Polgármesteri Hivatal felújítási kiadásainak előirányzata és teljesítése </t>
  </si>
  <si>
    <t xml:space="preserve">Gönyű Község Önkormányzat felújítási kiadásainak előirányzata és teljesítése </t>
  </si>
  <si>
    <t>I. Működési célú bevételek és kiadások mérlege - Gönyűi Polgármesteri Hivatal
(intézményi szinten)</t>
  </si>
  <si>
    <t>I. Működési célú bevételek és kiadások mérlege - Gönyű Község Önkormányzata</t>
  </si>
  <si>
    <t>II. Felhalmozási célú bevételek és kiadások mérlege - Gönyű Község Önkormányzata</t>
  </si>
  <si>
    <t>II. Felhalmozási célú bevételek és kiadások mérlege - Gönyűi Polgármesteri Hivatal
(Intézményi szinten)</t>
  </si>
  <si>
    <t>Működési bevételek</t>
  </si>
  <si>
    <t>Felhasználás 2018.12.31-ig</t>
  </si>
  <si>
    <t>A Gönyűi Polgármesteri Hivatalban EU-s projekt 2019-ben nem volt.</t>
  </si>
  <si>
    <t xml:space="preserve">Központi, irányítószervi támogatás bevétele </t>
  </si>
  <si>
    <t xml:space="preserve">A Gönyűi Polgármesteri Hivatal esetében ilyen kötelezettség nem áll fent. </t>
  </si>
  <si>
    <t xml:space="preserve">A Gönyűi Polgármesteri Hivatal közvetett támogatást és céljellegű támogatást nem nyújtott 2019-ben. </t>
  </si>
  <si>
    <t>A Gönyűi Szociális Alapszolgáltatási Intézmény közvetett támogatást és céljellegű támogatást nem nyújtott 2019-ben.</t>
  </si>
  <si>
    <t>A Gönyűi Kék Duna Óvoda és Bölcsőde intézmény közvetett támogatást és céljellegű támogatást nem nyújtott 2019-ben.</t>
  </si>
  <si>
    <t xml:space="preserve">Gönyűi Polgármesteri Hivatal </t>
  </si>
  <si>
    <t>VAGYONKIMUTATÁS (Gönyűi Polgármesteri Hivatal) a könyvviteli mérlegben értékkel szereplő forrásokról 2019. december 31.</t>
  </si>
  <si>
    <t>Pénzkészlet 2019. január 1-jén, ebből:</t>
  </si>
  <si>
    <t>Követelés jellegű és egyéb sajátos eszközoldali elszámolások forgalma és előző évi pénzmaradvány</t>
  </si>
  <si>
    <t>Záró pénzkészlet 2019. december 31-én, ebből:</t>
  </si>
  <si>
    <t>A GÖNYŰI POLGÁRMESTERI HIVATAL PÉNZESZKÖZÖK VÁLTOZÁSÁNAK LEVEZETÉSE</t>
  </si>
  <si>
    <t>3.számú melléklet a 12/2020.(VII.7.) önkormányzati rendelethez</t>
  </si>
  <si>
    <t>6.3. melléklet a 12/2020. (VII.7.) önkormányzati rendelethez</t>
  </si>
  <si>
    <t>6.4. melléklet a 12/2020. (VII.7.) önkormányzati rendelethez</t>
  </si>
  <si>
    <t>VAGYONKIMUTATÁS</t>
  </si>
  <si>
    <t>a könyvviteli mérlegben értékkel szereplő eszközökről</t>
  </si>
  <si>
    <t>Sorsz.</t>
  </si>
  <si>
    <t>Könyv szerinti</t>
  </si>
  <si>
    <t>Becsült</t>
  </si>
  <si>
    <t>Önkorm. (állományi érték)</t>
  </si>
  <si>
    <t>Polg. Hiv. (áll. ért.)</t>
  </si>
  <si>
    <t>Óvoda (áll. ért.)</t>
  </si>
  <si>
    <t>Szoc. Int. (áll. ért.)</t>
  </si>
  <si>
    <t>Mindösszesen</t>
  </si>
  <si>
    <t xml:space="preserve"> I. Immateriális javak   (02+09+12+13+14)</t>
  </si>
  <si>
    <t>1. Törzsvagyon     (03+06)</t>
  </si>
  <si>
    <t>1.1. Forgalomképtelen immateriális javak   (04+05)</t>
  </si>
  <si>
    <t xml:space="preserve">       1.1.1. Értékkel nyilvántartott forgalomképtelen immateriális javak</t>
  </si>
  <si>
    <t xml:space="preserve">       1.1.2. 0-ig leírt forgalomképtelen immateriális javak</t>
  </si>
  <si>
    <t>1.2. Korlátozottan forgalomkép. immat. javak  (07+08)</t>
  </si>
  <si>
    <t xml:space="preserve">       1.2.1. Értékkel nyilvántartott korlátozottan forgalomkép. immateriális javak</t>
  </si>
  <si>
    <t xml:space="preserve">       1.2.2. 0-ig leírt korlátozottan forgalomképes immateriális javak</t>
  </si>
  <si>
    <t>2. Forgalomképes immateriális javak     (10+11)</t>
  </si>
  <si>
    <t xml:space="preserve">       2.1.1. Értékkel nyilvántartott forgalomképes immateriális javak</t>
  </si>
  <si>
    <t xml:space="preserve">       2.1.2. 0-ig leírt forgalomképes immateriális javak</t>
  </si>
  <si>
    <t>3. Immateriális javakra adott előlegek</t>
  </si>
  <si>
    <t>4. 0-ig leírt immateriális javak</t>
  </si>
  <si>
    <t>5. Immateriális javak értékhelyesbítése</t>
  </si>
  <si>
    <t>II. Tárgyi eszközök   (16+86+110+129)</t>
  </si>
  <si>
    <t>II/1. Ingatlanok és kapcsolódó vagyoni értékű jogok   (17+73+84+85)</t>
  </si>
  <si>
    <t>1. Törzsvagyon   (18+38+73)</t>
  </si>
  <si>
    <t>1.1. Forgalomképtelen ingatl. és kapcs.vagyoni értékű jogok (19+22+25+28+31+34+37)</t>
  </si>
  <si>
    <t>1.1.1.Út, híd, járda, alul-és felüljárók   (20+21)</t>
  </si>
  <si>
    <t>1.1.1.1.  Értékkel nyilvántartott út, híd járda, alul- és felüljárók</t>
  </si>
  <si>
    <t>1.1.1.2.  0-ig leírt út, híd járda, alul- és felüljárók</t>
  </si>
  <si>
    <t>1.1.2. Közforgalmú repülőtér   (23+24)</t>
  </si>
  <si>
    <t>1.1.2.1.  Értékkel nyilvántartott közforgalmi repülőtér</t>
  </si>
  <si>
    <t>1.1.2.2.  0-ig leírt közforgalmi repülőtér</t>
  </si>
  <si>
    <t>1.1.3. Parkok, játszóterek   (26+27)</t>
  </si>
  <si>
    <t>1.1.3.1.  Értékkel nyilvántartott parkok, játszóterek</t>
  </si>
  <si>
    <t>1.1.3.2.  0-ig leírt parkok, játszóterek</t>
  </si>
  <si>
    <t>1.1.4. Folyók, vízfolyások, természetes és mestersége tavak   (29+30)</t>
  </si>
  <si>
    <t>1.1.1.1.  Értékkel nyilvántartott folyók, vízfolyások, term. és mest. tavak</t>
  </si>
  <si>
    <t>1.1.1.2.  0-ig leírt folyók, vízfolyások, term. és mest. tavak</t>
  </si>
  <si>
    <t>1.1.5. Árvízvédelmi töltések, belvízcsatornák    (32+33)</t>
  </si>
  <si>
    <t>1.1.5.1.  Értékkel nyilvántartott árvízvédelmi töltések, belvízcsatornák</t>
  </si>
  <si>
    <t>1.1.5.2.  0-ig leírt árvízvédelmi töltések, belvízcsatornák</t>
  </si>
  <si>
    <t>1.1.6. Egyéb ingatlanok    (35+36)</t>
  </si>
  <si>
    <t>1.1.6.1.  Értékkel nyilvántartott egyéb ingatlanok (Temető, gyermekek emlékműve, közvil.)</t>
  </si>
  <si>
    <t>1.1.6.2.  0-ig leírt egyéb ingatlanok</t>
  </si>
  <si>
    <t>1.1.7. Folyamatban lévő ingatlan beruházás, felújítás</t>
  </si>
  <si>
    <t xml:space="preserve">1.2. Korl. forgalomk. ingatl. és kapcs. vagyoni értékű jogok (39+42+45+48+51+54+57+60+63+66+69+72) </t>
  </si>
  <si>
    <t>1.2.1.   Vízellátás közművei   (40+41)</t>
  </si>
  <si>
    <t>1.2.1.1.  Értékkel nyilvántartott vízellátás közművei</t>
  </si>
  <si>
    <t>1.2.1.2.  0-ig leírt vízellátás közművei</t>
  </si>
  <si>
    <t>1.2.2.   Szennyvíz és csapadékvíz elvezetés közművei   (43+44)</t>
  </si>
  <si>
    <t>1.2.2.1.  Értékkel nyilvántartott szennyvíz és csapadékvíz elvezetés</t>
  </si>
  <si>
    <t>1.2.2.2.  0-ig leírt szennyvíz és csapadékvíz elvezetés közm.</t>
  </si>
  <si>
    <t>1.2.3.   Távhőellátás   (46+47)</t>
  </si>
  <si>
    <t>1.2.3.1.  Értékkel nyilvántartott távhőellátás</t>
  </si>
  <si>
    <t>1.1.1.2.  0-ig leírt távhőellátás</t>
  </si>
  <si>
    <t>1.2.4.   Közművek védőterületei   (49+50)</t>
  </si>
  <si>
    <t>1.2.4.1.  Értékkel nyilvántartott közművek védőterületei</t>
  </si>
  <si>
    <t>1.2.4.2.  0-ig leírt közművek védőterületei</t>
  </si>
  <si>
    <t>1.2.5.   Intézmények ingatlanai   (52+53)</t>
  </si>
  <si>
    <t>1.2.5.1.  Értékkel nyilvántartott intézmények ingatlanai</t>
  </si>
  <si>
    <t>1.2.5.2.  0-ig leírt intézmények ingatlanai</t>
  </si>
  <si>
    <t>1.2.6.   Sportlétesítmények   (55+56)</t>
  </si>
  <si>
    <t>1.2.6.1.  Értékkel nyilvántartott sportlétesítmények</t>
  </si>
  <si>
    <t>1.2.6.2.  0-ig leírt nyilvántartott sportlétesítmények</t>
  </si>
  <si>
    <t>1.2.7.   Állat-és növénykert   (58+59)</t>
  </si>
  <si>
    <t>1.2.7.1.  Értékkel nyilvántartott állat- és növénykert</t>
  </si>
  <si>
    <t>1.2.7.2.  0-ig leírt állat- és növénykert</t>
  </si>
  <si>
    <t>1.2.8.   Középületek és hozzájuk tartozó földek   (61+62)</t>
  </si>
  <si>
    <t>1.1.8.1.  Értékkel nyilvántartott középületek és hozzájuk tartozó földt.</t>
  </si>
  <si>
    <t>1.1.8.2.  0-ig leírt középületek és hozzájuk tartozó földterületek</t>
  </si>
  <si>
    <t>1.2.9.   Műemlékek   (64+65)</t>
  </si>
  <si>
    <t>63.</t>
  </si>
  <si>
    <t>1.2.9.1.  Értékkel nyilvántartott műemlékek</t>
  </si>
  <si>
    <t>64.</t>
  </si>
  <si>
    <t>1.2.9.2.  0-ig leírt műemlékek</t>
  </si>
  <si>
    <t>65.</t>
  </si>
  <si>
    <t>1.2.10. Védett természeti területek   (67+68)</t>
  </si>
  <si>
    <t>66.</t>
  </si>
  <si>
    <t>1.2.10.1.  Értékkel nyilvántartott védett természeti területek</t>
  </si>
  <si>
    <t>67.</t>
  </si>
  <si>
    <t>1.2.10.2.  0-ig leírt védett természeti területek</t>
  </si>
  <si>
    <t>68.</t>
  </si>
  <si>
    <t>1.2.11. Egyéb ingatlanok   (70+71)</t>
  </si>
  <si>
    <t>69.</t>
  </si>
  <si>
    <t>1.2.11.1.  Értékkel nyilvántartott egyéb ingatlanok (hrsz. nélk., tüo.szert)</t>
  </si>
  <si>
    <t>70.</t>
  </si>
  <si>
    <t>1.2.11.2.  0-ig leírt egyéb ingatlanok (vagyoni jog)</t>
  </si>
  <si>
    <t>71.</t>
  </si>
  <si>
    <t>1.2.12. Folyamatban lévő ingatlan beruházás</t>
  </si>
  <si>
    <t>72.</t>
  </si>
  <si>
    <t xml:space="preserve">  2.Forgalomképes ingatlanok   (74+77+80+83)</t>
  </si>
  <si>
    <t>73.</t>
  </si>
  <si>
    <t>2.1.1. Telkek, zártkerti- és külterületi földterületek   (75+76)</t>
  </si>
  <si>
    <t>74.</t>
  </si>
  <si>
    <t>2.1.1.1.  Értékkel nyilvántartott telkek, zártkerti- és külterületi földter.</t>
  </si>
  <si>
    <t>75.</t>
  </si>
  <si>
    <t>2.1.1.2.  0-ig leírt telkek, zártkerti- és külterületi földter.</t>
  </si>
  <si>
    <t>76.</t>
  </si>
  <si>
    <t>2.1.2. Épületek   (78+79)</t>
  </si>
  <si>
    <t>77.</t>
  </si>
  <si>
    <t>2.1.2.1.  Értékkel nyilvántartott épületek</t>
  </si>
  <si>
    <t>78.</t>
  </si>
  <si>
    <t>2.1.2.2.  0-ig leírt épületek</t>
  </si>
  <si>
    <t>79.</t>
  </si>
  <si>
    <t>2.1.3. Egyéb ingatlanok   (81+82)</t>
  </si>
  <si>
    <t>80.</t>
  </si>
  <si>
    <t>2.1.3.1.  Értékkel nyilvántartott egyéb ingatlanok (Vadkemping)</t>
  </si>
  <si>
    <t>81.</t>
  </si>
  <si>
    <t>2.1.3.2.  0-ig leírt egyéb ingatlanok</t>
  </si>
  <si>
    <t>82.</t>
  </si>
  <si>
    <t>2.1.4. Folyamatban lévő forgalomképes ingatlan beruházás</t>
  </si>
  <si>
    <t>83.</t>
  </si>
  <si>
    <t xml:space="preserve"> 3.  Ingatlanok beruházására adott előlegek</t>
  </si>
  <si>
    <t>84.</t>
  </si>
  <si>
    <t xml:space="preserve"> 5. Ingatlanok és kapcs. vagyoni értékű jogok értékhelyesbítése, visszaírása</t>
  </si>
  <si>
    <t>85.</t>
  </si>
  <si>
    <t>II/2. Gépek berendezések és felszerelések   (87+98+105+108+109)</t>
  </si>
  <si>
    <t>86.</t>
  </si>
  <si>
    <t>1. Törzsvagyon  (88+93)</t>
  </si>
  <si>
    <t>87.</t>
  </si>
  <si>
    <t>1.1. Forgalomképtelen gépek,berendezések és felszerelések  (89+92)</t>
  </si>
  <si>
    <t>88.</t>
  </si>
  <si>
    <t>1.1.1. Forgalomképtelen gépek, berendezések és felszerelések állománya  (90+91)</t>
  </si>
  <si>
    <t>89.</t>
  </si>
  <si>
    <t>1.1.1.1.  Értékkel nyilvántartott forgalomképt. gép, berendezés és felszerelés</t>
  </si>
  <si>
    <t>90.</t>
  </si>
  <si>
    <t>1.1.1.2.  0-ig leírt forgalomképt. gép, berendezés és felszerelés</t>
  </si>
  <si>
    <t>91.</t>
  </si>
  <si>
    <t>1.1.2. Folyamatban lévő forgalomképtelen  gép, berendezés beruházás</t>
  </si>
  <si>
    <t>92.</t>
  </si>
  <si>
    <t>1.2. Korlátozottan forgalomképes gépek, berendezések és felszerelések  (94+97)</t>
  </si>
  <si>
    <t>93.</t>
  </si>
  <si>
    <t>1.2.1. Korlátozottan forgalomképes gépek, berend. és felszerelések állománya  (95+96)</t>
  </si>
  <si>
    <t>94.</t>
  </si>
  <si>
    <t>1.2.1.1.  Értékkel nyilvántartott korl. forgalomk.. gép, berendezés és felsz.</t>
  </si>
  <si>
    <t>95.</t>
  </si>
  <si>
    <t>1.2.1.2.  0-ig leírt korl. forgalomkép. gép, berendezés és felszerelés</t>
  </si>
  <si>
    <t>96.</t>
  </si>
  <si>
    <t>1.2.2. Folyamatban lévő korlátozottan forgalomk.  gép, berendezés beruh.</t>
  </si>
  <si>
    <t>97.</t>
  </si>
  <si>
    <t>2. Forgalomképes gépek, berendezések és felszerelések  (99+105)</t>
  </si>
  <si>
    <t>98.</t>
  </si>
  <si>
    <t>2.1. Forgalomképes gépek, berendezések és felszerelések állománya  (100+101+102+103)</t>
  </si>
  <si>
    <t>99.</t>
  </si>
  <si>
    <t>2.1.1.  Értékkel nyilvántartott forgalomképes gép, berendezés és       felszerelés</t>
  </si>
  <si>
    <t>100.</t>
  </si>
  <si>
    <t>2.1.2.  0-ig leírt forgalomképes gép, berendezés és felszerelés</t>
  </si>
  <si>
    <t>101.</t>
  </si>
  <si>
    <t>2.2.1. Értékkel nyilvántartott forgalomképes informatikai eszk.</t>
  </si>
  <si>
    <t>102.</t>
  </si>
  <si>
    <t>2.2.2. 0-ig leírt forgalomképes informatikai eszk.</t>
  </si>
  <si>
    <t>103.</t>
  </si>
  <si>
    <t>2.3. Forgalomképes képzőművészeti alkotás</t>
  </si>
  <si>
    <t>104.</t>
  </si>
  <si>
    <t>2.4. Folyamatban lévő forgalomképes gép, ber. Beruházás</t>
  </si>
  <si>
    <t>105.</t>
  </si>
  <si>
    <t xml:space="preserve"> 3.  Kisértékű (új) tárgyi eszközök raktári állománya (106+107)</t>
  </si>
  <si>
    <t>106.</t>
  </si>
  <si>
    <t>3.1 Kisértékű gép berendezés</t>
  </si>
  <si>
    <t>107.</t>
  </si>
  <si>
    <t>3.2 Kisértékű informatikai eszközök</t>
  </si>
  <si>
    <t>108.</t>
  </si>
  <si>
    <t xml:space="preserve"> 4.  Gépek, berendezések és felszerelések beruházására adott előlegek</t>
  </si>
  <si>
    <t>109.</t>
  </si>
  <si>
    <t xml:space="preserve"> 5. Gépek, berendezések és felszerelések értékhelyesbítése, visszaírása</t>
  </si>
  <si>
    <t>110.</t>
  </si>
  <si>
    <t>II/2. Járművek   (111+122)</t>
  </si>
  <si>
    <t>111.</t>
  </si>
  <si>
    <t>1. Törzsvagyon   (112+117)</t>
  </si>
  <si>
    <t>112.</t>
  </si>
  <si>
    <t>1.1. Forgalomképtelen járművek   (113+116)</t>
  </si>
  <si>
    <t>113.</t>
  </si>
  <si>
    <t>1.1.1. Forgalomképtelen járművek állománya   (114+115)</t>
  </si>
  <si>
    <t>114.</t>
  </si>
  <si>
    <t>1.1.1.1.  Értékkel nyilvántartott forgalomképtelen járművek</t>
  </si>
  <si>
    <t>115.</t>
  </si>
  <si>
    <t>1.1.1.2.  0-ig leírt forgalomképtelen járművek</t>
  </si>
  <si>
    <t>116.</t>
  </si>
  <si>
    <t>1.1.2. Folyamatban lévő forgalomképtelen  járművek beruházása</t>
  </si>
  <si>
    <t>117.</t>
  </si>
  <si>
    <t>1.2. Korlátozottan forgalomképes járművek  (118+121)</t>
  </si>
  <si>
    <t>118.</t>
  </si>
  <si>
    <t>1.2.1. Korlátozottan forgalomképtelen járművek állománya  (119+120)</t>
  </si>
  <si>
    <t>119.</t>
  </si>
  <si>
    <t>1.2.1.1.  Értékkel nyilvántartott korlátozottan forgalomképes járművek</t>
  </si>
  <si>
    <t>120.</t>
  </si>
  <si>
    <t>1.2.1.2.  0-ig leírt korlátozottan forgalomképes járművek</t>
  </si>
  <si>
    <t>121.</t>
  </si>
  <si>
    <t xml:space="preserve">   1.2.2. Folyamatban lévő korlátozottan forgalomképes  járművek ber.</t>
  </si>
  <si>
    <t>122.</t>
  </si>
  <si>
    <t>2. Forgalomképes járművek   (123+126)</t>
  </si>
  <si>
    <t>123.</t>
  </si>
  <si>
    <t>2.1. Forgalomképes járművek állománya  (124+125)</t>
  </si>
  <si>
    <t>124.</t>
  </si>
  <si>
    <t>2.1.1.1.  Értékkel nyilvántartott forgalomképes járművek</t>
  </si>
  <si>
    <t>125.</t>
  </si>
  <si>
    <t>2.1.1.2.  0-ig leírt forgalomképes járművek</t>
  </si>
  <si>
    <t>126.</t>
  </si>
  <si>
    <t>2.2. Folyamatban lévő forgalomképes  járművek beruházása</t>
  </si>
  <si>
    <t>127.</t>
  </si>
  <si>
    <t xml:space="preserve"> 3.  Járművek beruházására adott előlegek</t>
  </si>
  <si>
    <t>128.</t>
  </si>
  <si>
    <t xml:space="preserve"> 4. Járművek értékhelyesbítése, visszaírása</t>
  </si>
  <si>
    <t>129.</t>
  </si>
  <si>
    <t>II/3. Tenyészállatok   (130+135+136)</t>
  </si>
  <si>
    <t>130.</t>
  </si>
  <si>
    <t>1. Forgalomképes tenyészállatok   (131+134)</t>
  </si>
  <si>
    <t>131.</t>
  </si>
  <si>
    <t>1.1. Forgalomképes tenyészállatok állománya  (132+133)</t>
  </si>
  <si>
    <t>132.</t>
  </si>
  <si>
    <t>1.1.1.  Értékkel nyilvántartott forgalomképes tenyészállatok</t>
  </si>
  <si>
    <t>133.</t>
  </si>
  <si>
    <t>1.1.2.  0-ig leírt forgalomképes tenyészállatok</t>
  </si>
  <si>
    <t>134.</t>
  </si>
  <si>
    <t>1.2. Folyamatban lévő forgalomképes  tenyészállatok beruházása</t>
  </si>
  <si>
    <t>135.</t>
  </si>
  <si>
    <t xml:space="preserve"> 2.  Tenyészállatok beruházására adott előlegek</t>
  </si>
  <si>
    <t>136.</t>
  </si>
  <si>
    <t xml:space="preserve"> 3. Tenyészállatok értékhelyesbítése, visszaírása</t>
  </si>
  <si>
    <t>137.</t>
  </si>
  <si>
    <t>III. Befektetett pénzügyi eszközök</t>
  </si>
  <si>
    <t>138.</t>
  </si>
  <si>
    <t>III/1. Egyéb tartós részesedés  (139+141+142+147)</t>
  </si>
  <si>
    <t>139.</t>
  </si>
  <si>
    <t>1. Törzsvagyon (egyéb tartós részesedés)  (140)</t>
  </si>
  <si>
    <t>140.</t>
  </si>
  <si>
    <t>1.1. Korlátozottan forgalomképes egyéb tartós részesedés</t>
  </si>
  <si>
    <t>141.</t>
  </si>
  <si>
    <t>2. Forgalomképes egyéb tartós részesedés</t>
  </si>
  <si>
    <t>142.</t>
  </si>
  <si>
    <t>3. Egyéb forgalomképes pénzügyi befektetések  (139+…+142)</t>
  </si>
  <si>
    <t>143.</t>
  </si>
  <si>
    <t>3.1. Tartós hitelviszonyt megtestesítő értékpapír</t>
  </si>
  <si>
    <t>144.</t>
  </si>
  <si>
    <t>3.2. Tartósan adott kölcsön</t>
  </si>
  <si>
    <t>145.</t>
  </si>
  <si>
    <t>3.3. Hosszú lejáratú bankbetétek</t>
  </si>
  <si>
    <t>146.</t>
  </si>
  <si>
    <t>3.4. Egyéb hosszú lejáratú követelések</t>
  </si>
  <si>
    <t>147.</t>
  </si>
  <si>
    <t>4. Befektetett pénzügyi eszközök értékhelyesbítése</t>
  </si>
  <si>
    <t>148.</t>
  </si>
  <si>
    <t>IV. Vagyonkezelésre átadott,  eszk. (+jármű) Áht.n kívülre (Pannon-Víz Zrt.)</t>
  </si>
  <si>
    <t>149.</t>
  </si>
  <si>
    <t>1. Törzsvagyon (vagyonkezelésre átadott,  eszk.)(150+157+169)</t>
  </si>
  <si>
    <t>150.</t>
  </si>
  <si>
    <t>1.1. Törzsvagyon (vagyonkezelésre átadott épület, építmény)   (151+154)</t>
  </si>
  <si>
    <t>151.</t>
  </si>
  <si>
    <t>1.1.1. Forgalomképtelen  vagyonk. adott, épület építmény (152+153)</t>
  </si>
  <si>
    <t>152.</t>
  </si>
  <si>
    <t>1.1.1.1.  Értékkel nyilvántartott forgalomképt. vagyonk.adott épület, építmény</t>
  </si>
  <si>
    <t>153.</t>
  </si>
  <si>
    <t>1.1.1.2.  0-ig leírt forgalomképt. vagyonk.adott épület, építmény</t>
  </si>
  <si>
    <t>154.</t>
  </si>
  <si>
    <t>1.1.2. Korl. forgalomk.  vagyonk. adott,  épület építmény (155+156)</t>
  </si>
  <si>
    <t>155.</t>
  </si>
  <si>
    <t>1.1.2.1.  Értékkel nyilvántartott kor. forgalomk. vagyonk.adott épület, építmény</t>
  </si>
  <si>
    <t>156.</t>
  </si>
  <si>
    <t>157.</t>
  </si>
  <si>
    <t>1.2. Törzsvagyon (vagyonkezelésre átadott gépek, berendezések, felszerelések) (158+161)</t>
  </si>
  <si>
    <t>158.</t>
  </si>
  <si>
    <t>1.2.1. Forgalomképtelen  vagyonk. adott,  gép, ber., felsz. (159+160)</t>
  </si>
  <si>
    <t>159.</t>
  </si>
  <si>
    <t>1.2.1.1.  Értékkel nyilvántartott forgalomképt. vagyonk. adott gép,ber.</t>
  </si>
  <si>
    <t>160.</t>
  </si>
  <si>
    <t>1.2.1.2.  0-ig leírt kor. forgalomk. vagyonk.adott gép, berend., felsz.</t>
  </si>
  <si>
    <t>161.</t>
  </si>
  <si>
    <t>1.2.2. Korl. forgalomk.  vagyonk. adott,  gép, ber., felsz. (162+163+164)</t>
  </si>
  <si>
    <t>162.</t>
  </si>
  <si>
    <t>1.2.2.1.  Értékkel nyilvántartott korl.forgalomk. vagyonk. adott gép, ber., felsz.</t>
  </si>
  <si>
    <t>163.</t>
  </si>
  <si>
    <t>1.2.2.2. 0-ig leírt korl.forgalomk. vagyonk.adott gép. Ber. Felsz.</t>
  </si>
  <si>
    <t>164.</t>
  </si>
  <si>
    <t>1.2.2.3.  0-ig leírt korl. forgalomk. vagyonk.adott inform. Eszk.</t>
  </si>
  <si>
    <t>165.</t>
  </si>
  <si>
    <t>1.3. Törzsvagyon (vagyonkezelésre átadott járművek)  (166)</t>
  </si>
  <si>
    <t>166.</t>
  </si>
  <si>
    <t>1.3.1. Korl. forgalomk.  Vagyonk.adott,  járművek  (167+168)</t>
  </si>
  <si>
    <t>167.</t>
  </si>
  <si>
    <t>13.1.1.  Értékkel nyilvántartott korl.forgalomk. vagyonk. adott járművek</t>
  </si>
  <si>
    <t>168.</t>
  </si>
  <si>
    <t>1.3.1.2.  0-ig leírt korl. forgalomk. vagyonk.adott járművek</t>
  </si>
  <si>
    <t>169.</t>
  </si>
  <si>
    <t>2. Forgalomképes  vagyonk. átadott,  eszközök   (170+173+176+179)</t>
  </si>
  <si>
    <t>170.</t>
  </si>
  <si>
    <t>2.1. Forgalomképes (vagyonk. adott,  épület, építmény) (171+172)</t>
  </si>
  <si>
    <t>171.</t>
  </si>
  <si>
    <t>2.1.1.  Értékkel nyilvántartott forgalomképes vagyonk.adott épület, építmény</t>
  </si>
  <si>
    <t>172.</t>
  </si>
  <si>
    <t>2.1.2.  0-ig leírt forgalomképes vagyonk.adott épület, építmény</t>
  </si>
  <si>
    <t>173.</t>
  </si>
  <si>
    <t>2.2. Forgalomképes  vagyonk.adott,  gép, ber., felsz. (174+175)</t>
  </si>
  <si>
    <t>174.</t>
  </si>
  <si>
    <t>2.2.1.  Értékkel nyilvántartott forgalomképt. vagyonk. adott gép,ber., felsz.</t>
  </si>
  <si>
    <t>175.</t>
  </si>
  <si>
    <t>2.2.2.  0-ig leírt kor. forgalomk. vagyonk.adott gép, berendezés, felszerelés</t>
  </si>
  <si>
    <t>176.</t>
  </si>
  <si>
    <t>2.3. Forgalomképes  vagyonk.adott járművek  (177+178)</t>
  </si>
  <si>
    <t>177.</t>
  </si>
  <si>
    <t>2.3.1.  Értékkel nyilvántartott forgalomképes vagyonk. adott járművek</t>
  </si>
  <si>
    <t>178.</t>
  </si>
  <si>
    <t>2.3.2.  0-ig leírt forgalomképes. vagyonk.adott járművek</t>
  </si>
  <si>
    <t>179.</t>
  </si>
  <si>
    <t>2.4. Forgalomképes  vagyonk.adott tenyészállatok  (180+181)</t>
  </si>
  <si>
    <t>180.</t>
  </si>
  <si>
    <t>2.4.1.  Értékkel nyilvántartott forgalomképes vagyonk. adott tenyészállatok</t>
  </si>
  <si>
    <t>181.</t>
  </si>
  <si>
    <t>2.4.2.  0-ig leírt forgalomképes vagyonk.adott tenyészállatok</t>
  </si>
  <si>
    <t>182.</t>
  </si>
  <si>
    <t>IV. Vagyonkezelésre átadott eszk. (+jármű) Áht.n belülre (KLIK)</t>
  </si>
  <si>
    <t>183.</t>
  </si>
  <si>
    <t>1. Törzsvagyon (vagyonkezelésre átadott)(184+192)</t>
  </si>
  <si>
    <t>184.</t>
  </si>
  <si>
    <t>1.1. Törzsvagyon (vagyonkezelésre átadott épület, építmény)   (185+188)</t>
  </si>
  <si>
    <t>185.</t>
  </si>
  <si>
    <t>1.1.1. Forgalomképtelen  vagyonk. adott, épület építmény (186+187)</t>
  </si>
  <si>
    <t>186.</t>
  </si>
  <si>
    <t>187.</t>
  </si>
  <si>
    <t>188.</t>
  </si>
  <si>
    <t>1.1.2. Korl. forgalomk.  vagyonk. adott,  épület építmény (189+190+191)</t>
  </si>
  <si>
    <t>189.</t>
  </si>
  <si>
    <t>190.</t>
  </si>
  <si>
    <t>191.</t>
  </si>
  <si>
    <t>1.1.1.3. 0-ig leírt szellemi term.</t>
  </si>
  <si>
    <t>192.</t>
  </si>
  <si>
    <t>1.2. Forgalomképes (vagyonkezelésre átadott gépek, berendezések, felszerelések) (193+197)</t>
  </si>
  <si>
    <t>193.</t>
  </si>
  <si>
    <t>1.2.1. Forgalomképes  vagyonkezelésbe adott,  gép, ber., felsz. (194+195+196)</t>
  </si>
  <si>
    <t>194.</t>
  </si>
  <si>
    <t>1.2.1.1.  Értékkel nyilvántartott forgalomképes vagyonk. adott gép,ber.</t>
  </si>
  <si>
    <t>195.</t>
  </si>
  <si>
    <t>1.2.1.2.  0-ig leírt forgalomk. Vagyonk. adott gép, berend., felsz.</t>
  </si>
  <si>
    <t>196.</t>
  </si>
  <si>
    <t>1.2.1.3. forgalomk. vagyonk. adott kisért. Gép. Ber.</t>
  </si>
  <si>
    <t>197.</t>
  </si>
  <si>
    <t>1.2.2. Forgalomk.  Vagyonk. Adott  gép, ber., felsz. (198+199+200)</t>
  </si>
  <si>
    <t>198.</t>
  </si>
  <si>
    <t>1.2.2.1.  Értékkel nyilvántartott forgalomk. vagyonk. adott inf.eszk.</t>
  </si>
  <si>
    <t>199.</t>
  </si>
  <si>
    <t>1.2.2.2. 0-ig leírt forgalomk. vagyonk.adott inf.eszk.</t>
  </si>
  <si>
    <t>200.</t>
  </si>
  <si>
    <t>1.2.2.3.  0-ig leírt forgalomk. vagyonk. adott kisértékű inform. Eszk.</t>
  </si>
  <si>
    <t>201.</t>
  </si>
  <si>
    <t>A) BEFEKTETETT ESZKÖZÖK ÖSSZESEN  (1+15+137+148)</t>
  </si>
  <si>
    <t>202.</t>
  </si>
  <si>
    <t xml:space="preserve"> I. Készletek   (203+211+221)</t>
  </si>
  <si>
    <t>203.</t>
  </si>
  <si>
    <t>1. Vásárolt anyagok (204+..+210)</t>
  </si>
  <si>
    <t>204.</t>
  </si>
  <si>
    <t>1.1. Élelmiszerek</t>
  </si>
  <si>
    <t>205.</t>
  </si>
  <si>
    <t>1.2. Gyógyszerek, vegyszerek</t>
  </si>
  <si>
    <t>206.</t>
  </si>
  <si>
    <t>1.3. Irodaszerek, nyomtatványok</t>
  </si>
  <si>
    <t>207.</t>
  </si>
  <si>
    <t>1.4. Tüzelőanyagok</t>
  </si>
  <si>
    <t>208.</t>
  </si>
  <si>
    <t>1.5. Hajtó és kenőanyagok</t>
  </si>
  <si>
    <t>209.</t>
  </si>
  <si>
    <t>1.6. Szakmai anyagok</t>
  </si>
  <si>
    <t>210.</t>
  </si>
  <si>
    <t>1.7. Munkaruha, védőruha, formaruha, egyenruha</t>
  </si>
  <si>
    <t>211.</t>
  </si>
  <si>
    <t>2. Egyéb készletek  (212+..+220)</t>
  </si>
  <si>
    <t>212.</t>
  </si>
  <si>
    <t>2.1. Áruk</t>
  </si>
  <si>
    <t>213.</t>
  </si>
  <si>
    <t>2.2. Betétdíjas göngyölegek</t>
  </si>
  <si>
    <t>214.</t>
  </si>
  <si>
    <t>2.3. Közvetített szolgáltatások</t>
  </si>
  <si>
    <t>215.</t>
  </si>
  <si>
    <t>2.4. Követelés fejében átvett eszközök, készletek</t>
  </si>
  <si>
    <t>216.</t>
  </si>
  <si>
    <t>2.5. Értékesítési céllal átsorolt eszközök   (193+..+196)</t>
  </si>
  <si>
    <t>217.</t>
  </si>
  <si>
    <t>2.5.1. Épületek építmények</t>
  </si>
  <si>
    <t>218.</t>
  </si>
  <si>
    <t>2.5.2. Gépek, berendezések és felszerelések</t>
  </si>
  <si>
    <t>219.</t>
  </si>
  <si>
    <t>2.5.3. Járművek</t>
  </si>
  <si>
    <t>220.</t>
  </si>
  <si>
    <t>2.5.4. Tenyészállatok</t>
  </si>
  <si>
    <t>221.</t>
  </si>
  <si>
    <t>3. Saját termelésű készletek   (222+..+224)</t>
  </si>
  <si>
    <t>222.</t>
  </si>
  <si>
    <t>3.1. Késztermékek</t>
  </si>
  <si>
    <t>223.</t>
  </si>
  <si>
    <t>3.2. Növendék-, hízó- és egyéb állatok</t>
  </si>
  <si>
    <t>224.</t>
  </si>
  <si>
    <t>3.3. Befejezetlen termelés, félkész termékek</t>
  </si>
  <si>
    <t>225.</t>
  </si>
  <si>
    <t xml:space="preserve"> II. Követelések  (226+227+232+245+246+247)</t>
  </si>
  <si>
    <t>226.</t>
  </si>
  <si>
    <t>1. Követelések áruszállításból, szolgáltatásból (vevők)</t>
  </si>
  <si>
    <t>227.</t>
  </si>
  <si>
    <t>2. Adósok  (228+..+231)</t>
  </si>
  <si>
    <t>228.</t>
  </si>
  <si>
    <t>2.1. Helyi adóból hátralék</t>
  </si>
  <si>
    <t>229.</t>
  </si>
  <si>
    <t>2.2. Lakbér, bérleti díj hátralék</t>
  </si>
  <si>
    <t>230.</t>
  </si>
  <si>
    <t>2.3. Térítési díj hátralék (intézményi)</t>
  </si>
  <si>
    <t>231.</t>
  </si>
  <si>
    <t>2.4. Egyéb követelések</t>
  </si>
  <si>
    <t>232.</t>
  </si>
  <si>
    <t>3. Rövid lejáratú kölcsönök   (233+239)</t>
  </si>
  <si>
    <t>233.</t>
  </si>
  <si>
    <t>3.1. Működési célú rövid lejáratú kölcsönök  (234+..+238)</t>
  </si>
  <si>
    <t>234.</t>
  </si>
  <si>
    <t>3.1.1. Önkormányzati költségvetési szervnek nyújtott kölcsön</t>
  </si>
  <si>
    <t>235.</t>
  </si>
  <si>
    <t>3.1.2. Központi költségvetési szervnek nyújtott kölcsön</t>
  </si>
  <si>
    <t>236.</t>
  </si>
  <si>
    <t>3.1.3. Lakosságnak nyújtott kölcsön</t>
  </si>
  <si>
    <t>237.</t>
  </si>
  <si>
    <t>3.1.4. Non-profit szervezeteknek nyújtott kölcsön</t>
  </si>
  <si>
    <t>238.</t>
  </si>
  <si>
    <t>3.1.5. Vállalkozásoknak  nyújtott kölcsön</t>
  </si>
  <si>
    <t>239.</t>
  </si>
  <si>
    <t>3.2. Felhalmozási célú rövid lejáratú kölcsönök  (240+..+244)</t>
  </si>
  <si>
    <t>240.</t>
  </si>
  <si>
    <t>3.2.1. Önkormányzati költségvetési szervnek nyújtott kölcsön</t>
  </si>
  <si>
    <t>241.</t>
  </si>
  <si>
    <t>3.2.2. Központi költségvetési szervnek nyújtott kölcsön</t>
  </si>
  <si>
    <t>242.</t>
  </si>
  <si>
    <t>3.2.3. Lakosságnak nyújtott kölcsön</t>
  </si>
  <si>
    <t>243.</t>
  </si>
  <si>
    <t>3.2.4. Non-profit szervezeteknek nyújtott kölcsön</t>
  </si>
  <si>
    <t>244.</t>
  </si>
  <si>
    <t>3.2.5. Vállalkozásoknak  nyújtott kölcsön</t>
  </si>
  <si>
    <t>245.</t>
  </si>
  <si>
    <t>4. Váltókövetelések</t>
  </si>
  <si>
    <t>246.</t>
  </si>
  <si>
    <t>5. Munkavállalókkal szembeni követelések</t>
  </si>
  <si>
    <t>247.</t>
  </si>
  <si>
    <t>6. Egyéb követelések   (248+249)</t>
  </si>
  <si>
    <t>248.</t>
  </si>
  <si>
    <t xml:space="preserve">6.1. Követelés jellegű sajátos elszámolások </t>
  </si>
  <si>
    <t>249.</t>
  </si>
  <si>
    <t>6.2. Adott előlegek</t>
  </si>
  <si>
    <t>250.</t>
  </si>
  <si>
    <t xml:space="preserve"> III. Értékpapírok  (251+..+255)</t>
  </si>
  <si>
    <t>251.</t>
  </si>
  <si>
    <t>1. Kárpótlási jegyek</t>
  </si>
  <si>
    <t>252.</t>
  </si>
  <si>
    <t>2. Kincstárjegyek</t>
  </si>
  <si>
    <t>253.</t>
  </si>
  <si>
    <t>3. Kötvények</t>
  </si>
  <si>
    <t>254.</t>
  </si>
  <si>
    <t>4. Egyéb értékpapírok</t>
  </si>
  <si>
    <t>255.</t>
  </si>
  <si>
    <t>5. Egyéb részesedések</t>
  </si>
  <si>
    <t>256.</t>
  </si>
  <si>
    <t xml:space="preserve"> IV. Pénzeszközök  (257+264+273)</t>
  </si>
  <si>
    <t>257.</t>
  </si>
  <si>
    <t>1. Pénztárak csekkek, betétkönyvek  (258+261+262+263)</t>
  </si>
  <si>
    <t>258.</t>
  </si>
  <si>
    <t>1.1. Pénztárak (259+260)</t>
  </si>
  <si>
    <t>259.</t>
  </si>
  <si>
    <t>1.1.1. Forint pénztár</t>
  </si>
  <si>
    <t>260.</t>
  </si>
  <si>
    <t>1.1.2. Valutapénztár</t>
  </si>
  <si>
    <t>261.</t>
  </si>
  <si>
    <t>1.2. Költségvetési betétkönyvek</t>
  </si>
  <si>
    <t>262.</t>
  </si>
  <si>
    <t>1.3. Elektronikus pénzeszközök</t>
  </si>
  <si>
    <t>263.</t>
  </si>
  <si>
    <t>1.4. Csekkek</t>
  </si>
  <si>
    <t>264.</t>
  </si>
  <si>
    <t>2. Költségvetési bankszámlák  (265+..+272)</t>
  </si>
  <si>
    <t>265.</t>
  </si>
  <si>
    <t>1.1. Költségvetési elszámolási számla</t>
  </si>
  <si>
    <t>266.</t>
  </si>
  <si>
    <t>1.2. Adóbeszedéssel kapcsolatos számlál</t>
  </si>
  <si>
    <t>267.</t>
  </si>
  <si>
    <t>1.3. Költségvetési elszámolási számla</t>
  </si>
  <si>
    <t>268.</t>
  </si>
  <si>
    <t>1.4. Lakásépítés és vásárlás munkáltatói támogatás számla</t>
  </si>
  <si>
    <t>269.</t>
  </si>
  <si>
    <t>1.5. Részben önálló költségvetési szervek bankszámlái</t>
  </si>
  <si>
    <t>270.</t>
  </si>
  <si>
    <t>1.6. Kihelyezett költségvetési elszámolásai számla</t>
  </si>
  <si>
    <t>271.</t>
  </si>
  <si>
    <t>1.7. Önkormányzati kincstári finanszírozási elszámolási számla</t>
  </si>
  <si>
    <t>272.</t>
  </si>
  <si>
    <t>1.8. Deviza(betét) számla</t>
  </si>
  <si>
    <t>273.</t>
  </si>
  <si>
    <t>3. Idegen pénzeszközök  (274+..+281)</t>
  </si>
  <si>
    <t>274.</t>
  </si>
  <si>
    <t>3.1. Közműtársulati lebonyolítási számla</t>
  </si>
  <si>
    <t>275.</t>
  </si>
  <si>
    <t>3.2. Társadalmi összefogással megvalósuló közműfejlesztési lebonyolítási számla</t>
  </si>
  <si>
    <t>276.</t>
  </si>
  <si>
    <t>3.3. Közműtársulati lebonyolítási számla</t>
  </si>
  <si>
    <t>277.</t>
  </si>
  <si>
    <t>3.4. Értékesítendő lakások építési lebonyolítási számla</t>
  </si>
  <si>
    <t>278.</t>
  </si>
  <si>
    <t>3.5. Értékesített  lakások bevételének elszámolása</t>
  </si>
  <si>
    <t>279.</t>
  </si>
  <si>
    <t>3.6. Előcsatlakozási Alapokkal kapcsolatos lebonyolítási számla</t>
  </si>
  <si>
    <t>280.</t>
  </si>
  <si>
    <t>3.7. Strukturális Alapok és Kohéziós Alap támogatási program  lebonyolítási számla</t>
  </si>
  <si>
    <t>281.</t>
  </si>
  <si>
    <t>3.8. Egyéb idegen bevételek számla</t>
  </si>
  <si>
    <t>282.</t>
  </si>
  <si>
    <t>IV. Egyéb sajátos eszközoldali elszámolások</t>
  </si>
  <si>
    <t>283.</t>
  </si>
  <si>
    <t xml:space="preserve"> V. Aktív időbeli elhatárolások, sajátos eszközoldali elszámolások</t>
  </si>
  <si>
    <t>284.</t>
  </si>
  <si>
    <t>B) FORGÓESZKÖZÖK ÖSSZESEN  (202+225+250+256+282+283)</t>
  </si>
  <si>
    <t>285.</t>
  </si>
  <si>
    <t>ESZKÖZÖK ÖSSZESEN  (201+284)</t>
  </si>
  <si>
    <t>286.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</si>
</sst>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#,###__;\-#,###__"/>
    <numFmt numFmtId="170" formatCode="00"/>
    <numFmt numFmtId="171" formatCode="#,###\ _F_t;\-#,###\ _F_t"/>
    <numFmt numFmtId="172" formatCode="#,###__"/>
  </numFmts>
  <fonts count="88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3"/>
      <name val="Times New Roman CE"/>
      <charset val="238"/>
    </font>
    <font>
      <b/>
      <sz val="7"/>
      <name val="Arial"/>
      <family val="2"/>
      <charset val="238"/>
    </font>
    <font>
      <b/>
      <sz val="7"/>
      <name val="Times New Roman"/>
      <family val="1"/>
      <charset val="238"/>
    </font>
    <font>
      <b/>
      <i/>
      <sz val="7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rgb="FF000000"/>
        <bgColor rgb="FFFFFFFF"/>
      </patternFill>
    </fill>
  </fills>
  <borders count="1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4" borderId="0" applyNumberFormat="0" applyBorder="0" applyAlignment="0" applyProtection="0"/>
    <xf numFmtId="0" fontId="63" fillId="7" borderId="0" applyNumberFormat="0" applyBorder="0" applyAlignment="0" applyProtection="0"/>
    <xf numFmtId="0" fontId="63" fillId="6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11" borderId="0" applyNumberFormat="0" applyBorder="0" applyAlignment="0" applyProtection="0"/>
    <xf numFmtId="0" fontId="63" fillId="10" borderId="0" applyNumberFormat="0" applyBorder="0" applyAlignment="0" applyProtection="0"/>
    <xf numFmtId="0" fontId="63" fillId="12" borderId="0" applyNumberFormat="0" applyBorder="0" applyAlignment="0" applyProtection="0"/>
    <xf numFmtId="0" fontId="63" fillId="11" borderId="0" applyNumberFormat="0" applyBorder="0" applyAlignment="0" applyProtection="0"/>
    <xf numFmtId="0" fontId="64" fillId="2" borderId="0" applyNumberFormat="0" applyBorder="0" applyAlignment="0" applyProtection="0"/>
    <xf numFmtId="0" fontId="64" fillId="13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4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2" borderId="0" applyNumberFormat="0" applyBorder="0" applyAlignment="0" applyProtection="0"/>
    <xf numFmtId="0" fontId="64" fillId="5" borderId="0" applyNumberFormat="0" applyBorder="0" applyAlignment="0" applyProtection="0"/>
    <xf numFmtId="0" fontId="65" fillId="11" borderId="1" applyNumberFormat="0" applyAlignment="0" applyProtection="0"/>
    <xf numFmtId="0" fontId="66" fillId="0" borderId="0" applyNumberFormat="0" applyFill="0" applyBorder="0" applyAlignment="0" applyProtection="0"/>
    <xf numFmtId="0" fontId="67" fillId="0" borderId="2" applyNumberFormat="0" applyFill="0" applyAlignment="0" applyProtection="0"/>
    <xf numFmtId="0" fontId="68" fillId="0" borderId="3" applyNumberFormat="0" applyFill="0" applyAlignment="0" applyProtection="0"/>
    <xf numFmtId="0" fontId="69" fillId="0" borderId="4" applyNumberFormat="0" applyFill="0" applyAlignment="0" applyProtection="0"/>
    <xf numFmtId="0" fontId="69" fillId="0" borderId="0" applyNumberFormat="0" applyFill="0" applyBorder="0" applyAlignment="0" applyProtection="0"/>
    <xf numFmtId="0" fontId="70" fillId="14" borderId="5" applyNumberFormat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6" applyNumberFormat="0" applyFill="0" applyAlignment="0" applyProtection="0"/>
    <xf numFmtId="0" fontId="14" fillId="6" borderId="7" applyNumberFormat="0" applyFont="0" applyAlignment="0" applyProtection="0"/>
    <xf numFmtId="0" fontId="73" fillId="15" borderId="0" applyNumberFormat="0" applyBorder="0" applyAlignment="0" applyProtection="0"/>
    <xf numFmtId="0" fontId="74" fillId="16" borderId="8" applyNumberFormat="0" applyAlignment="0" applyProtection="0"/>
    <xf numFmtId="0" fontId="7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0" fontId="76" fillId="0" borderId="9" applyNumberFormat="0" applyFill="0" applyAlignment="0" applyProtection="0"/>
    <xf numFmtId="0" fontId="77" fillId="17" borderId="0" applyNumberFormat="0" applyBorder="0" applyAlignment="0" applyProtection="0"/>
    <xf numFmtId="0" fontId="78" fillId="11" borderId="0" applyNumberFormat="0" applyBorder="0" applyAlignment="0" applyProtection="0"/>
    <xf numFmtId="0" fontId="79" fillId="16" borderId="1" applyNumberFormat="0" applyAlignment="0" applyProtection="0"/>
    <xf numFmtId="9" fontId="1" fillId="0" borderId="0" applyFont="0" applyFill="0" applyBorder="0" applyAlignment="0" applyProtection="0"/>
  </cellStyleXfs>
  <cellXfs count="1505">
    <xf numFmtId="0" fontId="0" fillId="0" borderId="0" xfId="0"/>
    <xf numFmtId="0" fontId="0" fillId="0" borderId="0" xfId="0" applyFill="1" applyAlignment="1">
      <alignment vertical="center" wrapText="1"/>
    </xf>
    <xf numFmtId="165" fontId="18" fillId="0" borderId="10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165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3" xfId="0" applyNumberFormat="1" applyFont="1" applyFill="1" applyBorder="1" applyAlignment="1" applyProtection="1">
      <alignment vertical="center" wrapText="1"/>
    </xf>
    <xf numFmtId="165" fontId="17" fillId="0" borderId="14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17" fillId="18" borderId="13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5" fontId="26" fillId="0" borderId="10" xfId="0" applyNumberFormat="1" applyFont="1" applyFill="1" applyBorder="1" applyAlignment="1" applyProtection="1">
      <alignment vertical="center"/>
      <protection locked="0"/>
    </xf>
    <xf numFmtId="165" fontId="26" fillId="0" borderId="15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11" xfId="0" applyFont="1" applyFill="1" applyBorder="1" applyAlignment="1" applyProtection="1">
      <alignment horizontal="center" vertical="center"/>
    </xf>
    <xf numFmtId="165" fontId="25" fillId="0" borderId="17" xfId="0" applyNumberFormat="1" applyFont="1" applyFill="1" applyBorder="1" applyAlignment="1" applyProtection="1">
      <alignment vertical="center"/>
    </xf>
    <xf numFmtId="0" fontId="26" fillId="0" borderId="12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vertical="center" wrapText="1"/>
    </xf>
    <xf numFmtId="165" fontId="25" fillId="0" borderId="13" xfId="0" applyNumberFormat="1" applyFont="1" applyFill="1" applyBorder="1" applyAlignment="1" applyProtection="1">
      <alignment vertical="center"/>
    </xf>
    <xf numFmtId="165" fontId="25" fillId="0" borderId="14" xfId="0" applyNumberFormat="1" applyFont="1" applyFill="1" applyBorder="1" applyAlignment="1" applyProtection="1">
      <alignment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29" fillId="0" borderId="18" xfId="0" applyNumberFormat="1" applyFont="1" applyFill="1" applyBorder="1" applyAlignment="1" applyProtection="1">
      <alignment horizontal="right" vertical="center" wrapText="1" indent="1"/>
    </xf>
    <xf numFmtId="165" fontId="2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5" fontId="31" fillId="0" borderId="19" xfId="43" applyNumberFormat="1" applyFont="1" applyFill="1" applyBorder="1" applyAlignment="1" applyProtection="1">
      <alignment vertical="center"/>
    </xf>
    <xf numFmtId="165" fontId="31" fillId="0" borderId="19" xfId="43" applyNumberFormat="1" applyFont="1" applyFill="1" applyBorder="1" applyAlignment="1" applyProtection="1"/>
    <xf numFmtId="0" fontId="7" fillId="0" borderId="20" xfId="43" applyFont="1" applyFill="1" applyBorder="1" applyAlignment="1" applyProtection="1">
      <alignment horizontal="center" vertical="center" wrapText="1"/>
    </xf>
    <xf numFmtId="0" fontId="7" fillId="0" borderId="21" xfId="43" applyFont="1" applyFill="1" applyBorder="1" applyAlignment="1" applyProtection="1">
      <alignment horizontal="center" vertical="center" wrapText="1"/>
    </xf>
    <xf numFmtId="165" fontId="17" fillId="0" borderId="22" xfId="0" applyNumberFormat="1" applyFont="1" applyFill="1" applyBorder="1" applyAlignment="1" applyProtection="1">
      <alignment horizontal="center" vertical="center" wrapText="1"/>
    </xf>
    <xf numFmtId="165" fontId="18" fillId="0" borderId="23" xfId="0" applyNumberFormat="1" applyFont="1" applyFill="1" applyBorder="1" applyAlignment="1" applyProtection="1">
      <alignment vertical="center" wrapText="1"/>
      <protection locked="0"/>
    </xf>
    <xf numFmtId="165" fontId="17" fillId="0" borderId="24" xfId="0" applyNumberFormat="1" applyFont="1" applyFill="1" applyBorder="1" applyAlignment="1">
      <alignment horizontal="center" vertical="center"/>
    </xf>
    <xf numFmtId="165" fontId="17" fillId="0" borderId="24" xfId="0" applyNumberFormat="1" applyFont="1" applyFill="1" applyBorder="1" applyAlignment="1">
      <alignment horizontal="center" vertical="center" wrapText="1"/>
    </xf>
    <xf numFmtId="165" fontId="17" fillId="0" borderId="25" xfId="0" applyNumberFormat="1" applyFont="1" applyFill="1" applyBorder="1" applyAlignment="1">
      <alignment horizontal="center" vertical="center"/>
    </xf>
    <xf numFmtId="165" fontId="17" fillId="0" borderId="26" xfId="0" applyNumberFormat="1" applyFont="1" applyFill="1" applyBorder="1" applyAlignment="1">
      <alignment horizontal="center" vertical="center"/>
    </xf>
    <xf numFmtId="165" fontId="17" fillId="0" borderId="26" xfId="0" applyNumberFormat="1" applyFont="1" applyFill="1" applyBorder="1" applyAlignment="1">
      <alignment horizontal="center" vertical="center" wrapText="1"/>
    </xf>
    <xf numFmtId="49" fontId="26" fillId="0" borderId="27" xfId="0" applyNumberFormat="1" applyFont="1" applyFill="1" applyBorder="1" applyAlignment="1">
      <alignment horizontal="left" vertical="center"/>
    </xf>
    <xf numFmtId="3" fontId="26" fillId="0" borderId="28" xfId="0" applyNumberFormat="1" applyFont="1" applyFill="1" applyBorder="1" applyAlignment="1" applyProtection="1">
      <alignment horizontal="right" vertical="center"/>
      <protection locked="0"/>
    </xf>
    <xf numFmtId="165" fontId="25" fillId="0" borderId="29" xfId="0" applyNumberFormat="1" applyFont="1" applyFill="1" applyBorder="1" applyAlignment="1">
      <alignment horizontal="right" vertical="center" wrapText="1"/>
    </xf>
    <xf numFmtId="49" fontId="29" fillId="0" borderId="30" xfId="0" quotePrefix="1" applyNumberFormat="1" applyFont="1" applyFill="1" applyBorder="1" applyAlignment="1">
      <alignment horizontal="left" vertical="center" indent="1"/>
    </xf>
    <xf numFmtId="3" fontId="29" fillId="0" borderId="31" xfId="0" applyNumberFormat="1" applyFont="1" applyFill="1" applyBorder="1" applyAlignment="1" applyProtection="1">
      <alignment horizontal="right" vertical="center"/>
      <protection locked="0"/>
    </xf>
    <xf numFmtId="3" fontId="29" fillId="0" borderId="3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30" xfId="0" applyNumberFormat="1" applyFont="1" applyFill="1" applyBorder="1" applyAlignment="1">
      <alignment horizontal="left" vertical="center"/>
    </xf>
    <xf numFmtId="3" fontId="26" fillId="0" borderId="31" xfId="0" applyNumberFormat="1" applyFont="1" applyFill="1" applyBorder="1" applyAlignment="1" applyProtection="1">
      <alignment horizontal="right" vertical="center"/>
      <protection locked="0"/>
    </xf>
    <xf numFmtId="49" fontId="26" fillId="0" borderId="32" xfId="0" applyNumberFormat="1" applyFont="1" applyFill="1" applyBorder="1" applyAlignment="1" applyProtection="1">
      <alignment horizontal="left" vertical="center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49" fontId="25" fillId="0" borderId="34" xfId="0" applyNumberFormat="1" applyFont="1" applyFill="1" applyBorder="1" applyAlignment="1" applyProtection="1">
      <alignment horizontal="left" vertical="center" indent="1"/>
      <protection locked="0"/>
    </xf>
    <xf numFmtId="165" fontId="25" fillId="0" borderId="24" xfId="0" applyNumberFormat="1" applyFont="1" applyFill="1" applyBorder="1" applyAlignment="1">
      <alignment vertical="center"/>
    </xf>
    <xf numFmtId="49" fontId="25" fillId="0" borderId="35" xfId="0" applyNumberFormat="1" applyFont="1" applyFill="1" applyBorder="1" applyAlignment="1" applyProtection="1">
      <alignment vertical="center"/>
      <protection locked="0"/>
    </xf>
    <xf numFmtId="49" fontId="25" fillId="0" borderId="35" xfId="0" applyNumberFormat="1" applyFont="1" applyFill="1" applyBorder="1" applyAlignment="1" applyProtection="1">
      <alignment horizontal="right" vertical="center"/>
      <protection locked="0"/>
    </xf>
    <xf numFmtId="3" fontId="18" fillId="0" borderId="35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9" xfId="0" applyNumberFormat="1" applyFont="1" applyFill="1" applyBorder="1" applyAlignment="1" applyProtection="1">
      <alignment vertical="center"/>
      <protection locked="0"/>
    </xf>
    <xf numFmtId="49" fontId="25" fillId="0" borderId="19" xfId="0" applyNumberFormat="1" applyFont="1" applyFill="1" applyBorder="1" applyAlignment="1" applyProtection="1">
      <alignment horizontal="right" vertical="center"/>
      <protection locked="0"/>
    </xf>
    <xf numFmtId="3" fontId="18" fillId="0" borderId="19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36" xfId="0" applyNumberFormat="1" applyFont="1" applyFill="1" applyBorder="1" applyAlignment="1">
      <alignment horizontal="left" vertical="center"/>
    </xf>
    <xf numFmtId="3" fontId="26" fillId="0" borderId="28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28" xfId="0" applyNumberFormat="1" applyFont="1" applyFill="1" applyBorder="1" applyAlignment="1" applyProtection="1">
      <alignment horizontal="right" vertical="center" wrapText="1"/>
    </xf>
    <xf numFmtId="49" fontId="26" fillId="0" borderId="11" xfId="0" applyNumberFormat="1" applyFont="1" applyFill="1" applyBorder="1" applyAlignment="1">
      <alignment horizontal="left" vertical="center"/>
    </xf>
    <xf numFmtId="3" fontId="26" fillId="0" borderId="31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31" xfId="0" applyNumberFormat="1" applyFont="1" applyFill="1" applyBorder="1" applyAlignment="1" applyProtection="1">
      <alignment horizontal="right" vertical="center" wrapText="1"/>
    </xf>
    <xf numFmtId="49" fontId="26" fillId="0" borderId="11" xfId="0" applyNumberFormat="1" applyFont="1" applyFill="1" applyBorder="1" applyAlignment="1" applyProtection="1">
      <alignment horizontal="left" vertical="center"/>
      <protection locked="0"/>
    </xf>
    <xf numFmtId="49" fontId="26" fillId="0" borderId="12" xfId="0" applyNumberFormat="1" applyFont="1" applyFill="1" applyBorder="1" applyAlignment="1" applyProtection="1">
      <alignment horizontal="left" vertical="center"/>
      <protection locked="0"/>
    </xf>
    <xf numFmtId="3" fontId="26" fillId="0" borderId="33" xfId="0" applyNumberFormat="1" applyFont="1" applyFill="1" applyBorder="1" applyAlignment="1" applyProtection="1">
      <alignment horizontal="right" vertical="center" wrapText="1"/>
      <protection locked="0"/>
    </xf>
    <xf numFmtId="168" fontId="17" fillId="0" borderId="24" xfId="0" applyNumberFormat="1" applyFont="1" applyFill="1" applyBorder="1" applyAlignment="1">
      <alignment horizontal="left" vertical="center" wrapText="1" indent="1"/>
    </xf>
    <xf numFmtId="3" fontId="26" fillId="0" borderId="29" xfId="0" applyNumberFormat="1" applyFont="1" applyFill="1" applyBorder="1" applyAlignment="1" applyProtection="1">
      <alignment horizontal="right" vertical="center" wrapText="1"/>
      <protection locked="0"/>
    </xf>
    <xf numFmtId="4" fontId="17" fillId="0" borderId="29" xfId="0" applyNumberFormat="1" applyFont="1" applyFill="1" applyBorder="1" applyAlignment="1">
      <alignment horizontal="right" vertical="center" wrapText="1"/>
    </xf>
    <xf numFmtId="4" fontId="17" fillId="0" borderId="31" xfId="0" applyNumberFormat="1" applyFont="1" applyFill="1" applyBorder="1" applyAlignment="1">
      <alignment horizontal="right" vertical="center" wrapText="1"/>
    </xf>
    <xf numFmtId="4" fontId="17" fillId="0" borderId="37" xfId="0" applyNumberFormat="1" applyFont="1" applyFill="1" applyBorder="1" applyAlignment="1">
      <alignment horizontal="right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165" fontId="18" fillId="0" borderId="39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0" xfId="43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3" xfId="0" applyNumberFormat="1" applyFont="1" applyBorder="1" applyAlignment="1" applyProtection="1">
      <alignment horizontal="right" vertical="center" wrapText="1" indent="1"/>
    </xf>
    <xf numFmtId="165" fontId="28" fillId="0" borderId="13" xfId="0" applyNumberFormat="1" applyFont="1" applyFill="1" applyBorder="1" applyAlignment="1" applyProtection="1">
      <alignment horizontal="right" vertical="center" wrapText="1" indent="1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1" xfId="0" applyNumberFormat="1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5" fontId="1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3" xfId="0" applyNumberFormat="1" applyFont="1" applyFill="1" applyBorder="1" applyAlignment="1" applyProtection="1">
      <alignment horizontal="right" vertical="center" wrapText="1" indent="1"/>
    </xf>
    <xf numFmtId="0" fontId="17" fillId="0" borderId="41" xfId="0" applyFont="1" applyFill="1" applyBorder="1" applyAlignment="1" applyProtection="1">
      <alignment horizontal="center" vertical="center" wrapText="1"/>
    </xf>
    <xf numFmtId="3" fontId="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42" xfId="0" applyFont="1" applyFill="1" applyBorder="1" applyAlignment="1" applyProtection="1">
      <alignment horizontal="center" vertical="center" wrapText="1"/>
    </xf>
    <xf numFmtId="3" fontId="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24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45" xfId="0" applyNumberFormat="1" applyFont="1" applyFill="1" applyBorder="1" applyAlignment="1" applyProtection="1">
      <alignment horizontal="centerContinuous" vertical="center"/>
    </xf>
    <xf numFmtId="165" fontId="7" fillId="0" borderId="46" xfId="0" applyNumberFormat="1" applyFont="1" applyFill="1" applyBorder="1" applyAlignment="1" applyProtection="1">
      <alignment horizontal="centerContinuous" vertical="center"/>
    </xf>
    <xf numFmtId="165" fontId="7" fillId="0" borderId="47" xfId="0" applyNumberFormat="1" applyFont="1" applyFill="1" applyBorder="1" applyAlignment="1" applyProtection="1">
      <alignment horizontal="centerContinuous" vertical="center"/>
    </xf>
    <xf numFmtId="165" fontId="42" fillId="0" borderId="0" xfId="0" applyNumberFormat="1" applyFont="1" applyFill="1" applyAlignment="1">
      <alignment vertical="center"/>
    </xf>
    <xf numFmtId="165" fontId="7" fillId="0" borderId="22" xfId="0" applyNumberFormat="1" applyFont="1" applyFill="1" applyBorder="1" applyAlignment="1" applyProtection="1">
      <alignment horizontal="center" vertical="center"/>
    </xf>
    <xf numFmtId="165" fontId="7" fillId="0" borderId="48" xfId="0" applyNumberFormat="1" applyFont="1" applyFill="1" applyBorder="1" applyAlignment="1" applyProtection="1">
      <alignment horizontal="center" vertical="center"/>
    </xf>
    <xf numFmtId="165" fontId="7" fillId="0" borderId="21" xfId="0" applyNumberFormat="1" applyFont="1" applyFill="1" applyBorder="1" applyAlignment="1" applyProtection="1">
      <alignment horizontal="center" vertical="center" wrapText="1"/>
    </xf>
    <xf numFmtId="165" fontId="42" fillId="0" borderId="0" xfId="0" applyNumberFormat="1" applyFont="1" applyFill="1" applyAlignment="1">
      <alignment horizontal="center" vertical="center"/>
    </xf>
    <xf numFmtId="165" fontId="17" fillId="0" borderId="13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49" xfId="0" applyNumberFormat="1" applyFont="1" applyFill="1" applyBorder="1" applyAlignment="1" applyProtection="1">
      <alignment horizontal="right" vertical="center" wrapText="1" indent="1"/>
    </xf>
    <xf numFmtId="165" fontId="25" fillId="0" borderId="39" xfId="0" applyNumberFormat="1" applyFont="1" applyFill="1" applyBorder="1" applyAlignment="1" applyProtection="1">
      <alignment horizontal="left" vertical="center" wrapText="1" indent="1"/>
    </xf>
    <xf numFmtId="1" fontId="28" fillId="18" borderId="39" xfId="0" applyNumberFormat="1" applyFont="1" applyFill="1" applyBorder="1" applyAlignment="1" applyProtection="1">
      <alignment horizontal="center" vertical="center" wrapText="1"/>
    </xf>
    <xf numFmtId="165" fontId="25" fillId="0" borderId="39" xfId="0" applyNumberFormat="1" applyFont="1" applyFill="1" applyBorder="1" applyAlignment="1" applyProtection="1">
      <alignment vertical="center" wrapText="1"/>
    </xf>
    <xf numFmtId="165" fontId="25" fillId="0" borderId="45" xfId="0" applyNumberFormat="1" applyFont="1" applyFill="1" applyBorder="1" applyAlignment="1" applyProtection="1">
      <alignment vertical="center" wrapText="1"/>
    </xf>
    <xf numFmtId="165" fontId="25" fillId="0" borderId="29" xfId="0" applyNumberFormat="1" applyFont="1" applyFill="1" applyBorder="1" applyAlignment="1" applyProtection="1">
      <alignment vertical="center" wrapText="1"/>
    </xf>
    <xf numFmtId="165" fontId="17" fillId="0" borderId="11" xfId="0" applyNumberFormat="1" applyFont="1" applyFill="1" applyBorder="1" applyAlignment="1" applyProtection="1">
      <alignment horizontal="right" vertical="center" wrapText="1" inden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1" xfId="0" applyNumberFormat="1" applyFont="1" applyFill="1" applyBorder="1" applyAlignment="1" applyProtection="1">
      <alignment vertical="center" wrapText="1"/>
    </xf>
    <xf numFmtId="165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18" borderId="10" xfId="0" applyNumberFormat="1" applyFont="1" applyFill="1" applyBorder="1" applyAlignment="1" applyProtection="1">
      <alignment horizontal="center" vertical="center" wrapText="1"/>
    </xf>
    <xf numFmtId="165" fontId="25" fillId="0" borderId="10" xfId="0" applyNumberFormat="1" applyFont="1" applyFill="1" applyBorder="1" applyAlignment="1" applyProtection="1">
      <alignment vertical="center" wrapText="1"/>
    </xf>
    <xf numFmtId="165" fontId="25" fillId="0" borderId="23" xfId="0" applyNumberFormat="1" applyFont="1" applyFill="1" applyBorder="1" applyAlignment="1" applyProtection="1">
      <alignment vertical="center" wrapText="1"/>
    </xf>
    <xf numFmtId="165" fontId="25" fillId="0" borderId="31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</xf>
    <xf numFmtId="165" fontId="17" fillId="0" borderId="50" xfId="0" applyNumberFormat="1" applyFont="1" applyFill="1" applyBorder="1" applyAlignment="1" applyProtection="1">
      <alignment horizontal="right" vertical="center" wrapText="1" indent="1"/>
    </xf>
    <xf numFmtId="165" fontId="25" fillId="0" borderId="18" xfId="0" applyNumberFormat="1" applyFont="1" applyFill="1" applyBorder="1" applyAlignment="1" applyProtection="1">
      <alignment horizontal="left" vertical="center" wrapText="1" indent="1"/>
    </xf>
    <xf numFmtId="1" fontId="28" fillId="18" borderId="15" xfId="0" applyNumberFormat="1" applyFont="1" applyFill="1" applyBorder="1" applyAlignment="1" applyProtection="1">
      <alignment horizontal="center" vertical="center" wrapText="1"/>
    </xf>
    <xf numFmtId="165" fontId="25" fillId="0" borderId="18" xfId="0" applyNumberFormat="1" applyFont="1" applyFill="1" applyBorder="1" applyAlignment="1" applyProtection="1">
      <alignment vertical="center" wrapText="1"/>
    </xf>
    <xf numFmtId="165" fontId="25" fillId="0" borderId="51" xfId="0" applyNumberFormat="1" applyFont="1" applyFill="1" applyBorder="1" applyAlignment="1" applyProtection="1">
      <alignment vertical="center" wrapText="1"/>
    </xf>
    <xf numFmtId="1" fontId="13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8" xfId="0" applyNumberFormat="1" applyFont="1" applyFill="1" applyBorder="1" applyAlignment="1" applyProtection="1">
      <alignment vertical="center" wrapText="1"/>
      <protection locked="0"/>
    </xf>
    <xf numFmtId="165" fontId="18" fillId="0" borderId="51" xfId="0" applyNumberFormat="1" applyFont="1" applyFill="1" applyBorder="1" applyAlignment="1" applyProtection="1">
      <alignment vertical="center" wrapText="1"/>
      <protection locked="0"/>
    </xf>
    <xf numFmtId="165" fontId="17" fillId="0" borderId="16" xfId="0" applyNumberFormat="1" applyFont="1" applyFill="1" applyBorder="1" applyAlignment="1" applyProtection="1">
      <alignment horizontal="right" vertical="center" wrapText="1" indent="1"/>
    </xf>
    <xf numFmtId="165" fontId="17" fillId="0" borderId="13" xfId="0" applyNumberFormat="1" applyFont="1" applyFill="1" applyBorder="1" applyAlignment="1" applyProtection="1">
      <alignment horizontal="left" vertical="center" wrapText="1" indent="1"/>
    </xf>
    <xf numFmtId="1" fontId="18" fillId="18" borderId="52" xfId="0" applyNumberFormat="1" applyFont="1" applyFill="1" applyBorder="1" applyAlignment="1" applyProtection="1">
      <alignment vertical="center" wrapText="1"/>
    </xf>
    <xf numFmtId="165" fontId="25" fillId="0" borderId="13" xfId="0" applyNumberFormat="1" applyFont="1" applyFill="1" applyBorder="1" applyAlignment="1" applyProtection="1">
      <alignment vertical="center" wrapText="1"/>
    </xf>
    <xf numFmtId="165" fontId="25" fillId="0" borderId="52" xfId="0" applyNumberFormat="1" applyFont="1" applyFill="1" applyBorder="1" applyAlignment="1" applyProtection="1">
      <alignment vertical="center" wrapText="1"/>
    </xf>
    <xf numFmtId="165" fontId="25" fillId="0" borderId="24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7" fillId="0" borderId="48" xfId="0" applyNumberFormat="1" applyFont="1" applyFill="1" applyBorder="1" applyAlignment="1">
      <alignment horizontal="center" vertical="center"/>
    </xf>
    <xf numFmtId="165" fontId="7" fillId="0" borderId="20" xfId="0" applyNumberFormat="1" applyFont="1" applyFill="1" applyBorder="1" applyAlignment="1">
      <alignment horizontal="center" vertical="center"/>
    </xf>
    <xf numFmtId="165" fontId="7" fillId="0" borderId="34" xfId="0" applyNumberFormat="1" applyFont="1" applyFill="1" applyBorder="1" applyAlignment="1">
      <alignment horizontal="center" vertical="center" wrapText="1"/>
    </xf>
    <xf numFmtId="165" fontId="7" fillId="0" borderId="52" xfId="0" applyNumberFormat="1" applyFont="1" applyFill="1" applyBorder="1" applyAlignment="1">
      <alignment horizontal="center" vertical="center" wrapText="1"/>
    </xf>
    <xf numFmtId="165" fontId="7" fillId="0" borderId="14" xfId="0" applyNumberFormat="1" applyFont="1" applyFill="1" applyBorder="1" applyAlignment="1">
      <alignment horizontal="center" vertical="center" wrapText="1"/>
    </xf>
    <xf numFmtId="165" fontId="42" fillId="0" borderId="0" xfId="0" applyNumberFormat="1" applyFont="1" applyFill="1" applyAlignment="1">
      <alignment horizontal="center" vertical="center" wrapText="1"/>
    </xf>
    <xf numFmtId="165" fontId="17" fillId="0" borderId="16" xfId="0" applyNumberFormat="1" applyFont="1" applyFill="1" applyBorder="1" applyAlignment="1">
      <alignment horizontal="right" vertical="center" wrapText="1" indent="1"/>
    </xf>
    <xf numFmtId="165" fontId="17" fillId="0" borderId="24" xfId="0" applyNumberFormat="1" applyFont="1" applyFill="1" applyBorder="1" applyAlignment="1">
      <alignment horizontal="left" vertical="center" wrapText="1" indent="1"/>
    </xf>
    <xf numFmtId="165" fontId="13" fillId="18" borderId="24" xfId="0" applyNumberFormat="1" applyFont="1" applyFill="1" applyBorder="1" applyAlignment="1">
      <alignment horizontal="left" vertical="center" wrapText="1" indent="2"/>
    </xf>
    <xf numFmtId="165" fontId="13" fillId="18" borderId="42" xfId="0" applyNumberFormat="1" applyFont="1" applyFill="1" applyBorder="1" applyAlignment="1">
      <alignment horizontal="left" vertical="center" wrapText="1" indent="2"/>
    </xf>
    <xf numFmtId="165" fontId="17" fillId="0" borderId="16" xfId="0" applyNumberFormat="1" applyFont="1" applyFill="1" applyBorder="1" applyAlignment="1">
      <alignment vertical="center" wrapText="1"/>
    </xf>
    <xf numFmtId="165" fontId="17" fillId="0" borderId="13" xfId="0" applyNumberFormat="1" applyFont="1" applyFill="1" applyBorder="1" applyAlignment="1">
      <alignment vertical="center" wrapText="1"/>
    </xf>
    <xf numFmtId="165" fontId="17" fillId="0" borderId="14" xfId="0" applyNumberFormat="1" applyFont="1" applyFill="1" applyBorder="1" applyAlignment="1">
      <alignment vertical="center" wrapText="1"/>
    </xf>
    <xf numFmtId="165" fontId="17" fillId="0" borderId="11" xfId="0" applyNumberFormat="1" applyFont="1" applyFill="1" applyBorder="1" applyAlignment="1">
      <alignment horizontal="right" vertical="center" wrapText="1" indent="1"/>
    </xf>
    <xf numFmtId="165" fontId="18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31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5" fontId="18" fillId="0" borderId="11" xfId="0" applyNumberFormat="1" applyFont="1" applyFill="1" applyBorder="1" applyAlignment="1" applyProtection="1">
      <alignment vertical="center" wrapText="1"/>
      <protection locked="0"/>
    </xf>
    <xf numFmtId="165" fontId="18" fillId="0" borderId="17" xfId="0" applyNumberFormat="1" applyFont="1" applyFill="1" applyBorder="1" applyAlignment="1" applyProtection="1">
      <alignment vertical="center" wrapText="1"/>
      <protection locked="0"/>
    </xf>
    <xf numFmtId="165" fontId="13" fillId="18" borderId="24" xfId="0" applyNumberFormat="1" applyFont="1" applyFill="1" applyBorder="1" applyAlignment="1">
      <alignment horizontal="right" vertical="center" wrapText="1" indent="2"/>
    </xf>
    <xf numFmtId="165" fontId="13" fillId="18" borderId="42" xfId="0" applyNumberFormat="1" applyFont="1" applyFill="1" applyBorder="1" applyAlignment="1">
      <alignment horizontal="right" vertical="center" wrapText="1" indent="2"/>
    </xf>
    <xf numFmtId="0" fontId="7" fillId="0" borderId="13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 applyProtection="1">
      <alignment vertical="center" wrapText="1"/>
      <protection locked="0"/>
    </xf>
    <xf numFmtId="165" fontId="26" fillId="0" borderId="23" xfId="0" applyNumberFormat="1" applyFont="1" applyFill="1" applyBorder="1" applyAlignment="1" applyProtection="1">
      <alignment vertical="center"/>
      <protection locked="0"/>
    </xf>
    <xf numFmtId="165" fontId="25" fillId="0" borderId="23" xfId="0" applyNumberFormat="1" applyFont="1" applyFill="1" applyBorder="1" applyAlignment="1" applyProtection="1">
      <alignment vertical="center"/>
    </xf>
    <xf numFmtId="165" fontId="26" fillId="0" borderId="53" xfId="0" applyNumberFormat="1" applyFont="1" applyFill="1" applyBorder="1" applyAlignment="1" applyProtection="1">
      <alignment vertical="center"/>
      <protection locked="0"/>
    </xf>
    <xf numFmtId="0" fontId="26" fillId="0" borderId="54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vertical="center" wrapText="1"/>
    </xf>
    <xf numFmtId="0" fontId="26" fillId="0" borderId="20" xfId="0" applyFont="1" applyFill="1" applyBorder="1" applyAlignment="1" applyProtection="1">
      <alignment vertical="center" wrapText="1"/>
      <protection locked="0"/>
    </xf>
    <xf numFmtId="165" fontId="26" fillId="0" borderId="20" xfId="0" applyNumberFormat="1" applyFont="1" applyFill="1" applyBorder="1" applyAlignment="1" applyProtection="1">
      <alignment vertical="center"/>
      <protection locked="0"/>
    </xf>
    <xf numFmtId="165" fontId="26" fillId="0" borderId="48" xfId="0" applyNumberFormat="1" applyFont="1" applyFill="1" applyBorder="1" applyAlignment="1" applyProtection="1">
      <alignment vertical="center"/>
      <protection locked="0"/>
    </xf>
    <xf numFmtId="165" fontId="25" fillId="0" borderId="52" xfId="0" applyNumberFormat="1" applyFont="1" applyFill="1" applyBorder="1" applyAlignment="1" applyProtection="1">
      <alignment vertical="center"/>
    </xf>
    <xf numFmtId="165" fontId="25" fillId="0" borderId="21" xfId="0" applyNumberFormat="1" applyFont="1" applyFill="1" applyBorder="1" applyAlignment="1" applyProtection="1">
      <alignment vertical="center"/>
    </xf>
    <xf numFmtId="165" fontId="27" fillId="0" borderId="13" xfId="0" applyNumberFormat="1" applyFont="1" applyFill="1" applyBorder="1" applyAlignment="1" applyProtection="1">
      <alignment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 applyProtection="1">
      <alignment horizontal="right" vertical="center" wrapText="1" indent="1"/>
    </xf>
    <xf numFmtId="0" fontId="23" fillId="0" borderId="55" xfId="0" applyFont="1" applyFill="1" applyBorder="1" applyAlignment="1" applyProtection="1">
      <alignment horizontal="left" vertical="center" wrapText="1" indent="1"/>
      <protection locked="0"/>
    </xf>
    <xf numFmtId="165" fontId="26" fillId="0" borderId="40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1" xfId="0" applyFont="1" applyFill="1" applyBorder="1" applyAlignment="1" applyProtection="1">
      <alignment horizontal="right" vertical="center" wrapText="1" indent="1"/>
    </xf>
    <xf numFmtId="0" fontId="23" fillId="0" borderId="57" xfId="0" applyFont="1" applyFill="1" applyBorder="1" applyAlignment="1" applyProtection="1">
      <alignment horizontal="left" vertical="center" wrapText="1" indent="1"/>
      <protection locked="0"/>
    </xf>
    <xf numFmtId="165" fontId="26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17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11" xfId="0" applyFont="1" applyFill="1" applyBorder="1" applyAlignment="1">
      <alignment horizontal="right" vertical="center" wrapText="1" indent="1"/>
    </xf>
    <xf numFmtId="0" fontId="23" fillId="0" borderId="57" xfId="0" applyFont="1" applyFill="1" applyBorder="1" applyAlignment="1" applyProtection="1">
      <alignment horizontal="left" vertical="center" wrapText="1" indent="8"/>
      <protection locked="0"/>
    </xf>
    <xf numFmtId="0" fontId="26" fillId="0" borderId="54" xfId="0" applyFont="1" applyFill="1" applyBorder="1" applyAlignment="1">
      <alignment horizontal="right" vertical="center" wrapText="1" indent="1"/>
    </xf>
    <xf numFmtId="165" fontId="26" fillId="0" borderId="20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58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right" vertical="center" indent="1"/>
    </xf>
    <xf numFmtId="0" fontId="26" fillId="0" borderId="11" xfId="0" applyFont="1" applyFill="1" applyBorder="1" applyAlignment="1">
      <alignment horizontal="right" vertical="center" indent="1"/>
    </xf>
    <xf numFmtId="0" fontId="26" fillId="0" borderId="10" xfId="0" applyFont="1" applyFill="1" applyBorder="1" applyAlignment="1" applyProtection="1">
      <alignment horizontal="left" vertical="center" indent="1"/>
      <protection locked="0"/>
    </xf>
    <xf numFmtId="3" fontId="26" fillId="0" borderId="17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vertical="center"/>
    </xf>
    <xf numFmtId="165" fontId="25" fillId="0" borderId="13" xfId="0" applyNumberFormat="1" applyFont="1" applyFill="1" applyBorder="1" applyAlignment="1">
      <alignment vertical="center" wrapText="1"/>
    </xf>
    <xf numFmtId="165" fontId="25" fillId="0" borderId="14" xfId="0" applyNumberFormat="1" applyFont="1" applyFill="1" applyBorder="1" applyAlignment="1">
      <alignment vertical="center" wrapText="1"/>
    </xf>
    <xf numFmtId="0" fontId="41" fillId="0" borderId="0" xfId="45" applyFill="1"/>
    <xf numFmtId="169" fontId="23" fillId="0" borderId="10" xfId="45" applyNumberFormat="1" applyFont="1" applyFill="1" applyBorder="1" applyAlignment="1" applyProtection="1">
      <alignment horizontal="right" vertical="center" wrapText="1"/>
      <protection locked="0"/>
    </xf>
    <xf numFmtId="169" fontId="23" fillId="0" borderId="17" xfId="45" applyNumberFormat="1" applyFont="1" applyFill="1" applyBorder="1" applyAlignment="1" applyProtection="1">
      <alignment horizontal="right" vertical="center" wrapText="1"/>
      <protection locked="0"/>
    </xf>
    <xf numFmtId="169" fontId="50" fillId="0" borderId="10" xfId="45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45" applyFont="1" applyFill="1"/>
    <xf numFmtId="0" fontId="41" fillId="0" borderId="0" xfId="45" applyFont="1" applyFill="1"/>
    <xf numFmtId="0" fontId="14" fillId="0" borderId="0" xfId="44" applyFill="1" applyAlignment="1" applyProtection="1">
      <alignment vertical="center" wrapText="1"/>
    </xf>
    <xf numFmtId="0" fontId="14" fillId="0" borderId="0" xfId="44" applyFill="1" applyAlignment="1" applyProtection="1">
      <alignment horizontal="center" vertical="center"/>
    </xf>
    <xf numFmtId="49" fontId="17" fillId="0" borderId="54" xfId="44" applyNumberFormat="1" applyFont="1" applyFill="1" applyBorder="1" applyAlignment="1" applyProtection="1">
      <alignment horizontal="center" vertical="center" wrapText="1"/>
    </xf>
    <xf numFmtId="49" fontId="17" fillId="0" borderId="20" xfId="44" applyNumberFormat="1" applyFont="1" applyFill="1" applyBorder="1" applyAlignment="1" applyProtection="1">
      <alignment horizontal="center" vertical="center"/>
    </xf>
    <xf numFmtId="49" fontId="17" fillId="0" borderId="21" xfId="44" applyNumberFormat="1" applyFont="1" applyFill="1" applyBorder="1" applyAlignment="1" applyProtection="1">
      <alignment horizontal="center" vertical="center"/>
    </xf>
    <xf numFmtId="49" fontId="13" fillId="0" borderId="0" xfId="44" applyNumberFormat="1" applyFont="1" applyFill="1" applyAlignment="1" applyProtection="1">
      <alignment horizontal="center" vertical="center"/>
    </xf>
    <xf numFmtId="170" fontId="18" fillId="0" borderId="40" xfId="44" applyNumberFormat="1" applyFont="1" applyFill="1" applyBorder="1" applyAlignment="1" applyProtection="1">
      <alignment horizontal="center" vertical="center"/>
    </xf>
    <xf numFmtId="171" fontId="18" fillId="0" borderId="56" xfId="44" applyNumberFormat="1" applyFont="1" applyFill="1" applyBorder="1" applyAlignment="1" applyProtection="1">
      <alignment vertical="center"/>
      <protection locked="0"/>
    </xf>
    <xf numFmtId="170" fontId="18" fillId="0" borderId="10" xfId="44" applyNumberFormat="1" applyFont="1" applyFill="1" applyBorder="1" applyAlignment="1" applyProtection="1">
      <alignment horizontal="center" vertical="center"/>
    </xf>
    <xf numFmtId="171" fontId="18" fillId="0" borderId="17" xfId="44" applyNumberFormat="1" applyFont="1" applyFill="1" applyBorder="1" applyAlignment="1" applyProtection="1">
      <alignment vertical="center"/>
      <protection locked="0"/>
    </xf>
    <xf numFmtId="171" fontId="17" fillId="0" borderId="17" xfId="44" applyNumberFormat="1" applyFont="1" applyFill="1" applyBorder="1" applyAlignment="1" applyProtection="1">
      <alignment vertical="center"/>
    </xf>
    <xf numFmtId="0" fontId="17" fillId="0" borderId="54" xfId="44" applyFont="1" applyFill="1" applyBorder="1" applyAlignment="1" applyProtection="1">
      <alignment horizontal="left" vertical="center" wrapText="1"/>
    </xf>
    <xf numFmtId="170" fontId="18" fillId="0" borderId="20" xfId="44" applyNumberFormat="1" applyFont="1" applyFill="1" applyBorder="1" applyAlignment="1" applyProtection="1">
      <alignment horizontal="center" vertical="center"/>
    </xf>
    <xf numFmtId="171" fontId="17" fillId="0" borderId="21" xfId="44" applyNumberFormat="1" applyFont="1" applyFill="1" applyBorder="1" applyAlignment="1" applyProtection="1">
      <alignment vertical="center"/>
    </xf>
    <xf numFmtId="0" fontId="16" fillId="0" borderId="0" xfId="44" applyFont="1" applyFill="1" applyAlignment="1" applyProtection="1">
      <alignment horizontal="center" vertical="center"/>
    </xf>
    <xf numFmtId="0" fontId="22" fillId="0" borderId="16" xfId="45" applyFont="1" applyFill="1" applyBorder="1" applyAlignment="1">
      <alignment horizontal="center" vertical="center"/>
    </xf>
    <xf numFmtId="0" fontId="22" fillId="0" borderId="13" xfId="45" applyFont="1" applyFill="1" applyBorder="1" applyAlignment="1">
      <alignment horizontal="center" vertical="center" wrapText="1"/>
    </xf>
    <xf numFmtId="0" fontId="22" fillId="0" borderId="14" xfId="45" applyFont="1" applyFill="1" applyBorder="1" applyAlignment="1">
      <alignment horizontal="center" vertical="center" wrapText="1"/>
    </xf>
    <xf numFmtId="0" fontId="23" fillId="0" borderId="36" xfId="45" applyFont="1" applyFill="1" applyBorder="1" applyAlignment="1" applyProtection="1">
      <alignment horizontal="left" indent="1"/>
      <protection locked="0"/>
    </xf>
    <xf numFmtId="0" fontId="23" fillId="0" borderId="40" xfId="45" applyFont="1" applyFill="1" applyBorder="1" applyAlignment="1">
      <alignment horizontal="right" indent="1"/>
    </xf>
    <xf numFmtId="3" fontId="23" fillId="0" borderId="40" xfId="45" applyNumberFormat="1" applyFont="1" applyFill="1" applyBorder="1" applyProtection="1">
      <protection locked="0"/>
    </xf>
    <xf numFmtId="3" fontId="23" fillId="0" borderId="56" xfId="45" applyNumberFormat="1" applyFont="1" applyFill="1" applyBorder="1" applyProtection="1">
      <protection locked="0"/>
    </xf>
    <xf numFmtId="0" fontId="23" fillId="0" borderId="11" xfId="45" applyFont="1" applyFill="1" applyBorder="1" applyAlignment="1" applyProtection="1">
      <alignment horizontal="left" indent="1"/>
      <protection locked="0"/>
    </xf>
    <xf numFmtId="0" fontId="23" fillId="0" borderId="10" xfId="45" applyFont="1" applyFill="1" applyBorder="1" applyAlignment="1">
      <alignment horizontal="right" indent="1"/>
    </xf>
    <xf numFmtId="3" fontId="23" fillId="0" borderId="10" xfId="45" applyNumberFormat="1" applyFont="1" applyFill="1" applyBorder="1" applyProtection="1">
      <protection locked="0"/>
    </xf>
    <xf numFmtId="3" fontId="23" fillId="0" borderId="17" xfId="45" applyNumberFormat="1" applyFont="1" applyFill="1" applyBorder="1" applyProtection="1">
      <protection locked="0"/>
    </xf>
    <xf numFmtId="0" fontId="23" fillId="0" borderId="11" xfId="45" applyFont="1" applyFill="1" applyBorder="1" applyProtection="1">
      <protection locked="0"/>
    </xf>
    <xf numFmtId="0" fontId="23" fillId="0" borderId="12" xfId="45" applyFont="1" applyFill="1" applyBorder="1" applyProtection="1">
      <protection locked="0"/>
    </xf>
    <xf numFmtId="0" fontId="23" fillId="0" borderId="15" xfId="45" applyFont="1" applyFill="1" applyBorder="1" applyAlignment="1">
      <alignment horizontal="right" indent="1"/>
    </xf>
    <xf numFmtId="3" fontId="23" fillId="0" borderId="15" xfId="45" applyNumberFormat="1" applyFont="1" applyFill="1" applyBorder="1" applyProtection="1">
      <protection locked="0"/>
    </xf>
    <xf numFmtId="3" fontId="23" fillId="0" borderId="60" xfId="45" applyNumberFormat="1" applyFont="1" applyFill="1" applyBorder="1" applyProtection="1">
      <protection locked="0"/>
    </xf>
    <xf numFmtId="3" fontId="23" fillId="0" borderId="61" xfId="45" applyNumberFormat="1" applyFont="1" applyFill="1" applyBorder="1"/>
    <xf numFmtId="0" fontId="51" fillId="0" borderId="0" xfId="45" applyFont="1" applyFill="1"/>
    <xf numFmtId="0" fontId="52" fillId="0" borderId="16" xfId="45" applyFont="1" applyFill="1" applyBorder="1" applyAlignment="1">
      <alignment horizontal="center" vertical="center"/>
    </xf>
    <xf numFmtId="0" fontId="52" fillId="0" borderId="13" xfId="45" applyFont="1" applyFill="1" applyBorder="1" applyAlignment="1">
      <alignment horizontal="center" vertical="center" wrapText="1"/>
    </xf>
    <xf numFmtId="0" fontId="52" fillId="0" borderId="14" xfId="45" applyFont="1" applyFill="1" applyBorder="1" applyAlignment="1">
      <alignment horizontal="center" vertical="center" wrapText="1"/>
    </xf>
    <xf numFmtId="0" fontId="51" fillId="0" borderId="0" xfId="0" applyFont="1" applyFill="1"/>
    <xf numFmtId="0" fontId="53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6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36" xfId="0" applyFill="1" applyBorder="1" applyAlignment="1">
      <alignment horizontal="center" vertical="center"/>
    </xf>
    <xf numFmtId="0" fontId="0" fillId="0" borderId="40" xfId="0" applyFill="1" applyBorder="1" applyAlignment="1" applyProtection="1">
      <alignment horizontal="left" vertical="center" wrapText="1" indent="1"/>
      <protection locked="0"/>
    </xf>
    <xf numFmtId="172" fontId="27" fillId="0" borderId="56" xfId="0" applyNumberFormat="1" applyFont="1" applyFill="1" applyBorder="1" applyAlignment="1" applyProtection="1">
      <alignment horizontal="right" vertical="center"/>
    </xf>
    <xf numFmtId="0" fontId="0" fillId="0" borderId="11" xfId="0" applyFill="1" applyBorder="1" applyAlignment="1">
      <alignment horizontal="center" vertical="center"/>
    </xf>
    <xf numFmtId="0" fontId="54" fillId="0" borderId="10" xfId="0" applyFont="1" applyFill="1" applyBorder="1" applyAlignment="1">
      <alignment horizontal="left" vertical="center" indent="5"/>
    </xf>
    <xf numFmtId="172" fontId="33" fillId="0" borderId="17" xfId="0" applyNumberFormat="1" applyFont="1" applyFill="1" applyBorder="1" applyAlignment="1" applyProtection="1">
      <alignment horizontal="right" vertical="center"/>
      <protection locked="0"/>
    </xf>
    <xf numFmtId="0" fontId="14" fillId="0" borderId="10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 indent="1"/>
    </xf>
    <xf numFmtId="172" fontId="33" fillId="0" borderId="60" xfId="0" applyNumberFormat="1" applyFont="1" applyFill="1" applyBorder="1" applyAlignment="1" applyProtection="1">
      <alignment horizontal="right" vertical="center"/>
      <protection locked="0"/>
    </xf>
    <xf numFmtId="0" fontId="0" fillId="0" borderId="49" xfId="0" applyFill="1" applyBorder="1" applyAlignment="1">
      <alignment horizontal="center" vertical="center"/>
    </xf>
    <xf numFmtId="0" fontId="0" fillId="0" borderId="39" xfId="0" applyFill="1" applyBorder="1" applyAlignment="1" applyProtection="1">
      <alignment horizontal="left" vertical="center" wrapText="1" indent="1"/>
      <protection locked="0"/>
    </xf>
    <xf numFmtId="172" fontId="27" fillId="0" borderId="62" xfId="0" applyNumberFormat="1" applyFont="1" applyFill="1" applyBorder="1" applyAlignment="1" applyProtection="1">
      <alignment horizontal="right" vertical="center"/>
    </xf>
    <xf numFmtId="0" fontId="0" fillId="0" borderId="54" xfId="0" applyFill="1" applyBorder="1" applyAlignment="1">
      <alignment horizontal="center" vertical="center"/>
    </xf>
    <xf numFmtId="0" fontId="54" fillId="0" borderId="20" xfId="0" applyFont="1" applyFill="1" applyBorder="1" applyAlignment="1">
      <alignment horizontal="left" vertical="center" indent="5"/>
    </xf>
    <xf numFmtId="172" fontId="33" fillId="0" borderId="21" xfId="0" applyNumberFormat="1" applyFont="1" applyFill="1" applyBorder="1" applyAlignment="1" applyProtection="1">
      <alignment horizontal="right" vertical="center"/>
      <protection locked="0"/>
    </xf>
    <xf numFmtId="0" fontId="25" fillId="0" borderId="16" xfId="0" applyFont="1" applyFill="1" applyBorder="1" applyAlignment="1">
      <alignment horizontal="right" vertical="center" wrapText="1" indent="1"/>
    </xf>
    <xf numFmtId="0" fontId="25" fillId="0" borderId="13" xfId="0" applyFont="1" applyFill="1" applyBorder="1" applyAlignment="1">
      <alignment vertical="center" wrapText="1"/>
    </xf>
    <xf numFmtId="165" fontId="25" fillId="0" borderId="13" xfId="0" applyNumberFormat="1" applyFont="1" applyFill="1" applyBorder="1" applyAlignment="1">
      <alignment horizontal="right" vertical="center" wrapText="1" indent="2"/>
    </xf>
    <xf numFmtId="165" fontId="25" fillId="0" borderId="14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6" fillId="0" borderId="0" xfId="0" applyFont="1" applyAlignment="1" applyProtection="1">
      <alignment horizontal="right"/>
    </xf>
    <xf numFmtId="0" fontId="57" fillId="0" borderId="0" xfId="0" applyFont="1" applyAlignment="1" applyProtection="1">
      <alignment horizontal="center"/>
    </xf>
    <xf numFmtId="0" fontId="58" fillId="0" borderId="16" xfId="0" applyFont="1" applyBorder="1" applyAlignment="1" applyProtection="1">
      <alignment horizontal="center" vertical="center" wrapText="1"/>
    </xf>
    <xf numFmtId="0" fontId="57" fillId="0" borderId="13" xfId="0" applyFont="1" applyBorder="1" applyAlignment="1" applyProtection="1">
      <alignment horizontal="center" vertical="center" wrapText="1"/>
    </xf>
    <xf numFmtId="0" fontId="57" fillId="0" borderId="14" xfId="0" applyFont="1" applyBorder="1" applyAlignment="1" applyProtection="1">
      <alignment horizontal="center" vertical="center" wrapText="1"/>
    </xf>
    <xf numFmtId="0" fontId="57" fillId="0" borderId="36" xfId="0" applyFont="1" applyBorder="1" applyAlignment="1" applyProtection="1">
      <alignment horizontal="center" vertical="top" wrapText="1"/>
    </xf>
    <xf numFmtId="0" fontId="57" fillId="0" borderId="11" xfId="0" applyFont="1" applyBorder="1" applyAlignment="1" applyProtection="1">
      <alignment horizontal="center" vertical="top" wrapText="1"/>
    </xf>
    <xf numFmtId="0" fontId="57" fillId="19" borderId="13" xfId="0" applyFont="1" applyFill="1" applyBorder="1" applyAlignment="1" applyProtection="1">
      <alignment horizontal="center" vertical="top" wrapText="1"/>
    </xf>
    <xf numFmtId="0" fontId="59" fillId="0" borderId="40" xfId="0" applyFont="1" applyBorder="1" applyAlignment="1" applyProtection="1">
      <alignment horizontal="left" vertical="top" wrapText="1"/>
      <protection locked="0"/>
    </xf>
    <xf numFmtId="0" fontId="59" fillId="0" borderId="10" xfId="0" applyFont="1" applyBorder="1" applyAlignment="1" applyProtection="1">
      <alignment horizontal="left" vertical="top" wrapText="1"/>
      <protection locked="0"/>
    </xf>
    <xf numFmtId="9" fontId="59" fillId="0" borderId="40" xfId="50" applyFont="1" applyBorder="1" applyAlignment="1" applyProtection="1">
      <alignment horizontal="center" vertical="center" wrapText="1"/>
      <protection locked="0"/>
    </xf>
    <xf numFmtId="9" fontId="59" fillId="0" borderId="10" xfId="50" applyFont="1" applyBorder="1" applyAlignment="1" applyProtection="1">
      <alignment horizontal="center" vertical="center" wrapText="1"/>
      <protection locked="0"/>
    </xf>
    <xf numFmtId="167" fontId="59" fillId="0" borderId="40" xfId="32" applyNumberFormat="1" applyFont="1" applyBorder="1" applyAlignment="1" applyProtection="1">
      <alignment horizontal="center" vertical="center" wrapText="1"/>
      <protection locked="0"/>
    </xf>
    <xf numFmtId="167" fontId="59" fillId="0" borderId="10" xfId="32" applyNumberFormat="1" applyFont="1" applyBorder="1" applyAlignment="1" applyProtection="1">
      <alignment horizontal="center" vertical="center" wrapText="1"/>
      <protection locked="0"/>
    </xf>
    <xf numFmtId="167" fontId="59" fillId="0" borderId="13" xfId="32" applyNumberFormat="1" applyFont="1" applyBorder="1" applyAlignment="1" applyProtection="1">
      <alignment horizontal="center" vertical="center" wrapText="1"/>
    </xf>
    <xf numFmtId="167" fontId="59" fillId="0" borderId="56" xfId="32" applyNumberFormat="1" applyFont="1" applyBorder="1" applyAlignment="1" applyProtection="1">
      <alignment horizontal="center" vertical="top" wrapText="1"/>
      <protection locked="0"/>
    </xf>
    <xf numFmtId="167" fontId="59" fillId="0" borderId="17" xfId="32" applyNumberFormat="1" applyFont="1" applyBorder="1" applyAlignment="1" applyProtection="1">
      <alignment horizontal="center" vertical="top" wrapText="1"/>
      <protection locked="0"/>
    </xf>
    <xf numFmtId="167" fontId="59" fillId="0" borderId="14" xfId="32" applyNumberFormat="1" applyFont="1" applyBorder="1" applyAlignment="1" applyProtection="1">
      <alignment horizontal="center" vertical="top" wrapText="1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36" xfId="0" applyFont="1" applyFill="1" applyBorder="1" applyAlignment="1" applyProtection="1">
      <alignment horizontal="right" vertical="center" wrapText="1" indent="1"/>
    </xf>
    <xf numFmtId="0" fontId="18" fillId="0" borderId="40" xfId="0" applyFont="1" applyFill="1" applyBorder="1" applyAlignment="1" applyProtection="1">
      <alignment horizontal="left" vertical="center" wrapText="1"/>
      <protection locked="0"/>
    </xf>
    <xf numFmtId="165" fontId="18" fillId="0" borderId="40" xfId="0" applyNumberFormat="1" applyFont="1" applyFill="1" applyBorder="1" applyAlignment="1" applyProtection="1">
      <alignment vertical="center" wrapText="1"/>
      <protection locked="0"/>
    </xf>
    <xf numFmtId="165" fontId="18" fillId="0" borderId="40" xfId="0" applyNumberFormat="1" applyFont="1" applyFill="1" applyBorder="1" applyAlignment="1" applyProtection="1">
      <alignment vertical="center" wrapText="1"/>
    </xf>
    <xf numFmtId="165" fontId="18" fillId="0" borderId="56" xfId="0" applyNumberFormat="1" applyFont="1" applyFill="1" applyBorder="1" applyAlignment="1" applyProtection="1">
      <alignment vertical="center" wrapText="1"/>
      <protection locked="0"/>
    </xf>
    <xf numFmtId="0" fontId="18" fillId="0" borderId="11" xfId="0" applyFont="1" applyFill="1" applyBorder="1" applyAlignment="1" applyProtection="1">
      <alignment horizontal="right" vertical="center" wrapText="1" indent="1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48" fillId="0" borderId="59" xfId="44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5" fontId="27" fillId="0" borderId="0" xfId="43" applyNumberFormat="1" applyFont="1" applyFill="1" applyBorder="1" applyAlignment="1" applyProtection="1">
      <alignment horizontal="right" vertical="center" wrapText="1" indent="1"/>
    </xf>
    <xf numFmtId="0" fontId="24" fillId="0" borderId="13" xfId="0" applyFont="1" applyBorder="1" applyAlignment="1" applyProtection="1">
      <alignment vertical="center" wrapText="1"/>
    </xf>
    <xf numFmtId="165" fontId="18" fillId="0" borderId="63" xfId="4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vertical="center" wrapText="1"/>
    </xf>
    <xf numFmtId="0" fontId="24" fillId="0" borderId="64" xfId="0" applyFont="1" applyBorder="1" applyAlignment="1" applyProtection="1">
      <alignment vertical="center" wrapText="1"/>
    </xf>
    <xf numFmtId="165" fontId="22" fillId="0" borderId="13" xfId="0" quotePrefix="1" applyNumberFormat="1" applyFont="1" applyBorder="1" applyAlignment="1" applyProtection="1">
      <alignment horizontal="right" vertical="center" wrapText="1" indent="1"/>
    </xf>
    <xf numFmtId="165" fontId="22" fillId="0" borderId="41" xfId="0" quotePrefix="1" applyNumberFormat="1" applyFont="1" applyBorder="1" applyAlignment="1" applyProtection="1">
      <alignment horizontal="right" vertical="center" wrapText="1" indent="1"/>
    </xf>
    <xf numFmtId="165" fontId="24" fillId="0" borderId="41" xfId="0" applyNumberFormat="1" applyFont="1" applyBorder="1" applyAlignment="1" applyProtection="1">
      <alignment horizontal="right" vertical="center" wrapText="1" indent="1"/>
    </xf>
    <xf numFmtId="165" fontId="18" fillId="0" borderId="47" xfId="4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5" xfId="43" applyNumberFormat="1" applyFont="1" applyFill="1" applyBorder="1" applyAlignment="1" applyProtection="1">
      <alignment horizontal="right" vertical="center" wrapText="1" indent="1"/>
    </xf>
    <xf numFmtId="0" fontId="18" fillId="0" borderId="18" xfId="43" applyFont="1" applyFill="1" applyBorder="1" applyAlignment="1" applyProtection="1">
      <alignment horizontal="left" vertical="center" wrapText="1" indent="1"/>
    </xf>
    <xf numFmtId="0" fontId="18" fillId="0" borderId="10" xfId="43" applyFont="1" applyFill="1" applyBorder="1" applyAlignment="1" applyProtection="1">
      <alignment horizontal="left" vertical="center" wrapText="1" indent="1"/>
    </xf>
    <xf numFmtId="0" fontId="18" fillId="0" borderId="40" xfId="43" applyFont="1" applyFill="1" applyBorder="1" applyAlignment="1" applyProtection="1">
      <alignment horizontal="left" vertical="center" wrapText="1" indent="1"/>
    </xf>
    <xf numFmtId="0" fontId="18" fillId="0" borderId="39" xfId="43" applyFont="1" applyFill="1" applyBorder="1" applyAlignment="1" applyProtection="1">
      <alignment horizontal="left" vertical="center" wrapText="1" indent="1"/>
    </xf>
    <xf numFmtId="0" fontId="18" fillId="0" borderId="57" xfId="43" applyFont="1" applyFill="1" applyBorder="1" applyAlignment="1" applyProtection="1">
      <alignment horizontal="left" vertical="center" wrapText="1" indent="1"/>
    </xf>
    <xf numFmtId="0" fontId="18" fillId="0" borderId="15" xfId="43" applyFont="1" applyFill="1" applyBorder="1" applyAlignment="1" applyProtection="1">
      <alignment horizontal="left" vertical="center" wrapText="1" indent="1"/>
    </xf>
    <xf numFmtId="49" fontId="18" fillId="0" borderId="50" xfId="43" applyNumberFormat="1" applyFont="1" applyFill="1" applyBorder="1" applyAlignment="1" applyProtection="1">
      <alignment horizontal="left" vertical="center" wrapText="1" indent="1"/>
    </xf>
    <xf numFmtId="49" fontId="18" fillId="0" borderId="11" xfId="43" applyNumberFormat="1" applyFont="1" applyFill="1" applyBorder="1" applyAlignment="1" applyProtection="1">
      <alignment horizontal="left" vertical="center" wrapText="1" indent="1"/>
    </xf>
    <xf numFmtId="49" fontId="18" fillId="0" borderId="36" xfId="43" applyNumberFormat="1" applyFont="1" applyFill="1" applyBorder="1" applyAlignment="1" applyProtection="1">
      <alignment horizontal="left" vertical="center" wrapText="1" indent="1"/>
    </xf>
    <xf numFmtId="49" fontId="18" fillId="0" borderId="12" xfId="43" applyNumberFormat="1" applyFont="1" applyFill="1" applyBorder="1" applyAlignment="1" applyProtection="1">
      <alignment horizontal="left" vertical="center" wrapText="1" indent="1"/>
    </xf>
    <xf numFmtId="49" fontId="18" fillId="0" borderId="49" xfId="43" applyNumberFormat="1" applyFont="1" applyFill="1" applyBorder="1" applyAlignment="1" applyProtection="1">
      <alignment horizontal="left" vertical="center" wrapText="1" indent="1"/>
    </xf>
    <xf numFmtId="49" fontId="18" fillId="0" borderId="54" xfId="43" applyNumberFormat="1" applyFont="1" applyFill="1" applyBorder="1" applyAlignment="1" applyProtection="1">
      <alignment horizontal="left" vertical="center" wrapText="1" indent="1"/>
    </xf>
    <xf numFmtId="0" fontId="18" fillId="0" borderId="0" xfId="43" applyFont="1" applyFill="1" applyBorder="1" applyAlignment="1" applyProtection="1">
      <alignment horizontal="left" vertical="center" wrapText="1" indent="1"/>
    </xf>
    <xf numFmtId="0" fontId="17" fillId="0" borderId="16" xfId="43" applyFont="1" applyFill="1" applyBorder="1" applyAlignment="1" applyProtection="1">
      <alignment horizontal="left" vertical="center" wrapText="1" indent="1"/>
    </xf>
    <xf numFmtId="0" fontId="17" fillId="0" borderId="13" xfId="43" applyFont="1" applyFill="1" applyBorder="1" applyAlignment="1" applyProtection="1">
      <alignment horizontal="left" vertical="center" wrapText="1" indent="1"/>
    </xf>
    <xf numFmtId="0" fontId="17" fillId="0" borderId="58" xfId="43" applyFont="1" applyFill="1" applyBorder="1" applyAlignment="1" applyProtection="1">
      <alignment horizontal="left" vertical="center" wrapText="1" indent="1"/>
    </xf>
    <xf numFmtId="0" fontId="17" fillId="0" borderId="13" xfId="43" applyFont="1" applyFill="1" applyBorder="1" applyAlignment="1" applyProtection="1">
      <alignment vertical="center" wrapText="1"/>
    </xf>
    <xf numFmtId="0" fontId="17" fillId="0" borderId="59" xfId="43" applyFont="1" applyFill="1" applyBorder="1" applyAlignment="1" applyProtection="1">
      <alignment vertical="center" wrapText="1"/>
    </xf>
    <xf numFmtId="0" fontId="17" fillId="0" borderId="16" xfId="43" applyFont="1" applyFill="1" applyBorder="1" applyAlignment="1" applyProtection="1">
      <alignment horizontal="center" vertical="center" wrapText="1"/>
    </xf>
    <xf numFmtId="0" fontId="17" fillId="0" borderId="13" xfId="43" applyFont="1" applyFill="1" applyBorder="1" applyAlignment="1" applyProtection="1">
      <alignment horizontal="center" vertical="center" wrapText="1"/>
    </xf>
    <xf numFmtId="0" fontId="17" fillId="0" borderId="14" xfId="43" applyFont="1" applyFill="1" applyBorder="1" applyAlignment="1" applyProtection="1">
      <alignment horizontal="center" vertical="center" wrapText="1"/>
    </xf>
    <xf numFmtId="0" fontId="25" fillId="0" borderId="13" xfId="43" applyFont="1" applyFill="1" applyBorder="1" applyAlignment="1" applyProtection="1">
      <alignment horizontal="left" vertical="center" wrapText="1" indent="1"/>
    </xf>
    <xf numFmtId="0" fontId="5" fillId="0" borderId="19" xfId="0" applyFont="1" applyFill="1" applyBorder="1" applyAlignment="1" applyProtection="1">
      <alignment horizontal="right"/>
    </xf>
    <xf numFmtId="165" fontId="31" fillId="0" borderId="19" xfId="43" applyNumberFormat="1" applyFont="1" applyFill="1" applyBorder="1" applyAlignment="1" applyProtection="1">
      <alignment horizontal="left" vertical="center"/>
    </xf>
    <xf numFmtId="0" fontId="18" fillId="0" borderId="10" xfId="43" applyFont="1" applyFill="1" applyBorder="1" applyAlignment="1" applyProtection="1">
      <alignment horizontal="left" indent="6"/>
    </xf>
    <xf numFmtId="0" fontId="18" fillId="0" borderId="10" xfId="43" applyFont="1" applyFill="1" applyBorder="1" applyAlignment="1" applyProtection="1">
      <alignment horizontal="left" vertical="center" wrapText="1" indent="6"/>
    </xf>
    <xf numFmtId="0" fontId="18" fillId="0" borderId="15" xfId="43" applyFont="1" applyFill="1" applyBorder="1" applyAlignment="1" applyProtection="1">
      <alignment horizontal="left" vertical="center" wrapText="1" indent="6"/>
    </xf>
    <xf numFmtId="0" fontId="18" fillId="0" borderId="20" xfId="43" applyFont="1" applyFill="1" applyBorder="1" applyAlignment="1" applyProtection="1">
      <alignment horizontal="left" vertical="center" wrapText="1" indent="6"/>
    </xf>
    <xf numFmtId="165" fontId="17" fillId="0" borderId="41" xfId="43" applyNumberFormat="1" applyFont="1" applyFill="1" applyBorder="1" applyAlignment="1" applyProtection="1">
      <alignment horizontal="right" vertical="center" wrapText="1" indent="1"/>
    </xf>
    <xf numFmtId="165" fontId="18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6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7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3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7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6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 applyProtection="1">
      <alignment horizontal="left" vertical="center" wrapText="1" indent="1"/>
    </xf>
    <xf numFmtId="0" fontId="23" fillId="0" borderId="10" xfId="0" applyFont="1" applyBorder="1" applyAlignment="1" applyProtection="1">
      <alignment horizontal="left" vertical="center" wrapText="1" indent="1"/>
    </xf>
    <xf numFmtId="0" fontId="23" fillId="0" borderId="15" xfId="0" applyFont="1" applyBorder="1" applyAlignment="1" applyProtection="1">
      <alignment horizontal="left" vertical="center" wrapText="1" indent="1"/>
    </xf>
    <xf numFmtId="0" fontId="24" fillId="0" borderId="68" xfId="0" applyFont="1" applyBorder="1" applyAlignment="1" applyProtection="1">
      <alignment horizontal="left" vertical="center" wrapText="1" indent="1"/>
    </xf>
    <xf numFmtId="165" fontId="17" fillId="0" borderId="14" xfId="43" applyNumberFormat="1" applyFont="1" applyFill="1" applyBorder="1" applyAlignment="1" applyProtection="1">
      <alignment horizontal="right" vertical="center" wrapText="1" indent="1"/>
    </xf>
    <xf numFmtId="0" fontId="5" fillId="0" borderId="19" xfId="0" applyFont="1" applyFill="1" applyBorder="1" applyAlignment="1" applyProtection="1">
      <alignment horizontal="right" vertical="center"/>
    </xf>
    <xf numFmtId="0" fontId="22" fillId="0" borderId="64" xfId="0" applyFont="1" applyBorder="1" applyAlignment="1" applyProtection="1">
      <alignment horizontal="left" vertical="center" wrapText="1" indent="1"/>
    </xf>
    <xf numFmtId="0" fontId="10" fillId="0" borderId="0" xfId="43" applyFont="1" applyFill="1" applyProtection="1"/>
    <xf numFmtId="0" fontId="10" fillId="0" borderId="0" xfId="43" applyFont="1" applyFill="1" applyAlignment="1" applyProtection="1">
      <alignment horizontal="right" vertical="center" indent="1"/>
    </xf>
    <xf numFmtId="165" fontId="17" fillId="0" borderId="59" xfId="43" applyNumberFormat="1" applyFont="1" applyFill="1" applyBorder="1" applyAlignment="1" applyProtection="1">
      <alignment horizontal="right" vertical="center" wrapText="1" indent="1"/>
    </xf>
    <xf numFmtId="165" fontId="17" fillId="0" borderId="13" xfId="43" applyNumberFormat="1" applyFont="1" applyFill="1" applyBorder="1" applyAlignment="1" applyProtection="1">
      <alignment horizontal="right" vertical="center" wrapText="1" indent="1"/>
    </xf>
    <xf numFmtId="165" fontId="18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0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5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0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5" xfId="43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3" xfId="43" applyNumberFormat="1" applyFont="1" applyFill="1" applyBorder="1" applyAlignment="1" applyProtection="1">
      <alignment horizontal="right" vertical="center" wrapText="1" indent="1"/>
    </xf>
    <xf numFmtId="0" fontId="18" fillId="0" borderId="40" xfId="43" applyFont="1" applyFill="1" applyBorder="1" applyAlignment="1" applyProtection="1">
      <alignment horizontal="left" vertical="center" wrapText="1" indent="6"/>
    </xf>
    <xf numFmtId="0" fontId="10" fillId="0" borderId="0" xfId="43" applyFill="1" applyProtection="1"/>
    <xf numFmtId="0" fontId="18" fillId="0" borderId="0" xfId="43" applyFont="1" applyFill="1" applyProtection="1"/>
    <xf numFmtId="0" fontId="13" fillId="0" borderId="0" xfId="43" applyFont="1" applyFill="1" applyProtection="1"/>
    <xf numFmtId="0" fontId="23" fillId="0" borderId="40" xfId="0" applyFont="1" applyBorder="1" applyAlignment="1" applyProtection="1">
      <alignment horizontal="left" wrapText="1" indent="1"/>
    </xf>
    <xf numFmtId="0" fontId="23" fillId="0" borderId="10" xfId="0" applyFont="1" applyBorder="1" applyAlignment="1" applyProtection="1">
      <alignment horizontal="left" wrapText="1" indent="1"/>
    </xf>
    <xf numFmtId="0" fontId="23" fillId="0" borderId="15" xfId="0" applyFont="1" applyBorder="1" applyAlignment="1" applyProtection="1">
      <alignment horizontal="left" wrapText="1" indent="1"/>
    </xf>
    <xf numFmtId="0" fontId="23" fillId="0" borderId="36" xfId="0" applyFont="1" applyBorder="1" applyAlignment="1" applyProtection="1">
      <alignment wrapText="1"/>
    </xf>
    <xf numFmtId="0" fontId="23" fillId="0" borderId="11" xfId="0" applyFont="1" applyBorder="1" applyAlignment="1" applyProtection="1">
      <alignment wrapText="1"/>
    </xf>
    <xf numFmtId="0" fontId="10" fillId="0" borderId="0" xfId="43" applyFill="1" applyAlignment="1" applyProtection="1"/>
    <xf numFmtId="0" fontId="20" fillId="0" borderId="0" xfId="43" applyFont="1" applyFill="1" applyProtection="1"/>
    <xf numFmtId="165" fontId="25" fillId="0" borderId="41" xfId="43" applyNumberFormat="1" applyFont="1" applyFill="1" applyBorder="1" applyAlignment="1" applyProtection="1">
      <alignment horizontal="right" vertical="center" wrapText="1" indent="1"/>
    </xf>
    <xf numFmtId="165" fontId="18" fillId="0" borderId="66" xfId="43" applyNumberFormat="1" applyFont="1" applyFill="1" applyBorder="1" applyAlignment="1" applyProtection="1">
      <alignment horizontal="right" vertical="center" wrapText="1" indent="1"/>
    </xf>
    <xf numFmtId="165" fontId="18" fillId="0" borderId="40" xfId="43" applyNumberFormat="1" applyFont="1" applyFill="1" applyBorder="1" applyAlignment="1" applyProtection="1">
      <alignment horizontal="right" vertical="center" wrapText="1" indent="1"/>
    </xf>
    <xf numFmtId="0" fontId="17" fillId="0" borderId="41" xfId="43" applyFont="1" applyFill="1" applyBorder="1" applyAlignment="1" applyProtection="1">
      <alignment horizontal="center" vertical="center" wrapText="1"/>
    </xf>
    <xf numFmtId="165" fontId="26" fillId="0" borderId="40" xfId="43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6" xfId="0" applyFont="1" applyBorder="1" applyAlignment="1" applyProtection="1">
      <alignment vertical="center" wrapText="1"/>
    </xf>
    <xf numFmtId="0" fontId="23" fillId="0" borderId="12" xfId="0" applyFont="1" applyBorder="1" applyAlignment="1" applyProtection="1">
      <alignment vertical="center" wrapText="1"/>
    </xf>
    <xf numFmtId="0" fontId="24" fillId="0" borderId="68" xfId="0" applyFont="1" applyBorder="1" applyAlignment="1" applyProtection="1">
      <alignment vertical="center" wrapText="1"/>
    </xf>
    <xf numFmtId="165" fontId="17" fillId="0" borderId="13" xfId="43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1" xfId="43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43" applyFill="1" applyAlignment="1" applyProtection="1">
      <alignment horizontal="left" vertical="center" indent="1"/>
    </xf>
    <xf numFmtId="165" fontId="7" fillId="0" borderId="42" xfId="0" applyNumberFormat="1" applyFont="1" applyFill="1" applyBorder="1" applyAlignment="1" applyProtection="1">
      <alignment horizontal="center" vertical="center" wrapText="1"/>
    </xf>
    <xf numFmtId="165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6" xfId="0" applyNumberFormat="1" applyFont="1" applyFill="1" applyBorder="1" applyAlignment="1" applyProtection="1">
      <alignment horizontal="left" vertical="center" wrapText="1" indent="1"/>
    </xf>
    <xf numFmtId="165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3" xfId="0" applyNumberFormat="1" applyFont="1" applyFill="1" applyBorder="1" applyAlignment="1" applyProtection="1">
      <alignment horizontal="right" vertical="center" wrapText="1" indent="1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0" fillId="0" borderId="69" xfId="0" applyNumberFormat="1" applyFill="1" applyBorder="1" applyAlignment="1" applyProtection="1">
      <alignment horizontal="left" vertical="center" wrapText="1" indent="1"/>
    </xf>
    <xf numFmtId="165" fontId="18" fillId="0" borderId="36" xfId="0" applyNumberFormat="1" applyFont="1" applyFill="1" applyBorder="1" applyAlignment="1" applyProtection="1">
      <alignment horizontal="left" vertical="center" wrapText="1" indent="1"/>
    </xf>
    <xf numFmtId="165" fontId="0" fillId="0" borderId="31" xfId="0" applyNumberFormat="1" applyFill="1" applyBorder="1" applyAlignment="1" applyProtection="1">
      <alignment horizontal="left" vertical="center" wrapText="1" indent="1"/>
    </xf>
    <xf numFmtId="165" fontId="18" fillId="0" borderId="11" xfId="0" applyNumberFormat="1" applyFont="1" applyFill="1" applyBorder="1" applyAlignment="1" applyProtection="1">
      <alignment horizontal="left" vertical="center" wrapText="1" indent="1"/>
    </xf>
    <xf numFmtId="165" fontId="18" fillId="0" borderId="70" xfId="0" applyNumberFormat="1" applyFont="1" applyFill="1" applyBorder="1" applyAlignment="1" applyProtection="1">
      <alignment horizontal="left" vertical="center" wrapText="1" indent="1"/>
    </xf>
    <xf numFmtId="165" fontId="28" fillId="0" borderId="24" xfId="0" applyNumberFormat="1" applyFont="1" applyFill="1" applyBorder="1" applyAlignment="1" applyProtection="1">
      <alignment horizontal="left" vertical="center" wrapText="1" indent="1"/>
    </xf>
    <xf numFmtId="165" fontId="14" fillId="0" borderId="71" xfId="0" applyNumberFormat="1" applyFont="1" applyFill="1" applyBorder="1" applyAlignment="1" applyProtection="1">
      <alignment horizontal="left" vertical="center" wrapText="1" indent="1"/>
    </xf>
    <xf numFmtId="165" fontId="26" fillId="0" borderId="50" xfId="0" applyNumberFormat="1" applyFont="1" applyFill="1" applyBorder="1" applyAlignment="1" applyProtection="1">
      <alignment horizontal="left" vertical="center" wrapText="1" indent="1"/>
    </xf>
    <xf numFmtId="165" fontId="26" fillId="0" borderId="11" xfId="0" applyNumberFormat="1" applyFont="1" applyFill="1" applyBorder="1" applyAlignment="1" applyProtection="1">
      <alignment horizontal="left" vertical="center" wrapText="1" indent="1"/>
    </xf>
    <xf numFmtId="165" fontId="14" fillId="0" borderId="31" xfId="0" applyNumberFormat="1" applyFont="1" applyFill="1" applyBorder="1" applyAlignment="1" applyProtection="1">
      <alignment horizontal="left" vertical="center" wrapText="1" indent="1"/>
    </xf>
    <xf numFmtId="165" fontId="29" fillId="0" borderId="10" xfId="0" applyNumberFormat="1" applyFont="1" applyFill="1" applyBorder="1" applyAlignment="1" applyProtection="1">
      <alignment horizontal="right" vertical="center" wrapText="1" indent="1"/>
    </xf>
    <xf numFmtId="165" fontId="28" fillId="0" borderId="16" xfId="0" applyNumberFormat="1" applyFont="1" applyFill="1" applyBorder="1" applyAlignment="1" applyProtection="1">
      <alignment horizontal="left" vertical="center" wrapText="1" indent="1"/>
    </xf>
    <xf numFmtId="165" fontId="28" fillId="0" borderId="41" xfId="0" applyNumberFormat="1" applyFont="1" applyFill="1" applyBorder="1" applyAlignment="1" applyProtection="1">
      <alignment horizontal="right" vertical="center" wrapText="1" indent="1"/>
    </xf>
    <xf numFmtId="165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17" fillId="0" borderId="68" xfId="0" applyNumberFormat="1" applyFont="1" applyFill="1" applyBorder="1" applyAlignment="1" applyProtection="1">
      <alignment horizontal="center" vertical="center" wrapText="1"/>
    </xf>
    <xf numFmtId="165" fontId="17" fillId="0" borderId="64" xfId="0" applyNumberFormat="1" applyFont="1" applyFill="1" applyBorder="1" applyAlignment="1" applyProtection="1">
      <alignment horizontal="center" vertical="center" wrapText="1"/>
    </xf>
    <xf numFmtId="165" fontId="17" fillId="0" borderId="72" xfId="0" applyNumberFormat="1" applyFont="1" applyFill="1" applyBorder="1" applyAlignment="1" applyProtection="1">
      <alignment horizontal="center" vertical="center" wrapText="1"/>
    </xf>
    <xf numFmtId="165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7" fillId="0" borderId="16" xfId="0" applyNumberFormat="1" applyFont="1" applyFill="1" applyBorder="1" applyAlignment="1" applyProtection="1">
      <alignment horizontal="centerContinuous" vertical="center" wrapText="1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25" fillId="0" borderId="24" xfId="0" applyNumberFormat="1" applyFont="1" applyFill="1" applyBorder="1" applyAlignment="1" applyProtection="1">
      <alignment horizontal="center" vertical="center" wrapText="1"/>
    </xf>
    <xf numFmtId="165" fontId="25" fillId="0" borderId="16" xfId="0" applyNumberFormat="1" applyFont="1" applyFill="1" applyBorder="1" applyAlignment="1" applyProtection="1">
      <alignment horizontal="center" vertical="center" wrapText="1"/>
    </xf>
    <xf numFmtId="165" fontId="25" fillId="0" borderId="13" xfId="0" applyNumberFormat="1" applyFont="1" applyFill="1" applyBorder="1" applyAlignment="1" applyProtection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center" vertical="center" wrapText="1"/>
    </xf>
    <xf numFmtId="165" fontId="26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50" xfId="0" applyNumberFormat="1" applyFont="1" applyFill="1" applyBorder="1" applyAlignment="1" applyProtection="1">
      <alignment horizontal="left" vertical="center" wrapText="1" indent="1"/>
    </xf>
    <xf numFmtId="165" fontId="26" fillId="0" borderId="11" xfId="0" applyNumberFormat="1" applyFont="1" applyFill="1" applyBorder="1" applyAlignment="1" applyProtection="1">
      <alignment horizontal="left" vertical="center" wrapText="1" indent="2"/>
    </xf>
    <xf numFmtId="165" fontId="26" fillId="0" borderId="10" xfId="0" applyNumberFormat="1" applyFont="1" applyFill="1" applyBorder="1" applyAlignment="1" applyProtection="1">
      <alignment horizontal="left" vertical="center" wrapText="1" indent="2"/>
    </xf>
    <xf numFmtId="165" fontId="29" fillId="0" borderId="10" xfId="0" applyNumberFormat="1" applyFont="1" applyFill="1" applyBorder="1" applyAlignment="1" applyProtection="1">
      <alignment horizontal="left" vertical="center" wrapText="1" indent="1"/>
    </xf>
    <xf numFmtId="165" fontId="26" fillId="0" borderId="36" xfId="0" applyNumberFormat="1" applyFont="1" applyFill="1" applyBorder="1" applyAlignment="1" applyProtection="1">
      <alignment horizontal="left" vertical="center" wrapText="1" indent="1"/>
    </xf>
    <xf numFmtId="165" fontId="18" fillId="0" borderId="36" xfId="0" applyNumberFormat="1" applyFont="1" applyFill="1" applyBorder="1" applyAlignment="1" applyProtection="1">
      <alignment horizontal="left" vertical="center" wrapText="1" indent="2"/>
    </xf>
    <xf numFmtId="165" fontId="18" fillId="0" borderId="12" xfId="0" applyNumberFormat="1" applyFont="1" applyFill="1" applyBorder="1" applyAlignment="1" applyProtection="1">
      <alignment horizontal="left" vertical="center" wrapText="1" indent="2"/>
    </xf>
    <xf numFmtId="165" fontId="29" fillId="0" borderId="40" xfId="0" applyNumberFormat="1" applyFont="1" applyFill="1" applyBorder="1" applyAlignment="1" applyProtection="1">
      <alignment horizontal="right" vertical="center" wrapText="1" indent="1"/>
    </xf>
    <xf numFmtId="165" fontId="0" fillId="0" borderId="71" xfId="0" applyNumberFormat="1" applyFill="1" applyBorder="1" applyAlignment="1" applyProtection="1">
      <alignment horizontal="left" vertical="center" wrapText="1" indent="1"/>
    </xf>
    <xf numFmtId="165" fontId="18" fillId="0" borderId="50" xfId="0" applyNumberFormat="1" applyFont="1" applyFill="1" applyBorder="1" applyAlignment="1" applyProtection="1">
      <alignment horizontal="left" vertical="center" wrapText="1" indent="1"/>
    </xf>
    <xf numFmtId="165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8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6" fillId="0" borderId="11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73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74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5" fontId="17" fillId="0" borderId="74" xfId="43" applyNumberFormat="1" applyFont="1" applyFill="1" applyBorder="1" applyAlignment="1" applyProtection="1">
      <alignment horizontal="right" vertical="center" wrapText="1" indent="1"/>
    </xf>
    <xf numFmtId="165" fontId="18" fillId="0" borderId="62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7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6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0" xfId="43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43" applyNumberFormat="1" applyFont="1" applyFill="1" applyBorder="1" applyAlignment="1" applyProtection="1">
      <alignment horizontal="right" vertical="center" wrapText="1" indent="1"/>
    </xf>
    <xf numFmtId="165" fontId="18" fillId="0" borderId="21" xfId="43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0" applyNumberFormat="1" applyFont="1" applyBorder="1" applyAlignment="1" applyProtection="1">
      <alignment horizontal="right" vertical="center" wrapText="1" indent="1"/>
    </xf>
    <xf numFmtId="0" fontId="7" fillId="0" borderId="62" xfId="0" quotePrefix="1" applyFont="1" applyFill="1" applyBorder="1" applyAlignment="1" applyProtection="1">
      <alignment horizontal="right" vertical="center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0" fontId="17" fillId="0" borderId="58" xfId="43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wrapText="1"/>
    </xf>
    <xf numFmtId="0" fontId="24" fillId="0" borderId="13" xfId="0" applyFont="1" applyBorder="1" applyAlignment="1" applyProtection="1">
      <alignment wrapText="1"/>
    </xf>
    <xf numFmtId="0" fontId="24" fillId="0" borderId="64" xfId="0" applyFont="1" applyBorder="1" applyAlignment="1" applyProtection="1">
      <alignment wrapText="1"/>
    </xf>
    <xf numFmtId="165" fontId="22" fillId="0" borderId="14" xfId="0" quotePrefix="1" applyNumberFormat="1" applyFont="1" applyBorder="1" applyAlignment="1" applyProtection="1">
      <alignment horizontal="right" vertical="center" wrapText="1" indent="1"/>
    </xf>
    <xf numFmtId="49" fontId="18" fillId="0" borderId="36" xfId="43" applyNumberFormat="1" applyFont="1" applyFill="1" applyBorder="1" applyAlignment="1" applyProtection="1">
      <alignment horizontal="center" vertical="center" wrapText="1"/>
    </xf>
    <xf numFmtId="49" fontId="18" fillId="0" borderId="11" xfId="43" applyNumberFormat="1" applyFont="1" applyFill="1" applyBorder="1" applyAlignment="1" applyProtection="1">
      <alignment horizontal="center" vertical="center" wrapText="1"/>
    </xf>
    <xf numFmtId="49" fontId="18" fillId="0" borderId="12" xfId="43" applyNumberFormat="1" applyFont="1" applyFill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wrapText="1"/>
    </xf>
    <xf numFmtId="0" fontId="23" fillId="0" borderId="36" xfId="0" applyFont="1" applyBorder="1" applyAlignment="1" applyProtection="1">
      <alignment horizontal="center" wrapText="1"/>
    </xf>
    <xf numFmtId="0" fontId="23" fillId="0" borderId="11" xfId="0" applyFont="1" applyBorder="1" applyAlignment="1" applyProtection="1">
      <alignment horizontal="center" wrapText="1"/>
    </xf>
    <xf numFmtId="0" fontId="23" fillId="0" borderId="12" xfId="0" applyFont="1" applyBorder="1" applyAlignment="1" applyProtection="1">
      <alignment horizontal="center" wrapText="1"/>
    </xf>
    <xf numFmtId="0" fontId="24" fillId="0" borderId="68" xfId="0" applyFont="1" applyBorder="1" applyAlignment="1" applyProtection="1">
      <alignment horizontal="center" wrapText="1"/>
    </xf>
    <xf numFmtId="49" fontId="18" fillId="0" borderId="49" xfId="43" applyNumberFormat="1" applyFont="1" applyFill="1" applyBorder="1" applyAlignment="1" applyProtection="1">
      <alignment horizontal="center" vertical="center" wrapText="1"/>
    </xf>
    <xf numFmtId="49" fontId="18" fillId="0" borderId="50" xfId="43" applyNumberFormat="1" applyFont="1" applyFill="1" applyBorder="1" applyAlignment="1" applyProtection="1">
      <alignment horizontal="center" vertical="center" wrapText="1"/>
    </xf>
    <xf numFmtId="49" fontId="18" fillId="0" borderId="54" xfId="43" applyNumberFormat="1" applyFont="1" applyFill="1" applyBorder="1" applyAlignment="1" applyProtection="1">
      <alignment horizontal="center" vertical="center" wrapText="1"/>
    </xf>
    <xf numFmtId="0" fontId="24" fillId="0" borderId="68" xfId="0" applyFont="1" applyBorder="1" applyAlignment="1" applyProtection="1">
      <alignment horizontal="center" vertical="center" wrapText="1"/>
    </xf>
    <xf numFmtId="0" fontId="7" fillId="0" borderId="75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5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64" xfId="43" applyFont="1" applyFill="1" applyBorder="1" applyAlignment="1" applyProtection="1">
      <alignment horizontal="left" vertical="center" wrapText="1" indent="1"/>
    </xf>
    <xf numFmtId="0" fontId="25" fillId="0" borderId="16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left" vertical="center" wrapText="1" indent="1"/>
    </xf>
    <xf numFmtId="0" fontId="24" fillId="0" borderId="16" xfId="0" applyFont="1" applyBorder="1" applyAlignment="1" applyProtection="1">
      <alignment horizontal="center" vertical="center" wrapText="1"/>
    </xf>
    <xf numFmtId="0" fontId="34" fillId="0" borderId="42" xfId="0" applyFont="1" applyBorder="1" applyAlignment="1" applyProtection="1">
      <alignment horizontal="left" wrapText="1" indent="1"/>
    </xf>
    <xf numFmtId="0" fontId="7" fillId="0" borderId="13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5" fontId="2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1" xfId="0" applyNumberFormat="1" applyFont="1" applyFill="1" applyBorder="1" applyAlignment="1" applyProtection="1">
      <alignment horizontal="right" vertical="center" wrapText="1" indent="1"/>
    </xf>
    <xf numFmtId="165" fontId="17" fillId="0" borderId="4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7" fillId="0" borderId="73" xfId="0" applyNumberFormat="1" applyFont="1" applyFill="1" applyBorder="1" applyAlignment="1" applyProtection="1">
      <alignment horizontal="right" vertical="center"/>
    </xf>
    <xf numFmtId="49" fontId="26" fillId="0" borderId="49" xfId="0" applyNumberFormat="1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36" xfId="0" applyNumberFormat="1" applyFont="1" applyFill="1" applyBorder="1" applyAlignment="1" applyProtection="1">
      <alignment horizontal="center" vertical="center" wrapText="1"/>
    </xf>
    <xf numFmtId="0" fontId="26" fillId="0" borderId="40" xfId="43" applyFont="1" applyFill="1" applyBorder="1" applyAlignment="1" applyProtection="1">
      <alignment horizontal="left" vertical="center" wrapText="1" indent="1"/>
    </xf>
    <xf numFmtId="0" fontId="26" fillId="0" borderId="10" xfId="43" applyFont="1" applyFill="1" applyBorder="1" applyAlignment="1" applyProtection="1">
      <alignment horizontal="left" vertical="center" wrapText="1" indent="1"/>
    </xf>
    <xf numFmtId="0" fontId="26" fillId="0" borderId="64" xfId="43" quotePrefix="1" applyFont="1" applyFill="1" applyBorder="1" applyAlignment="1" applyProtection="1">
      <alignment horizontal="left" vertical="center" wrapText="1" indent="1"/>
    </xf>
    <xf numFmtId="165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6" xfId="0" applyFont="1" applyFill="1" applyBorder="1" applyAlignment="1">
      <alignment horizontal="center" vertical="center" wrapText="1"/>
    </xf>
    <xf numFmtId="0" fontId="25" fillId="0" borderId="13" xfId="43" applyFont="1" applyFill="1" applyBorder="1" applyAlignment="1" applyProtection="1">
      <alignment horizontal="left" vertical="center" wrapText="1"/>
    </xf>
    <xf numFmtId="165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4" xfId="0" applyFont="1" applyFill="1" applyBorder="1" applyAlignment="1" applyProtection="1">
      <alignment horizontal="center" vertical="center" wrapText="1"/>
    </xf>
    <xf numFmtId="165" fontId="17" fillId="0" borderId="34" xfId="0" applyNumberFormat="1" applyFont="1" applyFill="1" applyBorder="1" applyAlignment="1" applyProtection="1">
      <alignment horizontal="center" vertical="center" wrapText="1"/>
    </xf>
    <xf numFmtId="165" fontId="17" fillId="0" borderId="52" xfId="0" applyNumberFormat="1" applyFont="1" applyFill="1" applyBorder="1" applyAlignment="1" applyProtection="1">
      <alignment horizontal="center" vertical="center" wrapText="1"/>
    </xf>
    <xf numFmtId="165" fontId="17" fillId="0" borderId="71" xfId="0" applyNumberFormat="1" applyFont="1" applyFill="1" applyBorder="1" applyAlignment="1" applyProtection="1">
      <alignment horizontal="center" vertical="center" wrapText="1"/>
    </xf>
    <xf numFmtId="0" fontId="23" fillId="0" borderId="36" xfId="0" applyFont="1" applyBorder="1" applyAlignment="1" applyProtection="1">
      <alignment vertical="center" wrapText="1"/>
    </xf>
    <xf numFmtId="0" fontId="23" fillId="0" borderId="11" xfId="0" applyFont="1" applyBorder="1" applyAlignment="1" applyProtection="1">
      <alignment vertical="center" wrapText="1"/>
    </xf>
    <xf numFmtId="165" fontId="25" fillId="0" borderId="42" xfId="0" applyNumberFormat="1" applyFont="1" applyFill="1" applyBorder="1" applyAlignment="1" applyProtection="1">
      <alignment horizontal="right" vertical="center" wrapText="1" indent="1"/>
    </xf>
    <xf numFmtId="165" fontId="1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2" xfId="0" applyNumberFormat="1" applyFont="1" applyFill="1" applyBorder="1" applyAlignment="1" applyProtection="1">
      <alignment horizontal="right" vertical="center" wrapText="1" indent="1"/>
    </xf>
    <xf numFmtId="0" fontId="17" fillId="0" borderId="13" xfId="43" applyFont="1" applyFill="1" applyBorder="1" applyAlignment="1" applyProtection="1">
      <alignment horizontal="left" vertical="center" wrapText="1"/>
    </xf>
    <xf numFmtId="0" fontId="23" fillId="0" borderId="40" xfId="0" applyFont="1" applyBorder="1" applyAlignment="1" applyProtection="1">
      <alignment horizontal="left" vertical="center" wrapText="1"/>
    </xf>
    <xf numFmtId="0" fontId="23" fillId="0" borderId="10" xfId="0" applyFont="1" applyBorder="1" applyAlignment="1" applyProtection="1">
      <alignment horizontal="left" vertical="center" wrapText="1"/>
    </xf>
    <xf numFmtId="0" fontId="23" fillId="0" borderId="15" xfId="0" applyFont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horizontal="left" vertical="center" wrapText="1"/>
    </xf>
    <xf numFmtId="0" fontId="18" fillId="0" borderId="39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 wrapText="1"/>
    </xf>
    <xf numFmtId="0" fontId="18" fillId="0" borderId="57" xfId="43" applyFont="1" applyFill="1" applyBorder="1" applyAlignment="1" applyProtection="1">
      <alignment horizontal="left" vertical="center" wrapText="1"/>
    </xf>
    <xf numFmtId="0" fontId="18" fillId="0" borderId="0" xfId="43" applyFont="1" applyFill="1" applyBorder="1" applyAlignment="1" applyProtection="1">
      <alignment horizontal="left" vertical="center" wrapText="1"/>
    </xf>
    <xf numFmtId="0" fontId="18" fillId="0" borderId="10" xfId="43" applyFont="1" applyFill="1" applyBorder="1" applyAlignment="1" applyProtection="1">
      <alignment horizontal="left" vertical="center"/>
    </xf>
    <xf numFmtId="0" fontId="18" fillId="0" borderId="15" xfId="43" applyFont="1" applyFill="1" applyBorder="1" applyAlignment="1" applyProtection="1">
      <alignment horizontal="left" vertical="center" wrapText="1"/>
    </xf>
    <xf numFmtId="0" fontId="18" fillId="0" borderId="20" xfId="43" applyFont="1" applyFill="1" applyBorder="1" applyAlignment="1" applyProtection="1">
      <alignment horizontal="left" vertical="center" wrapText="1"/>
    </xf>
    <xf numFmtId="0" fontId="18" fillId="0" borderId="40" xfId="43" applyFont="1" applyFill="1" applyBorder="1" applyAlignment="1" applyProtection="1">
      <alignment horizontal="left" vertical="center" wrapText="1"/>
    </xf>
    <xf numFmtId="0" fontId="18" fillId="0" borderId="18" xfId="43" applyFont="1" applyFill="1" applyBorder="1" applyAlignment="1" applyProtection="1">
      <alignment horizontal="left" vertical="center" wrapText="1"/>
    </xf>
    <xf numFmtId="0" fontId="22" fillId="0" borderId="64" xfId="0" applyFont="1" applyBorder="1" applyAlignment="1" applyProtection="1">
      <alignment horizontal="left" vertical="center" wrapText="1"/>
    </xf>
    <xf numFmtId="0" fontId="41" fillId="0" borderId="0" xfId="45" applyFill="1" applyProtection="1"/>
    <xf numFmtId="0" fontId="61" fillId="0" borderId="0" xfId="45" applyFont="1" applyFill="1" applyProtection="1"/>
    <xf numFmtId="0" fontId="39" fillId="0" borderId="54" xfId="45" applyFont="1" applyFill="1" applyBorder="1" applyAlignment="1" applyProtection="1">
      <alignment horizontal="center" vertical="center" wrapText="1"/>
    </xf>
    <xf numFmtId="0" fontId="39" fillId="0" borderId="20" xfId="45" applyFont="1" applyFill="1" applyBorder="1" applyAlignment="1" applyProtection="1">
      <alignment horizontal="center" vertical="center" wrapText="1"/>
    </xf>
    <xf numFmtId="0" fontId="39" fillId="0" borderId="21" xfId="45" applyFont="1" applyFill="1" applyBorder="1" applyAlignment="1" applyProtection="1">
      <alignment horizontal="center" vertical="center" wrapText="1"/>
    </xf>
    <xf numFmtId="0" fontId="41" fillId="0" borderId="0" xfId="45" applyFill="1" applyAlignment="1" applyProtection="1">
      <alignment horizontal="center" vertical="center"/>
    </xf>
    <xf numFmtId="0" fontId="24" fillId="0" borderId="49" xfId="45" applyFont="1" applyFill="1" applyBorder="1" applyAlignment="1" applyProtection="1">
      <alignment vertical="center" wrapText="1"/>
    </xf>
    <xf numFmtId="170" fontId="18" fillId="0" borderId="39" xfId="44" applyNumberFormat="1" applyFont="1" applyFill="1" applyBorder="1" applyAlignment="1" applyProtection="1">
      <alignment horizontal="center" vertical="center"/>
    </xf>
    <xf numFmtId="169" fontId="49" fillId="0" borderId="39" xfId="45" applyNumberFormat="1" applyFont="1" applyFill="1" applyBorder="1" applyAlignment="1" applyProtection="1">
      <alignment horizontal="right" vertical="center" wrapText="1"/>
      <protection locked="0"/>
    </xf>
    <xf numFmtId="169" fontId="49" fillId="0" borderId="62" xfId="45" applyNumberFormat="1" applyFont="1" applyFill="1" applyBorder="1" applyAlignment="1" applyProtection="1">
      <alignment horizontal="right" vertical="center" wrapText="1"/>
      <protection locked="0"/>
    </xf>
    <xf numFmtId="0" fontId="41" fillId="0" borderId="0" xfId="45" applyFill="1" applyAlignment="1" applyProtection="1">
      <alignment vertical="center"/>
    </xf>
    <xf numFmtId="0" fontId="24" fillId="0" borderId="11" xfId="45" applyFont="1" applyFill="1" applyBorder="1" applyAlignment="1" applyProtection="1">
      <alignment vertical="center" wrapText="1"/>
    </xf>
    <xf numFmtId="169" fontId="49" fillId="0" borderId="10" xfId="45" applyNumberFormat="1" applyFont="1" applyFill="1" applyBorder="1" applyAlignment="1" applyProtection="1">
      <alignment horizontal="right" vertical="center" wrapText="1"/>
    </xf>
    <xf numFmtId="169" fontId="49" fillId="0" borderId="17" xfId="45" applyNumberFormat="1" applyFont="1" applyFill="1" applyBorder="1" applyAlignment="1" applyProtection="1">
      <alignment horizontal="right" vertical="center" wrapText="1"/>
    </xf>
    <xf numFmtId="0" fontId="38" fillId="0" borderId="11" xfId="45" applyFont="1" applyFill="1" applyBorder="1" applyAlignment="1" applyProtection="1">
      <alignment horizontal="left" vertical="center" wrapText="1" indent="1"/>
    </xf>
    <xf numFmtId="169" fontId="50" fillId="0" borderId="17" xfId="45" applyNumberFormat="1" applyFont="1" applyFill="1" applyBorder="1" applyAlignment="1" applyProtection="1">
      <alignment horizontal="right" vertical="center" wrapText="1"/>
      <protection locked="0"/>
    </xf>
    <xf numFmtId="169" fontId="23" fillId="0" borderId="10" xfId="45" applyNumberFormat="1" applyFont="1" applyFill="1" applyBorder="1" applyAlignment="1" applyProtection="1">
      <alignment horizontal="right" vertical="center" wrapText="1"/>
    </xf>
    <xf numFmtId="169" fontId="23" fillId="0" borderId="17" xfId="45" applyNumberFormat="1" applyFont="1" applyFill="1" applyBorder="1" applyAlignment="1" applyProtection="1">
      <alignment horizontal="right" vertical="center" wrapText="1"/>
    </xf>
    <xf numFmtId="0" fontId="24" fillId="0" borderId="54" xfId="45" applyFont="1" applyFill="1" applyBorder="1" applyAlignment="1" applyProtection="1">
      <alignment vertical="center" wrapText="1"/>
    </xf>
    <xf numFmtId="169" fontId="49" fillId="0" borderId="20" xfId="45" applyNumberFormat="1" applyFont="1" applyFill="1" applyBorder="1" applyAlignment="1" applyProtection="1">
      <alignment horizontal="right" vertical="center" wrapText="1"/>
    </xf>
    <xf numFmtId="169" fontId="49" fillId="0" borderId="21" xfId="45" applyNumberFormat="1" applyFont="1" applyFill="1" applyBorder="1" applyAlignment="1" applyProtection="1">
      <alignment horizontal="right" vertical="center" wrapText="1"/>
    </xf>
    <xf numFmtId="0" fontId="23" fillId="0" borderId="0" xfId="45" applyFont="1" applyFill="1" applyProtection="1"/>
    <xf numFmtId="3" fontId="41" fillId="0" borderId="0" xfId="45" applyNumberFormat="1" applyFont="1" applyFill="1" applyProtection="1"/>
    <xf numFmtId="3" fontId="41" fillId="0" borderId="0" xfId="45" applyNumberFormat="1" applyFont="1" applyFill="1" applyAlignment="1" applyProtection="1">
      <alignment horizontal="center"/>
    </xf>
    <xf numFmtId="0" fontId="41" fillId="0" borderId="0" xfId="45" applyFont="1" applyFill="1" applyProtection="1"/>
    <xf numFmtId="0" fontId="41" fillId="0" borderId="0" xfId="45" applyFill="1" applyAlignment="1" applyProtection="1">
      <alignment horizontal="center"/>
    </xf>
    <xf numFmtId="0" fontId="14" fillId="0" borderId="0" xfId="44" applyFill="1" applyAlignment="1" applyProtection="1">
      <alignment vertical="center"/>
    </xf>
    <xf numFmtId="0" fontId="13" fillId="0" borderId="0" xfId="44" applyFont="1" applyFill="1" applyAlignment="1" applyProtection="1">
      <alignment vertical="center"/>
    </xf>
    <xf numFmtId="0" fontId="41" fillId="0" borderId="0" xfId="45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2" fillId="0" borderId="0" xfId="0" applyFont="1" applyAlignment="1" applyProtection="1">
      <alignment horizontal="right" vertical="top"/>
    </xf>
    <xf numFmtId="0" fontId="62" fillId="0" borderId="0" xfId="0" applyFont="1" applyAlignment="1" applyProtection="1">
      <alignment horizontal="right" vertical="top"/>
      <protection locked="0"/>
    </xf>
    <xf numFmtId="0" fontId="22" fillId="0" borderId="58" xfId="45" applyFont="1" applyFill="1" applyBorder="1" applyAlignment="1">
      <alignment horizontal="center" vertical="center"/>
    </xf>
    <xf numFmtId="0" fontId="22" fillId="0" borderId="59" xfId="45" applyFont="1" applyFill="1" applyBorder="1" applyAlignment="1">
      <alignment horizontal="center" vertical="center" wrapText="1"/>
    </xf>
    <xf numFmtId="0" fontId="22" fillId="0" borderId="74" xfId="45" applyFont="1" applyFill="1" applyBorder="1" applyAlignment="1">
      <alignment horizontal="center" vertical="center" wrapText="1"/>
    </xf>
    <xf numFmtId="0" fontId="23" fillId="0" borderId="36" xfId="45" applyFont="1" applyFill="1" applyBorder="1" applyProtection="1">
      <protection locked="0"/>
    </xf>
    <xf numFmtId="0" fontId="24" fillId="0" borderId="16" xfId="45" applyFont="1" applyFill="1" applyBorder="1" applyProtection="1">
      <protection locked="0"/>
    </xf>
    <xf numFmtId="0" fontId="23" fillId="0" borderId="13" xfId="45" applyFont="1" applyFill="1" applyBorder="1" applyAlignment="1">
      <alignment horizontal="right" indent="1"/>
    </xf>
    <xf numFmtId="3" fontId="23" fillId="0" borderId="13" xfId="45" applyNumberFormat="1" applyFont="1" applyFill="1" applyBorder="1" applyProtection="1">
      <protection locked="0"/>
    </xf>
    <xf numFmtId="171" fontId="17" fillId="0" borderId="14" xfId="44" applyNumberFormat="1" applyFont="1" applyFill="1" applyBorder="1" applyAlignment="1" applyProtection="1">
      <alignment vertical="center"/>
    </xf>
    <xf numFmtId="0" fontId="62" fillId="0" borderId="0" xfId="45" applyFont="1" applyFill="1"/>
    <xf numFmtId="0" fontId="52" fillId="0" borderId="58" xfId="45" applyFont="1" applyFill="1" applyBorder="1" applyAlignment="1">
      <alignment horizontal="center" vertical="center"/>
    </xf>
    <xf numFmtId="0" fontId="52" fillId="0" borderId="59" xfId="45" applyFont="1" applyFill="1" applyBorder="1" applyAlignment="1">
      <alignment horizontal="center" vertical="center" wrapText="1"/>
    </xf>
    <xf numFmtId="0" fontId="52" fillId="0" borderId="74" xfId="45" applyFont="1" applyFill="1" applyBorder="1" applyAlignment="1">
      <alignment horizontal="center" vertical="center" wrapText="1"/>
    </xf>
    <xf numFmtId="0" fontId="23" fillId="0" borderId="12" xfId="45" applyFont="1" applyFill="1" applyBorder="1" applyAlignment="1" applyProtection="1">
      <alignment horizontal="left" indent="1"/>
      <protection locked="0"/>
    </xf>
    <xf numFmtId="0" fontId="7" fillId="0" borderId="14" xfId="0" applyFont="1" applyFill="1" applyBorder="1" applyAlignment="1" applyProtection="1">
      <alignment horizontal="center" vertical="center" wrapText="1"/>
    </xf>
    <xf numFmtId="49" fontId="10" fillId="0" borderId="0" xfId="43" applyNumberFormat="1" applyFill="1" applyProtection="1"/>
    <xf numFmtId="49" fontId="18" fillId="0" borderId="0" xfId="43" applyNumberFormat="1" applyFont="1" applyFill="1" applyProtection="1"/>
    <xf numFmtId="49" fontId="13" fillId="0" borderId="0" xfId="43" applyNumberFormat="1" applyFont="1" applyFill="1" applyProtection="1"/>
    <xf numFmtId="49" fontId="10" fillId="0" borderId="0" xfId="43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25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vertical="center" wrapText="1"/>
    </xf>
    <xf numFmtId="49" fontId="6" fillId="0" borderId="0" xfId="0" applyNumberFormat="1" applyFont="1" applyFill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49" fontId="6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8" fillId="0" borderId="0" xfId="0" applyNumberFormat="1" applyFont="1" applyFill="1" applyAlignment="1" applyProtection="1">
      <alignment vertical="center" wrapText="1"/>
    </xf>
    <xf numFmtId="3" fontId="24" fillId="0" borderId="52" xfId="45" applyNumberFormat="1" applyFont="1" applyFill="1" applyBorder="1"/>
    <xf numFmtId="172" fontId="0" fillId="0" borderId="0" xfId="0" applyNumberFormat="1" applyFill="1"/>
    <xf numFmtId="0" fontId="0" fillId="0" borderId="50" xfId="0" applyFill="1" applyBorder="1" applyAlignment="1">
      <alignment horizontal="center" vertical="center"/>
    </xf>
    <xf numFmtId="172" fontId="33" fillId="0" borderId="80" xfId="0" applyNumberFormat="1" applyFont="1" applyFill="1" applyBorder="1" applyAlignment="1" applyProtection="1">
      <alignment horizontal="right" vertical="center"/>
      <protection locked="0"/>
    </xf>
    <xf numFmtId="10" fontId="59" fillId="0" borderId="10" xfId="50" applyNumberFormat="1" applyFont="1" applyBorder="1" applyAlignment="1" applyProtection="1">
      <alignment horizontal="center" vertical="center" wrapText="1"/>
      <protection locked="0"/>
    </xf>
    <xf numFmtId="3" fontId="18" fillId="0" borderId="40" xfId="0" applyNumberFormat="1" applyFont="1" applyFill="1" applyBorder="1" applyAlignment="1" applyProtection="1">
      <alignment vertical="center" wrapText="1"/>
      <protection locked="0"/>
    </xf>
    <xf numFmtId="3" fontId="18" fillId="0" borderId="10" xfId="0" applyNumberFormat="1" applyFont="1" applyFill="1" applyBorder="1" applyAlignment="1" applyProtection="1">
      <alignment vertical="center" wrapText="1"/>
      <protection locked="0"/>
    </xf>
    <xf numFmtId="165" fontId="13" fillId="0" borderId="10" xfId="0" applyNumberFormat="1" applyFont="1" applyFill="1" applyBorder="1" applyAlignment="1" applyProtection="1">
      <alignment vertical="center" wrapText="1"/>
      <protection locked="0"/>
    </xf>
    <xf numFmtId="165" fontId="13" fillId="0" borderId="15" xfId="0" applyNumberFormat="1" applyFont="1" applyFill="1" applyBorder="1" applyAlignment="1" applyProtection="1">
      <alignment vertical="center" wrapText="1"/>
      <protection locked="0"/>
    </xf>
    <xf numFmtId="165" fontId="13" fillId="0" borderId="23" xfId="0" applyNumberFormat="1" applyFont="1" applyFill="1" applyBorder="1" applyAlignment="1" applyProtection="1">
      <alignment vertical="center" wrapText="1"/>
      <protection locked="0"/>
    </xf>
    <xf numFmtId="165" fontId="13" fillId="0" borderId="10" xfId="0" applyNumberFormat="1" applyFont="1" applyFill="1" applyBorder="1" applyAlignment="1">
      <alignment vertical="center" wrapText="1"/>
    </xf>
    <xf numFmtId="165" fontId="4" fillId="0" borderId="17" xfId="0" applyNumberFormat="1" applyFont="1" applyFill="1" applyBorder="1" applyAlignment="1" applyProtection="1">
      <alignment vertical="center" wrapText="1"/>
    </xf>
    <xf numFmtId="165" fontId="28" fillId="0" borderId="17" xfId="0" applyNumberFormat="1" applyFont="1" applyFill="1" applyBorder="1" applyAlignment="1" applyProtection="1">
      <alignment vertical="center" wrapText="1"/>
    </xf>
    <xf numFmtId="3" fontId="26" fillId="0" borderId="10" xfId="0" applyNumberFormat="1" applyFont="1" applyFill="1" applyBorder="1" applyAlignment="1" applyProtection="1">
      <alignment horizontal="right" vertical="center"/>
      <protection locked="0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169" fontId="41" fillId="0" borderId="0" xfId="45" applyNumberFormat="1" applyFill="1" applyAlignment="1" applyProtection="1">
      <alignment vertical="center"/>
    </xf>
    <xf numFmtId="0" fontId="23" fillId="0" borderId="11" xfId="45" applyFont="1" applyFill="1" applyBorder="1" applyAlignment="1" applyProtection="1">
      <alignment horizontal="left" wrapText="1" indent="1"/>
      <protection locked="0"/>
    </xf>
    <xf numFmtId="0" fontId="0" fillId="0" borderId="18" xfId="0" applyFill="1" applyBorder="1" applyAlignment="1">
      <alignment horizontal="left" vertical="center" wrapText="1" indent="1"/>
    </xf>
    <xf numFmtId="171" fontId="26" fillId="0" borderId="17" xfId="44" applyNumberFormat="1" applyFont="1" applyFill="1" applyBorder="1" applyAlignment="1" applyProtection="1">
      <alignment vertical="center"/>
      <protection locked="0"/>
    </xf>
    <xf numFmtId="165" fontId="0" fillId="0" borderId="10" xfId="0" applyNumberFormat="1" applyFill="1" applyBorder="1" applyAlignment="1">
      <alignment vertical="center" wrapText="1"/>
    </xf>
    <xf numFmtId="165" fontId="28" fillId="0" borderId="10" xfId="0" applyNumberFormat="1" applyFont="1" applyFill="1" applyBorder="1" applyAlignment="1">
      <alignment vertical="center" wrapText="1"/>
    </xf>
    <xf numFmtId="165" fontId="18" fillId="21" borderId="15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3" xfId="43" applyNumberFormat="1" applyFont="1" applyFill="1" applyBorder="1" applyAlignment="1" applyProtection="1">
      <alignment horizontal="right" vertical="center" wrapText="1" indent="1"/>
      <protection locked="0"/>
    </xf>
    <xf numFmtId="3" fontId="26" fillId="21" borderId="17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3" xfId="43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3" xfId="43" applyNumberFormat="1" applyFont="1" applyFill="1" applyBorder="1" applyAlignment="1" applyProtection="1">
      <alignment horizontal="right" vertical="center" wrapText="1" indent="1"/>
      <protection locked="0"/>
    </xf>
    <xf numFmtId="3" fontId="26" fillId="21" borderId="60" xfId="43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3" xfId="43" applyNumberFormat="1" applyFont="1" applyFill="1" applyBorder="1" applyAlignment="1" applyProtection="1">
      <alignment horizontal="right" vertical="center" wrapText="1" indent="1"/>
    </xf>
    <xf numFmtId="165" fontId="27" fillId="0" borderId="41" xfId="43" applyNumberFormat="1" applyFont="1" applyFill="1" applyBorder="1" applyAlignment="1" applyProtection="1">
      <alignment horizontal="right" vertical="center" wrapText="1" indent="1"/>
    </xf>
    <xf numFmtId="165" fontId="7" fillId="0" borderId="54" xfId="0" applyNumberFormat="1" applyFont="1" applyFill="1" applyBorder="1" applyAlignment="1" applyProtection="1">
      <alignment horizontal="left" vertical="center" wrapText="1"/>
    </xf>
    <xf numFmtId="165" fontId="28" fillId="0" borderId="20" xfId="0" applyNumberFormat="1" applyFont="1" applyFill="1" applyBorder="1" applyAlignment="1" applyProtection="1">
      <alignment vertical="center" wrapText="1"/>
    </xf>
    <xf numFmtId="165" fontId="28" fillId="22" borderId="20" xfId="0" applyNumberFormat="1" applyFont="1" applyFill="1" applyBorder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vertical="center" wrapText="1"/>
      <protection locked="0"/>
    </xf>
    <xf numFmtId="1" fontId="16" fillId="0" borderId="10" xfId="0" applyNumberFormat="1" applyFont="1" applyFill="1" applyBorder="1" applyAlignment="1" applyProtection="1">
      <alignment horizontal="right" vertical="center" wrapText="1"/>
      <protection locked="0"/>
    </xf>
    <xf numFmtId="1" fontId="16" fillId="0" borderId="10" xfId="0" applyNumberFormat="1" applyFont="1" applyFill="1" applyBorder="1" applyAlignment="1" applyProtection="1">
      <alignment vertical="center" wrapText="1"/>
      <protection locked="0"/>
    </xf>
    <xf numFmtId="3" fontId="23" fillId="0" borderId="17" xfId="45" applyNumberFormat="1" applyFont="1" applyFill="1" applyBorder="1" applyAlignment="1" applyProtection="1">
      <protection locked="0"/>
    </xf>
    <xf numFmtId="171" fontId="17" fillId="0" borderId="14" xfId="44" applyNumberFormat="1" applyFont="1" applyFill="1" applyBorder="1" applyAlignment="1" applyProtection="1">
      <alignment horizontal="right"/>
    </xf>
    <xf numFmtId="3" fontId="0" fillId="0" borderId="0" xfId="0" applyNumberFormat="1" applyFill="1"/>
    <xf numFmtId="165" fontId="13" fillId="21" borderId="10" xfId="0" applyNumberFormat="1" applyFont="1" applyFill="1" applyBorder="1" applyAlignment="1" applyProtection="1">
      <alignment vertical="center" wrapText="1"/>
      <protection locked="0"/>
    </xf>
    <xf numFmtId="165" fontId="13" fillId="21" borderId="11" xfId="0" applyNumberFormat="1" applyFont="1" applyFill="1" applyBorder="1" applyAlignment="1" applyProtection="1">
      <alignment horizontal="left" vertical="center" wrapText="1" indent="1"/>
      <protection locked="0"/>
    </xf>
    <xf numFmtId="1" fontId="13" fillId="21" borderId="10" xfId="0" applyNumberFormat="1" applyFont="1" applyFill="1" applyBorder="1" applyAlignment="1" applyProtection="1">
      <alignment vertical="center" wrapText="1"/>
      <protection locked="0"/>
    </xf>
    <xf numFmtId="165" fontId="28" fillId="21" borderId="17" xfId="0" applyNumberFormat="1" applyFont="1" applyFill="1" applyBorder="1" applyAlignment="1" applyProtection="1">
      <alignment vertical="center" wrapText="1"/>
    </xf>
    <xf numFmtId="0" fontId="80" fillId="0" borderId="0" xfId="0" applyFont="1"/>
    <xf numFmtId="3" fontId="80" fillId="0" borderId="0" xfId="0" applyNumberFormat="1" applyFont="1"/>
    <xf numFmtId="3" fontId="0" fillId="0" borderId="0" xfId="0" applyNumberFormat="1"/>
    <xf numFmtId="165" fontId="20" fillId="0" borderId="13" xfId="43" applyNumberFormat="1" applyFont="1" applyFill="1" applyBorder="1" applyAlignment="1" applyProtection="1">
      <alignment horizontal="right" vertical="center" wrapText="1" indent="1"/>
    </xf>
    <xf numFmtId="165" fontId="20" fillId="0" borderId="41" xfId="43" applyNumberFormat="1" applyFont="1" applyFill="1" applyBorder="1" applyAlignment="1" applyProtection="1">
      <alignment horizontal="right" vertical="center" wrapText="1" indent="1"/>
    </xf>
    <xf numFmtId="3" fontId="10" fillId="0" borderId="0" xfId="0" applyNumberFormat="1" applyFont="1" applyAlignment="1">
      <alignment horizontal="center"/>
    </xf>
    <xf numFmtId="10" fontId="17" fillId="0" borderId="29" xfId="0" applyNumberFormat="1" applyFont="1" applyFill="1" applyBorder="1" applyAlignment="1">
      <alignment horizontal="right" vertical="center" wrapText="1"/>
    </xf>
    <xf numFmtId="10" fontId="25" fillId="0" borderId="24" xfId="0" applyNumberFormat="1" applyFont="1" applyFill="1" applyBorder="1" applyAlignment="1" applyProtection="1">
      <alignment vertical="center" wrapText="1"/>
      <protection locked="0"/>
    </xf>
    <xf numFmtId="0" fontId="23" fillId="0" borderId="40" xfId="0" applyFont="1" applyBorder="1" applyAlignment="1" applyProtection="1">
      <alignment horizontal="left" wrapText="1"/>
    </xf>
    <xf numFmtId="165" fontId="13" fillId="0" borderId="11" xfId="0" applyNumberFormat="1" applyFont="1" applyBorder="1" applyAlignment="1" applyProtection="1">
      <alignment horizontal="left" vertical="center" wrapText="1" indent="1"/>
      <protection locked="0"/>
    </xf>
    <xf numFmtId="165" fontId="16" fillId="0" borderId="11" xfId="0" applyNumberFormat="1" applyFont="1" applyBorder="1" applyAlignment="1" applyProtection="1">
      <alignment horizontal="left" vertical="center" wrapText="1" indent="1"/>
      <protection locked="0"/>
    </xf>
    <xf numFmtId="165" fontId="16" fillId="21" borderId="11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39" xfId="0" applyFont="1" applyBorder="1" applyAlignment="1" applyProtection="1">
      <alignment horizontal="left" vertical="center" indent="1"/>
      <protection locked="0"/>
    </xf>
    <xf numFmtId="0" fontId="33" fillId="0" borderId="10" xfId="0" applyFont="1" applyBorder="1" applyAlignment="1" applyProtection="1">
      <alignment horizontal="left" vertical="center" indent="1"/>
      <protection locked="0"/>
    </xf>
    <xf numFmtId="0" fontId="33" fillId="0" borderId="10" xfId="0" applyFont="1" applyBorder="1" applyProtection="1">
      <protection locked="0"/>
    </xf>
    <xf numFmtId="0" fontId="33" fillId="21" borderId="10" xfId="0" applyFont="1" applyFill="1" applyBorder="1" applyAlignment="1" applyProtection="1">
      <alignment horizontal="left" vertical="center" indent="1"/>
      <protection locked="0"/>
    </xf>
    <xf numFmtId="0" fontId="33" fillId="0" borderId="10" xfId="0" applyFont="1" applyBorder="1" applyAlignment="1" applyProtection="1">
      <alignment horizontal="left" vertical="center" wrapText="1" indent="1"/>
      <protection locked="0"/>
    </xf>
    <xf numFmtId="0" fontId="26" fillId="0" borderId="45" xfId="0" applyFont="1" applyBorder="1" applyAlignment="1" applyProtection="1">
      <alignment horizontal="left" vertical="center" indent="1"/>
      <protection locked="0"/>
    </xf>
    <xf numFmtId="0" fontId="26" fillId="0" borderId="45" xfId="0" applyFont="1" applyBorder="1" applyAlignment="1" applyProtection="1">
      <alignment horizontal="left" vertical="center" wrapText="1" indent="1"/>
      <protection locked="0"/>
    </xf>
    <xf numFmtId="0" fontId="26" fillId="0" borderId="23" xfId="0" applyFont="1" applyBorder="1" applyProtection="1">
      <protection locked="0"/>
    </xf>
    <xf numFmtId="0" fontId="26" fillId="21" borderId="23" xfId="0" applyFont="1" applyFill="1" applyBorder="1" applyAlignment="1" applyProtection="1">
      <alignment horizontal="left" vertical="center" wrapText="1" indent="1"/>
      <protection locked="0"/>
    </xf>
    <xf numFmtId="0" fontId="26" fillId="0" borderId="23" xfId="0" applyFont="1" applyBorder="1" applyAlignment="1" applyProtection="1">
      <alignment horizontal="left" vertical="center" indent="1"/>
      <protection locked="0"/>
    </xf>
    <xf numFmtId="3" fontId="26" fillId="0" borderId="40" xfId="0" applyNumberFormat="1" applyFont="1" applyBorder="1" applyAlignment="1" applyProtection="1">
      <alignment horizontal="right" vertical="center" indent="1"/>
      <protection locked="0"/>
    </xf>
    <xf numFmtId="3" fontId="26" fillId="0" borderId="10" xfId="0" applyNumberFormat="1" applyFont="1" applyBorder="1" applyAlignment="1" applyProtection="1">
      <alignment horizontal="right" vertical="center" indent="1"/>
      <protection locked="0"/>
    </xf>
    <xf numFmtId="3" fontId="26" fillId="21" borderId="10" xfId="0" applyNumberFormat="1" applyFont="1" applyFill="1" applyBorder="1" applyAlignment="1" applyProtection="1">
      <alignment horizontal="right" vertical="center" indent="1"/>
      <protection locked="0"/>
    </xf>
    <xf numFmtId="3" fontId="26" fillId="21" borderId="17" xfId="0" applyNumberFormat="1" applyFont="1" applyFill="1" applyBorder="1" applyAlignment="1" applyProtection="1">
      <alignment horizontal="right" vertical="center"/>
      <protection locked="0"/>
    </xf>
    <xf numFmtId="0" fontId="23" fillId="0" borderId="10" xfId="0" applyFont="1" applyBorder="1" applyAlignment="1" applyProtection="1">
      <alignment wrapText="1"/>
    </xf>
    <xf numFmtId="165" fontId="0" fillId="21" borderId="23" xfId="0" applyNumberFormat="1" applyFont="1" applyFill="1" applyBorder="1" applyAlignment="1" applyProtection="1">
      <alignment vertical="center" wrapText="1"/>
      <protection locked="0"/>
    </xf>
    <xf numFmtId="165" fontId="0" fillId="21" borderId="53" xfId="0" applyNumberFormat="1" applyFont="1" applyFill="1" applyBorder="1" applyAlignment="1" applyProtection="1">
      <alignment vertical="center" wrapText="1"/>
      <protection locked="0"/>
    </xf>
    <xf numFmtId="165" fontId="0" fillId="21" borderId="10" xfId="0" applyNumberFormat="1" applyFont="1" applyFill="1" applyBorder="1" applyAlignment="1" applyProtection="1">
      <alignment vertical="center" wrapText="1"/>
      <protection locked="0"/>
    </xf>
    <xf numFmtId="165" fontId="18" fillId="0" borderId="11" xfId="0" quotePrefix="1" applyNumberFormat="1" applyFont="1" applyFill="1" applyBorder="1" applyAlignment="1" applyProtection="1">
      <alignment vertical="center" wrapText="1"/>
      <protection locked="0"/>
    </xf>
    <xf numFmtId="3" fontId="23" fillId="0" borderId="56" xfId="45" applyNumberFormat="1" applyFont="1" applyFill="1" applyBorder="1" applyAlignment="1" applyProtection="1">
      <protection locked="0"/>
    </xf>
    <xf numFmtId="3" fontId="23" fillId="0" borderId="60" xfId="45" applyNumberFormat="1" applyFont="1" applyFill="1" applyBorder="1" applyAlignment="1" applyProtection="1">
      <protection locked="0"/>
    </xf>
    <xf numFmtId="171" fontId="17" fillId="0" borderId="14" xfId="44" applyNumberFormat="1" applyFont="1" applyFill="1" applyBorder="1" applyAlignment="1" applyProtection="1"/>
    <xf numFmtId="165" fontId="0" fillId="0" borderId="0" xfId="0" applyNumberFormat="1" applyAlignment="1">
      <alignment vertical="center" wrapText="1"/>
    </xf>
    <xf numFmtId="165" fontId="6" fillId="0" borderId="0" xfId="0" applyNumberFormat="1" applyFont="1" applyAlignment="1">
      <alignment horizontal="centerContinuous" vertical="center" wrapText="1"/>
    </xf>
    <xf numFmtId="165" fontId="0" fillId="0" borderId="0" xfId="0" applyNumberFormat="1" applyAlignment="1">
      <alignment horizontal="centerContinuous" vertical="center"/>
    </xf>
    <xf numFmtId="165" fontId="0" fillId="0" borderId="0" xfId="0" applyNumberFormat="1" applyAlignment="1">
      <alignment horizontal="center" vertical="center" wrapText="1"/>
    </xf>
    <xf numFmtId="165" fontId="5" fillId="0" borderId="0" xfId="0" applyNumberFormat="1" applyFont="1" applyAlignment="1">
      <alignment horizontal="right" vertical="center"/>
    </xf>
    <xf numFmtId="165" fontId="7" fillId="0" borderId="16" xfId="0" applyNumberFormat="1" applyFont="1" applyBorder="1" applyAlignment="1">
      <alignment horizontal="centerContinuous" vertical="center" wrapText="1"/>
    </xf>
    <xf numFmtId="165" fontId="7" fillId="0" borderId="13" xfId="0" applyNumberFormat="1" applyFont="1" applyBorder="1" applyAlignment="1">
      <alignment horizontal="centerContinuous" vertical="center" wrapText="1"/>
    </xf>
    <xf numFmtId="165" fontId="7" fillId="0" borderId="14" xfId="0" applyNumberFormat="1" applyFont="1" applyBorder="1" applyAlignment="1">
      <alignment horizontal="centerContinuous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165" fontId="7" fillId="0" borderId="42" xfId="0" applyNumberFormat="1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165" fontId="25" fillId="0" borderId="24" xfId="0" applyNumberFormat="1" applyFont="1" applyBorder="1" applyAlignment="1">
      <alignment horizontal="center" vertical="center" wrapText="1"/>
    </xf>
    <xf numFmtId="165" fontId="25" fillId="0" borderId="16" xfId="0" applyNumberFormat="1" applyFont="1" applyBorder="1" applyAlignment="1">
      <alignment horizontal="center" vertical="center" wrapText="1"/>
    </xf>
    <xf numFmtId="165" fontId="25" fillId="0" borderId="13" xfId="0" applyNumberFormat="1" applyFont="1" applyBorder="1" applyAlignment="1">
      <alignment horizontal="center" vertical="center" wrapText="1"/>
    </xf>
    <xf numFmtId="165" fontId="25" fillId="0" borderId="14" xfId="0" applyNumberFormat="1" applyFont="1" applyBorder="1" applyAlignment="1">
      <alignment horizontal="center" vertical="center" wrapText="1"/>
    </xf>
    <xf numFmtId="165" fontId="0" fillId="0" borderId="69" xfId="0" applyNumberFormat="1" applyBorder="1" applyAlignment="1">
      <alignment horizontal="left" vertical="center" wrapText="1" indent="1"/>
    </xf>
    <xf numFmtId="165" fontId="18" fillId="0" borderId="36" xfId="0" applyNumberFormat="1" applyFont="1" applyBorder="1" applyAlignment="1">
      <alignment horizontal="left" vertical="center" wrapText="1" indent="1"/>
    </xf>
    <xf numFmtId="165" fontId="18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18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0" fillId="0" borderId="31" xfId="0" applyNumberFormat="1" applyBorder="1" applyAlignment="1">
      <alignment horizontal="left" vertical="center" wrapText="1" indent="1"/>
    </xf>
    <xf numFmtId="165" fontId="18" fillId="0" borderId="11" xfId="0" applyNumberFormat="1" applyFont="1" applyBorder="1" applyAlignment="1">
      <alignment horizontal="left" vertical="center" wrapText="1" indent="1"/>
    </xf>
    <xf numFmtId="165" fontId="18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18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18" fillId="0" borderId="70" xfId="0" applyNumberFormat="1" applyFont="1" applyBorder="1" applyAlignment="1">
      <alignment horizontal="left" vertical="center" wrapText="1" indent="1"/>
    </xf>
    <xf numFmtId="165" fontId="18" fillId="0" borderId="23" xfId="0" applyNumberFormat="1" applyFont="1" applyBorder="1" applyAlignment="1" applyProtection="1">
      <alignment horizontal="right" vertical="center" wrapText="1" indent="1"/>
      <protection locked="0"/>
    </xf>
    <xf numFmtId="165" fontId="0" fillId="0" borderId="10" xfId="0" applyNumberFormat="1" applyBorder="1" applyAlignment="1">
      <alignment vertical="center" wrapText="1"/>
    </xf>
    <xf numFmtId="165" fontId="18" fillId="0" borderId="11" xfId="0" applyNumberFormat="1" applyFont="1" applyBorder="1" applyAlignment="1" applyProtection="1">
      <alignment horizontal="left" vertical="center" wrapText="1" indent="1"/>
      <protection locked="0"/>
    </xf>
    <xf numFmtId="165" fontId="26" fillId="0" borderId="0" xfId="0" applyNumberFormat="1" applyFont="1" applyAlignment="1" applyProtection="1">
      <alignment horizontal="left" vertical="center" wrapText="1" indent="1"/>
      <protection locked="0"/>
    </xf>
    <xf numFmtId="165" fontId="18" fillId="0" borderId="12" xfId="0" applyNumberFormat="1" applyFont="1" applyBorder="1" applyAlignment="1" applyProtection="1">
      <alignment horizontal="left" vertical="center" wrapText="1" indent="1"/>
      <protection locked="0"/>
    </xf>
    <xf numFmtId="165" fontId="18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18" fillId="0" borderId="60" xfId="0" applyNumberFormat="1" applyFont="1" applyBorder="1" applyAlignment="1" applyProtection="1">
      <alignment horizontal="right" vertical="center" wrapText="1" indent="1"/>
      <protection locked="0"/>
    </xf>
    <xf numFmtId="165" fontId="28" fillId="0" borderId="24" xfId="0" applyNumberFormat="1" applyFont="1" applyBorder="1" applyAlignment="1">
      <alignment horizontal="left" vertical="center" wrapText="1" indent="1"/>
    </xf>
    <xf numFmtId="165" fontId="25" fillId="0" borderId="16" xfId="0" applyNumberFormat="1" applyFont="1" applyBorder="1" applyAlignment="1">
      <alignment horizontal="left" vertical="center" wrapText="1" indent="1"/>
    </xf>
    <xf numFmtId="165" fontId="25" fillId="0" borderId="13" xfId="0" applyNumberFormat="1" applyFont="1" applyBorder="1" applyAlignment="1">
      <alignment horizontal="right" vertical="center" wrapText="1" indent="1"/>
    </xf>
    <xf numFmtId="165" fontId="14" fillId="0" borderId="71" xfId="0" applyNumberFormat="1" applyFont="1" applyBorder="1" applyAlignment="1">
      <alignment horizontal="left" vertical="center" wrapText="1" indent="1"/>
    </xf>
    <xf numFmtId="165" fontId="26" fillId="0" borderId="50" xfId="0" applyNumberFormat="1" applyFont="1" applyBorder="1" applyAlignment="1">
      <alignment horizontal="left" vertical="center" wrapText="1" indent="1"/>
    </xf>
    <xf numFmtId="165" fontId="29" fillId="0" borderId="18" xfId="0" applyNumberFormat="1" applyFont="1" applyBorder="1" applyAlignment="1">
      <alignment horizontal="right" vertical="center" wrapText="1" indent="1"/>
    </xf>
    <xf numFmtId="165" fontId="26" fillId="0" borderId="11" xfId="0" applyNumberFormat="1" applyFont="1" applyBorder="1" applyAlignment="1">
      <alignment horizontal="left" vertical="center" wrapText="1" indent="1"/>
    </xf>
    <xf numFmtId="165" fontId="26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14" fillId="0" borderId="31" xfId="0" applyNumberFormat="1" applyFont="1" applyBorder="1" applyAlignment="1">
      <alignment horizontal="left" vertical="center" wrapText="1" indent="1"/>
    </xf>
    <xf numFmtId="165" fontId="26" fillId="0" borderId="10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10" xfId="0" applyNumberFormat="1" applyFont="1" applyBorder="1" applyAlignment="1">
      <alignment horizontal="right" vertical="center" wrapText="1" indent="1"/>
    </xf>
    <xf numFmtId="165" fontId="28" fillId="0" borderId="16" xfId="0" applyNumberFormat="1" applyFont="1" applyBorder="1" applyAlignment="1">
      <alignment horizontal="left" vertical="center" wrapText="1" indent="1"/>
    </xf>
    <xf numFmtId="165" fontId="28" fillId="0" borderId="13" xfId="0" applyNumberFormat="1" applyFont="1" applyBorder="1" applyAlignment="1">
      <alignment horizontal="right" vertical="center" wrapText="1" indent="1"/>
    </xf>
    <xf numFmtId="165" fontId="28" fillId="0" borderId="41" xfId="0" applyNumberFormat="1" applyFont="1" applyBorder="1" applyAlignment="1">
      <alignment horizontal="right" vertical="center" wrapText="1" indent="1"/>
    </xf>
    <xf numFmtId="165" fontId="18" fillId="0" borderId="11" xfId="0" quotePrefix="1" applyNumberFormat="1" applyFont="1" applyBorder="1" applyAlignment="1" applyProtection="1">
      <alignment horizontal="left" vertical="center" wrapText="1" indent="6"/>
      <protection locked="0"/>
    </xf>
    <xf numFmtId="165" fontId="26" fillId="0" borderId="11" xfId="0" quotePrefix="1" applyNumberFormat="1" applyFont="1" applyBorder="1" applyAlignment="1" applyProtection="1">
      <alignment horizontal="left" vertical="center" wrapText="1" indent="6"/>
      <protection locked="0"/>
    </xf>
    <xf numFmtId="165" fontId="18" fillId="0" borderId="11" xfId="0" quotePrefix="1" applyNumberFormat="1" applyFont="1" applyBorder="1" applyAlignment="1" applyProtection="1">
      <alignment horizontal="left" vertical="center" wrapText="1" indent="3"/>
      <protection locked="0"/>
    </xf>
    <xf numFmtId="165" fontId="0" fillId="0" borderId="71" xfId="0" applyNumberFormat="1" applyBorder="1" applyAlignment="1">
      <alignment horizontal="left" vertical="center" wrapText="1" indent="1"/>
    </xf>
    <xf numFmtId="165" fontId="18" fillId="0" borderId="50" xfId="0" applyNumberFormat="1" applyFont="1" applyBorder="1" applyAlignment="1" applyProtection="1">
      <alignment horizontal="left" vertical="center" wrapText="1" indent="1"/>
      <protection locked="0"/>
    </xf>
    <xf numFmtId="165" fontId="18" fillId="0" borderId="51" xfId="0" applyNumberFormat="1" applyFont="1" applyBorder="1" applyAlignment="1" applyProtection="1">
      <alignment horizontal="right" vertical="center" wrapText="1" indent="1"/>
      <protection locked="0"/>
    </xf>
    <xf numFmtId="165" fontId="18" fillId="0" borderId="20" xfId="0" applyNumberFormat="1" applyFont="1" applyBorder="1" applyAlignment="1" applyProtection="1">
      <alignment horizontal="right" vertical="center" wrapText="1" indent="1"/>
      <protection locked="0"/>
    </xf>
    <xf numFmtId="165" fontId="18" fillId="0" borderId="43" xfId="0" applyNumberFormat="1" applyFont="1" applyBorder="1" applyAlignment="1" applyProtection="1">
      <alignment horizontal="right" vertical="center" wrapText="1" indent="1"/>
      <protection locked="0"/>
    </xf>
    <xf numFmtId="165" fontId="18" fillId="0" borderId="50" xfId="0" applyNumberFormat="1" applyFont="1" applyBorder="1" applyAlignment="1">
      <alignment horizontal="left" vertical="center" wrapText="1" indent="1"/>
    </xf>
    <xf numFmtId="165" fontId="25" fillId="0" borderId="14" xfId="0" applyNumberFormat="1" applyFont="1" applyBorder="1" applyAlignment="1">
      <alignment horizontal="right" vertical="center" wrapText="1" indent="1"/>
    </xf>
    <xf numFmtId="165" fontId="29" fillId="0" borderId="50" xfId="0" applyNumberFormat="1" applyFont="1" applyBorder="1" applyAlignment="1">
      <alignment horizontal="left" vertical="center" wrapText="1" indent="1"/>
    </xf>
    <xf numFmtId="165" fontId="29" fillId="0" borderId="40" xfId="0" applyNumberFormat="1" applyFont="1" applyBorder="1" applyAlignment="1">
      <alignment horizontal="right" vertical="center" wrapText="1" indent="1"/>
    </xf>
    <xf numFmtId="165" fontId="26" fillId="0" borderId="40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56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11" xfId="0" applyNumberFormat="1" applyFont="1" applyBorder="1" applyAlignment="1">
      <alignment horizontal="left" vertical="center" wrapText="1" indent="2"/>
    </xf>
    <xf numFmtId="165" fontId="26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10" xfId="0" applyNumberFormat="1" applyFont="1" applyBorder="1" applyAlignment="1">
      <alignment horizontal="left" vertical="center" wrapText="1" indent="2"/>
    </xf>
    <xf numFmtId="165" fontId="29" fillId="0" borderId="10" xfId="0" applyNumberFormat="1" applyFont="1" applyBorder="1" applyAlignment="1">
      <alignment horizontal="left" vertical="center" wrapText="1" indent="1"/>
    </xf>
    <xf numFmtId="165" fontId="26" fillId="0" borderId="36" xfId="0" applyNumberFormat="1" applyFont="1" applyBorder="1" applyAlignment="1">
      <alignment horizontal="left" vertical="center" wrapText="1" indent="1"/>
    </xf>
    <xf numFmtId="165" fontId="26" fillId="0" borderId="36" xfId="0" applyNumberFormat="1" applyFont="1" applyBorder="1" applyAlignment="1" applyProtection="1">
      <alignment horizontal="left" vertical="center" wrapText="1" indent="1"/>
      <protection locked="0"/>
    </xf>
    <xf numFmtId="165" fontId="18" fillId="0" borderId="36" xfId="0" applyNumberFormat="1" applyFont="1" applyBorder="1" applyAlignment="1" applyProtection="1">
      <alignment horizontal="left" vertical="center" wrapText="1" indent="1"/>
      <protection locked="0"/>
    </xf>
    <xf numFmtId="165" fontId="18" fillId="0" borderId="36" xfId="0" applyNumberFormat="1" applyFont="1" applyBorder="1" applyAlignment="1">
      <alignment horizontal="left" vertical="center" wrapText="1" indent="2"/>
    </xf>
    <xf numFmtId="165" fontId="18" fillId="0" borderId="12" xfId="0" applyNumberFormat="1" applyFont="1" applyBorder="1" applyAlignment="1">
      <alignment horizontal="left" vertical="center" wrapText="1" indent="2"/>
    </xf>
    <xf numFmtId="165" fontId="28" fillId="0" borderId="14" xfId="0" applyNumberFormat="1" applyFont="1" applyBorder="1" applyAlignment="1">
      <alignment horizontal="right" vertical="center" wrapText="1" indent="1"/>
    </xf>
    <xf numFmtId="165" fontId="7" fillId="0" borderId="41" xfId="0" applyNumberFormat="1" applyFont="1" applyBorder="1" applyAlignment="1">
      <alignment horizontal="center" vertical="center" wrapText="1"/>
    </xf>
    <xf numFmtId="165" fontId="17" fillId="0" borderId="68" xfId="0" applyNumberFormat="1" applyFont="1" applyBorder="1" applyAlignment="1">
      <alignment horizontal="center" vertical="center" wrapText="1"/>
    </xf>
    <xf numFmtId="165" fontId="17" fillId="0" borderId="64" xfId="0" applyNumberFormat="1" applyFont="1" applyBorder="1" applyAlignment="1">
      <alignment horizontal="center" vertical="center" wrapText="1"/>
    </xf>
    <xf numFmtId="165" fontId="17" fillId="0" borderId="22" xfId="0" applyNumberFormat="1" applyFont="1" applyBorder="1" applyAlignment="1">
      <alignment horizontal="center" vertical="center" wrapText="1"/>
    </xf>
    <xf numFmtId="165" fontId="17" fillId="0" borderId="72" xfId="0" applyNumberFormat="1" applyFont="1" applyBorder="1" applyAlignment="1">
      <alignment horizontal="center" vertical="center" wrapText="1"/>
    </xf>
    <xf numFmtId="165" fontId="0" fillId="0" borderId="11" xfId="0" applyNumberFormat="1" applyBorder="1" applyAlignment="1" applyProtection="1">
      <alignment horizontal="left" vertical="center" wrapText="1" indent="1"/>
      <protection locked="0"/>
    </xf>
    <xf numFmtId="165" fontId="13" fillId="0" borderId="10" xfId="0" applyNumberFormat="1" applyFont="1" applyBorder="1" applyAlignment="1" applyProtection="1">
      <alignment vertical="center" wrapText="1"/>
      <protection locked="0"/>
    </xf>
    <xf numFmtId="1" fontId="13" fillId="0" borderId="10" xfId="0" applyNumberFormat="1" applyFont="1" applyBorder="1" applyAlignment="1" applyProtection="1">
      <alignment vertical="center" wrapText="1"/>
      <protection locked="0"/>
    </xf>
    <xf numFmtId="165" fontId="0" fillId="0" borderId="23" xfId="0" applyNumberFormat="1" applyBorder="1" applyAlignment="1" applyProtection="1">
      <alignment vertical="center" wrapText="1"/>
      <protection locked="0"/>
    </xf>
    <xf numFmtId="165" fontId="0" fillId="21" borderId="23" xfId="0" applyNumberFormat="1" applyFill="1" applyBorder="1" applyAlignment="1" applyProtection="1">
      <alignment vertical="center" wrapText="1"/>
      <protection locked="0"/>
    </xf>
    <xf numFmtId="165" fontId="0" fillId="21" borderId="11" xfId="0" applyNumberFormat="1" applyFill="1" applyBorder="1" applyAlignment="1" applyProtection="1">
      <alignment horizontal="left" vertical="center" wrapText="1" indent="1"/>
      <protection locked="0"/>
    </xf>
    <xf numFmtId="165" fontId="18" fillId="21" borderId="10" xfId="0" applyNumberFormat="1" applyFont="1" applyFill="1" applyBorder="1" applyAlignment="1" applyProtection="1">
      <alignment vertical="center" wrapText="1"/>
      <protection locked="0"/>
    </xf>
    <xf numFmtId="165" fontId="7" fillId="21" borderId="16" xfId="0" applyNumberFormat="1" applyFont="1" applyFill="1" applyBorder="1" applyAlignment="1">
      <alignment horizontal="left" vertical="center" wrapText="1"/>
    </xf>
    <xf numFmtId="165" fontId="17" fillId="21" borderId="13" xfId="0" applyNumberFormat="1" applyFont="1" applyFill="1" applyBorder="1" applyAlignment="1">
      <alignment vertical="center" wrapText="1"/>
    </xf>
    <xf numFmtId="165" fontId="17" fillId="21" borderId="14" xfId="0" applyNumberFormat="1" applyFont="1" applyFill="1" applyBorder="1" applyAlignment="1">
      <alignment vertical="center" wrapText="1"/>
    </xf>
    <xf numFmtId="165" fontId="31" fillId="0" borderId="19" xfId="43" applyNumberFormat="1" applyFont="1" applyBorder="1" applyAlignment="1">
      <alignment vertical="center"/>
    </xf>
    <xf numFmtId="0" fontId="5" fillId="0" borderId="19" xfId="0" applyFont="1" applyBorder="1" applyAlignment="1">
      <alignment horizontal="right" vertical="center"/>
    </xf>
    <xf numFmtId="0" fontId="7" fillId="0" borderId="20" xfId="43" applyFont="1" applyBorder="1" applyAlignment="1">
      <alignment horizontal="center" vertical="center" wrapText="1"/>
    </xf>
    <xf numFmtId="0" fontId="7" fillId="0" borderId="21" xfId="43" applyFont="1" applyBorder="1" applyAlignment="1">
      <alignment horizontal="center" vertical="center" wrapText="1"/>
    </xf>
    <xf numFmtId="0" fontId="17" fillId="0" borderId="16" xfId="43" applyFont="1" applyBorder="1" applyAlignment="1">
      <alignment horizontal="center" vertical="center" wrapText="1"/>
    </xf>
    <xf numFmtId="0" fontId="17" fillId="0" borderId="13" xfId="43" applyFont="1" applyBorder="1" applyAlignment="1">
      <alignment horizontal="center" vertical="center" wrapText="1"/>
    </xf>
    <xf numFmtId="0" fontId="17" fillId="0" borderId="14" xfId="43" applyFont="1" applyBorder="1" applyAlignment="1">
      <alignment horizontal="center" vertical="center" wrapText="1"/>
    </xf>
    <xf numFmtId="0" fontId="17" fillId="0" borderId="16" xfId="43" applyFont="1" applyBorder="1" applyAlignment="1">
      <alignment horizontal="left" vertical="center" wrapText="1" indent="1"/>
    </xf>
    <xf numFmtId="0" fontId="17" fillId="0" borderId="13" xfId="43" applyFont="1" applyBorder="1" applyAlignment="1">
      <alignment horizontal="left" vertical="center" wrapText="1"/>
    </xf>
    <xf numFmtId="165" fontId="17" fillId="0" borderId="13" xfId="43" applyNumberFormat="1" applyFont="1" applyBorder="1" applyAlignment="1">
      <alignment horizontal="right" vertical="center" wrapText="1" indent="1"/>
    </xf>
    <xf numFmtId="165" fontId="17" fillId="0" borderId="41" xfId="43" applyNumberFormat="1" applyFont="1" applyBorder="1" applyAlignment="1">
      <alignment horizontal="right" vertical="center" wrapText="1" indent="1"/>
    </xf>
    <xf numFmtId="49" fontId="18" fillId="0" borderId="36" xfId="43" applyNumberFormat="1" applyFont="1" applyBorder="1" applyAlignment="1">
      <alignment horizontal="left" vertical="center" wrapText="1" indent="1"/>
    </xf>
    <xf numFmtId="0" fontId="23" fillId="0" borderId="40" xfId="0" applyFont="1" applyBorder="1" applyAlignment="1">
      <alignment horizontal="left" vertical="center" wrapText="1"/>
    </xf>
    <xf numFmtId="165" fontId="18" fillId="0" borderId="40" xfId="43" applyNumberFormat="1" applyFont="1" applyBorder="1" applyAlignment="1" applyProtection="1">
      <alignment horizontal="right" vertical="center" wrapText="1" indent="1"/>
      <protection locked="0"/>
    </xf>
    <xf numFmtId="165" fontId="18" fillId="0" borderId="66" xfId="43" applyNumberFormat="1" applyFont="1" applyBorder="1" applyAlignment="1" applyProtection="1">
      <alignment horizontal="right" vertical="center" wrapText="1" indent="1"/>
      <protection locked="0"/>
    </xf>
    <xf numFmtId="49" fontId="18" fillId="0" borderId="11" xfId="43" applyNumberFormat="1" applyFont="1" applyBorder="1" applyAlignment="1">
      <alignment horizontal="left" vertical="center" wrapText="1" indent="1"/>
    </xf>
    <xf numFmtId="0" fontId="23" fillId="0" borderId="10" xfId="0" applyFont="1" applyBorder="1" applyAlignment="1">
      <alignment horizontal="left" vertical="center" wrapText="1"/>
    </xf>
    <xf numFmtId="165" fontId="18" fillId="0" borderId="10" xfId="43" applyNumberFormat="1" applyFont="1" applyBorder="1" applyAlignment="1" applyProtection="1">
      <alignment horizontal="right" vertical="center" wrapText="1" indent="1"/>
      <protection locked="0"/>
    </xf>
    <xf numFmtId="165" fontId="18" fillId="0" borderId="43" xfId="43" applyNumberFormat="1" applyFont="1" applyBorder="1" applyAlignment="1" applyProtection="1">
      <alignment horizontal="right" vertical="center" wrapText="1" indent="1"/>
      <protection locked="0"/>
    </xf>
    <xf numFmtId="165" fontId="18" fillId="20" borderId="10" xfId="43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2" xfId="43" applyNumberFormat="1" applyFont="1" applyBorder="1" applyAlignment="1">
      <alignment horizontal="left" vertical="center" wrapText="1" indent="1"/>
    </xf>
    <xf numFmtId="0" fontId="23" fillId="0" borderId="15" xfId="0" applyFont="1" applyBorder="1" applyAlignment="1">
      <alignment horizontal="left" vertical="center" wrapText="1"/>
    </xf>
    <xf numFmtId="165" fontId="18" fillId="20" borderId="15" xfId="43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5" xfId="43" applyNumberFormat="1" applyFont="1" applyBorder="1" applyAlignment="1" applyProtection="1">
      <alignment horizontal="right" vertical="center" wrapText="1" indent="1"/>
      <protection locked="0"/>
    </xf>
    <xf numFmtId="165" fontId="18" fillId="0" borderId="67" xfId="43" applyNumberFormat="1" applyFont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>
      <alignment horizontal="left" vertical="center"/>
    </xf>
    <xf numFmtId="0" fontId="17" fillId="0" borderId="13" xfId="43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165" fontId="25" fillId="0" borderId="13" xfId="43" applyNumberFormat="1" applyFont="1" applyBorder="1" applyAlignment="1">
      <alignment horizontal="right" vertical="center" wrapText="1" indent="1"/>
    </xf>
    <xf numFmtId="165" fontId="25" fillId="0" borderId="41" xfId="43" applyNumberFormat="1" applyFont="1" applyBorder="1" applyAlignment="1">
      <alignment horizontal="right" vertical="center" wrapText="1" indent="1"/>
    </xf>
    <xf numFmtId="165" fontId="18" fillId="0" borderId="40" xfId="43" applyNumberFormat="1" applyFont="1" applyBorder="1" applyAlignment="1">
      <alignment horizontal="right" vertical="center" wrapText="1" indent="1"/>
    </xf>
    <xf numFmtId="165" fontId="18" fillId="0" borderId="66" xfId="43" applyNumberFormat="1" applyFont="1" applyBorder="1" applyAlignment="1">
      <alignment horizontal="right" vertical="center" wrapText="1" indent="1"/>
    </xf>
    <xf numFmtId="49" fontId="18" fillId="0" borderId="11" xfId="43" applyNumberFormat="1" applyFont="1" applyBorder="1" applyAlignment="1">
      <alignment horizontal="center" wrapText="1"/>
    </xf>
    <xf numFmtId="165" fontId="26" fillId="0" borderId="43" xfId="43" applyNumberFormat="1" applyFont="1" applyBorder="1" applyAlignment="1" applyProtection="1">
      <alignment horizontal="right" vertical="center" wrapText="1" indent="1"/>
      <protection locked="0"/>
    </xf>
    <xf numFmtId="165" fontId="26" fillId="0" borderId="10" xfId="43" applyNumberFormat="1" applyFont="1" applyBorder="1" applyAlignment="1" applyProtection="1">
      <alignment horizontal="right" vertical="center" wrapText="1" indent="1"/>
      <protection locked="0"/>
    </xf>
    <xf numFmtId="49" fontId="18" fillId="0" borderId="12" xfId="43" applyNumberFormat="1" applyFont="1" applyBorder="1" applyAlignment="1">
      <alignment horizontal="center" vertical="center" wrapText="1"/>
    </xf>
    <xf numFmtId="165" fontId="26" fillId="0" borderId="67" xfId="43" applyNumberFormat="1" applyFont="1" applyBorder="1" applyAlignment="1" applyProtection="1">
      <alignment horizontal="right" vertical="center" wrapText="1" indent="1"/>
      <protection locked="0"/>
    </xf>
    <xf numFmtId="165" fontId="26" fillId="0" borderId="15" xfId="43" applyNumberFormat="1" applyFont="1" applyBorder="1" applyAlignment="1" applyProtection="1">
      <alignment horizontal="right" vertical="center" wrapText="1" indent="1"/>
      <protection locked="0"/>
    </xf>
    <xf numFmtId="165" fontId="26" fillId="0" borderId="66" xfId="43" applyNumberFormat="1" applyFont="1" applyBorder="1" applyAlignment="1" applyProtection="1">
      <alignment horizontal="right" vertical="center" wrapText="1" indent="1"/>
      <protection locked="0"/>
    </xf>
    <xf numFmtId="165" fontId="26" fillId="0" borderId="40" xfId="43" applyNumberFormat="1" applyFont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49" fontId="18" fillId="0" borderId="11" xfId="43" applyNumberFormat="1" applyFont="1" applyBorder="1" applyAlignment="1">
      <alignment horizontal="center" vertical="center" wrapText="1"/>
    </xf>
    <xf numFmtId="49" fontId="18" fillId="0" borderId="11" xfId="43" applyNumberFormat="1" applyFont="1" applyBorder="1" applyAlignment="1">
      <alignment wrapText="1"/>
    </xf>
    <xf numFmtId="0" fontId="24" fillId="0" borderId="16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23" fillId="0" borderId="12" xfId="0" applyFont="1" applyBorder="1" applyAlignment="1">
      <alignment horizontal="left" wrapText="1"/>
    </xf>
    <xf numFmtId="165" fontId="17" fillId="0" borderId="41" xfId="43" applyNumberFormat="1" applyFont="1" applyBorder="1" applyAlignment="1" applyProtection="1">
      <alignment horizontal="right" vertical="center" wrapText="1" indent="1"/>
      <protection locked="0"/>
    </xf>
    <xf numFmtId="165" fontId="17" fillId="0" borderId="13" xfId="43" applyNumberFormat="1" applyFont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>
      <alignment vertical="center" wrapText="1"/>
    </xf>
    <xf numFmtId="0" fontId="24" fillId="0" borderId="68" xfId="0" applyFont="1" applyBorder="1" applyAlignment="1">
      <alignment vertical="center" wrapText="1"/>
    </xf>
    <xf numFmtId="0" fontId="24" fillId="0" borderId="64" xfId="0" applyFont="1" applyBorder="1" applyAlignment="1">
      <alignment vertical="center" wrapText="1"/>
    </xf>
    <xf numFmtId="165" fontId="31" fillId="0" borderId="19" xfId="43" applyNumberFormat="1" applyFont="1" applyBorder="1"/>
    <xf numFmtId="0" fontId="5" fillId="0" borderId="19" xfId="0" applyFont="1" applyBorder="1" applyAlignment="1">
      <alignment horizontal="right"/>
    </xf>
    <xf numFmtId="0" fontId="17" fillId="0" borderId="41" xfId="43" applyFont="1" applyBorder="1" applyAlignment="1">
      <alignment horizontal="center" vertical="center" wrapText="1"/>
    </xf>
    <xf numFmtId="0" fontId="17" fillId="0" borderId="58" xfId="43" applyFont="1" applyBorder="1" applyAlignment="1">
      <alignment horizontal="left" vertical="center" wrapText="1" indent="1"/>
    </xf>
    <xf numFmtId="0" fontId="17" fillId="0" borderId="59" xfId="43" applyFont="1" applyBorder="1" applyAlignment="1">
      <alignment vertical="center" wrapText="1"/>
    </xf>
    <xf numFmtId="165" fontId="17" fillId="0" borderId="65" xfId="43" applyNumberFormat="1" applyFont="1" applyBorder="1" applyAlignment="1">
      <alignment horizontal="right" vertical="center" wrapText="1" indent="1"/>
    </xf>
    <xf numFmtId="165" fontId="17" fillId="0" borderId="59" xfId="43" applyNumberFormat="1" applyFont="1" applyBorder="1" applyAlignment="1">
      <alignment horizontal="right" vertical="center" wrapText="1" indent="1"/>
    </xf>
    <xf numFmtId="49" fontId="18" fillId="0" borderId="49" xfId="43" applyNumberFormat="1" applyFont="1" applyBorder="1" applyAlignment="1">
      <alignment horizontal="left" vertical="center" wrapText="1" indent="1"/>
    </xf>
    <xf numFmtId="0" fontId="18" fillId="0" borderId="39" xfId="43" applyFont="1" applyBorder="1" applyAlignment="1">
      <alignment horizontal="left" vertical="center" wrapText="1"/>
    </xf>
    <xf numFmtId="165" fontId="18" fillId="0" borderId="47" xfId="43" applyNumberFormat="1" applyFont="1" applyBorder="1" applyAlignment="1" applyProtection="1">
      <alignment horizontal="right" vertical="center" wrapText="1" indent="1"/>
      <protection locked="0"/>
    </xf>
    <xf numFmtId="165" fontId="18" fillId="0" borderId="39" xfId="43" applyNumberFormat="1" applyFont="1" applyBorder="1" applyAlignment="1" applyProtection="1">
      <alignment horizontal="right" vertical="center" wrapText="1" indent="1"/>
      <protection locked="0"/>
    </xf>
    <xf numFmtId="0" fontId="18" fillId="0" borderId="10" xfId="43" applyFont="1" applyBorder="1" applyAlignment="1">
      <alignment horizontal="left" vertical="center" wrapText="1"/>
    </xf>
    <xf numFmtId="0" fontId="18" fillId="0" borderId="57" xfId="43" applyFont="1" applyBorder="1" applyAlignment="1">
      <alignment horizontal="left" vertical="center" wrapText="1"/>
    </xf>
    <xf numFmtId="0" fontId="18" fillId="0" borderId="0" xfId="43" applyFont="1" applyAlignment="1">
      <alignment horizontal="left" vertical="center" wrapText="1"/>
    </xf>
    <xf numFmtId="0" fontId="18" fillId="0" borderId="10" xfId="43" applyFont="1" applyBorder="1" applyAlignment="1">
      <alignment horizontal="left" vertical="center"/>
    </xf>
    <xf numFmtId="49" fontId="18" fillId="0" borderId="50" xfId="43" applyNumberFormat="1" applyFont="1" applyBorder="1" applyAlignment="1">
      <alignment horizontal="left" vertical="center" wrapText="1" indent="1"/>
    </xf>
    <xf numFmtId="0" fontId="18" fillId="0" borderId="15" xfId="43" applyFont="1" applyBorder="1" applyAlignment="1">
      <alignment horizontal="left" vertical="center" wrapText="1"/>
    </xf>
    <xf numFmtId="49" fontId="18" fillId="0" borderId="54" xfId="43" applyNumberFormat="1" applyFont="1" applyBorder="1" applyAlignment="1">
      <alignment horizontal="left" vertical="center" wrapText="1" indent="1"/>
    </xf>
    <xf numFmtId="0" fontId="18" fillId="0" borderId="20" xfId="43" applyFont="1" applyBorder="1" applyAlignment="1">
      <alignment horizontal="left" vertical="center" wrapText="1"/>
    </xf>
    <xf numFmtId="165" fontId="18" fillId="0" borderId="63" xfId="43" applyNumberFormat="1" applyFont="1" applyBorder="1" applyAlignment="1" applyProtection="1">
      <alignment horizontal="right" vertical="center" wrapText="1" indent="1"/>
      <protection locked="0"/>
    </xf>
    <xf numFmtId="165" fontId="18" fillId="0" borderId="20" xfId="43" applyNumberFormat="1" applyFont="1" applyBorder="1" applyAlignment="1" applyProtection="1">
      <alignment horizontal="right" vertical="center" wrapText="1" indent="1"/>
      <protection locked="0"/>
    </xf>
    <xf numFmtId="0" fontId="17" fillId="0" borderId="13" xfId="43" applyFont="1" applyBorder="1" applyAlignment="1">
      <alignment vertical="center" wrapText="1"/>
    </xf>
    <xf numFmtId="0" fontId="18" fillId="0" borderId="40" xfId="43" applyFont="1" applyBorder="1" applyAlignment="1">
      <alignment horizontal="left" vertical="center" wrapText="1"/>
    </xf>
    <xf numFmtId="0" fontId="25" fillId="0" borderId="13" xfId="43" applyFont="1" applyBorder="1" applyAlignment="1">
      <alignment horizontal="left" vertical="center" wrapText="1"/>
    </xf>
    <xf numFmtId="0" fontId="25" fillId="0" borderId="13" xfId="43" applyFont="1" applyBorder="1" applyAlignment="1">
      <alignment horizontal="left" vertical="center"/>
    </xf>
    <xf numFmtId="0" fontId="18" fillId="0" borderId="18" xfId="43" applyFont="1" applyBorder="1" applyAlignment="1">
      <alignment horizontal="left" vertical="center" wrapText="1"/>
    </xf>
    <xf numFmtId="165" fontId="24" fillId="0" borderId="41" xfId="0" applyNumberFormat="1" applyFont="1" applyBorder="1" applyAlignment="1">
      <alignment horizontal="right" vertical="center" wrapText="1" indent="1"/>
    </xf>
    <xf numFmtId="165" fontId="24" fillId="0" borderId="13" xfId="0" applyNumberFormat="1" applyFont="1" applyBorder="1" applyAlignment="1">
      <alignment horizontal="right" vertical="center" wrapText="1" indent="1"/>
    </xf>
    <xf numFmtId="165" fontId="22" fillId="0" borderId="41" xfId="0" quotePrefix="1" applyNumberFormat="1" applyFont="1" applyBorder="1" applyAlignment="1">
      <alignment horizontal="right" vertical="center" wrapText="1" indent="1"/>
    </xf>
    <xf numFmtId="165" fontId="22" fillId="0" borderId="13" xfId="0" quotePrefix="1" applyNumberFormat="1" applyFont="1" applyBorder="1" applyAlignment="1">
      <alignment horizontal="right" vertical="center" wrapText="1" indent="1"/>
    </xf>
    <xf numFmtId="0" fontId="24" fillId="0" borderId="68" xfId="0" applyFont="1" applyBorder="1" applyAlignment="1">
      <alignment horizontal="left" vertical="center" wrapText="1" indent="1"/>
    </xf>
    <xf numFmtId="0" fontId="22" fillId="0" borderId="64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165" fontId="26" fillId="0" borderId="10" xfId="0" applyNumberFormat="1" applyFont="1" applyBorder="1" applyAlignment="1" applyProtection="1">
      <alignment vertical="center"/>
      <protection locked="0"/>
    </xf>
    <xf numFmtId="165" fontId="26" fillId="0" borderId="23" xfId="0" applyNumberFormat="1" applyFont="1" applyBorder="1" applyAlignment="1" applyProtection="1">
      <alignment vertical="center"/>
      <protection locked="0"/>
    </xf>
    <xf numFmtId="165" fontId="25" fillId="0" borderId="23" xfId="0" applyNumberFormat="1" applyFont="1" applyBorder="1" applyAlignment="1">
      <alignment vertical="center"/>
    </xf>
    <xf numFmtId="165" fontId="25" fillId="0" borderId="17" xfId="0" applyNumberFormat="1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6" fillId="0" borderId="15" xfId="0" applyFont="1" applyBorder="1" applyAlignment="1">
      <alignment vertical="center" wrapText="1"/>
    </xf>
    <xf numFmtId="165" fontId="26" fillId="0" borderId="15" xfId="0" applyNumberFormat="1" applyFont="1" applyBorder="1" applyAlignment="1" applyProtection="1">
      <alignment vertical="center"/>
      <protection locked="0"/>
    </xf>
    <xf numFmtId="165" fontId="26" fillId="0" borderId="53" xfId="0" applyNumberFormat="1" applyFont="1" applyBorder="1" applyAlignment="1" applyProtection="1">
      <alignment vertical="center"/>
      <protection locked="0"/>
    </xf>
    <xf numFmtId="0" fontId="26" fillId="0" borderId="54" xfId="0" applyFont="1" applyBorder="1" applyAlignment="1">
      <alignment horizontal="center" vertical="center"/>
    </xf>
    <xf numFmtId="0" fontId="26" fillId="0" borderId="20" xfId="0" applyFont="1" applyBorder="1" applyAlignment="1">
      <alignment vertical="center" wrapText="1"/>
    </xf>
    <xf numFmtId="165" fontId="26" fillId="0" borderId="20" xfId="0" applyNumberFormat="1" applyFont="1" applyBorder="1" applyAlignment="1" applyProtection="1">
      <alignment vertical="center"/>
      <protection locked="0"/>
    </xf>
    <xf numFmtId="165" fontId="26" fillId="0" borderId="48" xfId="0" applyNumberFormat="1" applyFont="1" applyBorder="1" applyAlignment="1" applyProtection="1">
      <alignment vertical="center"/>
      <protection locked="0"/>
    </xf>
    <xf numFmtId="165" fontId="25" fillId="0" borderId="13" xfId="0" applyNumberFormat="1" applyFont="1" applyBorder="1" applyAlignment="1">
      <alignment vertical="center"/>
    </xf>
    <xf numFmtId="165" fontId="25" fillId="0" borderId="52" xfId="0" applyNumberFormat="1" applyFont="1" applyBorder="1" applyAlignment="1">
      <alignment vertical="center"/>
    </xf>
    <xf numFmtId="165" fontId="25" fillId="0" borderId="14" xfId="0" applyNumberFormat="1" applyFont="1" applyBorder="1" applyAlignment="1">
      <alignment vertical="center"/>
    </xf>
    <xf numFmtId="165" fontId="25" fillId="0" borderId="21" xfId="0" applyNumberFormat="1" applyFont="1" applyBorder="1" applyAlignment="1">
      <alignment vertical="center"/>
    </xf>
    <xf numFmtId="165" fontId="27" fillId="0" borderId="13" xfId="0" applyNumberFormat="1" applyFont="1" applyBorder="1" applyAlignment="1">
      <alignment vertical="center"/>
    </xf>
    <xf numFmtId="0" fontId="7" fillId="0" borderId="20" xfId="43" applyFont="1" applyBorder="1" applyAlignment="1">
      <alignment horizontal="center" vertical="center" wrapText="1"/>
    </xf>
    <xf numFmtId="0" fontId="14" fillId="0" borderId="0" xfId="44" applyAlignment="1">
      <alignment vertical="center" wrapText="1"/>
    </xf>
    <xf numFmtId="0" fontId="16" fillId="0" borderId="0" xfId="44" applyFont="1" applyAlignment="1">
      <alignment horizontal="center" vertical="center"/>
    </xf>
    <xf numFmtId="0" fontId="14" fillId="0" borderId="0" xfId="44" applyAlignment="1">
      <alignment vertical="center"/>
    </xf>
    <xf numFmtId="49" fontId="17" fillId="0" borderId="54" xfId="44" applyNumberFormat="1" applyFont="1" applyBorder="1" applyAlignment="1">
      <alignment horizontal="center" vertical="center" wrapText="1"/>
    </xf>
    <xf numFmtId="49" fontId="17" fillId="0" borderId="20" xfId="44" applyNumberFormat="1" applyFont="1" applyBorder="1" applyAlignment="1">
      <alignment horizontal="center" vertical="center"/>
    </xf>
    <xf numFmtId="49" fontId="17" fillId="0" borderId="21" xfId="44" applyNumberFormat="1" applyFont="1" applyBorder="1" applyAlignment="1">
      <alignment horizontal="center" vertical="center"/>
    </xf>
    <xf numFmtId="0" fontId="24" fillId="0" borderId="11" xfId="45" applyFont="1" applyBorder="1" applyAlignment="1">
      <alignment vertical="center" wrapText="1"/>
    </xf>
    <xf numFmtId="170" fontId="18" fillId="0" borderId="40" xfId="44" applyNumberFormat="1" applyFont="1" applyBorder="1" applyAlignment="1">
      <alignment horizontal="center" vertical="center"/>
    </xf>
    <xf numFmtId="171" fontId="18" fillId="0" borderId="56" xfId="44" applyNumberFormat="1" applyFont="1" applyBorder="1" applyAlignment="1" applyProtection="1">
      <alignment vertical="center"/>
      <protection locked="0"/>
    </xf>
    <xf numFmtId="170" fontId="18" fillId="0" borderId="10" xfId="44" applyNumberFormat="1" applyFont="1" applyBorder="1" applyAlignment="1">
      <alignment horizontal="center" vertical="center"/>
    </xf>
    <xf numFmtId="171" fontId="18" fillId="0" borderId="17" xfId="44" applyNumberFormat="1" applyFont="1" applyBorder="1" applyAlignment="1" applyProtection="1">
      <alignment vertical="center"/>
      <protection locked="0"/>
    </xf>
    <xf numFmtId="171" fontId="17" fillId="0" borderId="17" xfId="44" applyNumberFormat="1" applyFont="1" applyBorder="1" applyAlignment="1">
      <alignment vertical="center"/>
    </xf>
    <xf numFmtId="171" fontId="26" fillId="0" borderId="17" xfId="44" applyNumberFormat="1" applyFont="1" applyBorder="1" applyAlignment="1" applyProtection="1">
      <alignment vertical="center"/>
      <protection locked="0"/>
    </xf>
    <xf numFmtId="171" fontId="25" fillId="0" borderId="17" xfId="44" applyNumberFormat="1" applyFont="1" applyBorder="1" applyAlignment="1" applyProtection="1">
      <alignment vertical="center"/>
      <protection locked="0"/>
    </xf>
    <xf numFmtId="0" fontId="17" fillId="0" borderId="54" xfId="44" applyFont="1" applyBorder="1" applyAlignment="1">
      <alignment horizontal="left" vertical="center" wrapText="1"/>
    </xf>
    <xf numFmtId="170" fontId="18" fillId="0" borderId="20" xfId="44" applyNumberFormat="1" applyFont="1" applyBorder="1" applyAlignment="1">
      <alignment horizontal="center" vertical="center"/>
    </xf>
    <xf numFmtId="171" fontId="17" fillId="0" borderId="21" xfId="44" applyNumberFormat="1" applyFont="1" applyBorder="1" applyAlignment="1">
      <alignment vertical="center"/>
    </xf>
    <xf numFmtId="0" fontId="41" fillId="0" borderId="0" xfId="45"/>
    <xf numFmtId="0" fontId="22" fillId="0" borderId="58" xfId="45" applyFont="1" applyBorder="1" applyAlignment="1">
      <alignment horizontal="center" vertical="center"/>
    </xf>
    <xf numFmtId="0" fontId="48" fillId="0" borderId="59" xfId="44" applyFont="1" applyBorder="1" applyAlignment="1">
      <alignment horizontal="center" vertical="center" textRotation="90"/>
    </xf>
    <xf numFmtId="0" fontId="22" fillId="0" borderId="59" xfId="45" applyFont="1" applyBorder="1" applyAlignment="1">
      <alignment horizontal="center" vertical="center" wrapText="1"/>
    </xf>
    <xf numFmtId="0" fontId="22" fillId="0" borderId="74" xfId="45" applyFont="1" applyBorder="1" applyAlignment="1">
      <alignment horizontal="center" vertical="center" wrapText="1"/>
    </xf>
    <xf numFmtId="0" fontId="22" fillId="0" borderId="16" xfId="45" applyFont="1" applyBorder="1" applyAlignment="1">
      <alignment horizontal="center" vertical="center"/>
    </xf>
    <xf numFmtId="0" fontId="22" fillId="0" borderId="13" xfId="45" applyFont="1" applyBorder="1" applyAlignment="1">
      <alignment horizontal="center" vertical="center" wrapText="1"/>
    </xf>
    <xf numFmtId="0" fontId="22" fillId="0" borderId="14" xfId="45" applyFont="1" applyBorder="1" applyAlignment="1">
      <alignment horizontal="center" vertical="center" wrapText="1"/>
    </xf>
    <xf numFmtId="0" fontId="23" fillId="0" borderId="11" xfId="45" applyFont="1" applyBorder="1" applyProtection="1">
      <protection locked="0"/>
    </xf>
    <xf numFmtId="0" fontId="23" fillId="0" borderId="40" xfId="45" applyFont="1" applyBorder="1" applyAlignment="1">
      <alignment horizontal="right" indent="1"/>
    </xf>
    <xf numFmtId="3" fontId="23" fillId="0" borderId="40" xfId="45" applyNumberFormat="1" applyFont="1" applyBorder="1" applyProtection="1">
      <protection locked="0"/>
    </xf>
    <xf numFmtId="3" fontId="23" fillId="0" borderId="56" xfId="45" applyNumberFormat="1" applyFont="1" applyBorder="1" applyProtection="1">
      <protection locked="0"/>
    </xf>
    <xf numFmtId="0" fontId="23" fillId="0" borderId="10" xfId="45" applyFont="1" applyBorder="1" applyAlignment="1">
      <alignment horizontal="right" indent="1"/>
    </xf>
    <xf numFmtId="3" fontId="23" fillId="0" borderId="10" xfId="45" applyNumberFormat="1" applyFont="1" applyBorder="1" applyProtection="1">
      <protection locked="0"/>
    </xf>
    <xf numFmtId="3" fontId="23" fillId="0" borderId="17" xfId="45" applyNumberFormat="1" applyFont="1" applyBorder="1" applyProtection="1">
      <protection locked="0"/>
    </xf>
    <xf numFmtId="0" fontId="23" fillId="0" borderId="12" xfId="45" applyFont="1" applyBorder="1" applyProtection="1">
      <protection locked="0"/>
    </xf>
    <xf numFmtId="0" fontId="23" fillId="0" borderId="15" xfId="45" applyFont="1" applyBorder="1" applyAlignment="1">
      <alignment horizontal="right" indent="1"/>
    </xf>
    <xf numFmtId="3" fontId="23" fillId="0" borderId="15" xfId="45" applyNumberFormat="1" applyFont="1" applyBorder="1" applyProtection="1">
      <protection locked="0"/>
    </xf>
    <xf numFmtId="3" fontId="23" fillId="0" borderId="60" xfId="45" applyNumberFormat="1" applyFont="1" applyBorder="1" applyProtection="1">
      <protection locked="0"/>
    </xf>
    <xf numFmtId="0" fontId="24" fillId="0" borderId="16" xfId="45" applyFont="1" applyBorder="1" applyProtection="1">
      <protection locked="0"/>
    </xf>
    <xf numFmtId="0" fontId="23" fillId="0" borderId="13" xfId="45" applyFont="1" applyBorder="1" applyAlignment="1">
      <alignment horizontal="right" indent="1"/>
    </xf>
    <xf numFmtId="3" fontId="23" fillId="0" borderId="13" xfId="45" applyNumberFormat="1" applyFont="1" applyBorder="1" applyProtection="1">
      <protection locked="0"/>
    </xf>
    <xf numFmtId="171" fontId="17" fillId="0" borderId="14" xfId="44" applyNumberFormat="1" applyFont="1" applyBorder="1" applyAlignment="1">
      <alignment vertical="center"/>
    </xf>
    <xf numFmtId="0" fontId="23" fillId="0" borderId="36" xfId="45" applyFont="1" applyBorder="1" applyProtection="1">
      <protection locked="0"/>
    </xf>
    <xf numFmtId="3" fontId="23" fillId="0" borderId="61" xfId="45" applyNumberFormat="1" applyFont="1" applyBorder="1"/>
    <xf numFmtId="0" fontId="62" fillId="0" borderId="0" xfId="45" applyFont="1"/>
    <xf numFmtId="0" fontId="52" fillId="0" borderId="58" xfId="45" applyFont="1" applyBorder="1" applyAlignment="1">
      <alignment horizontal="center" vertical="center"/>
    </xf>
    <xf numFmtId="0" fontId="52" fillId="0" borderId="59" xfId="45" applyFont="1" applyBorder="1" applyAlignment="1">
      <alignment horizontal="center" vertical="center" wrapText="1"/>
    </xf>
    <xf numFmtId="0" fontId="52" fillId="0" borderId="74" xfId="45" applyFont="1" applyBorder="1" applyAlignment="1">
      <alignment horizontal="center" vertical="center" wrapText="1"/>
    </xf>
    <xf numFmtId="0" fontId="52" fillId="0" borderId="16" xfId="45" applyFont="1" applyBorder="1" applyAlignment="1">
      <alignment horizontal="center" vertical="center"/>
    </xf>
    <xf numFmtId="0" fontId="52" fillId="0" borderId="13" xfId="45" applyFont="1" applyBorder="1" applyAlignment="1">
      <alignment horizontal="center" vertical="center" wrapText="1"/>
    </xf>
    <xf numFmtId="0" fontId="52" fillId="0" borderId="14" xfId="45" applyFont="1" applyBorder="1" applyAlignment="1">
      <alignment horizontal="center" vertical="center" wrapText="1"/>
    </xf>
    <xf numFmtId="0" fontId="23" fillId="0" borderId="11" xfId="45" applyFont="1" applyBorder="1" applyAlignment="1" applyProtection="1">
      <alignment horizontal="left" indent="1"/>
      <protection locked="0"/>
    </xf>
    <xf numFmtId="0" fontId="23" fillId="0" borderId="12" xfId="45" applyFont="1" applyBorder="1" applyAlignment="1" applyProtection="1">
      <alignment horizontal="left" indent="1"/>
      <protection locked="0"/>
    </xf>
    <xf numFmtId="0" fontId="23" fillId="0" borderId="36" xfId="45" applyFont="1" applyBorder="1" applyAlignment="1" applyProtection="1">
      <alignment horizontal="left" indent="1"/>
      <protection locked="0"/>
    </xf>
    <xf numFmtId="0" fontId="24" fillId="0" borderId="52" xfId="45" applyFont="1" applyBorder="1"/>
    <xf numFmtId="0" fontId="42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4" fillId="0" borderId="16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 applyProtection="1">
      <alignment horizontal="left" vertical="center" wrapText="1" indent="1"/>
      <protection locked="0"/>
    </xf>
    <xf numFmtId="172" fontId="27" fillId="0" borderId="56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4" fillId="0" borderId="10" xfId="0" applyFont="1" applyBorder="1" applyAlignment="1">
      <alignment horizontal="left" vertical="center" indent="5"/>
    </xf>
    <xf numFmtId="172" fontId="33" fillId="0" borderId="17" xfId="0" applyNumberFormat="1" applyFont="1" applyBorder="1" applyAlignment="1" applyProtection="1">
      <alignment horizontal="right" vertical="center"/>
      <protection locked="0"/>
    </xf>
    <xf numFmtId="0" fontId="1" fillId="0" borderId="10" xfId="0" applyFont="1" applyBorder="1" applyAlignment="1">
      <alignment horizontal="left" vertical="center" indent="1"/>
    </xf>
    <xf numFmtId="0" fontId="0" fillId="0" borderId="54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 indent="1"/>
    </xf>
    <xf numFmtId="172" fontId="33" fillId="0" borderId="21" xfId="0" applyNumberFormat="1" applyFont="1" applyBorder="1" applyAlignment="1" applyProtection="1">
      <alignment horizontal="right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39" xfId="0" applyBorder="1" applyAlignment="1" applyProtection="1">
      <alignment horizontal="left" vertical="center" wrapText="1" indent="1"/>
      <protection locked="0"/>
    </xf>
    <xf numFmtId="172" fontId="27" fillId="0" borderId="62" xfId="0" applyNumberFormat="1" applyFont="1" applyBorder="1" applyAlignment="1">
      <alignment horizontal="right" vertical="center"/>
    </xf>
    <xf numFmtId="0" fontId="54" fillId="0" borderId="20" xfId="0" applyFont="1" applyBorder="1" applyAlignment="1">
      <alignment horizontal="left" vertical="center" indent="5"/>
    </xf>
    <xf numFmtId="0" fontId="39" fillId="0" borderId="54" xfId="45" applyFont="1" applyBorder="1" applyAlignment="1">
      <alignment horizontal="center" vertical="center" wrapText="1"/>
    </xf>
    <xf numFmtId="0" fontId="39" fillId="0" borderId="20" xfId="45" applyFont="1" applyBorder="1" applyAlignment="1">
      <alignment horizontal="center" vertical="center" wrapText="1"/>
    </xf>
    <xf numFmtId="0" fontId="39" fillId="0" borderId="21" xfId="45" applyFont="1" applyBorder="1" applyAlignment="1">
      <alignment horizontal="center" vertical="center" wrapText="1"/>
    </xf>
    <xf numFmtId="0" fontId="24" fillId="0" borderId="49" xfId="45" applyFont="1" applyBorder="1" applyAlignment="1">
      <alignment vertical="center" wrapText="1"/>
    </xf>
    <xf numFmtId="170" fontId="18" fillId="0" borderId="39" xfId="44" applyNumberFormat="1" applyFont="1" applyBorder="1" applyAlignment="1">
      <alignment horizontal="center" vertical="center"/>
    </xf>
    <xf numFmtId="169" fontId="49" fillId="0" borderId="39" xfId="45" applyNumberFormat="1" applyFont="1" applyBorder="1" applyAlignment="1" applyProtection="1">
      <alignment horizontal="right" vertical="center" wrapText="1"/>
      <protection locked="0"/>
    </xf>
    <xf numFmtId="169" fontId="49" fillId="0" borderId="62" xfId="45" applyNumberFormat="1" applyFont="1" applyBorder="1" applyAlignment="1" applyProtection="1">
      <alignment horizontal="right" vertical="center" wrapText="1"/>
      <protection locked="0"/>
    </xf>
    <xf numFmtId="169" fontId="49" fillId="0" borderId="10" xfId="45" applyNumberFormat="1" applyFont="1" applyBorder="1" applyAlignment="1">
      <alignment horizontal="right" vertical="center" wrapText="1"/>
    </xf>
    <xf numFmtId="169" fontId="49" fillId="0" borderId="17" xfId="45" applyNumberFormat="1" applyFont="1" applyBorder="1" applyAlignment="1">
      <alignment horizontal="right" vertical="center" wrapText="1"/>
    </xf>
    <xf numFmtId="0" fontId="38" fillId="0" borderId="11" xfId="45" applyFont="1" applyBorder="1" applyAlignment="1">
      <alignment horizontal="left" vertical="center" wrapText="1" indent="1"/>
    </xf>
    <xf numFmtId="169" fontId="50" fillId="0" borderId="10" xfId="45" applyNumberFormat="1" applyFont="1" applyBorder="1" applyAlignment="1" applyProtection="1">
      <alignment horizontal="right" vertical="center" wrapText="1"/>
      <protection locked="0"/>
    </xf>
    <xf numFmtId="169" fontId="50" fillId="0" borderId="17" xfId="45" applyNumberFormat="1" applyFont="1" applyBorder="1" applyAlignment="1" applyProtection="1">
      <alignment horizontal="right" vertical="center" wrapText="1"/>
      <protection locked="0"/>
    </xf>
    <xf numFmtId="169" fontId="23" fillId="0" borderId="10" xfId="45" applyNumberFormat="1" applyFont="1" applyBorder="1" applyAlignment="1" applyProtection="1">
      <alignment horizontal="right" vertical="center" wrapText="1"/>
      <protection locked="0"/>
    </xf>
    <xf numFmtId="169" fontId="23" fillId="0" borderId="17" xfId="45" applyNumberFormat="1" applyFont="1" applyBorder="1" applyAlignment="1" applyProtection="1">
      <alignment horizontal="right" vertical="center" wrapText="1"/>
      <protection locked="0"/>
    </xf>
    <xf numFmtId="169" fontId="23" fillId="0" borderId="10" xfId="45" applyNumberFormat="1" applyFont="1" applyBorder="1" applyAlignment="1">
      <alignment horizontal="right" vertical="center" wrapText="1"/>
    </xf>
    <xf numFmtId="169" fontId="23" fillId="0" borderId="17" xfId="45" applyNumberFormat="1" applyFont="1" applyBorder="1" applyAlignment="1">
      <alignment horizontal="right" vertical="center" wrapText="1"/>
    </xf>
    <xf numFmtId="0" fontId="24" fillId="0" borderId="54" xfId="45" applyFont="1" applyBorder="1" applyAlignment="1">
      <alignment vertical="center" wrapText="1"/>
    </xf>
    <xf numFmtId="169" fontId="49" fillId="0" borderId="20" xfId="45" applyNumberFormat="1" applyFont="1" applyBorder="1" applyAlignment="1">
      <alignment horizontal="right" vertical="center" wrapText="1"/>
    </xf>
    <xf numFmtId="169" fontId="49" fillId="0" borderId="21" xfId="45" applyNumberFormat="1" applyFont="1" applyBorder="1" applyAlignment="1">
      <alignment horizontal="right" vertical="center" wrapText="1"/>
    </xf>
    <xf numFmtId="165" fontId="1" fillId="0" borderId="71" xfId="0" applyNumberFormat="1" applyFont="1" applyBorder="1" applyAlignment="1">
      <alignment horizontal="left" vertical="center" wrapText="1" indent="1"/>
    </xf>
    <xf numFmtId="165" fontId="26" fillId="0" borderId="50" xfId="0" applyNumberFormat="1" applyFont="1" applyBorder="1" applyAlignment="1">
      <alignment horizontal="center" vertical="center" wrapText="1"/>
    </xf>
    <xf numFmtId="165" fontId="1" fillId="0" borderId="31" xfId="0" applyNumberFormat="1" applyFont="1" applyBorder="1" applyAlignment="1">
      <alignment horizontal="left" vertical="center" wrapText="1" indent="1"/>
    </xf>
    <xf numFmtId="165" fontId="28" fillId="0" borderId="0" xfId="0" applyNumberFormat="1" applyFont="1" applyAlignment="1">
      <alignment horizontal="center" vertical="center" wrapText="1"/>
    </xf>
    <xf numFmtId="165" fontId="13" fillId="0" borderId="11" xfId="0" applyNumberFormat="1" applyFont="1" applyBorder="1" applyAlignment="1" applyProtection="1">
      <alignment horizontal="left" vertical="center" wrapText="1"/>
      <protection locked="0"/>
    </xf>
    <xf numFmtId="3" fontId="18" fillId="0" borderId="10" xfId="0" applyNumberFormat="1" applyFont="1" applyBorder="1" applyAlignment="1" applyProtection="1">
      <alignment horizontal="right" vertical="center" wrapText="1"/>
      <protection locked="0"/>
    </xf>
    <xf numFmtId="49" fontId="18" fillId="0" borderId="10" xfId="0" applyNumberFormat="1" applyFont="1" applyBorder="1" applyAlignment="1" applyProtection="1">
      <alignment horizontal="right" vertical="center" wrapText="1"/>
      <protection locked="0"/>
    </xf>
    <xf numFmtId="3" fontId="18" fillId="0" borderId="23" xfId="0" applyNumberFormat="1" applyFont="1" applyBorder="1" applyAlignment="1" applyProtection="1">
      <alignment horizontal="right" vertical="center" wrapText="1"/>
      <protection locked="0"/>
    </xf>
    <xf numFmtId="3" fontId="25" fillId="0" borderId="17" xfId="0" applyNumberFormat="1" applyFont="1" applyBorder="1" applyAlignment="1">
      <alignment horizontal="right" vertical="center" wrapText="1"/>
    </xf>
    <xf numFmtId="165" fontId="0" fillId="0" borderId="11" xfId="0" applyNumberFormat="1" applyBorder="1" applyAlignment="1" applyProtection="1">
      <alignment horizontal="left" vertical="center" wrapText="1"/>
      <protection locked="0"/>
    </xf>
    <xf numFmtId="3" fontId="26" fillId="0" borderId="10" xfId="0" applyNumberFormat="1" applyFont="1" applyBorder="1" applyAlignment="1" applyProtection="1">
      <alignment horizontal="right" vertical="center" wrapText="1"/>
      <protection locked="0"/>
    </xf>
    <xf numFmtId="165" fontId="0" fillId="0" borderId="50" xfId="0" applyNumberFormat="1" applyBorder="1" applyAlignment="1" applyProtection="1">
      <alignment horizontal="left" vertical="center" wrapText="1"/>
      <protection locked="0"/>
    </xf>
    <xf numFmtId="3" fontId="26" fillId="0" borderId="17" xfId="0" applyNumberFormat="1" applyFont="1" applyBorder="1" applyAlignment="1">
      <alignment horizontal="right" vertical="center" wrapText="1"/>
    </xf>
    <xf numFmtId="165" fontId="18" fillId="0" borderId="10" xfId="0" applyNumberFormat="1" applyFont="1" applyBorder="1" applyAlignment="1" applyProtection="1">
      <alignment vertical="center" wrapText="1"/>
      <protection locked="0"/>
    </xf>
    <xf numFmtId="165" fontId="18" fillId="0" borderId="23" xfId="0" applyNumberFormat="1" applyFont="1" applyBorder="1" applyAlignment="1" applyProtection="1">
      <alignment vertical="center" wrapText="1"/>
      <protection locked="0"/>
    </xf>
    <xf numFmtId="165" fontId="26" fillId="0" borderId="17" xfId="0" applyNumberFormat="1" applyFont="1" applyBorder="1" applyAlignment="1">
      <alignment vertical="center" wrapText="1"/>
    </xf>
    <xf numFmtId="1" fontId="18" fillId="0" borderId="10" xfId="0" applyNumberFormat="1" applyFont="1" applyBorder="1" applyAlignment="1" applyProtection="1">
      <alignment vertical="center" wrapText="1"/>
      <protection locked="0"/>
    </xf>
    <xf numFmtId="165" fontId="7" fillId="0" borderId="16" xfId="0" applyNumberFormat="1" applyFont="1" applyBorder="1" applyAlignment="1">
      <alignment horizontal="left" vertical="center" wrapText="1"/>
    </xf>
    <xf numFmtId="165" fontId="17" fillId="0" borderId="13" xfId="0" applyNumberFormat="1" applyFont="1" applyBorder="1" applyAlignment="1">
      <alignment vertical="center" wrapText="1"/>
    </xf>
    <xf numFmtId="165" fontId="17" fillId="18" borderId="13" xfId="0" applyNumberFormat="1" applyFont="1" applyFill="1" applyBorder="1" applyAlignment="1">
      <alignment vertical="center" wrapText="1"/>
    </xf>
    <xf numFmtId="49" fontId="18" fillId="0" borderId="12" xfId="43" applyNumberFormat="1" applyFont="1" applyBorder="1" applyAlignment="1">
      <alignment horizontal="center" wrapText="1"/>
    </xf>
    <xf numFmtId="0" fontId="23" fillId="0" borderId="36" xfId="0" applyFont="1" applyBorder="1" applyAlignment="1">
      <alignment horizontal="right" wrapText="1"/>
    </xf>
    <xf numFmtId="0" fontId="23" fillId="0" borderId="11" xfId="0" applyFont="1" applyBorder="1" applyAlignment="1">
      <alignment horizontal="right" wrapText="1"/>
    </xf>
    <xf numFmtId="0" fontId="23" fillId="0" borderId="12" xfId="0" applyFont="1" applyBorder="1" applyAlignment="1">
      <alignment horizontal="right" wrapText="1"/>
    </xf>
    <xf numFmtId="49" fontId="18" fillId="0" borderId="50" xfId="43" applyNumberFormat="1" applyFont="1" applyBorder="1" applyAlignment="1">
      <alignment horizontal="center" vertical="center" wrapText="1"/>
    </xf>
    <xf numFmtId="49" fontId="18" fillId="0" borderId="54" xfId="43" applyNumberFormat="1" applyFont="1" applyBorder="1" applyAlignment="1">
      <alignment horizontal="center" vertical="center" wrapText="1"/>
    </xf>
    <xf numFmtId="49" fontId="18" fillId="0" borderId="36" xfId="43" applyNumberFormat="1" applyFont="1" applyBorder="1" applyAlignment="1">
      <alignment horizontal="center" vertical="center" wrapText="1"/>
    </xf>
    <xf numFmtId="0" fontId="61" fillId="0" borderId="0" xfId="45" applyFont="1"/>
    <xf numFmtId="171" fontId="17" fillId="0" borderId="17" xfId="44" applyNumberFormat="1" applyFont="1" applyBorder="1" applyAlignment="1" applyProtection="1">
      <alignment vertical="center"/>
      <protection locked="0"/>
    </xf>
    <xf numFmtId="0" fontId="17" fillId="0" borderId="0" xfId="44" applyFont="1" applyBorder="1" applyAlignment="1">
      <alignment horizontal="left" vertical="center" wrapText="1"/>
    </xf>
    <xf numFmtId="170" fontId="18" fillId="0" borderId="0" xfId="44" applyNumberFormat="1" applyFont="1" applyBorder="1" applyAlignment="1">
      <alignment horizontal="center" vertical="center"/>
    </xf>
    <xf numFmtId="171" fontId="17" fillId="0" borderId="0" xfId="44" applyNumberFormat="1" applyFont="1" applyBorder="1" applyAlignment="1">
      <alignment vertical="center"/>
    </xf>
    <xf numFmtId="0" fontId="17" fillId="0" borderId="13" xfId="43" applyFont="1" applyBorder="1" applyAlignment="1">
      <alignment horizontal="left" vertical="center" wrapText="1" indent="1"/>
    </xf>
    <xf numFmtId="0" fontId="23" fillId="0" borderId="40" xfId="0" applyFont="1" applyBorder="1" applyAlignment="1">
      <alignment horizontal="left" wrapText="1" indent="1"/>
    </xf>
    <xf numFmtId="0" fontId="23" fillId="0" borderId="10" xfId="0" applyFont="1" applyBorder="1" applyAlignment="1">
      <alignment horizontal="left" wrapText="1" indent="1"/>
    </xf>
    <xf numFmtId="0" fontId="23" fillId="0" borderId="15" xfId="0" applyFont="1" applyBorder="1" applyAlignment="1">
      <alignment horizontal="left" wrapText="1" indent="1"/>
    </xf>
    <xf numFmtId="0" fontId="24" fillId="0" borderId="13" xfId="0" applyFont="1" applyBorder="1" applyAlignment="1">
      <alignment horizontal="left" vertical="center" wrapText="1" indent="1"/>
    </xf>
    <xf numFmtId="0" fontId="23" fillId="0" borderId="15" xfId="0" applyFont="1" applyBorder="1" applyAlignment="1">
      <alignment horizontal="left" vertical="center" wrapText="1" indent="1"/>
    </xf>
    <xf numFmtId="0" fontId="23" fillId="0" borderId="36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2" fillId="0" borderId="0" xfId="0" applyFont="1" applyAlignment="1">
      <alignment horizontal="left" vertical="center" wrapText="1" indent="1"/>
    </xf>
    <xf numFmtId="165" fontId="27" fillId="0" borderId="0" xfId="43" applyNumberFormat="1" applyFont="1" applyAlignment="1">
      <alignment horizontal="right" vertical="center" wrapText="1" indent="1"/>
    </xf>
    <xf numFmtId="0" fontId="18" fillId="0" borderId="39" xfId="43" applyFont="1" applyBorder="1" applyAlignment="1">
      <alignment horizontal="left" vertical="center" wrapText="1" indent="1"/>
    </xf>
    <xf numFmtId="0" fontId="18" fillId="0" borderId="10" xfId="43" applyFont="1" applyBorder="1" applyAlignment="1">
      <alignment horizontal="left" vertical="center" wrapText="1" indent="1"/>
    </xf>
    <xf numFmtId="0" fontId="18" fillId="0" borderId="57" xfId="43" applyFont="1" applyBorder="1" applyAlignment="1">
      <alignment horizontal="left" vertical="center" wrapText="1" indent="1"/>
    </xf>
    <xf numFmtId="0" fontId="18" fillId="0" borderId="0" xfId="43" applyFont="1" applyAlignment="1">
      <alignment horizontal="left" vertical="center" wrapText="1" indent="1"/>
    </xf>
    <xf numFmtId="0" fontId="18" fillId="0" borderId="10" xfId="43" applyFont="1" applyBorder="1" applyAlignment="1">
      <alignment horizontal="left" indent="6"/>
    </xf>
    <xf numFmtId="0" fontId="18" fillId="0" borderId="10" xfId="43" applyFont="1" applyBorder="1" applyAlignment="1">
      <alignment horizontal="left" vertical="center" wrapText="1" indent="6"/>
    </xf>
    <xf numFmtId="0" fontId="18" fillId="0" borderId="15" xfId="43" applyFont="1" applyBorder="1" applyAlignment="1">
      <alignment horizontal="left" vertical="center" wrapText="1" indent="6"/>
    </xf>
    <xf numFmtId="0" fontId="18" fillId="0" borderId="20" xfId="43" applyFont="1" applyBorder="1" applyAlignment="1">
      <alignment horizontal="left" vertical="center" wrapText="1" indent="6"/>
    </xf>
    <xf numFmtId="0" fontId="18" fillId="0" borderId="15" xfId="43" applyFont="1" applyBorder="1" applyAlignment="1">
      <alignment horizontal="left" vertical="center" wrapText="1" indent="1"/>
    </xf>
    <xf numFmtId="0" fontId="23" fillId="0" borderId="10" xfId="0" applyFont="1" applyBorder="1" applyAlignment="1">
      <alignment horizontal="left" vertical="center" wrapText="1" indent="1"/>
    </xf>
    <xf numFmtId="0" fontId="18" fillId="0" borderId="40" xfId="43" applyFont="1" applyBorder="1" applyAlignment="1">
      <alignment horizontal="left" vertical="center" wrapText="1" indent="6"/>
    </xf>
    <xf numFmtId="0" fontId="25" fillId="0" borderId="13" xfId="43" applyFont="1" applyBorder="1" applyAlignment="1">
      <alignment horizontal="left" vertical="center" wrapText="1" indent="1"/>
    </xf>
    <xf numFmtId="0" fontId="18" fillId="0" borderId="40" xfId="43" applyFont="1" applyBorder="1" applyAlignment="1">
      <alignment horizontal="left" vertical="center" wrapText="1" indent="1"/>
    </xf>
    <xf numFmtId="0" fontId="18" fillId="0" borderId="18" xfId="43" applyFont="1" applyBorder="1" applyAlignment="1">
      <alignment horizontal="left" vertical="center" wrapText="1" indent="1"/>
    </xf>
    <xf numFmtId="0" fontId="22" fillId="0" borderId="64" xfId="0" applyFont="1" applyBorder="1" applyAlignment="1">
      <alignment horizontal="left" vertical="center" wrapText="1" indent="1"/>
    </xf>
    <xf numFmtId="0" fontId="10" fillId="0" borderId="0" xfId="43"/>
    <xf numFmtId="0" fontId="10" fillId="0" borderId="0" xfId="43" applyAlignment="1">
      <alignment horizontal="right" vertical="center" indent="1"/>
    </xf>
    <xf numFmtId="165" fontId="31" fillId="0" borderId="19" xfId="43" applyNumberFormat="1" applyFont="1" applyBorder="1" applyAlignment="1">
      <alignment horizontal="left" vertical="center"/>
    </xf>
    <xf numFmtId="165" fontId="17" fillId="0" borderId="14" xfId="43" applyNumberFormat="1" applyFont="1" applyBorder="1" applyAlignment="1">
      <alignment horizontal="right" vertical="center" wrapText="1" indent="1"/>
    </xf>
    <xf numFmtId="0" fontId="24" fillId="0" borderId="13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left" indent="1"/>
    </xf>
    <xf numFmtId="0" fontId="23" fillId="0" borderId="15" xfId="0" applyFont="1" applyBorder="1" applyAlignment="1">
      <alignment horizontal="left" indent="1"/>
    </xf>
    <xf numFmtId="165" fontId="17" fillId="0" borderId="52" xfId="43" applyNumberFormat="1" applyFont="1" applyBorder="1" applyAlignment="1">
      <alignment horizontal="right" vertical="center" wrapText="1" indent="1"/>
    </xf>
    <xf numFmtId="165" fontId="17" fillId="0" borderId="24" xfId="43" applyNumberFormat="1" applyFont="1" applyBorder="1" applyAlignment="1">
      <alignment horizontal="right" vertical="center" wrapText="1" indent="1"/>
    </xf>
    <xf numFmtId="0" fontId="23" fillId="0" borderId="10" xfId="0" applyFont="1" applyBorder="1" applyAlignment="1">
      <alignment horizontal="left" indent="1"/>
    </xf>
    <xf numFmtId="0" fontId="24" fillId="0" borderId="13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23" fillId="0" borderId="11" xfId="0" applyFont="1" applyBorder="1" applyAlignment="1">
      <alignment horizontal="center" wrapText="1"/>
    </xf>
    <xf numFmtId="49" fontId="18" fillId="0" borderId="49" xfId="43" applyNumberFormat="1" applyFont="1" applyBorder="1" applyAlignment="1">
      <alignment horizontal="center" wrapText="1"/>
    </xf>
    <xf numFmtId="49" fontId="18" fillId="0" borderId="50" xfId="43" applyNumberFormat="1" applyFont="1" applyBorder="1" applyAlignment="1">
      <alignment horizontal="center" wrapText="1"/>
    </xf>
    <xf numFmtId="49" fontId="18" fillId="0" borderId="54" xfId="43" applyNumberFormat="1" applyFont="1" applyBorder="1" applyAlignment="1">
      <alignment horizontal="center" wrapText="1"/>
    </xf>
    <xf numFmtId="49" fontId="18" fillId="0" borderId="36" xfId="43" applyNumberFormat="1" applyFont="1" applyBorder="1" applyAlignment="1">
      <alignment horizontal="center" wrapText="1"/>
    </xf>
    <xf numFmtId="0" fontId="18" fillId="0" borderId="40" xfId="43" applyFont="1" applyBorder="1" applyAlignment="1">
      <alignment horizontal="left" vertical="center"/>
    </xf>
    <xf numFmtId="49" fontId="18" fillId="0" borderId="11" xfId="43" applyNumberFormat="1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wrapText="1"/>
    </xf>
    <xf numFmtId="0" fontId="24" fillId="0" borderId="68" xfId="0" applyFont="1" applyBorder="1" applyAlignment="1">
      <alignment horizontal="center" vertical="center" wrapText="1"/>
    </xf>
    <xf numFmtId="0" fontId="17" fillId="0" borderId="58" xfId="43" applyFont="1" applyBorder="1" applyAlignment="1">
      <alignment horizontal="center" vertical="center" wrapText="1"/>
    </xf>
    <xf numFmtId="165" fontId="0" fillId="0" borderId="10" xfId="0" applyNumberFormat="1" applyBorder="1" applyAlignment="1" applyProtection="1">
      <alignment vertical="center" wrapText="1"/>
      <protection locked="0"/>
    </xf>
    <xf numFmtId="165" fontId="13" fillId="0" borderId="23" xfId="0" applyNumberFormat="1" applyFont="1" applyBorder="1" applyAlignment="1" applyProtection="1">
      <alignment vertical="center" wrapText="1"/>
      <protection locked="0"/>
    </xf>
    <xf numFmtId="165" fontId="0" fillId="0" borderId="17" xfId="0" applyNumberFormat="1" applyBorder="1" applyAlignment="1">
      <alignment vertical="center" wrapText="1"/>
    </xf>
    <xf numFmtId="165" fontId="28" fillId="0" borderId="17" xfId="0" applyNumberFormat="1" applyFont="1" applyBorder="1" applyAlignment="1">
      <alignment vertical="center" wrapText="1"/>
    </xf>
    <xf numFmtId="165" fontId="4" fillId="0" borderId="16" xfId="0" applyNumberFormat="1" applyFont="1" applyBorder="1" applyAlignment="1">
      <alignment vertical="center" wrapText="1"/>
    </xf>
    <xf numFmtId="165" fontId="4" fillId="0" borderId="13" xfId="0" applyNumberFormat="1" applyFont="1" applyBorder="1" applyAlignment="1">
      <alignment vertical="center" wrapText="1"/>
    </xf>
    <xf numFmtId="165" fontId="4" fillId="18" borderId="13" xfId="0" applyNumberFormat="1" applyFont="1" applyFill="1" applyBorder="1" applyAlignment="1">
      <alignment vertical="center" wrapText="1"/>
    </xf>
    <xf numFmtId="165" fontId="4" fillId="0" borderId="14" xfId="0" applyNumberFormat="1" applyFont="1" applyBorder="1" applyAlignment="1">
      <alignment vertical="center" wrapText="1"/>
    </xf>
    <xf numFmtId="1" fontId="0" fillId="0" borderId="10" xfId="0" applyNumberFormat="1" applyBorder="1" applyAlignment="1" applyProtection="1">
      <alignment vertical="center" wrapText="1"/>
      <protection locked="0"/>
    </xf>
    <xf numFmtId="165" fontId="0" fillId="0" borderId="50" xfId="0" applyNumberFormat="1" applyBorder="1" applyAlignment="1" applyProtection="1">
      <alignment horizontal="center" vertical="center" wrapText="1"/>
      <protection locked="0"/>
    </xf>
    <xf numFmtId="165" fontId="0" fillId="0" borderId="12" xfId="0" applyNumberFormat="1" applyBorder="1" applyAlignment="1" applyProtection="1">
      <alignment horizontal="left" vertical="center" wrapText="1" indent="1"/>
      <protection locked="0"/>
    </xf>
    <xf numFmtId="165" fontId="0" fillId="0" borderId="15" xfId="0" applyNumberFormat="1" applyBorder="1" applyAlignment="1" applyProtection="1">
      <alignment vertical="center" wrapText="1"/>
      <protection locked="0"/>
    </xf>
    <xf numFmtId="1" fontId="0" fillId="0" borderId="15" xfId="0" applyNumberFormat="1" applyBorder="1" applyAlignment="1" applyProtection="1">
      <alignment vertical="center" wrapText="1"/>
      <protection locked="0"/>
    </xf>
    <xf numFmtId="165" fontId="0" fillId="0" borderId="53" xfId="0" applyNumberFormat="1" applyBorder="1" applyAlignment="1" applyProtection="1">
      <alignment vertical="center" wrapText="1"/>
      <protection locked="0"/>
    </xf>
    <xf numFmtId="165" fontId="28" fillId="0" borderId="16" xfId="0" applyNumberFormat="1" applyFont="1" applyBorder="1" applyAlignment="1">
      <alignment horizontal="left" vertical="center" wrapText="1"/>
    </xf>
    <xf numFmtId="165" fontId="28" fillId="0" borderId="13" xfId="0" applyNumberFormat="1" applyFont="1" applyBorder="1" applyAlignment="1">
      <alignment vertical="center" wrapText="1"/>
    </xf>
    <xf numFmtId="165" fontId="28" fillId="18" borderId="13" xfId="0" applyNumberFormat="1" applyFont="1" applyFill="1" applyBorder="1" applyAlignment="1">
      <alignment vertical="center" wrapText="1"/>
    </xf>
    <xf numFmtId="165" fontId="28" fillId="0" borderId="14" xfId="0" applyNumberFormat="1" applyFont="1" applyBorder="1" applyAlignment="1">
      <alignment vertical="center" wrapText="1"/>
    </xf>
    <xf numFmtId="165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28" fillId="0" borderId="0" xfId="0" applyNumberFormat="1" applyFont="1" applyFill="1" applyBorder="1" applyAlignment="1" applyProtection="1">
      <alignment horizontal="left" vertical="center" wrapText="1" indent="1"/>
    </xf>
    <xf numFmtId="165" fontId="28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0" xfId="43" applyFont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textRotation="180" wrapText="1"/>
    </xf>
    <xf numFmtId="0" fontId="48" fillId="0" borderId="59" xfId="44" applyFont="1" applyBorder="1" applyAlignment="1">
      <alignment horizontal="center" vertical="center" textRotation="90"/>
    </xf>
    <xf numFmtId="165" fontId="28" fillId="0" borderId="41" xfId="0" applyNumberFormat="1" applyFont="1" applyBorder="1" applyAlignment="1">
      <alignment horizontal="center" vertical="center" wrapText="1"/>
    </xf>
    <xf numFmtId="0" fontId="18" fillId="0" borderId="40" xfId="43" applyFont="1" applyBorder="1" applyAlignment="1">
      <alignment horizontal="right" vertical="top" wrapText="1"/>
    </xf>
    <xf numFmtId="0" fontId="18" fillId="0" borderId="10" xfId="43" applyFont="1" applyBorder="1" applyAlignment="1">
      <alignment horizontal="right" vertical="top" wrapText="1"/>
    </xf>
    <xf numFmtId="0" fontId="25" fillId="0" borderId="13" xfId="43" applyFont="1" applyBorder="1" applyAlignment="1">
      <alignment horizontal="left" vertical="top" indent="1"/>
    </xf>
    <xf numFmtId="0" fontId="18" fillId="0" borderId="40" xfId="43" applyFont="1" applyBorder="1" applyAlignment="1">
      <alignment horizontal="left" vertical="top" wrapText="1" indent="1"/>
    </xf>
    <xf numFmtId="0" fontId="28" fillId="0" borderId="0" xfId="0" applyFont="1" applyFill="1" applyBorder="1" applyAlignment="1" applyProtection="1">
      <alignment horizontal="left" vertical="center"/>
    </xf>
    <xf numFmtId="165" fontId="27" fillId="0" borderId="0" xfId="0" applyNumberFormat="1" applyFont="1" applyFill="1" applyBorder="1" applyAlignment="1" applyProtection="1">
      <alignment vertical="center"/>
    </xf>
    <xf numFmtId="165" fontId="25" fillId="0" borderId="0" xfId="0" applyNumberFormat="1" applyFont="1" applyFill="1" applyBorder="1" applyAlignment="1" applyProtection="1">
      <alignment vertical="center"/>
    </xf>
    <xf numFmtId="172" fontId="33" fillId="21" borderId="1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center" vertical="center"/>
    </xf>
    <xf numFmtId="0" fontId="54" fillId="0" borderId="0" xfId="0" applyFont="1" applyBorder="1" applyAlignment="1">
      <alignment horizontal="left" vertical="center" indent="5"/>
    </xf>
    <xf numFmtId="172" fontId="33" fillId="0" borderId="0" xfId="0" applyNumberFormat="1" applyFont="1" applyBorder="1" applyAlignment="1" applyProtection="1">
      <alignment horizontal="right" vertical="center"/>
      <protection locked="0"/>
    </xf>
    <xf numFmtId="165" fontId="15" fillId="0" borderId="0" xfId="0" applyNumberFormat="1" applyFont="1" applyFill="1" applyAlignment="1" applyProtection="1">
      <alignment textRotation="180" wrapText="1"/>
      <protection locked="0"/>
    </xf>
    <xf numFmtId="165" fontId="6" fillId="0" borderId="0" xfId="43" applyNumberFormat="1" applyFont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165" fontId="25" fillId="0" borderId="0" xfId="43" applyNumberFormat="1" applyFont="1" applyBorder="1" applyAlignment="1">
      <alignment horizontal="right" vertical="center" wrapText="1" indent="1"/>
    </xf>
    <xf numFmtId="0" fontId="84" fillId="0" borderId="0" xfId="0" applyFont="1"/>
    <xf numFmtId="0" fontId="81" fillId="0" borderId="87" xfId="0" applyFont="1" applyBorder="1" applyAlignment="1">
      <alignment vertical="center" wrapText="1"/>
    </xf>
    <xf numFmtId="0" fontId="82" fillId="0" borderId="87" xfId="0" applyFont="1" applyBorder="1" applyAlignment="1">
      <alignment wrapText="1"/>
    </xf>
    <xf numFmtId="0" fontId="83" fillId="0" borderId="89" xfId="0" applyFont="1" applyBorder="1" applyAlignment="1">
      <alignment horizontal="center" vertical="center" wrapText="1"/>
    </xf>
    <xf numFmtId="0" fontId="83" fillId="0" borderId="90" xfId="0" applyFont="1" applyBorder="1" applyAlignment="1">
      <alignment horizontal="center" vertical="center" wrapText="1"/>
    </xf>
    <xf numFmtId="0" fontId="81" fillId="0" borderId="89" xfId="0" applyFont="1" applyBorder="1" applyAlignment="1">
      <alignment horizontal="center" vertical="center" wrapText="1"/>
    </xf>
    <xf numFmtId="0" fontId="81" fillId="0" borderId="90" xfId="0" applyFont="1" applyBorder="1" applyAlignment="1">
      <alignment horizontal="center"/>
    </xf>
    <xf numFmtId="0" fontId="81" fillId="0" borderId="91" xfId="0" applyFont="1" applyBorder="1" applyAlignment="1">
      <alignment horizontal="center"/>
    </xf>
    <xf numFmtId="0" fontId="81" fillId="0" borderId="92" xfId="0" applyFont="1" applyBorder="1" applyAlignment="1">
      <alignment horizontal="center"/>
    </xf>
    <xf numFmtId="0" fontId="81" fillId="0" borderId="93" xfId="0" applyFont="1" applyBorder="1" applyAlignment="1">
      <alignment vertical="center" wrapText="1"/>
    </xf>
    <xf numFmtId="0" fontId="84" fillId="0" borderId="93" xfId="0" applyFont="1" applyBorder="1" applyAlignment="1">
      <alignment horizontal="center"/>
    </xf>
    <xf numFmtId="3" fontId="84" fillId="0" borderId="90" xfId="0" applyNumberFormat="1" applyFont="1" applyBorder="1"/>
    <xf numFmtId="0" fontId="83" fillId="0" borderId="94" xfId="0" applyFont="1" applyBorder="1" applyAlignment="1">
      <alignment vertical="center" wrapText="1"/>
    </xf>
    <xf numFmtId="0" fontId="84" fillId="0" borderId="94" xfId="0" applyFont="1" applyBorder="1" applyAlignment="1">
      <alignment horizontal="center"/>
    </xf>
    <xf numFmtId="0" fontId="85" fillId="0" borderId="94" xfId="0" applyFont="1" applyBorder="1" applyAlignment="1">
      <alignment vertical="center" wrapText="1"/>
    </xf>
    <xf numFmtId="3" fontId="84" fillId="0" borderId="95" xfId="0" applyNumberFormat="1" applyFont="1" applyBorder="1"/>
    <xf numFmtId="3" fontId="84" fillId="0" borderId="96" xfId="0" applyNumberFormat="1" applyFont="1" applyBorder="1"/>
    <xf numFmtId="3" fontId="84" fillId="0" borderId="97" xfId="0" applyNumberFormat="1" applyFont="1" applyBorder="1"/>
    <xf numFmtId="0" fontId="84" fillId="0" borderId="94" xfId="0" applyFont="1" applyBorder="1" applyAlignment="1">
      <alignment vertical="center" wrapText="1"/>
    </xf>
    <xf numFmtId="3" fontId="84" fillId="0" borderId="98" xfId="0" applyNumberFormat="1" applyFont="1" applyBorder="1"/>
    <xf numFmtId="3" fontId="84" fillId="0" borderId="99" xfId="0" applyNumberFormat="1" applyFont="1" applyBorder="1"/>
    <xf numFmtId="3" fontId="84" fillId="0" borderId="100" xfId="0" applyNumberFormat="1" applyFont="1" applyBorder="1"/>
    <xf numFmtId="0" fontId="84" fillId="0" borderId="98" xfId="0" applyFont="1" applyBorder="1"/>
    <xf numFmtId="0" fontId="84" fillId="0" borderId="99" xfId="0" applyFont="1" applyBorder="1"/>
    <xf numFmtId="0" fontId="84" fillId="0" borderId="100" xfId="0" applyFont="1" applyBorder="1"/>
    <xf numFmtId="3" fontId="84" fillId="0" borderId="101" xfId="0" applyNumberFormat="1" applyFont="1" applyBorder="1"/>
    <xf numFmtId="3" fontId="84" fillId="0" borderId="102" xfId="0" applyNumberFormat="1" applyFont="1" applyBorder="1"/>
    <xf numFmtId="3" fontId="84" fillId="0" borderId="103" xfId="0" applyNumberFormat="1" applyFont="1" applyBorder="1"/>
    <xf numFmtId="0" fontId="84" fillId="0" borderId="101" xfId="0" applyFont="1" applyBorder="1"/>
    <xf numFmtId="0" fontId="84" fillId="0" borderId="102" xfId="0" applyFont="1" applyBorder="1"/>
    <xf numFmtId="0" fontId="84" fillId="0" borderId="103" xfId="0" applyFont="1" applyBorder="1"/>
    <xf numFmtId="3" fontId="86" fillId="0" borderId="90" xfId="0" applyNumberFormat="1" applyFont="1" applyBorder="1"/>
    <xf numFmtId="0" fontId="84" fillId="0" borderId="95" xfId="0" applyFont="1" applyBorder="1"/>
    <xf numFmtId="0" fontId="84" fillId="0" borderId="96" xfId="0" applyFont="1" applyBorder="1"/>
    <xf numFmtId="0" fontId="84" fillId="0" borderId="97" xfId="0" applyFont="1" applyBorder="1"/>
    <xf numFmtId="0" fontId="84" fillId="0" borderId="90" xfId="0" applyFont="1" applyBorder="1"/>
    <xf numFmtId="0" fontId="81" fillId="0" borderId="94" xfId="0" applyFont="1" applyBorder="1" applyAlignment="1">
      <alignment vertical="center" wrapText="1"/>
    </xf>
    <xf numFmtId="0" fontId="81" fillId="0" borderId="94" xfId="0" applyFont="1" applyBorder="1" applyAlignment="1">
      <alignment horizontal="center"/>
    </xf>
    <xf numFmtId="3" fontId="87" fillId="0" borderId="95" xfId="0" applyNumberFormat="1" applyFont="1" applyBorder="1"/>
    <xf numFmtId="3" fontId="87" fillId="0" borderId="96" xfId="0" applyNumberFormat="1" applyFont="1" applyBorder="1"/>
    <xf numFmtId="3" fontId="87" fillId="0" borderId="97" xfId="0" applyNumberFormat="1" applyFont="1" applyBorder="1"/>
    <xf numFmtId="3" fontId="87" fillId="0" borderId="90" xfId="0" applyNumberFormat="1" applyFont="1" applyBorder="1"/>
    <xf numFmtId="3" fontId="86" fillId="0" borderId="98" xfId="0" applyNumberFormat="1" applyFont="1" applyBorder="1"/>
    <xf numFmtId="3" fontId="86" fillId="0" borderId="99" xfId="0" applyNumberFormat="1" applyFont="1" applyBorder="1"/>
    <xf numFmtId="3" fontId="86" fillId="0" borderId="100" xfId="0" applyNumberFormat="1" applyFont="1" applyBorder="1"/>
    <xf numFmtId="0" fontId="86" fillId="0" borderId="98" xfId="0" applyFont="1" applyBorder="1"/>
    <xf numFmtId="0" fontId="86" fillId="0" borderId="99" xfId="0" applyFont="1" applyBorder="1"/>
    <xf numFmtId="0" fontId="86" fillId="0" borderId="100" xfId="0" applyFont="1" applyBorder="1"/>
    <xf numFmtId="3" fontId="86" fillId="0" borderId="104" xfId="0" applyNumberFormat="1" applyFont="1" applyBorder="1"/>
    <xf numFmtId="3" fontId="86" fillId="0" borderId="94" xfId="0" applyNumberFormat="1" applyFont="1" applyBorder="1"/>
    <xf numFmtId="3" fontId="86" fillId="0" borderId="10" xfId="0" applyNumberFormat="1" applyFont="1" applyBorder="1"/>
    <xf numFmtId="3" fontId="86" fillId="0" borderId="105" xfId="0" applyNumberFormat="1" applyFont="1" applyBorder="1"/>
    <xf numFmtId="3" fontId="86" fillId="0" borderId="106" xfId="0" applyNumberFormat="1" applyFont="1" applyBorder="1"/>
    <xf numFmtId="3" fontId="87" fillId="0" borderId="98" xfId="0" applyNumberFormat="1" applyFont="1" applyBorder="1"/>
    <xf numFmtId="3" fontId="87" fillId="0" borderId="99" xfId="0" applyNumberFormat="1" applyFont="1" applyBorder="1"/>
    <xf numFmtId="3" fontId="87" fillId="0" borderId="100" xfId="0" applyNumberFormat="1" applyFont="1" applyBorder="1"/>
    <xf numFmtId="3" fontId="87" fillId="0" borderId="107" xfId="0" applyNumberFormat="1" applyFont="1" applyBorder="1"/>
    <xf numFmtId="0" fontId="84" fillId="0" borderId="108" xfId="0" applyFont="1" applyBorder="1" applyAlignment="1">
      <alignment vertical="center" wrapText="1"/>
    </xf>
    <xf numFmtId="3" fontId="86" fillId="0" borderId="101" xfId="0" applyNumberFormat="1" applyFont="1" applyBorder="1"/>
    <xf numFmtId="3" fontId="86" fillId="0" borderId="102" xfId="0" applyNumberFormat="1" applyFont="1" applyBorder="1"/>
    <xf numFmtId="3" fontId="86" fillId="0" borderId="103" xfId="0" applyNumberFormat="1" applyFont="1" applyBorder="1"/>
    <xf numFmtId="3" fontId="86" fillId="0" borderId="95" xfId="0" applyNumberFormat="1" applyFont="1" applyBorder="1"/>
    <xf numFmtId="3" fontId="86" fillId="0" borderId="96" xfId="0" applyNumberFormat="1" applyFont="1" applyBorder="1"/>
    <xf numFmtId="3" fontId="86" fillId="0" borderId="97" xfId="0" applyNumberFormat="1" applyFont="1" applyBorder="1"/>
    <xf numFmtId="0" fontId="86" fillId="0" borderId="101" xfId="0" applyFont="1" applyBorder="1"/>
    <xf numFmtId="0" fontId="86" fillId="0" borderId="102" xfId="0" applyFont="1" applyBorder="1"/>
    <xf numFmtId="0" fontId="86" fillId="0" borderId="103" xfId="0" applyFont="1" applyBorder="1"/>
    <xf numFmtId="0" fontId="86" fillId="0" borderId="90" xfId="0" applyFont="1" applyBorder="1"/>
    <xf numFmtId="3" fontId="86" fillId="0" borderId="109" xfId="0" applyNumberFormat="1" applyFont="1" applyBorder="1"/>
    <xf numFmtId="3" fontId="86" fillId="0" borderId="88" xfId="0" applyNumberFormat="1" applyFont="1" applyBorder="1"/>
    <xf numFmtId="3" fontId="86" fillId="0" borderId="110" xfId="0" applyNumberFormat="1" applyFont="1" applyBorder="1"/>
    <xf numFmtId="3" fontId="86" fillId="0" borderId="28" xfId="0" applyNumberFormat="1" applyFont="1" applyBorder="1"/>
    <xf numFmtId="3" fontId="86" fillId="0" borderId="111" xfId="0" applyNumberFormat="1" applyFont="1" applyBorder="1"/>
    <xf numFmtId="3" fontId="86" fillId="0" borderId="112" xfId="0" applyNumberFormat="1" applyFont="1" applyBorder="1"/>
    <xf numFmtId="3" fontId="86" fillId="0" borderId="49" xfId="0" applyNumberFormat="1" applyFont="1" applyBorder="1"/>
    <xf numFmtId="3" fontId="86" fillId="0" borderId="62" xfId="0" applyNumberFormat="1" applyFont="1" applyBorder="1"/>
    <xf numFmtId="3" fontId="86" fillId="0" borderId="55" xfId="0" applyNumberFormat="1" applyFont="1" applyBorder="1"/>
    <xf numFmtId="3" fontId="86" fillId="0" borderId="40" xfId="0" applyNumberFormat="1" applyFont="1" applyBorder="1"/>
    <xf numFmtId="3" fontId="86" fillId="0" borderId="113" xfId="0" applyNumberFormat="1" applyFont="1" applyBorder="1"/>
    <xf numFmtId="3" fontId="86" fillId="0" borderId="93" xfId="0" applyNumberFormat="1" applyFont="1" applyBorder="1"/>
    <xf numFmtId="0" fontId="84" fillId="0" borderId="94" xfId="0" applyFont="1" applyBorder="1" applyAlignment="1">
      <alignment horizontal="left" vertical="center" wrapText="1"/>
    </xf>
    <xf numFmtId="3" fontId="86" fillId="0" borderId="114" xfId="0" applyNumberFormat="1" applyFont="1" applyBorder="1"/>
    <xf numFmtId="3" fontId="86" fillId="0" borderId="115" xfId="0" applyNumberFormat="1" applyFont="1" applyBorder="1"/>
    <xf numFmtId="3" fontId="86" fillId="0" borderId="116" xfId="0" applyNumberFormat="1" applyFont="1" applyBorder="1"/>
    <xf numFmtId="3" fontId="86" fillId="0" borderId="117" xfId="0" applyNumberFormat="1" applyFont="1" applyBorder="1"/>
    <xf numFmtId="3" fontId="86" fillId="0" borderId="118" xfId="0" applyNumberFormat="1" applyFont="1" applyBorder="1"/>
    <xf numFmtId="3" fontId="86" fillId="0" borderId="107" xfId="0" applyNumberFormat="1" applyFont="1" applyBorder="1"/>
    <xf numFmtId="3" fontId="86" fillId="0" borderId="119" xfId="0" applyNumberFormat="1" applyFont="1" applyBorder="1"/>
    <xf numFmtId="3" fontId="86" fillId="0" borderId="120" xfId="0" applyNumberFormat="1" applyFont="1" applyBorder="1"/>
    <xf numFmtId="3" fontId="86" fillId="0" borderId="121" xfId="0" applyNumberFormat="1" applyFont="1" applyBorder="1"/>
    <xf numFmtId="3" fontId="86" fillId="0" borderId="122" xfId="0" applyNumberFormat="1" applyFont="1" applyBorder="1"/>
    <xf numFmtId="3" fontId="86" fillId="0" borderId="123" xfId="0" applyNumberFormat="1" applyFont="1" applyBorder="1"/>
    <xf numFmtId="3" fontId="86" fillId="0" borderId="124" xfId="0" applyNumberFormat="1" applyFont="1" applyBorder="1"/>
    <xf numFmtId="3" fontId="86" fillId="0" borderId="125" xfId="0" applyNumberFormat="1" applyFont="1" applyBorder="1"/>
    <xf numFmtId="0" fontId="86" fillId="0" borderId="126" xfId="0" applyFont="1" applyBorder="1"/>
    <xf numFmtId="3" fontId="86" fillId="0" borderId="127" xfId="0" applyNumberFormat="1" applyFont="1" applyBorder="1"/>
    <xf numFmtId="3" fontId="86" fillId="0" borderId="39" xfId="0" applyNumberFormat="1" applyFont="1" applyBorder="1"/>
    <xf numFmtId="0" fontId="86" fillId="0" borderId="77" xfId="0" applyFont="1" applyBorder="1"/>
    <xf numFmtId="0" fontId="86" fillId="0" borderId="39" xfId="0" applyFont="1" applyBorder="1"/>
    <xf numFmtId="0" fontId="86" fillId="0" borderId="45" xfId="0" applyFont="1" applyBorder="1"/>
    <xf numFmtId="0" fontId="86" fillId="0" borderId="49" xfId="0" applyFont="1" applyBorder="1"/>
    <xf numFmtId="0" fontId="86" fillId="0" borderId="62" xfId="0" applyFont="1" applyBorder="1"/>
    <xf numFmtId="3" fontId="86" fillId="0" borderId="92" xfId="0" applyNumberFormat="1" applyFont="1" applyBorder="1"/>
    <xf numFmtId="3" fontId="86" fillId="0" borderId="54" xfId="0" applyNumberFormat="1" applyFont="1" applyBorder="1"/>
    <xf numFmtId="3" fontId="86" fillId="0" borderId="20" xfId="0" applyNumberFormat="1" applyFont="1" applyBorder="1"/>
    <xf numFmtId="3" fontId="86" fillId="0" borderId="21" xfId="0" applyNumberFormat="1" applyFont="1" applyBorder="1"/>
    <xf numFmtId="0" fontId="86" fillId="0" borderId="79" xfId="0" applyFont="1" applyBorder="1"/>
    <xf numFmtId="0" fontId="86" fillId="0" borderId="20" xfId="0" applyFont="1" applyBorder="1"/>
    <xf numFmtId="0" fontId="86" fillId="0" borderId="48" xfId="0" applyFont="1" applyBorder="1"/>
    <xf numFmtId="0" fontId="86" fillId="0" borderId="54" xfId="0" applyFont="1" applyBorder="1"/>
    <xf numFmtId="0" fontId="86" fillId="0" borderId="21" xfId="0" applyFont="1" applyBorder="1"/>
    <xf numFmtId="3" fontId="86" fillId="0" borderId="128" xfId="0" applyNumberFormat="1" applyFont="1" applyBorder="1"/>
    <xf numFmtId="0" fontId="86" fillId="0" borderId="128" xfId="0" applyFont="1" applyBorder="1"/>
    <xf numFmtId="0" fontId="86" fillId="0" borderId="95" xfId="0" applyFont="1" applyBorder="1"/>
    <xf numFmtId="0" fontId="86" fillId="0" borderId="96" xfId="0" applyFont="1" applyBorder="1"/>
    <xf numFmtId="0" fontId="86" fillId="0" borderId="97" xfId="0" applyFont="1" applyBorder="1"/>
    <xf numFmtId="3" fontId="86" fillId="0" borderId="129" xfId="0" applyNumberFormat="1" applyFont="1" applyBorder="1"/>
    <xf numFmtId="3" fontId="86" fillId="0" borderId="130" xfId="0" applyNumberFormat="1" applyFont="1" applyBorder="1"/>
    <xf numFmtId="3" fontId="86" fillId="0" borderId="131" xfId="0" applyNumberFormat="1" applyFont="1" applyBorder="1"/>
    <xf numFmtId="0" fontId="86" fillId="0" borderId="129" xfId="0" applyFont="1" applyBorder="1"/>
    <xf numFmtId="0" fontId="86" fillId="0" borderId="130" xfId="0" applyFont="1" applyBorder="1"/>
    <xf numFmtId="0" fontId="86" fillId="0" borderId="131" xfId="0" applyFont="1" applyBorder="1"/>
    <xf numFmtId="0" fontId="86" fillId="0" borderId="122" xfId="0" applyFont="1" applyBorder="1"/>
    <xf numFmtId="0" fontId="86" fillId="0" borderId="104" xfId="0" applyFont="1" applyBorder="1"/>
    <xf numFmtId="0" fontId="86" fillId="0" borderId="109" xfId="0" applyFont="1" applyBorder="1"/>
    <xf numFmtId="0" fontId="86" fillId="0" borderId="113" xfId="0" applyFont="1" applyBorder="1"/>
    <xf numFmtId="3" fontId="86" fillId="0" borderId="11" xfId="0" applyNumberFormat="1" applyFont="1" applyBorder="1"/>
    <xf numFmtId="3" fontId="86" fillId="0" borderId="17" xfId="0" applyNumberFormat="1" applyFont="1" applyBorder="1"/>
    <xf numFmtId="0" fontId="86" fillId="0" borderId="107" xfId="0" applyFont="1" applyBorder="1"/>
    <xf numFmtId="3" fontId="86" fillId="0" borderId="12" xfId="0" applyNumberFormat="1" applyFont="1" applyBorder="1"/>
    <xf numFmtId="3" fontId="86" fillId="0" borderId="15" xfId="0" applyNumberFormat="1" applyFont="1" applyBorder="1"/>
    <xf numFmtId="3" fontId="86" fillId="0" borderId="60" xfId="0" applyNumberFormat="1" applyFont="1" applyBorder="1"/>
    <xf numFmtId="0" fontId="86" fillId="0" borderId="121" xfId="0" applyFont="1" applyBorder="1"/>
    <xf numFmtId="3" fontId="86" fillId="0" borderId="16" xfId="0" applyNumberFormat="1" applyFont="1" applyBorder="1"/>
    <xf numFmtId="3" fontId="86" fillId="0" borderId="13" xfId="0" applyNumberFormat="1" applyFont="1" applyBorder="1"/>
    <xf numFmtId="3" fontId="86" fillId="0" borderId="52" xfId="0" applyNumberFormat="1" applyFont="1" applyBorder="1"/>
    <xf numFmtId="0" fontId="86" fillId="0" borderId="16" xfId="0" applyFont="1" applyBorder="1"/>
    <xf numFmtId="0" fontId="86" fillId="0" borderId="13" xfId="0" applyFont="1" applyBorder="1"/>
    <xf numFmtId="0" fontId="86" fillId="0" borderId="52" xfId="0" applyFont="1" applyBorder="1"/>
    <xf numFmtId="0" fontId="86" fillId="0" borderId="14" xfId="0" applyFont="1" applyBorder="1"/>
    <xf numFmtId="0" fontId="81" fillId="0" borderId="132" xfId="0" applyFont="1" applyBorder="1" applyAlignment="1">
      <alignment vertical="center" wrapText="1"/>
    </xf>
    <xf numFmtId="165" fontId="6" fillId="0" borderId="0" xfId="43" applyNumberFormat="1" applyFont="1" applyFill="1" applyBorder="1" applyAlignment="1" applyProtection="1">
      <alignment horizontal="center" vertical="center"/>
    </xf>
    <xf numFmtId="165" fontId="27" fillId="0" borderId="39" xfId="43" applyNumberFormat="1" applyFont="1" applyFill="1" applyBorder="1" applyAlignment="1" applyProtection="1">
      <alignment horizontal="center" vertical="center"/>
    </xf>
    <xf numFmtId="165" fontId="27" fillId="0" borderId="62" xfId="43" applyNumberFormat="1" applyFont="1" applyFill="1" applyBorder="1" applyAlignment="1" applyProtection="1">
      <alignment horizontal="center" vertical="center"/>
    </xf>
    <xf numFmtId="0" fontId="7" fillId="0" borderId="39" xfId="43" applyFont="1" applyFill="1" applyBorder="1" applyAlignment="1" applyProtection="1">
      <alignment horizontal="center" vertical="center" wrapText="1"/>
    </xf>
    <xf numFmtId="0" fontId="7" fillId="0" borderId="20" xfId="43" applyFont="1" applyFill="1" applyBorder="1" applyAlignment="1" applyProtection="1">
      <alignment horizontal="center" vertical="center" wrapText="1"/>
    </xf>
    <xf numFmtId="0" fontId="20" fillId="0" borderId="0" xfId="43" applyFont="1" applyFill="1" applyAlignment="1" applyProtection="1">
      <alignment horizontal="center"/>
    </xf>
    <xf numFmtId="0" fontId="7" fillId="0" borderId="49" xfId="43" applyFont="1" applyFill="1" applyBorder="1" applyAlignment="1" applyProtection="1">
      <alignment horizontal="center" vertical="center" wrapText="1"/>
    </xf>
    <xf numFmtId="0" fontId="7" fillId="0" borderId="54" xfId="43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27" fillId="0" borderId="28" xfId="0" applyNumberFormat="1" applyFont="1" applyFill="1" applyBorder="1" applyAlignment="1" applyProtection="1">
      <alignment horizontal="center" vertical="center" wrapText="1"/>
    </xf>
    <xf numFmtId="165" fontId="27" fillId="0" borderId="26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Alignment="1">
      <alignment horizontal="center" textRotation="180" wrapText="1"/>
    </xf>
    <xf numFmtId="165" fontId="27" fillId="0" borderId="28" xfId="0" applyNumberFormat="1" applyFont="1" applyBorder="1" applyAlignment="1">
      <alignment horizontal="center" vertical="center" wrapText="1"/>
    </xf>
    <xf numFmtId="165" fontId="27" fillId="0" borderId="26" xfId="0" applyNumberFormat="1" applyFont="1" applyBorder="1" applyAlignment="1">
      <alignment horizontal="center" vertical="center" wrapText="1"/>
    </xf>
    <xf numFmtId="165" fontId="27" fillId="0" borderId="29" xfId="0" applyNumberFormat="1" applyFont="1" applyFill="1" applyBorder="1" applyAlignment="1" applyProtection="1">
      <alignment horizontal="center" vertical="center" wrapText="1"/>
    </xf>
    <xf numFmtId="165" fontId="27" fillId="0" borderId="37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Alignment="1" applyProtection="1">
      <alignment horizontal="center" textRotation="180" wrapText="1"/>
      <protection locked="0"/>
    </xf>
    <xf numFmtId="165" fontId="27" fillId="0" borderId="29" xfId="0" applyNumberFormat="1" applyFont="1" applyBorder="1" applyAlignment="1">
      <alignment horizontal="center" vertical="center" wrapText="1"/>
    </xf>
    <xf numFmtId="165" fontId="27" fillId="0" borderId="37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right" wrapText="1"/>
    </xf>
    <xf numFmtId="165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Fill="1" applyAlignment="1">
      <alignment horizontal="center" vertical="center" wrapText="1"/>
    </xf>
    <xf numFmtId="165" fontId="5" fillId="0" borderId="19" xfId="0" applyNumberFormat="1" applyFont="1" applyFill="1" applyBorder="1" applyAlignment="1" applyProtection="1">
      <alignment horizontal="right" wrapText="1"/>
    </xf>
    <xf numFmtId="0" fontId="15" fillId="0" borderId="70" xfId="0" applyNumberFormat="1" applyFont="1" applyFill="1" applyBorder="1" applyAlignment="1" applyProtection="1">
      <alignment vertical="top" textRotation="180" wrapText="1"/>
      <protection locked="0"/>
    </xf>
    <xf numFmtId="0" fontId="15" fillId="0" borderId="0" xfId="0" applyFont="1" applyAlignment="1" applyProtection="1">
      <alignment horizontal="center" textRotation="180" wrapText="1"/>
      <protection locked="0"/>
    </xf>
    <xf numFmtId="165" fontId="15" fillId="0" borderId="0" xfId="0" applyNumberFormat="1" applyFont="1" applyFill="1" applyAlignment="1">
      <alignment horizontal="center" textRotation="180" wrapText="1"/>
    </xf>
    <xf numFmtId="165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/>
    </xf>
    <xf numFmtId="165" fontId="28" fillId="0" borderId="0" xfId="0" applyNumberFormat="1" applyFont="1" applyFill="1" applyAlignment="1" applyProtection="1">
      <alignment horizontal="left" vertical="center" wrapText="1"/>
      <protection locked="0"/>
    </xf>
    <xf numFmtId="165" fontId="5" fillId="0" borderId="19" xfId="0" applyNumberFormat="1" applyFont="1" applyFill="1" applyBorder="1" applyAlignment="1">
      <alignment horizontal="right" vertical="center"/>
    </xf>
    <xf numFmtId="165" fontId="20" fillId="0" borderId="0" xfId="0" applyNumberFormat="1" applyFont="1" applyFill="1" applyAlignment="1">
      <alignment horizontal="left" vertical="center" wrapText="1"/>
    </xf>
    <xf numFmtId="165" fontId="7" fillId="0" borderId="81" xfId="0" applyNumberFormat="1" applyFont="1" applyFill="1" applyBorder="1" applyAlignment="1">
      <alignment horizontal="center" vertical="center"/>
    </xf>
    <xf numFmtId="165" fontId="7" fillId="0" borderId="70" xfId="0" applyNumberFormat="1" applyFont="1" applyFill="1" applyBorder="1" applyAlignment="1">
      <alignment horizontal="center" vertical="center"/>
    </xf>
    <xf numFmtId="165" fontId="7" fillId="0" borderId="25" xfId="0" applyNumberFormat="1" applyFont="1" applyFill="1" applyBorder="1" applyAlignment="1">
      <alignment horizontal="center" vertical="center"/>
    </xf>
    <xf numFmtId="165" fontId="27" fillId="0" borderId="24" xfId="0" applyNumberFormat="1" applyFont="1" applyFill="1" applyBorder="1" applyAlignment="1">
      <alignment horizontal="center" vertical="center" wrapText="1"/>
    </xf>
    <xf numFmtId="165" fontId="7" fillId="0" borderId="28" xfId="0" applyNumberFormat="1" applyFont="1" applyFill="1" applyBorder="1" applyAlignment="1">
      <alignment horizontal="center" vertical="center" wrapText="1"/>
    </xf>
    <xf numFmtId="165" fontId="7" fillId="0" borderId="71" xfId="0" applyNumberFormat="1" applyFont="1" applyFill="1" applyBorder="1" applyAlignment="1">
      <alignment horizontal="center" vertical="center" wrapText="1"/>
    </xf>
    <xf numFmtId="165" fontId="17" fillId="0" borderId="24" xfId="0" applyNumberFormat="1" applyFont="1" applyFill="1" applyBorder="1" applyAlignment="1">
      <alignment horizontal="center" vertical="center"/>
    </xf>
    <xf numFmtId="165" fontId="17" fillId="0" borderId="24" xfId="0" applyNumberFormat="1" applyFont="1" applyFill="1" applyBorder="1" applyAlignment="1">
      <alignment horizontal="center" vertical="center" wrapText="1"/>
    </xf>
    <xf numFmtId="165" fontId="7" fillId="0" borderId="24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82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83" xfId="0" applyFont="1" applyFill="1" applyBorder="1" applyAlignment="1" applyProtection="1">
      <alignment horizontal="center" vertical="center"/>
    </xf>
    <xf numFmtId="0" fontId="7" fillId="0" borderId="63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7" fillId="0" borderId="46" xfId="0" applyFont="1" applyFill="1" applyBorder="1" applyAlignment="1" applyProtection="1">
      <alignment horizontal="center" vertical="center"/>
      <protection locked="0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0" fontId="7" fillId="0" borderId="83" xfId="0" quotePrefix="1" applyFont="1" applyFill="1" applyBorder="1" applyAlignment="1" applyProtection="1">
      <alignment horizontal="center" vertical="center"/>
    </xf>
    <xf numFmtId="0" fontId="7" fillId="0" borderId="63" xfId="0" quotePrefix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horizontal="right" vertical="top"/>
    </xf>
    <xf numFmtId="0" fontId="7" fillId="0" borderId="39" xfId="43" applyFont="1" applyBorder="1" applyAlignment="1">
      <alignment horizontal="center" vertical="center" wrapText="1"/>
    </xf>
    <xf numFmtId="0" fontId="7" fillId="0" borderId="20" xfId="43" applyFont="1" applyBorder="1" applyAlignment="1">
      <alignment horizontal="center" vertical="center" wrapText="1"/>
    </xf>
    <xf numFmtId="165" fontId="27" fillId="0" borderId="39" xfId="43" applyNumberFormat="1" applyFont="1" applyBorder="1" applyAlignment="1">
      <alignment horizontal="center" vertical="center"/>
    </xf>
    <xf numFmtId="165" fontId="27" fillId="0" borderId="62" xfId="43" applyNumberFormat="1" applyFont="1" applyBorder="1" applyAlignment="1">
      <alignment horizontal="center" vertical="center"/>
    </xf>
    <xf numFmtId="0" fontId="20" fillId="0" borderId="0" xfId="43" applyFont="1" applyAlignment="1">
      <alignment horizontal="center"/>
    </xf>
    <xf numFmtId="165" fontId="6" fillId="0" borderId="0" xfId="43" applyNumberFormat="1" applyFont="1" applyAlignment="1">
      <alignment horizontal="center" vertical="center"/>
    </xf>
    <xf numFmtId="0" fontId="7" fillId="0" borderId="49" xfId="43" applyFont="1" applyBorder="1" applyAlignment="1">
      <alignment horizontal="center" vertical="center" wrapText="1"/>
    </xf>
    <xf numFmtId="0" fontId="7" fillId="0" borderId="54" xfId="43" applyFont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ont="1" applyFill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left" vertical="center" wrapText="1" indent="1"/>
    </xf>
    <xf numFmtId="0" fontId="7" fillId="0" borderId="42" xfId="0" applyFont="1" applyFill="1" applyBorder="1" applyAlignment="1" applyProtection="1">
      <alignment horizontal="left" vertical="center" wrapText="1" indent="1"/>
    </xf>
    <xf numFmtId="0" fontId="27" fillId="0" borderId="13" xfId="0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64" xfId="0" applyFont="1" applyFill="1" applyBorder="1" applyAlignment="1" applyProtection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 wrapText="1"/>
    </xf>
    <xf numFmtId="0" fontId="7" fillId="0" borderId="68" xfId="0" applyFont="1" applyFill="1" applyBorder="1" applyAlignment="1" applyProtection="1">
      <alignment horizontal="center" vertical="center" wrapText="1"/>
    </xf>
    <xf numFmtId="0" fontId="81" fillId="0" borderId="90" xfId="0" applyFont="1" applyBorder="1" applyAlignment="1">
      <alignment horizontal="center"/>
    </xf>
    <xf numFmtId="0" fontId="81" fillId="0" borderId="53" xfId="0" applyFont="1" applyBorder="1" applyAlignment="1">
      <alignment horizontal="center" wrapText="1"/>
    </xf>
    <xf numFmtId="0" fontId="81" fillId="0" borderId="84" xfId="0" applyFont="1" applyBorder="1" applyAlignment="1">
      <alignment horizontal="center" wrapText="1"/>
    </xf>
    <xf numFmtId="0" fontId="81" fillId="0" borderId="44" xfId="0" applyFont="1" applyBorder="1" applyAlignment="1">
      <alignment horizontal="center" wrapText="1"/>
    </xf>
    <xf numFmtId="0" fontId="81" fillId="0" borderId="51" xfId="0" applyFont="1" applyBorder="1" applyAlignment="1">
      <alignment horizontal="center" wrapText="1"/>
    </xf>
    <xf numFmtId="0" fontId="81" fillId="0" borderId="0" xfId="0" applyFont="1" applyAlignment="1">
      <alignment horizontal="center" wrapText="1"/>
    </xf>
    <xf numFmtId="0" fontId="81" fillId="0" borderId="78" xfId="0" applyFont="1" applyBorder="1" applyAlignment="1">
      <alignment horizontal="center" wrapText="1"/>
    </xf>
    <xf numFmtId="0" fontId="81" fillId="0" borderId="85" xfId="0" applyFont="1" applyBorder="1" applyAlignment="1">
      <alignment horizontal="center" wrapText="1"/>
    </xf>
    <xf numFmtId="0" fontId="81" fillId="0" borderId="86" xfId="0" applyFont="1" applyBorder="1" applyAlignment="1">
      <alignment horizontal="center" wrapText="1"/>
    </xf>
    <xf numFmtId="0" fontId="81" fillId="0" borderId="55" xfId="0" applyFont="1" applyBorder="1" applyAlignment="1">
      <alignment horizontal="center" wrapText="1"/>
    </xf>
    <xf numFmtId="0" fontId="83" fillId="0" borderId="87" xfId="0" applyFont="1" applyBorder="1" applyAlignment="1">
      <alignment horizontal="right" wrapText="1"/>
    </xf>
    <xf numFmtId="0" fontId="81" fillId="0" borderId="88" xfId="0" applyFont="1" applyBorder="1" applyAlignment="1">
      <alignment horizontal="center" vertical="center" wrapText="1"/>
    </xf>
    <xf numFmtId="0" fontId="83" fillId="0" borderId="88" xfId="0" applyFont="1" applyBorder="1" applyAlignment="1">
      <alignment horizontal="center" vertical="center" wrapText="1"/>
    </xf>
    <xf numFmtId="0" fontId="81" fillId="0" borderId="89" xfId="0" applyFont="1" applyBorder="1" applyAlignment="1">
      <alignment horizontal="center"/>
    </xf>
    <xf numFmtId="0" fontId="81" fillId="0" borderId="91" xfId="0" applyFont="1" applyBorder="1" applyAlignment="1">
      <alignment horizontal="center"/>
    </xf>
    <xf numFmtId="0" fontId="81" fillId="0" borderId="92" xfId="0" applyFont="1" applyBorder="1" applyAlignment="1">
      <alignment horizontal="center"/>
    </xf>
    <xf numFmtId="0" fontId="7" fillId="0" borderId="59" xfId="43" applyFont="1" applyFill="1" applyBorder="1" applyAlignment="1" applyProtection="1">
      <alignment horizontal="center" vertical="center" wrapText="1"/>
    </xf>
    <xf numFmtId="0" fontId="7" fillId="0" borderId="64" xfId="43" applyFont="1" applyFill="1" applyBorder="1" applyAlignment="1" applyProtection="1">
      <alignment horizontal="center" vertical="center" wrapText="1"/>
    </xf>
    <xf numFmtId="0" fontId="7" fillId="0" borderId="59" xfId="43" applyFont="1" applyBorder="1" applyAlignment="1">
      <alignment horizontal="center" vertical="center" wrapText="1"/>
    </xf>
    <xf numFmtId="0" fontId="7" fillId="0" borderId="64" xfId="43" applyFont="1" applyBorder="1" applyAlignment="1">
      <alignment horizontal="center" vertical="center" wrapText="1"/>
    </xf>
    <xf numFmtId="165" fontId="7" fillId="0" borderId="58" xfId="0" applyNumberFormat="1" applyFont="1" applyFill="1" applyBorder="1" applyAlignment="1" applyProtection="1">
      <alignment horizontal="center" vertical="center" wrapText="1"/>
    </xf>
    <xf numFmtId="165" fontId="7" fillId="0" borderId="68" xfId="0" applyNumberFormat="1" applyFont="1" applyFill="1" applyBorder="1" applyAlignment="1" applyProtection="1">
      <alignment horizontal="center" vertical="center" wrapText="1"/>
    </xf>
    <xf numFmtId="165" fontId="7" fillId="0" borderId="28" xfId="0" applyNumberFormat="1" applyFont="1" applyFill="1" applyBorder="1" applyAlignment="1" applyProtection="1">
      <alignment horizontal="center" vertical="center" wrapText="1"/>
    </xf>
    <xf numFmtId="165" fontId="7" fillId="0" borderId="26" xfId="0" applyNumberFormat="1" applyFont="1" applyFill="1" applyBorder="1" applyAlignment="1" applyProtection="1">
      <alignment horizontal="center" vertical="center" wrapText="1"/>
    </xf>
    <xf numFmtId="165" fontId="7" fillId="0" borderId="59" xfId="0" applyNumberFormat="1" applyFont="1" applyFill="1" applyBorder="1" applyAlignment="1" applyProtection="1">
      <alignment horizontal="center" vertical="center" wrapText="1"/>
    </xf>
    <xf numFmtId="165" fontId="7" fillId="0" borderId="64" xfId="0" applyNumberFormat="1" applyFont="1" applyFill="1" applyBorder="1" applyAlignment="1" applyProtection="1">
      <alignment horizontal="center" vertical="center" wrapText="1"/>
    </xf>
    <xf numFmtId="165" fontId="7" fillId="0" borderId="64" xfId="0" applyNumberFormat="1" applyFont="1" applyFill="1" applyBorder="1" applyAlignment="1" applyProtection="1">
      <alignment horizontal="center" vertical="center"/>
    </xf>
    <xf numFmtId="165" fontId="7" fillId="0" borderId="26" xfId="0" applyNumberFormat="1" applyFont="1" applyFill="1" applyBorder="1" applyAlignment="1">
      <alignment horizontal="center" vertical="center" wrapText="1"/>
    </xf>
    <xf numFmtId="165" fontId="7" fillId="0" borderId="65" xfId="0" applyNumberFormat="1" applyFont="1" applyFill="1" applyBorder="1" applyAlignment="1">
      <alignment horizontal="center" vertical="center" wrapText="1"/>
    </xf>
    <xf numFmtId="165" fontId="7" fillId="0" borderId="73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textRotation="180" wrapText="1"/>
    </xf>
    <xf numFmtId="165" fontId="7" fillId="0" borderId="45" xfId="0" applyNumberFormat="1" applyFont="1" applyFill="1" applyBorder="1" applyAlignment="1">
      <alignment horizontal="center" vertical="center" wrapText="1"/>
    </xf>
    <xf numFmtId="165" fontId="7" fillId="0" borderId="77" xfId="0" applyNumberFormat="1" applyFont="1" applyFill="1" applyBorder="1" applyAlignment="1">
      <alignment horizontal="center" vertical="center" wrapText="1"/>
    </xf>
    <xf numFmtId="165" fontId="7" fillId="0" borderId="81" xfId="0" applyNumberFormat="1" applyFont="1" applyFill="1" applyBorder="1" applyAlignment="1">
      <alignment horizontal="center" vertical="center" wrapText="1"/>
    </xf>
    <xf numFmtId="165" fontId="7" fillId="0" borderId="25" xfId="0" applyNumberFormat="1" applyFont="1" applyFill="1" applyBorder="1" applyAlignment="1">
      <alignment horizontal="center" vertical="center" wrapText="1"/>
    </xf>
    <xf numFmtId="165" fontId="7" fillId="0" borderId="26" xfId="0" applyNumberFormat="1" applyFont="1" applyFill="1" applyBorder="1" applyAlignment="1">
      <alignment horizontal="center" vertical="center"/>
    </xf>
    <xf numFmtId="165" fontId="7" fillId="0" borderId="28" xfId="0" applyNumberFormat="1" applyFont="1" applyFill="1" applyBorder="1" applyAlignment="1">
      <alignment horizontal="center" vertical="center"/>
    </xf>
    <xf numFmtId="0" fontId="7" fillId="0" borderId="81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8" fillId="0" borderId="42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43" fillId="0" borderId="19" xfId="0" applyFont="1" applyBorder="1" applyAlignment="1">
      <alignment horizontal="right"/>
    </xf>
    <xf numFmtId="0" fontId="7" fillId="0" borderId="8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/>
    </xf>
    <xf numFmtId="0" fontId="27" fillId="0" borderId="82" xfId="0" applyFont="1" applyBorder="1" applyAlignment="1">
      <alignment horizontal="center"/>
    </xf>
    <xf numFmtId="0" fontId="7" fillId="0" borderId="74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left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165" fontId="9" fillId="0" borderId="0" xfId="0" applyNumberFormat="1" applyFont="1" applyAlignment="1">
      <alignment horizontal="center" textRotation="180" wrapText="1"/>
    </xf>
    <xf numFmtId="0" fontId="20" fillId="0" borderId="19" xfId="0" applyFont="1" applyBorder="1" applyAlignment="1">
      <alignment horizontal="center"/>
    </xf>
    <xf numFmtId="0" fontId="7" fillId="0" borderId="81" xfId="0" applyFont="1" applyFill="1" applyBorder="1" applyAlignment="1" applyProtection="1">
      <alignment horizontal="left" vertical="center" wrapText="1"/>
    </xf>
    <xf numFmtId="0" fontId="7" fillId="0" borderId="35" xfId="0" applyFont="1" applyFill="1" applyBorder="1" applyAlignment="1" applyProtection="1">
      <alignment horizontal="left" vertical="center" wrapText="1"/>
    </xf>
    <xf numFmtId="0" fontId="7" fillId="0" borderId="65" xfId="0" applyFont="1" applyFill="1" applyBorder="1" applyAlignment="1" applyProtection="1">
      <alignment horizontal="left" vertical="center" wrapText="1"/>
    </xf>
    <xf numFmtId="0" fontId="28" fillId="0" borderId="34" xfId="0" applyFont="1" applyFill="1" applyBorder="1" applyAlignment="1" applyProtection="1">
      <alignment horizontal="left" vertical="center"/>
    </xf>
    <xf numFmtId="0" fontId="28" fillId="0" borderId="42" xfId="0" applyFont="1" applyFill="1" applyBorder="1" applyAlignment="1" applyProtection="1">
      <alignment horizontal="left" vertical="center"/>
    </xf>
    <xf numFmtId="0" fontId="7" fillId="0" borderId="81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7" fillId="0" borderId="65" xfId="0" applyFont="1" applyFill="1" applyBorder="1" applyAlignment="1">
      <alignment horizontal="left" vertical="center" wrapText="1"/>
    </xf>
    <xf numFmtId="0" fontId="25" fillId="0" borderId="34" xfId="0" applyFont="1" applyFill="1" applyBorder="1" applyAlignment="1" applyProtection="1">
      <alignment horizontal="left" vertical="center"/>
    </xf>
    <xf numFmtId="0" fontId="25" fillId="0" borderId="42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27" fillId="0" borderId="52" xfId="0" applyFont="1" applyFill="1" applyBorder="1" applyAlignment="1">
      <alignment horizontal="center"/>
    </xf>
    <xf numFmtId="0" fontId="27" fillId="0" borderId="82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59" xfId="0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center" vertical="center" wrapText="1"/>
    </xf>
    <xf numFmtId="0" fontId="7" fillId="0" borderId="8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3" fillId="0" borderId="19" xfId="0" applyFont="1" applyFill="1" applyBorder="1" applyAlignment="1">
      <alignment horizontal="right"/>
    </xf>
    <xf numFmtId="0" fontId="26" fillId="0" borderId="35" xfId="0" applyFont="1" applyFill="1" applyBorder="1" applyAlignment="1">
      <alignment horizontal="justify" vertical="center" wrapText="1"/>
    </xf>
    <xf numFmtId="0" fontId="27" fillId="0" borderId="34" xfId="0" applyFont="1" applyFill="1" applyBorder="1" applyAlignment="1">
      <alignment horizontal="left" vertical="center" indent="2"/>
    </xf>
    <xf numFmtId="0" fontId="27" fillId="0" borderId="42" xfId="0" applyFont="1" applyFill="1" applyBorder="1" applyAlignment="1">
      <alignment horizontal="left" vertical="center" indent="2"/>
    </xf>
    <xf numFmtId="0" fontId="41" fillId="0" borderId="0" xfId="45" applyFont="1" applyFill="1" applyAlignment="1" applyProtection="1">
      <alignment horizontal="left"/>
    </xf>
    <xf numFmtId="0" fontId="46" fillId="0" borderId="0" xfId="45" applyFont="1" applyFill="1" applyBorder="1" applyAlignment="1" applyProtection="1">
      <alignment horizontal="right"/>
    </xf>
    <xf numFmtId="0" fontId="47" fillId="0" borderId="58" xfId="45" applyFont="1" applyFill="1" applyBorder="1" applyAlignment="1" applyProtection="1">
      <alignment horizontal="center" vertical="center" wrapText="1"/>
    </xf>
    <xf numFmtId="0" fontId="47" fillId="0" borderId="50" xfId="45" applyFont="1" applyFill="1" applyBorder="1" applyAlignment="1" applyProtection="1">
      <alignment horizontal="center" vertical="center" wrapText="1"/>
    </xf>
    <xf numFmtId="0" fontId="47" fillId="0" borderId="36" xfId="45" applyFont="1" applyFill="1" applyBorder="1" applyAlignment="1" applyProtection="1">
      <alignment horizontal="center" vertical="center" wrapText="1"/>
    </xf>
    <xf numFmtId="0" fontId="46" fillId="0" borderId="39" xfId="45" applyFont="1" applyFill="1" applyBorder="1" applyAlignment="1" applyProtection="1">
      <alignment horizontal="center" vertical="center" wrapText="1"/>
    </xf>
    <xf numFmtId="0" fontId="46" fillId="0" borderId="10" xfId="45" applyFont="1" applyFill="1" applyBorder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 wrapText="1"/>
    </xf>
    <xf numFmtId="0" fontId="45" fillId="0" borderId="0" xfId="45" applyFont="1" applyFill="1" applyAlignment="1" applyProtection="1">
      <alignment horizontal="center" vertical="center"/>
    </xf>
    <xf numFmtId="0" fontId="46" fillId="0" borderId="10" xfId="45" applyFont="1" applyFill="1" applyBorder="1" applyAlignment="1" applyProtection="1">
      <alignment horizontal="center" wrapText="1"/>
    </xf>
    <xf numFmtId="0" fontId="46" fillId="0" borderId="17" xfId="45" applyFont="1" applyFill="1" applyBorder="1" applyAlignment="1" applyProtection="1">
      <alignment horizontal="center" wrapText="1"/>
    </xf>
    <xf numFmtId="0" fontId="48" fillId="0" borderId="59" xfId="44" applyFont="1" applyFill="1" applyBorder="1" applyAlignment="1" applyProtection="1">
      <alignment horizontal="center" vertical="center" textRotation="90"/>
    </xf>
    <xf numFmtId="0" fontId="48" fillId="0" borderId="18" xfId="44" applyFont="1" applyFill="1" applyBorder="1" applyAlignment="1" applyProtection="1">
      <alignment horizontal="center" vertical="center" textRotation="90"/>
    </xf>
    <xf numFmtId="0" fontId="48" fillId="0" borderId="40" xfId="44" applyFont="1" applyFill="1" applyBorder="1" applyAlignment="1" applyProtection="1">
      <alignment horizontal="center" vertical="center" textRotation="90"/>
    </xf>
    <xf numFmtId="0" fontId="46" fillId="0" borderId="74" xfId="45" applyFont="1" applyFill="1" applyBorder="1" applyAlignment="1" applyProtection="1">
      <alignment horizontal="center" vertical="center" wrapText="1"/>
    </xf>
    <xf numFmtId="0" fontId="46" fillId="0" borderId="56" xfId="45" applyFont="1" applyFill="1" applyBorder="1" applyAlignment="1" applyProtection="1">
      <alignment horizontal="center" vertical="center" wrapText="1"/>
    </xf>
    <xf numFmtId="0" fontId="47" fillId="0" borderId="58" xfId="45" applyFont="1" applyBorder="1" applyAlignment="1">
      <alignment horizontal="center" vertical="center" wrapText="1"/>
    </xf>
    <xf numFmtId="0" fontId="47" fillId="0" borderId="50" xfId="45" applyFont="1" applyBorder="1" applyAlignment="1">
      <alignment horizontal="center" vertical="center" wrapText="1"/>
    </xf>
    <xf numFmtId="0" fontId="47" fillId="0" borderId="36" xfId="45" applyFont="1" applyBorder="1" applyAlignment="1">
      <alignment horizontal="center" vertical="center" wrapText="1"/>
    </xf>
    <xf numFmtId="0" fontId="48" fillId="0" borderId="59" xfId="44" applyFont="1" applyBorder="1" applyAlignment="1">
      <alignment horizontal="center" vertical="center" textRotation="90"/>
    </xf>
    <xf numFmtId="0" fontId="48" fillId="0" borderId="18" xfId="44" applyFont="1" applyBorder="1" applyAlignment="1">
      <alignment horizontal="center" vertical="center" textRotation="90"/>
    </xf>
    <xf numFmtId="0" fontId="48" fillId="0" borderId="40" xfId="44" applyFont="1" applyBorder="1" applyAlignment="1">
      <alignment horizontal="center" vertical="center" textRotation="90"/>
    </xf>
    <xf numFmtId="0" fontId="46" fillId="0" borderId="39" xfId="45" applyFont="1" applyBorder="1" applyAlignment="1">
      <alignment horizontal="center" vertical="center" wrapText="1"/>
    </xf>
    <xf numFmtId="0" fontId="46" fillId="0" borderId="10" xfId="45" applyFont="1" applyBorder="1" applyAlignment="1">
      <alignment horizontal="center" vertical="center" wrapText="1"/>
    </xf>
    <xf numFmtId="0" fontId="46" fillId="0" borderId="74" xfId="45" applyFont="1" applyBorder="1" applyAlignment="1">
      <alignment horizontal="center" vertical="center" wrapText="1"/>
    </xf>
    <xf numFmtId="0" fontId="46" fillId="0" borderId="56" xfId="45" applyFont="1" applyBorder="1" applyAlignment="1">
      <alignment horizontal="center" vertical="center" wrapText="1"/>
    </xf>
    <xf numFmtId="0" fontId="46" fillId="0" borderId="10" xfId="45" applyFont="1" applyBorder="1" applyAlignment="1">
      <alignment horizontal="center" wrapText="1"/>
    </xf>
    <xf numFmtId="0" fontId="46" fillId="0" borderId="17" xfId="45" applyFont="1" applyBorder="1" applyAlignment="1">
      <alignment horizontal="center" wrapText="1"/>
    </xf>
    <xf numFmtId="0" fontId="46" fillId="0" borderId="0" xfId="45" applyFont="1" applyAlignment="1">
      <alignment horizontal="right"/>
    </xf>
    <xf numFmtId="0" fontId="28" fillId="0" borderId="0" xfId="44" applyFont="1" applyAlignment="1">
      <alignment horizontal="center" vertical="center" wrapText="1"/>
    </xf>
    <xf numFmtId="0" fontId="31" fillId="0" borderId="0" xfId="44" applyFont="1" applyAlignment="1">
      <alignment horizontal="right" vertical="center"/>
    </xf>
    <xf numFmtId="0" fontId="20" fillId="0" borderId="49" xfId="44" applyFont="1" applyBorder="1" applyAlignment="1">
      <alignment horizontal="center" vertical="center" wrapText="1"/>
    </xf>
    <xf numFmtId="0" fontId="20" fillId="0" borderId="11" xfId="44" applyFont="1" applyBorder="1" applyAlignment="1">
      <alignment horizontal="center" vertical="center" wrapText="1"/>
    </xf>
    <xf numFmtId="0" fontId="48" fillId="0" borderId="39" xfId="44" applyFont="1" applyBorder="1" applyAlignment="1">
      <alignment horizontal="center" vertical="center" textRotation="90"/>
    </xf>
    <xf numFmtId="0" fontId="48" fillId="0" borderId="10" xfId="44" applyFont="1" applyBorder="1" applyAlignment="1">
      <alignment horizontal="center" vertical="center" textRotation="90"/>
    </xf>
    <xf numFmtId="0" fontId="5" fillId="0" borderId="62" xfId="44" applyFont="1" applyBorder="1" applyAlignment="1">
      <alignment horizontal="center" vertical="center" wrapText="1"/>
    </xf>
    <xf numFmtId="0" fontId="5" fillId="0" borderId="17" xfId="44" applyFont="1" applyBorder="1" applyAlignment="1">
      <alignment horizontal="center" vertical="center"/>
    </xf>
    <xf numFmtId="0" fontId="20" fillId="0" borderId="0" xfId="44" applyFont="1" applyFill="1" applyAlignment="1" applyProtection="1">
      <alignment horizontal="center" vertical="center" wrapText="1"/>
    </xf>
    <xf numFmtId="0" fontId="28" fillId="0" borderId="0" xfId="44" applyFont="1" applyFill="1" applyAlignment="1" applyProtection="1">
      <alignment horizontal="center" vertical="center" wrapText="1"/>
    </xf>
    <xf numFmtId="0" fontId="20" fillId="0" borderId="49" xfId="44" applyFont="1" applyFill="1" applyBorder="1" applyAlignment="1" applyProtection="1">
      <alignment horizontal="center" vertical="center" wrapText="1"/>
    </xf>
    <xf numFmtId="0" fontId="20" fillId="0" borderId="11" xfId="44" applyFont="1" applyFill="1" applyBorder="1" applyAlignment="1" applyProtection="1">
      <alignment horizontal="center" vertical="center" wrapText="1"/>
    </xf>
    <xf numFmtId="0" fontId="5" fillId="0" borderId="62" xfId="44" applyFont="1" applyFill="1" applyBorder="1" applyAlignment="1" applyProtection="1">
      <alignment horizontal="center" vertical="center" wrapText="1"/>
    </xf>
    <xf numFmtId="0" fontId="5" fillId="0" borderId="17" xfId="44" applyFont="1" applyFill="1" applyBorder="1" applyAlignment="1" applyProtection="1">
      <alignment horizontal="center" vertical="center"/>
    </xf>
    <xf numFmtId="0" fontId="48" fillId="0" borderId="39" xfId="44" applyFont="1" applyFill="1" applyBorder="1" applyAlignment="1" applyProtection="1">
      <alignment horizontal="center" vertical="center" textRotation="90"/>
    </xf>
    <xf numFmtId="0" fontId="48" fillId="0" borderId="10" xfId="44" applyFont="1" applyFill="1" applyBorder="1" applyAlignment="1" applyProtection="1">
      <alignment horizontal="center" vertical="center" textRotation="90"/>
    </xf>
    <xf numFmtId="0" fontId="31" fillId="0" borderId="0" xfId="44" applyFont="1" applyFill="1" applyBorder="1" applyAlignment="1" applyProtection="1">
      <alignment horizontal="right" vertical="center"/>
    </xf>
    <xf numFmtId="0" fontId="45" fillId="0" borderId="0" xfId="45" applyFont="1" applyAlignment="1">
      <alignment horizontal="center" vertical="center" wrapText="1"/>
    </xf>
    <xf numFmtId="0" fontId="45" fillId="0" borderId="0" xfId="45" applyFont="1" applyAlignment="1">
      <alignment horizontal="center" vertical="center"/>
    </xf>
    <xf numFmtId="0" fontId="22" fillId="0" borderId="34" xfId="45" applyFont="1" applyBorder="1" applyAlignment="1">
      <alignment horizontal="left"/>
    </xf>
    <xf numFmtId="0" fontId="22" fillId="0" borderId="42" xfId="45" applyFont="1" applyBorder="1" applyAlignment="1">
      <alignment horizontal="left"/>
    </xf>
    <xf numFmtId="0" fontId="45" fillId="0" borderId="0" xfId="45" applyFont="1" applyFill="1" applyAlignment="1">
      <alignment horizontal="center" vertical="center" wrapText="1"/>
    </xf>
    <xf numFmtId="0" fontId="45" fillId="0" borderId="0" xfId="45" applyFont="1" applyFill="1" applyAlignment="1">
      <alignment horizontal="center" vertical="center"/>
    </xf>
    <xf numFmtId="3" fontId="41" fillId="0" borderId="0" xfId="45" applyNumberFormat="1" applyFont="1" applyFill="1" applyAlignment="1">
      <alignment horizontal="center"/>
    </xf>
    <xf numFmtId="0" fontId="22" fillId="0" borderId="34" xfId="45" applyFont="1" applyFill="1" applyBorder="1" applyAlignment="1">
      <alignment horizontal="left"/>
    </xf>
    <xf numFmtId="0" fontId="22" fillId="0" borderId="42" xfId="45" applyFont="1" applyFill="1" applyBorder="1" applyAlignment="1">
      <alignment horizontal="left"/>
    </xf>
    <xf numFmtId="0" fontId="45" fillId="0" borderId="0" xfId="45" applyFont="1" applyAlignment="1">
      <alignment horizontal="center" wrapText="1"/>
    </xf>
    <xf numFmtId="0" fontId="45" fillId="0" borderId="0" xfId="45" applyFont="1" applyAlignment="1">
      <alignment horizontal="center"/>
    </xf>
    <xf numFmtId="0" fontId="45" fillId="0" borderId="19" xfId="45" applyFont="1" applyBorder="1" applyAlignment="1">
      <alignment horizontal="center"/>
    </xf>
    <xf numFmtId="0" fontId="22" fillId="0" borderId="34" xfId="45" applyFont="1" applyBorder="1" applyAlignment="1">
      <alignment horizontal="left" indent="1"/>
    </xf>
    <xf numFmtId="0" fontId="22" fillId="0" borderId="42" xfId="45" applyFont="1" applyBorder="1" applyAlignment="1">
      <alignment horizontal="left" indent="1"/>
    </xf>
    <xf numFmtId="0" fontId="45" fillId="0" borderId="0" xfId="45" applyFont="1" applyFill="1" applyAlignment="1">
      <alignment horizontal="center" wrapText="1"/>
    </xf>
    <xf numFmtId="0" fontId="45" fillId="0" borderId="0" xfId="45" applyFont="1" applyFill="1" applyAlignment="1">
      <alignment horizontal="center"/>
    </xf>
    <xf numFmtId="0" fontId="22" fillId="0" borderId="34" xfId="45" applyFont="1" applyFill="1" applyBorder="1" applyAlignment="1">
      <alignment horizontal="left" indent="1"/>
    </xf>
    <xf numFmtId="0" fontId="22" fillId="0" borderId="42" xfId="45" applyFont="1" applyFill="1" applyBorder="1" applyAlignment="1">
      <alignment horizontal="left" indent="1"/>
    </xf>
    <xf numFmtId="0" fontId="60" fillId="0" borderId="0" xfId="0" applyFont="1" applyAlignment="1" applyProtection="1">
      <alignment horizontal="center" vertical="center" wrapText="1"/>
      <protection locked="0"/>
    </xf>
    <xf numFmtId="0" fontId="57" fillId="0" borderId="16" xfId="0" applyFont="1" applyBorder="1" applyAlignment="1" applyProtection="1">
      <alignment wrapText="1"/>
    </xf>
    <xf numFmtId="0" fontId="57" fillId="0" borderId="13" xfId="0" applyFont="1" applyBorder="1" applyAlignment="1" applyProtection="1">
      <alignment wrapText="1"/>
    </xf>
    <xf numFmtId="0" fontId="15" fillId="0" borderId="0" xfId="0" applyFont="1" applyAlignment="1" applyProtection="1">
      <alignment horizontal="left" vertic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  <xf numFmtId="0" fontId="42" fillId="0" borderId="0" xfId="0" applyFont="1" applyAlignment="1" applyProtection="1">
      <alignment horizontal="center" vertical="top" wrapText="1"/>
      <protection locked="0"/>
    </xf>
  </cellXfs>
  <cellStyles count="51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" xfId="32" builtinId="3"/>
    <cellStyle name="Ezres 2" xfId="33" xr:uid="{00000000-0005-0000-0000-000020000000}"/>
    <cellStyle name="Ezres 3" xfId="34" xr:uid="{00000000-0005-0000-0000-000021000000}"/>
    <cellStyle name="Figyelmeztetés" xfId="35" builtinId="11" customBuiltin="1"/>
    <cellStyle name="Hiperhivatkozás" xfId="36" xr:uid="{00000000-0005-0000-0000-000023000000}"/>
    <cellStyle name="Hivatkozott cella" xfId="37" builtinId="24" customBuiltin="1"/>
    <cellStyle name="Jegyzet" xfId="38" builtinId="10" customBuiltin="1"/>
    <cellStyle name="Jó" xfId="39" builtinId="26" customBuiltin="1"/>
    <cellStyle name="Kimenet" xfId="40" builtinId="21" customBuiltin="1"/>
    <cellStyle name="Magyarázó szöveg" xfId="41" builtinId="53" customBuiltin="1"/>
    <cellStyle name="Már látott hiperhivatkozás" xfId="42" xr:uid="{00000000-0005-0000-0000-000029000000}"/>
    <cellStyle name="Normál" xfId="0" builtinId="0"/>
    <cellStyle name="Normál_KVRENMUNKA" xfId="43" xr:uid="{00000000-0005-0000-0000-00002B000000}"/>
    <cellStyle name="Normál_VAGYONK" xfId="44" xr:uid="{00000000-0005-0000-0000-00002C000000}"/>
    <cellStyle name="Normál_VAGYONKIM" xfId="45" xr:uid="{00000000-0005-0000-0000-00002D000000}"/>
    <cellStyle name="Összesen" xfId="46" builtinId="25" customBuiltin="1"/>
    <cellStyle name="Rossz" xfId="47" builtinId="27" customBuiltin="1"/>
    <cellStyle name="Semleges" xfId="48" builtinId="28" customBuiltin="1"/>
    <cellStyle name="Számítás" xfId="49" builtinId="22" customBuiltin="1"/>
    <cellStyle name="Százalék" xfId="50" builtinId="5"/>
  </cellStyles>
  <dxfs count="5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logh%20Marianna\Asztal\Zarszamadas%20&#243;vod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logh%20Marianna\Asztal\Zarszamadas%20szoci&#225;lis%20int&#233;zm&#233;n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logh%20Marianna\Asztal\Z&#225;rsz&#225;mad&#225;s-hiva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</sheetNames>
    <sheetDataSet>
      <sheetData sheetId="0">
        <row r="18">
          <cell r="A18" t="str">
            <v>1. sz. melléklet Bevételek táblázat E. oszlop 9 sora =</v>
          </cell>
        </row>
      </sheetData>
      <sheetData sheetId="1">
        <row r="36">
          <cell r="C36">
            <v>2400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4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5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B38"/>
  <sheetViews>
    <sheetView zoomScaleNormal="100" workbookViewId="0">
      <selection activeCell="C47" sqref="C47"/>
    </sheetView>
  </sheetViews>
  <sheetFormatPr defaultColWidth="9.33203125" defaultRowHeight="13.2" x14ac:dyDescent="0.25"/>
  <cols>
    <col min="1" max="1" width="46.33203125" style="285" customWidth="1"/>
    <col min="2" max="2" width="66.109375" style="285" customWidth="1"/>
    <col min="3" max="16384" width="9.33203125" style="285"/>
  </cols>
  <sheetData>
    <row r="1" spans="1:2" ht="17.399999999999999" x14ac:dyDescent="0.3">
      <c r="A1" s="465" t="s">
        <v>106</v>
      </c>
    </row>
    <row r="3" spans="1:2" x14ac:dyDescent="0.25">
      <c r="A3" s="466"/>
      <c r="B3" s="466"/>
    </row>
    <row r="4" spans="1:2" ht="15.6" x14ac:dyDescent="0.3">
      <c r="A4" s="440" t="s">
        <v>513</v>
      </c>
      <c r="B4" s="467"/>
    </row>
    <row r="5" spans="1:2" s="468" customFormat="1" x14ac:dyDescent="0.25">
      <c r="A5" s="466"/>
      <c r="B5" s="466"/>
    </row>
    <row r="6" spans="1:2" x14ac:dyDescent="0.25">
      <c r="A6" s="466" t="s">
        <v>517</v>
      </c>
      <c r="B6" s="466" t="s">
        <v>518</v>
      </c>
    </row>
    <row r="7" spans="1:2" x14ac:dyDescent="0.25">
      <c r="A7" s="466" t="s">
        <v>519</v>
      </c>
      <c r="B7" s="466" t="s">
        <v>520</v>
      </c>
    </row>
    <row r="8" spans="1:2" x14ac:dyDescent="0.25">
      <c r="A8" s="466" t="s">
        <v>521</v>
      </c>
      <c r="B8" s="466" t="s">
        <v>522</v>
      </c>
    </row>
    <row r="9" spans="1:2" x14ac:dyDescent="0.25">
      <c r="A9" s="466"/>
      <c r="B9" s="466"/>
    </row>
    <row r="10" spans="1:2" ht="15.6" x14ac:dyDescent="0.3">
      <c r="A10" s="440" t="str">
        <f>+CONCATENATE(LEFT(A4,4),". évi módosított előirányzat BEVÉTELEK")</f>
        <v>2014. évi módosított előirányzat BEVÉTELEK</v>
      </c>
      <c r="B10" s="467"/>
    </row>
    <row r="11" spans="1:2" x14ac:dyDescent="0.25">
      <c r="A11" s="466"/>
      <c r="B11" s="466"/>
    </row>
    <row r="12" spans="1:2" s="468" customFormat="1" x14ac:dyDescent="0.25">
      <c r="A12" s="466" t="s">
        <v>523</v>
      </c>
      <c r="B12" s="466" t="s">
        <v>529</v>
      </c>
    </row>
    <row r="13" spans="1:2" x14ac:dyDescent="0.25">
      <c r="A13" s="466" t="s">
        <v>524</v>
      </c>
      <c r="B13" s="466" t="s">
        <v>530</v>
      </c>
    </row>
    <row r="14" spans="1:2" x14ac:dyDescent="0.25">
      <c r="A14" s="466" t="s">
        <v>525</v>
      </c>
      <c r="B14" s="466" t="s">
        <v>531</v>
      </c>
    </row>
    <row r="15" spans="1:2" x14ac:dyDescent="0.25">
      <c r="A15" s="466"/>
      <c r="B15" s="466"/>
    </row>
    <row r="16" spans="1:2" ht="13.8" x14ac:dyDescent="0.25">
      <c r="A16" s="469" t="str">
        <f>+CONCATENATE(LEFT(A4,4),". évi teljesítés BEVÉTELEK")</f>
        <v>2014. évi teljesítés BEVÉTELEK</v>
      </c>
      <c r="B16" s="467"/>
    </row>
    <row r="17" spans="1:2" x14ac:dyDescent="0.25">
      <c r="A17" s="466"/>
      <c r="B17" s="466"/>
    </row>
    <row r="18" spans="1:2" x14ac:dyDescent="0.25">
      <c r="A18" s="466" t="s">
        <v>526</v>
      </c>
      <c r="B18" s="466" t="s">
        <v>532</v>
      </c>
    </row>
    <row r="19" spans="1:2" x14ac:dyDescent="0.25">
      <c r="A19" s="466" t="s">
        <v>527</v>
      </c>
      <c r="B19" s="466" t="s">
        <v>533</v>
      </c>
    </row>
    <row r="20" spans="1:2" x14ac:dyDescent="0.25">
      <c r="A20" s="466" t="s">
        <v>528</v>
      </c>
      <c r="B20" s="466" t="s">
        <v>534</v>
      </c>
    </row>
    <row r="21" spans="1:2" x14ac:dyDescent="0.25">
      <c r="A21" s="466"/>
      <c r="B21" s="466"/>
    </row>
    <row r="22" spans="1:2" ht="15.6" x14ac:dyDescent="0.3">
      <c r="A22" s="440" t="str">
        <f>+CONCATENATE(LEFT(A4,4),". évi eredeti előirányzat KIADÁSOK")</f>
        <v>2014. évi eredeti előirányzat KIADÁSOK</v>
      </c>
      <c r="B22" s="467"/>
    </row>
    <row r="23" spans="1:2" x14ac:dyDescent="0.25">
      <c r="A23" s="466"/>
      <c r="B23" s="466"/>
    </row>
    <row r="24" spans="1:2" x14ac:dyDescent="0.25">
      <c r="A24" s="466" t="s">
        <v>535</v>
      </c>
      <c r="B24" s="466" t="s">
        <v>541</v>
      </c>
    </row>
    <row r="25" spans="1:2" x14ac:dyDescent="0.25">
      <c r="A25" s="466" t="s">
        <v>514</v>
      </c>
      <c r="B25" s="466" t="s">
        <v>542</v>
      </c>
    </row>
    <row r="26" spans="1:2" x14ac:dyDescent="0.25">
      <c r="A26" s="466" t="s">
        <v>536</v>
      </c>
      <c r="B26" s="466" t="s">
        <v>543</v>
      </c>
    </row>
    <row r="27" spans="1:2" x14ac:dyDescent="0.25">
      <c r="A27" s="466"/>
      <c r="B27" s="466"/>
    </row>
    <row r="28" spans="1:2" ht="15.6" x14ac:dyDescent="0.3">
      <c r="A28" s="440" t="str">
        <f>+CONCATENATE(LEFT(A4,4),". évi módosított előirányzat KIADÁSOK")</f>
        <v>2014. évi módosított előirányzat KIADÁSOK</v>
      </c>
      <c r="B28" s="467"/>
    </row>
    <row r="29" spans="1:2" x14ac:dyDescent="0.25">
      <c r="A29" s="466"/>
      <c r="B29" s="466"/>
    </row>
    <row r="30" spans="1:2" x14ac:dyDescent="0.25">
      <c r="A30" s="466" t="s">
        <v>537</v>
      </c>
      <c r="B30" s="466" t="s">
        <v>548</v>
      </c>
    </row>
    <row r="31" spans="1:2" x14ac:dyDescent="0.25">
      <c r="A31" s="466" t="s">
        <v>515</v>
      </c>
      <c r="B31" s="466" t="s">
        <v>545</v>
      </c>
    </row>
    <row r="32" spans="1:2" x14ac:dyDescent="0.25">
      <c r="A32" s="466" t="s">
        <v>538</v>
      </c>
      <c r="B32" s="466" t="s">
        <v>544</v>
      </c>
    </row>
    <row r="33" spans="1:2" x14ac:dyDescent="0.25">
      <c r="A33" s="466"/>
      <c r="B33" s="466"/>
    </row>
    <row r="34" spans="1:2" ht="15.6" x14ac:dyDescent="0.3">
      <c r="A34" s="470" t="str">
        <f>+CONCATENATE(LEFT(A4,4),". évi teljesítés KIADÁSOK")</f>
        <v>2014. évi teljesítés KIADÁSOK</v>
      </c>
      <c r="B34" s="467"/>
    </row>
    <row r="35" spans="1:2" x14ac:dyDescent="0.25">
      <c r="A35" s="466"/>
      <c r="B35" s="466"/>
    </row>
    <row r="36" spans="1:2" x14ac:dyDescent="0.25">
      <c r="A36" s="466" t="s">
        <v>539</v>
      </c>
      <c r="B36" s="466" t="s">
        <v>549</v>
      </c>
    </row>
    <row r="37" spans="1:2" x14ac:dyDescent="0.25">
      <c r="A37" s="466" t="s">
        <v>516</v>
      </c>
      <c r="B37" s="466" t="s">
        <v>547</v>
      </c>
    </row>
    <row r="38" spans="1:2" x14ac:dyDescent="0.25">
      <c r="A38" s="466" t="s">
        <v>540</v>
      </c>
      <c r="B38" s="466" t="s">
        <v>546</v>
      </c>
    </row>
  </sheetData>
  <phoneticPr fontId="0" type="noConversion"/>
  <pageMargins left="1.0629921259842521" right="1.0236220472440944" top="0.78740157480314965" bottom="0.78740157480314965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H24"/>
  <sheetViews>
    <sheetView zoomScaleNormal="100" zoomScaleSheetLayoutView="130" workbookViewId="0">
      <selection activeCell="H1" sqref="H1:H12"/>
    </sheetView>
  </sheetViews>
  <sheetFormatPr defaultColWidth="9.33203125" defaultRowHeight="13.2" x14ac:dyDescent="0.25"/>
  <cols>
    <col min="1" max="1" width="48.109375" style="4" customWidth="1"/>
    <col min="2" max="7" width="15.77734375" style="3" customWidth="1"/>
    <col min="8" max="8" width="4.109375" style="3" customWidth="1"/>
    <col min="9" max="9" width="13.77734375" style="3" customWidth="1"/>
    <col min="10" max="16384" width="9.33203125" style="3"/>
  </cols>
  <sheetData>
    <row r="1" spans="1:8" ht="24.75" customHeight="1" x14ac:dyDescent="0.25">
      <c r="A1" s="1298" t="s">
        <v>1015</v>
      </c>
      <c r="B1" s="1298"/>
      <c r="C1" s="1298"/>
      <c r="D1" s="1298"/>
      <c r="E1" s="1298"/>
      <c r="F1" s="1298"/>
      <c r="G1" s="1298"/>
      <c r="H1" s="1302" t="str">
        <f>+CONCATENATE("4. melléklet a 12/",LEFT(ÖSSZEFÜGGÉSEK!A4,4)+6,". (VII.7.) önkormányzati rendelethez")</f>
        <v>4. melléklet a 12/2020. (VII.7.) önkormányzati rendelethez</v>
      </c>
    </row>
    <row r="2" spans="1:8" ht="23.25" customHeight="1" thickBot="1" x14ac:dyDescent="0.35">
      <c r="A2" s="20"/>
      <c r="B2" s="8"/>
      <c r="C2" s="8"/>
      <c r="D2" s="8"/>
      <c r="E2" s="8"/>
      <c r="F2" s="1299" t="s">
        <v>50</v>
      </c>
      <c r="G2" s="1299"/>
      <c r="H2" s="1302"/>
    </row>
    <row r="3" spans="1:8" s="5" customFormat="1" ht="48.75" customHeight="1" thickBot="1" x14ac:dyDescent="0.3">
      <c r="A3" s="21" t="s">
        <v>57</v>
      </c>
      <c r="B3" s="22" t="s">
        <v>55</v>
      </c>
      <c r="C3" s="22" t="s">
        <v>56</v>
      </c>
      <c r="D3" s="22" t="str">
        <f>+'3.sz.mell.'!D3</f>
        <v>Felhasználás 2018. XII.31-ig</v>
      </c>
      <c r="E3" s="22" t="str">
        <f>+'3.sz.mell.'!E3</f>
        <v>2019. évi módosított előirányzat</v>
      </c>
      <c r="F3" s="90" t="str">
        <f>+'3.sz.mell.'!F3</f>
        <v>2019. évi teljesítés</v>
      </c>
      <c r="G3" s="89" t="str">
        <f>+'3.sz.mell.'!G3</f>
        <v>Összes teljesítés 2019. dec. 31-ig</v>
      </c>
      <c r="H3" s="1302"/>
    </row>
    <row r="4" spans="1:8" s="8" customFormat="1" ht="15" customHeight="1" thickBot="1" x14ac:dyDescent="0.3">
      <c r="A4" s="433" t="s">
        <v>423</v>
      </c>
      <c r="B4" s="434" t="s">
        <v>424</v>
      </c>
      <c r="C4" s="434" t="s">
        <v>425</v>
      </c>
      <c r="D4" s="434" t="s">
        <v>426</v>
      </c>
      <c r="E4" s="434" t="s">
        <v>427</v>
      </c>
      <c r="F4" s="43" t="s">
        <v>503</v>
      </c>
      <c r="G4" s="435" t="s">
        <v>550</v>
      </c>
      <c r="H4" s="1302"/>
    </row>
    <row r="5" spans="1:8" ht="15.9" customHeight="1" x14ac:dyDescent="0.25">
      <c r="A5" s="704" t="s">
        <v>902</v>
      </c>
      <c r="B5" s="684">
        <v>30000</v>
      </c>
      <c r="C5" s="685" t="s">
        <v>906</v>
      </c>
      <c r="D5" s="658"/>
      <c r="E5" s="658">
        <v>30000</v>
      </c>
      <c r="F5" s="660"/>
      <c r="G5" s="662">
        <f>F5</f>
        <v>0</v>
      </c>
      <c r="H5" s="1302"/>
    </row>
    <row r="6" spans="1:8" ht="15.9" customHeight="1" x14ac:dyDescent="0.25">
      <c r="A6" s="704" t="s">
        <v>903</v>
      </c>
      <c r="B6" s="684">
        <v>470</v>
      </c>
      <c r="C6" s="686">
        <v>2019</v>
      </c>
      <c r="D6" s="2"/>
      <c r="E6" s="2">
        <v>370</v>
      </c>
      <c r="F6" s="44">
        <v>470</v>
      </c>
      <c r="G6" s="662">
        <f>F6</f>
        <v>470</v>
      </c>
      <c r="H6" s="1302"/>
    </row>
    <row r="7" spans="1:8" ht="15.9" customHeight="1" x14ac:dyDescent="0.25">
      <c r="A7" s="705" t="s">
        <v>904</v>
      </c>
      <c r="B7" s="684">
        <v>500</v>
      </c>
      <c r="C7" s="686">
        <v>2019</v>
      </c>
      <c r="D7" s="2"/>
      <c r="E7" s="2">
        <v>500</v>
      </c>
      <c r="F7" s="44">
        <v>465</v>
      </c>
      <c r="G7" s="662">
        <f>F7</f>
        <v>465</v>
      </c>
      <c r="H7" s="1302"/>
    </row>
    <row r="8" spans="1:8" ht="15.9" customHeight="1" x14ac:dyDescent="0.25">
      <c r="A8" s="705" t="s">
        <v>905</v>
      </c>
      <c r="B8" s="684">
        <v>250</v>
      </c>
      <c r="C8" s="686">
        <v>2019</v>
      </c>
      <c r="D8" s="2"/>
      <c r="E8" s="2">
        <v>250</v>
      </c>
      <c r="F8" s="44">
        <v>250</v>
      </c>
      <c r="G8" s="662">
        <f>F8</f>
        <v>250</v>
      </c>
      <c r="H8" s="1302"/>
    </row>
    <row r="9" spans="1:8" ht="26.25" customHeight="1" thickBot="1" x14ac:dyDescent="0.3">
      <c r="A9" s="691" t="s">
        <v>896</v>
      </c>
      <c r="B9" s="2">
        <v>700</v>
      </c>
      <c r="C9" s="706">
        <v>2019</v>
      </c>
      <c r="D9" s="2"/>
      <c r="E9" s="2">
        <v>700</v>
      </c>
      <c r="F9" s="44">
        <v>678</v>
      </c>
      <c r="G9" s="662">
        <f>F9</f>
        <v>678</v>
      </c>
      <c r="H9" s="1302"/>
    </row>
    <row r="10" spans="1:8" s="12" customFormat="1" ht="18" customHeight="1" thickBot="1" x14ac:dyDescent="0.3">
      <c r="A10" s="23" t="s">
        <v>53</v>
      </c>
      <c r="B10" s="10">
        <f>SUM(B5:B9)</f>
        <v>31920</v>
      </c>
      <c r="C10" s="15"/>
      <c r="D10" s="10">
        <f>SUM(D5:D9)</f>
        <v>0</v>
      </c>
      <c r="E10" s="10">
        <f>SUM(E5:E9)</f>
        <v>31820</v>
      </c>
      <c r="F10" s="10">
        <f>SUM(F5:F9)</f>
        <v>1863</v>
      </c>
      <c r="G10" s="11">
        <f>SUM(G5:G9)</f>
        <v>1863</v>
      </c>
      <c r="H10" s="1302"/>
    </row>
    <row r="11" spans="1:8" x14ac:dyDescent="0.25">
      <c r="H11" s="1302"/>
    </row>
    <row r="12" spans="1:8" ht="25.5" customHeight="1" x14ac:dyDescent="0.25">
      <c r="A12" s="1304" t="s">
        <v>955</v>
      </c>
      <c r="B12" s="1304"/>
      <c r="C12" s="1304"/>
      <c r="D12" s="1304"/>
      <c r="E12" s="1304"/>
      <c r="F12" s="1304"/>
      <c r="G12" s="1304"/>
      <c r="H12" s="1302"/>
    </row>
    <row r="13" spans="1:8" ht="21" customHeight="1" x14ac:dyDescent="0.25">
      <c r="A13" s="1304" t="s">
        <v>979</v>
      </c>
      <c r="B13" s="1304"/>
      <c r="C13" s="1304"/>
      <c r="D13" s="1304"/>
      <c r="E13" s="1304"/>
      <c r="F13" s="1304"/>
      <c r="G13" s="1304"/>
    </row>
    <row r="14" spans="1:8" ht="21" customHeight="1" x14ac:dyDescent="0.25">
      <c r="A14" s="1303"/>
      <c r="B14" s="1303"/>
      <c r="C14" s="1303"/>
      <c r="D14" s="1303"/>
      <c r="E14" s="1303"/>
      <c r="F14" s="1303"/>
      <c r="G14" s="1303"/>
    </row>
    <row r="15" spans="1:8" ht="15.6" x14ac:dyDescent="0.25">
      <c r="A15" s="1297" t="s">
        <v>1014</v>
      </c>
      <c r="B15" s="1297"/>
      <c r="C15" s="1297"/>
      <c r="D15" s="1297"/>
      <c r="E15" s="1297"/>
      <c r="F15" s="1297"/>
      <c r="G15" s="1297"/>
    </row>
    <row r="16" spans="1:8" ht="14.4" thickBot="1" x14ac:dyDescent="0.35">
      <c r="A16" s="732"/>
      <c r="B16" s="729"/>
      <c r="C16" s="729"/>
      <c r="D16" s="729"/>
      <c r="E16" s="729"/>
      <c r="F16" s="1296" t="s">
        <v>50</v>
      </c>
      <c r="G16" s="1296"/>
    </row>
    <row r="17" spans="1:7" ht="23.4" thickBot="1" x14ac:dyDescent="0.3">
      <c r="A17" s="737" t="s">
        <v>1010</v>
      </c>
      <c r="B17" s="738" t="s">
        <v>55</v>
      </c>
      <c r="C17" s="738" t="s">
        <v>56</v>
      </c>
      <c r="D17" s="738" t="s">
        <v>1011</v>
      </c>
      <c r="E17" s="738" t="s">
        <v>999</v>
      </c>
      <c r="F17" s="90" t="s">
        <v>933</v>
      </c>
      <c r="G17" s="799" t="s">
        <v>1012</v>
      </c>
    </row>
    <row r="18" spans="1:7" ht="13.8" thickBot="1" x14ac:dyDescent="0.3">
      <c r="A18" s="800" t="s">
        <v>423</v>
      </c>
      <c r="B18" s="801" t="s">
        <v>424</v>
      </c>
      <c r="C18" s="801" t="s">
        <v>425</v>
      </c>
      <c r="D18" s="801" t="s">
        <v>426</v>
      </c>
      <c r="E18" s="801" t="s">
        <v>427</v>
      </c>
      <c r="F18" s="802" t="s">
        <v>503</v>
      </c>
      <c r="G18" s="803" t="s">
        <v>550</v>
      </c>
    </row>
    <row r="19" spans="1:7" x14ac:dyDescent="0.25">
      <c r="A19" s="804" t="s">
        <v>1013</v>
      </c>
      <c r="B19" s="1096"/>
      <c r="C19" s="1104">
        <v>2019</v>
      </c>
      <c r="D19" s="1096"/>
      <c r="E19" s="1096">
        <v>14</v>
      </c>
      <c r="F19" s="807">
        <v>14</v>
      </c>
      <c r="G19" s="1099">
        <v>14</v>
      </c>
    </row>
    <row r="20" spans="1:7" x14ac:dyDescent="0.25">
      <c r="A20" s="804"/>
      <c r="B20" s="1096"/>
      <c r="C20" s="1104"/>
      <c r="D20" s="1096"/>
      <c r="E20" s="1096"/>
      <c r="F20" s="807"/>
      <c r="G20" s="1099"/>
    </row>
    <row r="21" spans="1:7" x14ac:dyDescent="0.25">
      <c r="A21" s="804"/>
      <c r="B21" s="1096"/>
      <c r="C21" s="1104"/>
      <c r="D21" s="1096"/>
      <c r="E21" s="1096"/>
      <c r="F21" s="807"/>
      <c r="G21" s="1099">
        <f t="shared" ref="G21:G23" si="0">+D21+F21</f>
        <v>0</v>
      </c>
    </row>
    <row r="22" spans="1:7" x14ac:dyDescent="0.25">
      <c r="A22" s="1105"/>
      <c r="B22" s="1096"/>
      <c r="C22" s="1104"/>
      <c r="D22" s="1096"/>
      <c r="E22" s="1096"/>
      <c r="F22" s="807"/>
      <c r="G22" s="1099">
        <f t="shared" si="0"/>
        <v>0</v>
      </c>
    </row>
    <row r="23" spans="1:7" ht="13.8" thickBot="1" x14ac:dyDescent="0.3">
      <c r="A23" s="1106"/>
      <c r="B23" s="1107"/>
      <c r="C23" s="1108"/>
      <c r="D23" s="1107"/>
      <c r="E23" s="1107"/>
      <c r="F23" s="1109"/>
      <c r="G23" s="1099">
        <f t="shared" si="0"/>
        <v>0</v>
      </c>
    </row>
    <row r="24" spans="1:7" ht="13.8" thickBot="1" x14ac:dyDescent="0.3">
      <c r="A24" s="1110" t="s">
        <v>53</v>
      </c>
      <c r="B24" s="1111">
        <f>SUM(B19:B23)</f>
        <v>0</v>
      </c>
      <c r="C24" s="1112"/>
      <c r="D24" s="1111">
        <f>SUM(D19:D23)</f>
        <v>0</v>
      </c>
      <c r="E24" s="1111">
        <f>SUM(E19:E23)</f>
        <v>14</v>
      </c>
      <c r="F24" s="1111">
        <f>SUM(F19:F23)</f>
        <v>14</v>
      </c>
      <c r="G24" s="1113">
        <f>SUM(G19:G23)</f>
        <v>14</v>
      </c>
    </row>
  </sheetData>
  <mergeCells count="8">
    <mergeCell ref="H1:H12"/>
    <mergeCell ref="A15:G15"/>
    <mergeCell ref="F16:G16"/>
    <mergeCell ref="A14:G14"/>
    <mergeCell ref="A1:G1"/>
    <mergeCell ref="F2:G2"/>
    <mergeCell ref="A12:G12"/>
    <mergeCell ref="A13:G1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scale="9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2:M29"/>
  <sheetViews>
    <sheetView zoomScale="110" zoomScaleNormal="110" zoomScaleSheetLayoutView="100" workbookViewId="0">
      <selection activeCell="G37" sqref="G37"/>
    </sheetView>
  </sheetViews>
  <sheetFormatPr defaultColWidth="9.33203125" defaultRowHeight="13.2" x14ac:dyDescent="0.25"/>
  <cols>
    <col min="1" max="1" width="23.109375" style="7" customWidth="1"/>
    <col min="2" max="13" width="10" style="7" customWidth="1"/>
    <col min="14" max="14" width="4" style="7" customWidth="1"/>
    <col min="15" max="16384" width="9.33203125" style="7"/>
  </cols>
  <sheetData>
    <row r="2" spans="1:13" ht="15.6" x14ac:dyDescent="0.25">
      <c r="A2" s="1308" t="s">
        <v>820</v>
      </c>
      <c r="B2" s="1308"/>
      <c r="C2" s="1308"/>
      <c r="D2" s="1306" t="s">
        <v>864</v>
      </c>
      <c r="E2" s="1306"/>
      <c r="F2" s="1306"/>
      <c r="G2" s="1306"/>
      <c r="H2" s="1306"/>
      <c r="I2" s="1306"/>
      <c r="J2" s="1306"/>
      <c r="K2" s="1306"/>
      <c r="L2" s="1306"/>
      <c r="M2" s="1306"/>
    </row>
    <row r="3" spans="1:13" ht="14.4" thickBo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07" t="s">
        <v>50</v>
      </c>
      <c r="M3" s="1307"/>
    </row>
    <row r="4" spans="1:13" ht="13.8" thickBot="1" x14ac:dyDescent="0.3">
      <c r="A4" s="1309" t="s">
        <v>91</v>
      </c>
      <c r="B4" s="1312" t="s">
        <v>177</v>
      </c>
      <c r="C4" s="1312"/>
      <c r="D4" s="1312"/>
      <c r="E4" s="1312"/>
      <c r="F4" s="1312"/>
      <c r="G4" s="1312"/>
      <c r="H4" s="1312"/>
      <c r="I4" s="1312"/>
      <c r="J4" s="1313" t="s">
        <v>179</v>
      </c>
      <c r="K4" s="1313"/>
      <c r="L4" s="1313"/>
      <c r="M4" s="1313"/>
    </row>
    <row r="5" spans="1:13" ht="13.8" thickBot="1" x14ac:dyDescent="0.3">
      <c r="A5" s="1310"/>
      <c r="B5" s="1315" t="s">
        <v>180</v>
      </c>
      <c r="C5" s="1316" t="s">
        <v>181</v>
      </c>
      <c r="D5" s="1317" t="s">
        <v>175</v>
      </c>
      <c r="E5" s="1317"/>
      <c r="F5" s="1317"/>
      <c r="G5" s="1317"/>
      <c r="H5" s="1317"/>
      <c r="I5" s="1317"/>
      <c r="J5" s="1314"/>
      <c r="K5" s="1314"/>
      <c r="L5" s="1314"/>
      <c r="M5" s="1314"/>
    </row>
    <row r="6" spans="1:13" ht="13.8" thickBot="1" x14ac:dyDescent="0.3">
      <c r="A6" s="1310"/>
      <c r="B6" s="1315"/>
      <c r="C6" s="1316"/>
      <c r="D6" s="46" t="s">
        <v>180</v>
      </c>
      <c r="E6" s="46" t="s">
        <v>181</v>
      </c>
      <c r="F6" s="46" t="s">
        <v>180</v>
      </c>
      <c r="G6" s="46" t="s">
        <v>181</v>
      </c>
      <c r="H6" s="46" t="s">
        <v>180</v>
      </c>
      <c r="I6" s="46" t="s">
        <v>181</v>
      </c>
      <c r="J6" s="1314"/>
      <c r="K6" s="1314"/>
      <c r="L6" s="1314"/>
      <c r="M6" s="1314"/>
    </row>
    <row r="7" spans="1:13" ht="21" thickBot="1" x14ac:dyDescent="0.3">
      <c r="A7" s="1311"/>
      <c r="B7" s="1316" t="s">
        <v>176</v>
      </c>
      <c r="C7" s="1316"/>
      <c r="D7" s="1316" t="s">
        <v>866</v>
      </c>
      <c r="E7" s="1316"/>
      <c r="F7" s="1316" t="s">
        <v>867</v>
      </c>
      <c r="G7" s="1316"/>
      <c r="H7" s="1315" t="s">
        <v>850</v>
      </c>
      <c r="I7" s="1315"/>
      <c r="J7" s="45" t="s">
        <v>868</v>
      </c>
      <c r="K7" s="46" t="str">
        <f>+F7</f>
        <v>2019.évi</v>
      </c>
      <c r="L7" s="45" t="s">
        <v>36</v>
      </c>
      <c r="M7" s="46" t="str">
        <f>+CONCATENATE("Teljesítés %-a ",LEFT(ÖSSZEFÜGGÉSEK!A94,4)," XII. 31-ig")</f>
        <v>Teljesítés %-a  XII. 31-ig</v>
      </c>
    </row>
    <row r="8" spans="1:13" ht="13.8" thickBot="1" x14ac:dyDescent="0.3">
      <c r="A8" s="47" t="s">
        <v>423</v>
      </c>
      <c r="B8" s="45" t="s">
        <v>424</v>
      </c>
      <c r="C8" s="45" t="s">
        <v>425</v>
      </c>
      <c r="D8" s="48" t="s">
        <v>426</v>
      </c>
      <c r="E8" s="46" t="s">
        <v>427</v>
      </c>
      <c r="F8" s="46" t="s">
        <v>503</v>
      </c>
      <c r="G8" s="46" t="s">
        <v>504</v>
      </c>
      <c r="H8" s="45" t="s">
        <v>505</v>
      </c>
      <c r="I8" s="48" t="s">
        <v>506</v>
      </c>
      <c r="J8" s="48" t="s">
        <v>551</v>
      </c>
      <c r="K8" s="48" t="s">
        <v>552</v>
      </c>
      <c r="L8" s="48" t="s">
        <v>553</v>
      </c>
      <c r="M8" s="49" t="s">
        <v>554</v>
      </c>
    </row>
    <row r="9" spans="1:13" ht="13.8" thickBot="1" x14ac:dyDescent="0.3">
      <c r="A9" s="50" t="s">
        <v>92</v>
      </c>
      <c r="B9" s="51"/>
      <c r="C9" s="69"/>
      <c r="D9" s="69"/>
      <c r="E9" s="78"/>
      <c r="F9" s="69"/>
      <c r="G9" s="69"/>
      <c r="H9" s="69"/>
      <c r="I9" s="69"/>
      <c r="J9" s="69"/>
      <c r="K9" s="69">
        <v>870</v>
      </c>
      <c r="L9" s="52">
        <f>J9+K9</f>
        <v>870</v>
      </c>
      <c r="M9" s="79" t="str">
        <f>IF((C9&lt;&gt;0),ROUND((L9/C9)*100,1),"")</f>
        <v/>
      </c>
    </row>
    <row r="10" spans="1:13" ht="13.8" thickBot="1" x14ac:dyDescent="0.3">
      <c r="A10" s="53" t="s">
        <v>101</v>
      </c>
      <c r="B10" s="54"/>
      <c r="C10" s="55"/>
      <c r="D10" s="55"/>
      <c r="E10" s="55"/>
      <c r="F10" s="55"/>
      <c r="G10" s="55"/>
      <c r="H10" s="55"/>
      <c r="I10" s="55"/>
      <c r="J10" s="55"/>
      <c r="K10" s="72">
        <v>0</v>
      </c>
      <c r="L10" s="52">
        <f t="shared" ref="L10:L16" si="0">J10+K10</f>
        <v>0</v>
      </c>
      <c r="M10" s="79"/>
    </row>
    <row r="11" spans="1:13" ht="13.8" thickBot="1" x14ac:dyDescent="0.3">
      <c r="A11" s="56" t="s">
        <v>93</v>
      </c>
      <c r="B11" s="57"/>
      <c r="C11" s="72">
        <v>46605</v>
      </c>
      <c r="D11" s="72"/>
      <c r="E11" s="72">
        <v>46605</v>
      </c>
      <c r="F11" s="72"/>
      <c r="G11" s="72"/>
      <c r="H11" s="72"/>
      <c r="I11" s="72"/>
      <c r="J11" s="72">
        <v>50310</v>
      </c>
      <c r="K11" s="72"/>
      <c r="L11" s="52">
        <f t="shared" si="0"/>
        <v>50310</v>
      </c>
      <c r="M11" s="700"/>
    </row>
    <row r="12" spans="1:13" ht="13.8" thickBot="1" x14ac:dyDescent="0.3">
      <c r="A12" s="56" t="s">
        <v>102</v>
      </c>
      <c r="B12" s="57"/>
      <c r="C12" s="72"/>
      <c r="D12" s="72"/>
      <c r="E12" s="72"/>
      <c r="F12" s="72"/>
      <c r="G12" s="72"/>
      <c r="H12" s="72"/>
      <c r="I12" s="72"/>
      <c r="J12" s="72"/>
      <c r="K12" s="72"/>
      <c r="L12" s="52">
        <f t="shared" si="0"/>
        <v>0</v>
      </c>
      <c r="M12" s="79"/>
    </row>
    <row r="13" spans="1:13" ht="13.8" thickBot="1" x14ac:dyDescent="0.3">
      <c r="A13" s="56" t="s">
        <v>94</v>
      </c>
      <c r="B13" s="57"/>
      <c r="C13" s="72"/>
      <c r="D13" s="72"/>
      <c r="E13" s="72"/>
      <c r="F13" s="72"/>
      <c r="G13" s="72"/>
      <c r="H13" s="72"/>
      <c r="I13" s="72"/>
      <c r="J13" s="72"/>
      <c r="K13" s="72"/>
      <c r="L13" s="52">
        <f t="shared" si="0"/>
        <v>0</v>
      </c>
      <c r="M13" s="79"/>
    </row>
    <row r="14" spans="1:13" ht="13.8" thickBot="1" x14ac:dyDescent="0.3">
      <c r="A14" s="56" t="s">
        <v>95</v>
      </c>
      <c r="B14" s="57"/>
      <c r="C14" s="72"/>
      <c r="D14" s="72"/>
      <c r="E14" s="72"/>
      <c r="F14" s="72"/>
      <c r="G14" s="72"/>
      <c r="H14" s="72"/>
      <c r="I14" s="72"/>
      <c r="J14" s="72"/>
      <c r="K14" s="72">
        <v>920</v>
      </c>
      <c r="L14" s="52">
        <f t="shared" si="0"/>
        <v>920</v>
      </c>
      <c r="M14" s="80"/>
    </row>
    <row r="15" spans="1:13" ht="13.8" thickBot="1" x14ac:dyDescent="0.3">
      <c r="A15" s="58"/>
      <c r="B15" s="59"/>
      <c r="C15" s="76"/>
      <c r="D15" s="76"/>
      <c r="E15" s="76"/>
      <c r="F15" s="76"/>
      <c r="G15" s="76"/>
      <c r="H15" s="76"/>
      <c r="I15" s="76"/>
      <c r="J15" s="76"/>
      <c r="K15" s="76"/>
      <c r="L15" s="52">
        <f t="shared" si="0"/>
        <v>0</v>
      </c>
      <c r="M15" s="81"/>
    </row>
    <row r="16" spans="1:13" ht="13.8" thickBot="1" x14ac:dyDescent="0.3">
      <c r="A16" s="60" t="s">
        <v>97</v>
      </c>
      <c r="B16" s="61">
        <f>B9+B11</f>
        <v>0</v>
      </c>
      <c r="C16" s="61"/>
      <c r="D16" s="61"/>
      <c r="E16" s="61"/>
      <c r="F16" s="61"/>
      <c r="G16" s="61">
        <f>G11</f>
        <v>0</v>
      </c>
      <c r="H16" s="61"/>
      <c r="I16" s="61"/>
      <c r="J16" s="61">
        <f>J11</f>
        <v>50310</v>
      </c>
      <c r="K16" s="61">
        <f>K14+K9</f>
        <v>1790</v>
      </c>
      <c r="L16" s="52">
        <f t="shared" si="0"/>
        <v>52100</v>
      </c>
      <c r="M16" s="701"/>
    </row>
    <row r="17" spans="1:13" x14ac:dyDescent="0.25">
      <c r="A17" s="62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</row>
    <row r="18" spans="1:13" ht="13.8" thickBot="1" x14ac:dyDescent="0.3">
      <c r="A18" s="65" t="s">
        <v>96</v>
      </c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13" ht="13.8" thickBot="1" x14ac:dyDescent="0.3">
      <c r="A19" s="68" t="s">
        <v>922</v>
      </c>
      <c r="B19" s="51"/>
      <c r="C19" s="69"/>
      <c r="D19" s="69">
        <v>1542</v>
      </c>
      <c r="E19" s="78">
        <v>1542</v>
      </c>
      <c r="F19" s="69">
        <v>863</v>
      </c>
      <c r="G19" s="69">
        <v>863</v>
      </c>
      <c r="H19" s="69"/>
      <c r="I19" s="69"/>
      <c r="J19" s="69">
        <v>648</v>
      </c>
      <c r="K19" s="69">
        <v>740</v>
      </c>
      <c r="L19" s="70">
        <f>K19+J19</f>
        <v>1388</v>
      </c>
      <c r="M19" s="700"/>
    </row>
    <row r="20" spans="1:13" ht="13.8" thickBot="1" x14ac:dyDescent="0.3">
      <c r="A20" s="71" t="s">
        <v>99</v>
      </c>
      <c r="B20" s="57"/>
      <c r="C20" s="72"/>
      <c r="D20" s="72"/>
      <c r="E20" s="72">
        <v>40296</v>
      </c>
      <c r="F20" s="72">
        <v>15781</v>
      </c>
      <c r="G20" s="72">
        <v>15781</v>
      </c>
      <c r="H20" s="72"/>
      <c r="I20" s="72"/>
      <c r="J20" s="72">
        <v>24514</v>
      </c>
      <c r="K20" s="72">
        <v>15440</v>
      </c>
      <c r="L20" s="70">
        <f>K20+J20</f>
        <v>39954</v>
      </c>
      <c r="M20" s="700"/>
    </row>
    <row r="21" spans="1:13" ht="13.8" thickBot="1" x14ac:dyDescent="0.3">
      <c r="A21" s="71" t="s">
        <v>863</v>
      </c>
      <c r="B21" s="57"/>
      <c r="C21" s="72"/>
      <c r="D21" s="72"/>
      <c r="E21" s="72">
        <v>10120</v>
      </c>
      <c r="F21" s="72">
        <v>4863</v>
      </c>
      <c r="G21" s="72">
        <v>4878</v>
      </c>
      <c r="H21" s="72"/>
      <c r="I21" s="72"/>
      <c r="J21" s="72">
        <v>6545</v>
      </c>
      <c r="K21" s="72">
        <v>4213</v>
      </c>
      <c r="L21" s="70">
        <f>K21+J21</f>
        <v>10758</v>
      </c>
      <c r="M21" s="700"/>
    </row>
    <row r="22" spans="1:13" ht="13.8" thickBot="1" x14ac:dyDescent="0.3">
      <c r="A22" s="71" t="s">
        <v>100</v>
      </c>
      <c r="B22" s="57"/>
      <c r="C22" s="72"/>
      <c r="D22" s="72">
        <v>3000</v>
      </c>
      <c r="E22" s="72">
        <v>3000</v>
      </c>
      <c r="F22" s="72"/>
      <c r="G22" s="72"/>
      <c r="H22" s="72"/>
      <c r="I22" s="72"/>
      <c r="J22" s="72"/>
      <c r="K22" s="72"/>
      <c r="L22" s="73"/>
      <c r="M22" s="700"/>
    </row>
    <row r="23" spans="1:13" ht="13.8" thickBot="1" x14ac:dyDescent="0.3">
      <c r="A23" s="74"/>
      <c r="B23" s="57"/>
      <c r="C23" s="72"/>
      <c r="D23" s="72"/>
      <c r="E23" s="72"/>
      <c r="F23" s="72"/>
      <c r="G23" s="72"/>
      <c r="H23" s="72"/>
      <c r="I23" s="72"/>
      <c r="J23" s="72"/>
      <c r="K23" s="72"/>
      <c r="L23" s="73"/>
      <c r="M23" s="700"/>
    </row>
    <row r="24" spans="1:13" ht="13.8" thickBot="1" x14ac:dyDescent="0.3">
      <c r="A24" s="75"/>
      <c r="B24" s="59"/>
      <c r="C24" s="76"/>
      <c r="D24" s="76"/>
      <c r="E24" s="76"/>
      <c r="F24" s="76"/>
      <c r="G24" s="76"/>
      <c r="H24" s="76"/>
      <c r="I24" s="76"/>
      <c r="J24" s="76"/>
      <c r="K24" s="76"/>
      <c r="L24" s="73"/>
      <c r="M24" s="700"/>
    </row>
    <row r="25" spans="1:13" ht="13.8" thickBot="1" x14ac:dyDescent="0.3">
      <c r="A25" s="77" t="s">
        <v>81</v>
      </c>
      <c r="B25" s="61">
        <f t="shared" ref="B25:L25" si="1">SUM(B19:B24)</f>
        <v>0</v>
      </c>
      <c r="C25" s="61">
        <f t="shared" si="1"/>
        <v>0</v>
      </c>
      <c r="D25" s="61">
        <f t="shared" si="1"/>
        <v>4542</v>
      </c>
      <c r="E25" s="61">
        <f t="shared" si="1"/>
        <v>54958</v>
      </c>
      <c r="F25" s="61">
        <f>SUM(F19:F24)</f>
        <v>21507</v>
      </c>
      <c r="G25" s="61">
        <f>SUM(G19:G24)</f>
        <v>21522</v>
      </c>
      <c r="H25" s="61">
        <f t="shared" si="1"/>
        <v>0</v>
      </c>
      <c r="I25" s="61">
        <f t="shared" si="1"/>
        <v>0</v>
      </c>
      <c r="J25" s="61">
        <f t="shared" si="1"/>
        <v>31707</v>
      </c>
      <c r="K25" s="61">
        <f t="shared" si="1"/>
        <v>20393</v>
      </c>
      <c r="L25" s="61">
        <f t="shared" si="1"/>
        <v>52100</v>
      </c>
      <c r="M25" s="700"/>
    </row>
    <row r="27" spans="1:13" x14ac:dyDescent="0.25">
      <c r="A27" s="1305" t="s">
        <v>956</v>
      </c>
      <c r="B27" s="1305"/>
      <c r="C27" s="1305"/>
      <c r="D27" s="1305"/>
      <c r="E27" s="1305"/>
      <c r="F27" s="1305"/>
      <c r="G27" s="1305"/>
      <c r="H27" s="1305"/>
      <c r="I27" s="1305"/>
      <c r="J27" s="1305"/>
      <c r="K27" s="1305"/>
      <c r="L27" s="1305"/>
      <c r="M27" s="1305"/>
    </row>
    <row r="28" spans="1:13" x14ac:dyDescent="0.25">
      <c r="A28" s="1305" t="s">
        <v>980</v>
      </c>
      <c r="B28" s="1305"/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</row>
    <row r="29" spans="1:13" x14ac:dyDescent="0.25">
      <c r="A29" s="7" t="s">
        <v>1022</v>
      </c>
    </row>
  </sheetData>
  <mergeCells count="15">
    <mergeCell ref="A28:M28"/>
    <mergeCell ref="D2:M2"/>
    <mergeCell ref="L3:M3"/>
    <mergeCell ref="A2:C2"/>
    <mergeCell ref="A4:A7"/>
    <mergeCell ref="B4:I4"/>
    <mergeCell ref="J4:M6"/>
    <mergeCell ref="B5:B6"/>
    <mergeCell ref="C5:C6"/>
    <mergeCell ref="D5:I5"/>
    <mergeCell ref="B7:C7"/>
    <mergeCell ref="D7:E7"/>
    <mergeCell ref="F7:G7"/>
    <mergeCell ref="H7:I7"/>
    <mergeCell ref="A27:M27"/>
  </mergeCells>
  <phoneticPr fontId="0" type="noConversion"/>
  <printOptions horizontalCentered="1"/>
  <pageMargins left="0.39370078740157483" right="0.39370078740157483" top="1.1811023622047245" bottom="0.39370078740157483" header="0.51181102362204722" footer="0.51181102362204722"/>
  <pageSetup paperSize="9" scale="90" orientation="landscape" r:id="rId1"/>
  <headerFooter alignWithMargins="0">
    <oddHeader>&amp;C&amp;"Times New Roman CE,Félkövér"&amp;12
Európai uniós támogatással megvalósuló projektek 
bevételei, kiadásai, hozzájárulások&amp;R5. melléklet a 12/2020. (VII.7.)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0"/>
  </sheetPr>
  <dimension ref="A1:K150"/>
  <sheetViews>
    <sheetView view="pageBreakPreview" zoomScaleNormal="100" zoomScaleSheetLayoutView="100" workbookViewId="0">
      <selection activeCell="E2" sqref="E2"/>
    </sheetView>
  </sheetViews>
  <sheetFormatPr defaultColWidth="9.33203125" defaultRowHeight="13.2" x14ac:dyDescent="0.25"/>
  <cols>
    <col min="1" max="1" width="14.77734375" style="505" customWidth="1"/>
    <col min="2" max="2" width="65.33203125" style="506" customWidth="1"/>
    <col min="3" max="5" width="17" style="507" customWidth="1"/>
    <col min="6" max="6" width="9.33203125" style="642" hidden="1" customWidth="1"/>
    <col min="7" max="16384" width="9.33203125" style="26"/>
  </cols>
  <sheetData>
    <row r="1" spans="1:6" s="481" customFormat="1" ht="16.5" customHeight="1" thickBot="1" x14ac:dyDescent="0.3">
      <c r="A1" s="480"/>
      <c r="B1" s="482"/>
      <c r="C1" s="527"/>
      <c r="D1" s="492"/>
      <c r="E1" s="527" t="str">
        <f>+CONCATENATE("6.1. melléklet a 12/",LEFT(ÖSSZEFÜGGÉSEK!A4,4)+6,". (VII.7.) önkormányzati rendelethez")</f>
        <v>6.1. melléklet a 12/2020. (VII.7.) önkormányzati rendelethez</v>
      </c>
      <c r="F1" s="645"/>
    </row>
    <row r="2" spans="1:6" s="528" customFormat="1" ht="15.75" customHeight="1" x14ac:dyDescent="0.25">
      <c r="A2" s="508" t="s">
        <v>51</v>
      </c>
      <c r="B2" s="1324" t="s">
        <v>150</v>
      </c>
      <c r="C2" s="1325"/>
      <c r="D2" s="1326"/>
      <c r="E2" s="501" t="s">
        <v>38</v>
      </c>
      <c r="F2" s="646"/>
    </row>
    <row r="3" spans="1:6" s="528" customFormat="1" ht="23.4" thickBot="1" x14ac:dyDescent="0.3">
      <c r="A3" s="526" t="s">
        <v>556</v>
      </c>
      <c r="B3" s="1321" t="s">
        <v>840</v>
      </c>
      <c r="C3" s="1322"/>
      <c r="D3" s="1323"/>
      <c r="E3" s="476" t="s">
        <v>38</v>
      </c>
      <c r="F3" s="646"/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  <c r="F4" s="647"/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  <c r="F6" s="648"/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  <c r="F7" s="648"/>
    </row>
    <row r="8" spans="1:6" s="530" customFormat="1" ht="12" customHeight="1" thickBot="1" x14ac:dyDescent="0.3">
      <c r="A8" s="346" t="s">
        <v>4</v>
      </c>
      <c r="B8" s="342" t="s">
        <v>307</v>
      </c>
      <c r="C8" s="373">
        <f>SUM(C9:C13)</f>
        <v>103764</v>
      </c>
      <c r="D8" s="373">
        <f>SUM(D9:D14)</f>
        <v>116463</v>
      </c>
      <c r="E8" s="356">
        <f>SUM(E9:E14)</f>
        <v>116463</v>
      </c>
      <c r="F8" s="648" t="s">
        <v>736</v>
      </c>
    </row>
    <row r="9" spans="1:6" s="504" customFormat="1" ht="12" customHeight="1" x14ac:dyDescent="0.2">
      <c r="A9" s="514" t="s">
        <v>70</v>
      </c>
      <c r="B9" s="384" t="s">
        <v>308</v>
      </c>
      <c r="C9" s="375"/>
      <c r="D9" s="375">
        <v>166</v>
      </c>
      <c r="E9" s="358">
        <v>166</v>
      </c>
      <c r="F9" s="648" t="s">
        <v>737</v>
      </c>
    </row>
    <row r="10" spans="1:6" s="531" customFormat="1" ht="12" customHeight="1" x14ac:dyDescent="0.2">
      <c r="A10" s="515" t="s">
        <v>71</v>
      </c>
      <c r="B10" s="385" t="s">
        <v>309</v>
      </c>
      <c r="C10" s="374">
        <v>55513</v>
      </c>
      <c r="D10" s="374">
        <v>58318</v>
      </c>
      <c r="E10" s="357">
        <v>58318</v>
      </c>
      <c r="F10" s="648" t="s">
        <v>738</v>
      </c>
    </row>
    <row r="11" spans="1:6" s="531" customFormat="1" ht="12" customHeight="1" x14ac:dyDescent="0.2">
      <c r="A11" s="515" t="s">
        <v>72</v>
      </c>
      <c r="B11" s="385" t="s">
        <v>310</v>
      </c>
      <c r="C11" s="374">
        <v>44318</v>
      </c>
      <c r="D11" s="374">
        <v>51630</v>
      </c>
      <c r="E11" s="357">
        <v>51630</v>
      </c>
      <c r="F11" s="648" t="s">
        <v>739</v>
      </c>
    </row>
    <row r="12" spans="1:6" s="531" customFormat="1" ht="12" customHeight="1" x14ac:dyDescent="0.2">
      <c r="A12" s="515" t="s">
        <v>73</v>
      </c>
      <c r="B12" s="385" t="s">
        <v>311</v>
      </c>
      <c r="C12" s="374">
        <v>3933</v>
      </c>
      <c r="D12" s="374">
        <v>4065</v>
      </c>
      <c r="E12" s="357">
        <v>4065</v>
      </c>
      <c r="F12" s="648" t="s">
        <v>740</v>
      </c>
    </row>
    <row r="13" spans="1:6" s="531" customFormat="1" ht="12" customHeight="1" x14ac:dyDescent="0.2">
      <c r="A13" s="515" t="s">
        <v>103</v>
      </c>
      <c r="B13" s="385" t="s">
        <v>874</v>
      </c>
      <c r="C13" s="374">
        <v>0</v>
      </c>
      <c r="D13" s="374">
        <v>1598</v>
      </c>
      <c r="E13" s="357">
        <v>1598</v>
      </c>
      <c r="F13" s="648" t="s">
        <v>741</v>
      </c>
    </row>
    <row r="14" spans="1:6" s="504" customFormat="1" ht="12" customHeight="1" thickBot="1" x14ac:dyDescent="0.3">
      <c r="A14" s="516" t="s">
        <v>74</v>
      </c>
      <c r="B14" s="365" t="s">
        <v>875</v>
      </c>
      <c r="C14" s="376">
        <v>0</v>
      </c>
      <c r="D14" s="376">
        <v>686</v>
      </c>
      <c r="E14" s="359">
        <v>686</v>
      </c>
      <c r="F14" s="648" t="s">
        <v>742</v>
      </c>
    </row>
    <row r="15" spans="1:6" s="504" customFormat="1" ht="12" customHeight="1" thickBot="1" x14ac:dyDescent="0.3">
      <c r="A15" s="346" t="s">
        <v>5</v>
      </c>
      <c r="B15" s="363" t="s">
        <v>314</v>
      </c>
      <c r="C15" s="373">
        <f>C20</f>
        <v>18092</v>
      </c>
      <c r="D15" s="373">
        <f>D20+D16</f>
        <v>21608</v>
      </c>
      <c r="E15" s="356">
        <f>E20+E16</f>
        <v>12529</v>
      </c>
      <c r="F15" s="648" t="s">
        <v>743</v>
      </c>
    </row>
    <row r="16" spans="1:6" s="504" customFormat="1" ht="12" customHeight="1" x14ac:dyDescent="0.2">
      <c r="A16" s="514" t="s">
        <v>76</v>
      </c>
      <c r="B16" s="384" t="s">
        <v>315</v>
      </c>
      <c r="C16" s="375">
        <v>0</v>
      </c>
      <c r="D16" s="375"/>
      <c r="E16" s="358"/>
      <c r="F16" s="648" t="s">
        <v>744</v>
      </c>
    </row>
    <row r="17" spans="1:6" s="504" customFormat="1" ht="12" customHeight="1" x14ac:dyDescent="0.2">
      <c r="A17" s="515" t="s">
        <v>77</v>
      </c>
      <c r="B17" s="385" t="s">
        <v>316</v>
      </c>
      <c r="C17" s="374">
        <v>0</v>
      </c>
      <c r="D17" s="374">
        <v>0</v>
      </c>
      <c r="E17" s="357">
        <v>0</v>
      </c>
      <c r="F17" s="648" t="s">
        <v>745</v>
      </c>
    </row>
    <row r="18" spans="1:6" s="504" customFormat="1" ht="12" customHeight="1" x14ac:dyDescent="0.2">
      <c r="A18" s="515" t="s">
        <v>78</v>
      </c>
      <c r="B18" s="385" t="s">
        <v>317</v>
      </c>
      <c r="C18" s="374">
        <v>0</v>
      </c>
      <c r="D18" s="374">
        <v>0</v>
      </c>
      <c r="E18" s="357">
        <v>0</v>
      </c>
      <c r="F18" s="648" t="s">
        <v>746</v>
      </c>
    </row>
    <row r="19" spans="1:6" s="504" customFormat="1" ht="12" customHeight="1" x14ac:dyDescent="0.2">
      <c r="A19" s="515" t="s">
        <v>79</v>
      </c>
      <c r="B19" s="385" t="s">
        <v>318</v>
      </c>
      <c r="C19" s="374">
        <v>0</v>
      </c>
      <c r="D19" s="374">
        <v>0</v>
      </c>
      <c r="E19" s="357">
        <v>0</v>
      </c>
      <c r="F19" s="648" t="s">
        <v>747</v>
      </c>
    </row>
    <row r="20" spans="1:6" s="504" customFormat="1" ht="12" customHeight="1" x14ac:dyDescent="0.2">
      <c r="A20" s="515" t="s">
        <v>80</v>
      </c>
      <c r="B20" s="385" t="s">
        <v>319</v>
      </c>
      <c r="C20" s="374">
        <v>18092</v>
      </c>
      <c r="D20" s="374">
        <v>21608</v>
      </c>
      <c r="E20" s="357">
        <v>12529</v>
      </c>
      <c r="F20" s="648" t="s">
        <v>748</v>
      </c>
    </row>
    <row r="21" spans="1:6" s="531" customFormat="1" ht="12" customHeight="1" thickBot="1" x14ac:dyDescent="0.3">
      <c r="A21" s="516" t="s">
        <v>87</v>
      </c>
      <c r="B21" s="365" t="s">
        <v>320</v>
      </c>
      <c r="C21" s="376">
        <v>0</v>
      </c>
      <c r="D21" s="376">
        <v>0</v>
      </c>
      <c r="E21" s="359"/>
      <c r="F21" s="648" t="s">
        <v>749</v>
      </c>
    </row>
    <row r="22" spans="1:6" s="531" customFormat="1" ht="12" customHeight="1" thickBot="1" x14ac:dyDescent="0.3">
      <c r="A22" s="346" t="s">
        <v>6</v>
      </c>
      <c r="B22" s="342" t="s">
        <v>321</v>
      </c>
      <c r="C22" s="373">
        <f>C23+C27</f>
        <v>5000</v>
      </c>
      <c r="D22" s="373">
        <f>D23+D27</f>
        <v>36440</v>
      </c>
      <c r="E22" s="356">
        <f>E23+E27</f>
        <v>29980</v>
      </c>
      <c r="F22" s="648" t="s">
        <v>750</v>
      </c>
    </row>
    <row r="23" spans="1:6" s="531" customFormat="1" ht="12" customHeight="1" x14ac:dyDescent="0.2">
      <c r="A23" s="514" t="s">
        <v>59</v>
      </c>
      <c r="B23" s="384" t="s">
        <v>322</v>
      </c>
      <c r="C23" s="375"/>
      <c r="D23" s="375"/>
      <c r="E23" s="358"/>
      <c r="F23" s="648" t="s">
        <v>751</v>
      </c>
    </row>
    <row r="24" spans="1:6" s="504" customFormat="1" ht="12" customHeight="1" x14ac:dyDescent="0.2">
      <c r="A24" s="515" t="s">
        <v>60</v>
      </c>
      <c r="B24" s="385" t="s">
        <v>323</v>
      </c>
      <c r="C24" s="374">
        <v>0</v>
      </c>
      <c r="D24" s="374">
        <v>0</v>
      </c>
      <c r="E24" s="357">
        <v>0</v>
      </c>
      <c r="F24" s="648" t="s">
        <v>752</v>
      </c>
    </row>
    <row r="25" spans="1:6" s="531" customFormat="1" ht="12" customHeight="1" x14ac:dyDescent="0.2">
      <c r="A25" s="515" t="s">
        <v>61</v>
      </c>
      <c r="B25" s="385" t="s">
        <v>324</v>
      </c>
      <c r="C25" s="374">
        <v>0</v>
      </c>
      <c r="D25" s="374">
        <v>0</v>
      </c>
      <c r="E25" s="357">
        <v>0</v>
      </c>
      <c r="F25" s="648" t="s">
        <v>753</v>
      </c>
    </row>
    <row r="26" spans="1:6" s="531" customFormat="1" ht="12" customHeight="1" x14ac:dyDescent="0.2">
      <c r="A26" s="515" t="s">
        <v>62</v>
      </c>
      <c r="B26" s="385" t="s">
        <v>325</v>
      </c>
      <c r="C26" s="374">
        <v>0</v>
      </c>
      <c r="D26" s="374">
        <v>0</v>
      </c>
      <c r="E26" s="357">
        <v>0</v>
      </c>
      <c r="F26" s="648" t="s">
        <v>754</v>
      </c>
    </row>
    <row r="27" spans="1:6" s="531" customFormat="1" ht="12" customHeight="1" x14ac:dyDescent="0.2">
      <c r="A27" s="515" t="s">
        <v>115</v>
      </c>
      <c r="B27" s="385" t="s">
        <v>326</v>
      </c>
      <c r="C27" s="374">
        <v>5000</v>
      </c>
      <c r="D27" s="374">
        <v>36440</v>
      </c>
      <c r="E27" s="357">
        <v>29980</v>
      </c>
      <c r="F27" s="648" t="s">
        <v>755</v>
      </c>
    </row>
    <row r="28" spans="1:6" s="531" customFormat="1" ht="12" customHeight="1" thickBot="1" x14ac:dyDescent="0.25">
      <c r="A28" s="516" t="s">
        <v>116</v>
      </c>
      <c r="B28" s="386" t="s">
        <v>327</v>
      </c>
      <c r="C28" s="376">
        <v>0</v>
      </c>
      <c r="D28" s="376">
        <v>0</v>
      </c>
      <c r="E28" s="359"/>
      <c r="F28" s="648" t="s">
        <v>756</v>
      </c>
    </row>
    <row r="29" spans="1:6" s="531" customFormat="1" ht="12" customHeight="1" thickBot="1" x14ac:dyDescent="0.3">
      <c r="A29" s="346" t="s">
        <v>117</v>
      </c>
      <c r="B29" s="342" t="s">
        <v>328</v>
      </c>
      <c r="C29" s="379">
        <f>C30+C33+C35+C34</f>
        <v>374100</v>
      </c>
      <c r="D29" s="379">
        <f>D30+D33+D35+D34</f>
        <v>542000</v>
      </c>
      <c r="E29" s="391">
        <f>E30+E33+E35+E34</f>
        <v>619068</v>
      </c>
      <c r="F29" s="648" t="s">
        <v>757</v>
      </c>
    </row>
    <row r="30" spans="1:6" s="531" customFormat="1" ht="12" customHeight="1" x14ac:dyDescent="0.2">
      <c r="A30" s="514" t="s">
        <v>329</v>
      </c>
      <c r="B30" s="384" t="s">
        <v>330</v>
      </c>
      <c r="C30" s="393">
        <f>C31+C32</f>
        <v>366000</v>
      </c>
      <c r="D30" s="393">
        <f>D31+D32</f>
        <v>533900</v>
      </c>
      <c r="E30" s="392">
        <f>E31+E32</f>
        <v>607324</v>
      </c>
      <c r="F30" s="648" t="s">
        <v>758</v>
      </c>
    </row>
    <row r="31" spans="1:6" s="531" customFormat="1" ht="12" customHeight="1" x14ac:dyDescent="0.2">
      <c r="A31" s="515" t="s">
        <v>331</v>
      </c>
      <c r="B31" s="385" t="s">
        <v>332</v>
      </c>
      <c r="C31" s="374">
        <v>46000</v>
      </c>
      <c r="D31" s="374">
        <v>63900</v>
      </c>
      <c r="E31" s="357">
        <v>63275</v>
      </c>
      <c r="F31" s="648" t="s">
        <v>759</v>
      </c>
    </row>
    <row r="32" spans="1:6" s="531" customFormat="1" ht="12" customHeight="1" x14ac:dyDescent="0.2">
      <c r="A32" s="515" t="s">
        <v>333</v>
      </c>
      <c r="B32" s="385" t="s">
        <v>334</v>
      </c>
      <c r="C32" s="374">
        <v>320000</v>
      </c>
      <c r="D32" s="374">
        <v>470000</v>
      </c>
      <c r="E32" s="357">
        <v>544049</v>
      </c>
      <c r="F32" s="648" t="s">
        <v>760</v>
      </c>
    </row>
    <row r="33" spans="1:6" s="531" customFormat="1" ht="12" customHeight="1" x14ac:dyDescent="0.2">
      <c r="A33" s="515" t="s">
        <v>335</v>
      </c>
      <c r="B33" s="385" t="s">
        <v>336</v>
      </c>
      <c r="C33" s="374">
        <v>8000</v>
      </c>
      <c r="D33" s="374">
        <v>8000</v>
      </c>
      <c r="E33" s="357">
        <v>9579</v>
      </c>
      <c r="F33" s="648" t="s">
        <v>761</v>
      </c>
    </row>
    <row r="34" spans="1:6" s="531" customFormat="1" ht="12" customHeight="1" x14ac:dyDescent="0.2">
      <c r="A34" s="515" t="s">
        <v>337</v>
      </c>
      <c r="B34" s="385" t="s">
        <v>338</v>
      </c>
      <c r="C34" s="374"/>
      <c r="D34" s="374"/>
      <c r="E34" s="357">
        <v>0</v>
      </c>
      <c r="F34" s="648" t="s">
        <v>762</v>
      </c>
    </row>
    <row r="35" spans="1:6" s="531" customFormat="1" ht="12" customHeight="1" thickBot="1" x14ac:dyDescent="0.25">
      <c r="A35" s="516" t="s">
        <v>339</v>
      </c>
      <c r="B35" s="386" t="s">
        <v>340</v>
      </c>
      <c r="C35" s="673">
        <v>100</v>
      </c>
      <c r="D35" s="673">
        <v>100</v>
      </c>
      <c r="E35" s="359">
        <v>2165</v>
      </c>
      <c r="F35" s="648" t="s">
        <v>763</v>
      </c>
    </row>
    <row r="36" spans="1:6" s="531" customFormat="1" ht="12" customHeight="1" thickBot="1" x14ac:dyDescent="0.3">
      <c r="A36" s="346" t="s">
        <v>8</v>
      </c>
      <c r="B36" s="342" t="s">
        <v>341</v>
      </c>
      <c r="C36" s="373">
        <f>SUM(C38:C47)</f>
        <v>18740</v>
      </c>
      <c r="D36" s="373">
        <f>SUM(D38:D47)</f>
        <v>21358</v>
      </c>
      <c r="E36" s="356">
        <f>SUM(E38:E47)</f>
        <v>33961</v>
      </c>
      <c r="F36" s="648" t="s">
        <v>764</v>
      </c>
    </row>
    <row r="37" spans="1:6" s="531" customFormat="1" ht="12" customHeight="1" x14ac:dyDescent="0.2">
      <c r="A37" s="514" t="s">
        <v>63</v>
      </c>
      <c r="B37" s="384" t="s">
        <v>342</v>
      </c>
      <c r="C37" s="375"/>
      <c r="D37" s="375"/>
      <c r="E37" s="358"/>
      <c r="F37" s="648" t="s">
        <v>765</v>
      </c>
    </row>
    <row r="38" spans="1:6" s="531" customFormat="1" ht="12" customHeight="1" x14ac:dyDescent="0.2">
      <c r="A38" s="515" t="s">
        <v>64</v>
      </c>
      <c r="B38" s="385" t="s">
        <v>343</v>
      </c>
      <c r="C38" s="674">
        <v>2625</v>
      </c>
      <c r="D38" s="675">
        <v>4125</v>
      </c>
      <c r="E38" s="357">
        <v>6128</v>
      </c>
      <c r="F38" s="648" t="s">
        <v>766</v>
      </c>
    </row>
    <row r="39" spans="1:6" s="531" customFormat="1" ht="12" customHeight="1" x14ac:dyDescent="0.2">
      <c r="A39" s="515" t="s">
        <v>65</v>
      </c>
      <c r="B39" s="385" t="s">
        <v>344</v>
      </c>
      <c r="C39" s="674">
        <v>2695</v>
      </c>
      <c r="D39" s="675">
        <v>2835</v>
      </c>
      <c r="E39" s="357">
        <v>2165</v>
      </c>
      <c r="F39" s="648" t="s">
        <v>767</v>
      </c>
    </row>
    <row r="40" spans="1:6" s="531" customFormat="1" ht="12" customHeight="1" x14ac:dyDescent="0.2">
      <c r="A40" s="515" t="s">
        <v>119</v>
      </c>
      <c r="B40" s="385" t="s">
        <v>345</v>
      </c>
      <c r="C40" s="674">
        <v>20</v>
      </c>
      <c r="D40" s="675">
        <v>720</v>
      </c>
      <c r="E40" s="357">
        <v>8451</v>
      </c>
      <c r="F40" s="648" t="s">
        <v>768</v>
      </c>
    </row>
    <row r="41" spans="1:6" s="531" customFormat="1" ht="12" customHeight="1" x14ac:dyDescent="0.2">
      <c r="A41" s="515" t="s">
        <v>120</v>
      </c>
      <c r="B41" s="385" t="s">
        <v>346</v>
      </c>
      <c r="C41" s="674">
        <v>5600</v>
      </c>
      <c r="D41" s="675">
        <v>5600</v>
      </c>
      <c r="E41" s="357">
        <v>5055</v>
      </c>
      <c r="F41" s="648" t="s">
        <v>769</v>
      </c>
    </row>
    <row r="42" spans="1:6" s="531" customFormat="1" ht="12" customHeight="1" x14ac:dyDescent="0.2">
      <c r="A42" s="515" t="s">
        <v>121</v>
      </c>
      <c r="B42" s="385" t="s">
        <v>347</v>
      </c>
      <c r="C42" s="674">
        <v>2416</v>
      </c>
      <c r="D42" s="675">
        <v>2594</v>
      </c>
      <c r="E42" s="357">
        <v>4665</v>
      </c>
      <c r="F42" s="648" t="s">
        <v>770</v>
      </c>
    </row>
    <row r="43" spans="1:6" s="531" customFormat="1" ht="12" customHeight="1" x14ac:dyDescent="0.2">
      <c r="A43" s="515" t="s">
        <v>122</v>
      </c>
      <c r="B43" s="385" t="s">
        <v>348</v>
      </c>
      <c r="C43" s="674">
        <v>0</v>
      </c>
      <c r="D43" s="675"/>
      <c r="E43" s="357"/>
      <c r="F43" s="648" t="s">
        <v>771</v>
      </c>
    </row>
    <row r="44" spans="1:6" s="531" customFormat="1" ht="12" customHeight="1" x14ac:dyDescent="0.2">
      <c r="A44" s="515" t="s">
        <v>123</v>
      </c>
      <c r="B44" s="385" t="s">
        <v>349</v>
      </c>
      <c r="C44" s="674">
        <v>5000</v>
      </c>
      <c r="D44" s="675">
        <v>5000</v>
      </c>
      <c r="E44" s="357">
        <v>4606</v>
      </c>
      <c r="F44" s="648" t="s">
        <v>772</v>
      </c>
    </row>
    <row r="45" spans="1:6" s="531" customFormat="1" ht="12" customHeight="1" x14ac:dyDescent="0.2">
      <c r="A45" s="515" t="s">
        <v>350</v>
      </c>
      <c r="B45" s="385" t="s">
        <v>351</v>
      </c>
      <c r="C45" s="676"/>
      <c r="D45" s="675"/>
      <c r="E45" s="360">
        <v>920</v>
      </c>
      <c r="F45" s="648" t="s">
        <v>773</v>
      </c>
    </row>
    <row r="46" spans="1:6" s="531" customFormat="1" ht="12" customHeight="1" x14ac:dyDescent="0.2">
      <c r="A46" s="516" t="s">
        <v>352</v>
      </c>
      <c r="B46" s="386" t="s">
        <v>845</v>
      </c>
      <c r="C46" s="677"/>
      <c r="D46" s="678"/>
      <c r="E46" s="361"/>
      <c r="F46" s="648"/>
    </row>
    <row r="47" spans="1:6" s="504" customFormat="1" ht="12" customHeight="1" thickBot="1" x14ac:dyDescent="0.25">
      <c r="A47" s="516" t="s">
        <v>846</v>
      </c>
      <c r="B47" s="386" t="s">
        <v>353</v>
      </c>
      <c r="C47" s="677">
        <v>384</v>
      </c>
      <c r="D47" s="678">
        <v>484</v>
      </c>
      <c r="E47" s="361">
        <v>1971</v>
      </c>
      <c r="F47" s="648" t="s">
        <v>774</v>
      </c>
    </row>
    <row r="48" spans="1:6" s="531" customFormat="1" ht="12" customHeight="1" thickBot="1" x14ac:dyDescent="0.3">
      <c r="A48" s="346" t="s">
        <v>9</v>
      </c>
      <c r="B48" s="342" t="s">
        <v>354</v>
      </c>
      <c r="C48" s="373">
        <f>C50</f>
        <v>0</v>
      </c>
      <c r="D48" s="373">
        <f>D50+D51</f>
        <v>0</v>
      </c>
      <c r="E48" s="356">
        <f>E50+E51</f>
        <v>0</v>
      </c>
      <c r="F48" s="648" t="s">
        <v>775</v>
      </c>
    </row>
    <row r="49" spans="1:6" s="531" customFormat="1" ht="12" customHeight="1" x14ac:dyDescent="0.2">
      <c r="A49" s="514" t="s">
        <v>66</v>
      </c>
      <c r="B49" s="384" t="s">
        <v>355</v>
      </c>
      <c r="C49" s="395">
        <v>0</v>
      </c>
      <c r="D49" s="395">
        <v>0</v>
      </c>
      <c r="E49" s="362">
        <v>0</v>
      </c>
      <c r="F49" s="648" t="s">
        <v>776</v>
      </c>
    </row>
    <row r="50" spans="1:6" s="531" customFormat="1" ht="12" customHeight="1" x14ac:dyDescent="0.2">
      <c r="A50" s="515" t="s">
        <v>67</v>
      </c>
      <c r="B50" s="385" t="s">
        <v>356</v>
      </c>
      <c r="C50" s="377"/>
      <c r="D50" s="377"/>
      <c r="E50" s="360"/>
      <c r="F50" s="648" t="s">
        <v>777</v>
      </c>
    </row>
    <row r="51" spans="1:6" s="531" customFormat="1" ht="12" customHeight="1" x14ac:dyDescent="0.2">
      <c r="A51" s="515" t="s">
        <v>357</v>
      </c>
      <c r="B51" s="385" t="s">
        <v>358</v>
      </c>
      <c r="C51" s="377"/>
      <c r="D51" s="377"/>
      <c r="E51" s="360"/>
      <c r="F51" s="648" t="s">
        <v>778</v>
      </c>
    </row>
    <row r="52" spans="1:6" s="531" customFormat="1" ht="12" customHeight="1" x14ac:dyDescent="0.2">
      <c r="A52" s="515" t="s">
        <v>359</v>
      </c>
      <c r="B52" s="385" t="s">
        <v>360</v>
      </c>
      <c r="C52" s="377"/>
      <c r="D52" s="377"/>
      <c r="E52" s="360"/>
      <c r="F52" s="648" t="s">
        <v>779</v>
      </c>
    </row>
    <row r="53" spans="1:6" s="531" customFormat="1" ht="12" customHeight="1" thickBot="1" x14ac:dyDescent="0.25">
      <c r="A53" s="516" t="s">
        <v>361</v>
      </c>
      <c r="B53" s="386" t="s">
        <v>362</v>
      </c>
      <c r="C53" s="378">
        <v>0</v>
      </c>
      <c r="D53" s="378">
        <v>0</v>
      </c>
      <c r="E53" s="361">
        <v>0</v>
      </c>
      <c r="F53" s="648" t="s">
        <v>780</v>
      </c>
    </row>
    <row r="54" spans="1:6" s="531" customFormat="1" ht="12" customHeight="1" thickBot="1" x14ac:dyDescent="0.3">
      <c r="A54" s="346" t="s">
        <v>124</v>
      </c>
      <c r="B54" s="342" t="s">
        <v>363</v>
      </c>
      <c r="C54" s="373"/>
      <c r="D54" s="373">
        <f>D57</f>
        <v>0</v>
      </c>
      <c r="E54" s="356">
        <f>E57</f>
        <v>200</v>
      </c>
      <c r="F54" s="648" t="s">
        <v>781</v>
      </c>
    </row>
    <row r="55" spans="1:6" s="504" customFormat="1" ht="12" customHeight="1" x14ac:dyDescent="0.2">
      <c r="A55" s="514" t="s">
        <v>68</v>
      </c>
      <c r="B55" s="384" t="s">
        <v>364</v>
      </c>
      <c r="C55" s="375">
        <v>0</v>
      </c>
      <c r="D55" s="375">
        <v>0</v>
      </c>
      <c r="E55" s="358">
        <v>0</v>
      </c>
      <c r="F55" s="648" t="s">
        <v>782</v>
      </c>
    </row>
    <row r="56" spans="1:6" s="504" customFormat="1" ht="12" customHeight="1" x14ac:dyDescent="0.2">
      <c r="A56" s="515" t="s">
        <v>69</v>
      </c>
      <c r="B56" s="385" t="s">
        <v>365</v>
      </c>
      <c r="C56" s="374">
        <v>0</v>
      </c>
      <c r="D56" s="374">
        <v>0</v>
      </c>
      <c r="E56" s="357">
        <v>0</v>
      </c>
      <c r="F56" s="648" t="s">
        <v>783</v>
      </c>
    </row>
    <row r="57" spans="1:6" s="504" customFormat="1" ht="12" customHeight="1" x14ac:dyDescent="0.2">
      <c r="A57" s="515" t="s">
        <v>366</v>
      </c>
      <c r="B57" s="385" t="s">
        <v>367</v>
      </c>
      <c r="C57" s="374">
        <v>0</v>
      </c>
      <c r="D57" s="374"/>
      <c r="E57" s="357">
        <v>200</v>
      </c>
      <c r="F57" s="648" t="s">
        <v>784</v>
      </c>
    </row>
    <row r="58" spans="1:6" s="504" customFormat="1" ht="12" customHeight="1" thickBot="1" x14ac:dyDescent="0.25">
      <c r="A58" s="516" t="s">
        <v>368</v>
      </c>
      <c r="B58" s="386" t="s">
        <v>369</v>
      </c>
      <c r="C58" s="376">
        <v>0</v>
      </c>
      <c r="D58" s="376">
        <v>0</v>
      </c>
      <c r="E58" s="359">
        <v>0</v>
      </c>
      <c r="F58" s="648" t="s">
        <v>785</v>
      </c>
    </row>
    <row r="59" spans="1:6" s="531" customFormat="1" ht="12" customHeight="1" thickBot="1" x14ac:dyDescent="0.3">
      <c r="A59" s="346" t="s">
        <v>11</v>
      </c>
      <c r="B59" s="363" t="s">
        <v>370</v>
      </c>
      <c r="C59" s="373">
        <f>C61</f>
        <v>0</v>
      </c>
      <c r="D59" s="373">
        <f>D61+D62</f>
        <v>16820</v>
      </c>
      <c r="E59" s="356">
        <f>E61+E62</f>
        <v>16820</v>
      </c>
      <c r="F59" s="648" t="s">
        <v>786</v>
      </c>
    </row>
    <row r="60" spans="1:6" s="531" customFormat="1" ht="12" customHeight="1" x14ac:dyDescent="0.2">
      <c r="A60" s="514" t="s">
        <v>125</v>
      </c>
      <c r="B60" s="384" t="s">
        <v>371</v>
      </c>
      <c r="C60" s="377">
        <v>0</v>
      </c>
      <c r="D60" s="377">
        <v>0</v>
      </c>
      <c r="E60" s="360">
        <v>0</v>
      </c>
      <c r="F60" s="648" t="s">
        <v>787</v>
      </c>
    </row>
    <row r="61" spans="1:6" s="531" customFormat="1" ht="12" customHeight="1" x14ac:dyDescent="0.2">
      <c r="A61" s="515" t="s">
        <v>126</v>
      </c>
      <c r="B61" s="385" t="s">
        <v>559</v>
      </c>
      <c r="C61" s="377"/>
      <c r="D61" s="377">
        <v>15000</v>
      </c>
      <c r="E61" s="360">
        <v>15000</v>
      </c>
      <c r="F61" s="648" t="s">
        <v>788</v>
      </c>
    </row>
    <row r="62" spans="1:6" s="531" customFormat="1" ht="12" customHeight="1" x14ac:dyDescent="0.2">
      <c r="A62" s="515" t="s">
        <v>154</v>
      </c>
      <c r="B62" s="385" t="s">
        <v>373</v>
      </c>
      <c r="C62" s="377"/>
      <c r="D62" s="377">
        <v>1820</v>
      </c>
      <c r="E62" s="360">
        <v>1820</v>
      </c>
      <c r="F62" s="648" t="s">
        <v>789</v>
      </c>
    </row>
    <row r="63" spans="1:6" s="531" customFormat="1" ht="12" customHeight="1" thickBot="1" x14ac:dyDescent="0.25">
      <c r="A63" s="516" t="s">
        <v>374</v>
      </c>
      <c r="B63" s="386" t="s">
        <v>375</v>
      </c>
      <c r="C63" s="377">
        <v>0</v>
      </c>
      <c r="D63" s="377">
        <v>0</v>
      </c>
      <c r="E63" s="360">
        <v>0</v>
      </c>
      <c r="F63" s="648" t="s">
        <v>790</v>
      </c>
    </row>
    <row r="64" spans="1:6" s="531" customFormat="1" ht="12" customHeight="1" thickBot="1" x14ac:dyDescent="0.3">
      <c r="A64" s="346" t="s">
        <v>12</v>
      </c>
      <c r="B64" s="342" t="s">
        <v>376</v>
      </c>
      <c r="C64" s="379">
        <f>C36+C29+C22+C15+C8+C59+C48</f>
        <v>519696</v>
      </c>
      <c r="D64" s="379">
        <f>D54+D36+D29+D22+D15+D8+D59+D48</f>
        <v>754689</v>
      </c>
      <c r="E64" s="391">
        <f>E54+E36+E29+E22+E15+E8+E59+E48</f>
        <v>829021</v>
      </c>
      <c r="F64" s="648" t="s">
        <v>791</v>
      </c>
    </row>
    <row r="65" spans="1:6" s="531" customFormat="1" ht="12" customHeight="1" thickBot="1" x14ac:dyDescent="0.25">
      <c r="A65" s="517" t="s">
        <v>557</v>
      </c>
      <c r="B65" s="363" t="s">
        <v>378</v>
      </c>
      <c r="C65" s="373"/>
      <c r="D65" s="373"/>
      <c r="E65" s="356"/>
      <c r="F65" s="648" t="s">
        <v>792</v>
      </c>
    </row>
    <row r="66" spans="1:6" s="531" customFormat="1" ht="12" customHeight="1" x14ac:dyDescent="0.2">
      <c r="A66" s="514" t="s">
        <v>379</v>
      </c>
      <c r="B66" s="384" t="s">
        <v>380</v>
      </c>
      <c r="C66" s="377">
        <v>0</v>
      </c>
      <c r="D66" s="377">
        <v>0</v>
      </c>
      <c r="E66" s="360">
        <v>0</v>
      </c>
      <c r="F66" s="648" t="s">
        <v>793</v>
      </c>
    </row>
    <row r="67" spans="1:6" s="531" customFormat="1" ht="12" customHeight="1" x14ac:dyDescent="0.2">
      <c r="A67" s="515" t="s">
        <v>381</v>
      </c>
      <c r="B67" s="385" t="s">
        <v>382</v>
      </c>
      <c r="C67" s="377">
        <v>0</v>
      </c>
      <c r="D67" s="377">
        <v>0</v>
      </c>
      <c r="E67" s="360">
        <v>0</v>
      </c>
      <c r="F67" s="648" t="s">
        <v>794</v>
      </c>
    </row>
    <row r="68" spans="1:6" s="531" customFormat="1" ht="12" customHeight="1" thickBot="1" x14ac:dyDescent="0.25">
      <c r="A68" s="516" t="s">
        <v>383</v>
      </c>
      <c r="B68" s="510" t="s">
        <v>384</v>
      </c>
      <c r="C68" s="377">
        <v>0</v>
      </c>
      <c r="D68" s="377">
        <v>0</v>
      </c>
      <c r="E68" s="360">
        <v>0</v>
      </c>
      <c r="F68" s="648" t="s">
        <v>795</v>
      </c>
    </row>
    <row r="69" spans="1:6" s="531" customFormat="1" ht="12" customHeight="1" thickBot="1" x14ac:dyDescent="0.25">
      <c r="A69" s="517" t="s">
        <v>385</v>
      </c>
      <c r="B69" s="363" t="s">
        <v>386</v>
      </c>
      <c r="C69" s="373">
        <f>C70</f>
        <v>349460</v>
      </c>
      <c r="D69" s="373">
        <f>D70</f>
        <v>349460</v>
      </c>
      <c r="E69" s="356">
        <f>E70</f>
        <v>0</v>
      </c>
      <c r="F69" s="648" t="s">
        <v>796</v>
      </c>
    </row>
    <row r="70" spans="1:6" s="531" customFormat="1" ht="12" customHeight="1" x14ac:dyDescent="0.2">
      <c r="A70" s="514" t="s">
        <v>104</v>
      </c>
      <c r="B70" s="384" t="s">
        <v>387</v>
      </c>
      <c r="C70" s="377">
        <v>349460</v>
      </c>
      <c r="D70" s="377">
        <v>349460</v>
      </c>
      <c r="E70" s="360">
        <v>0</v>
      </c>
      <c r="F70" s="648" t="s">
        <v>797</v>
      </c>
    </row>
    <row r="71" spans="1:6" s="531" customFormat="1" ht="12" customHeight="1" x14ac:dyDescent="0.2">
      <c r="A71" s="515" t="s">
        <v>105</v>
      </c>
      <c r="B71" s="385" t="s">
        <v>388</v>
      </c>
      <c r="C71" s="377">
        <v>0</v>
      </c>
      <c r="D71" s="377">
        <v>0</v>
      </c>
      <c r="E71" s="360">
        <v>0</v>
      </c>
      <c r="F71" s="648" t="s">
        <v>798</v>
      </c>
    </row>
    <row r="72" spans="1:6" s="531" customFormat="1" ht="12" customHeight="1" x14ac:dyDescent="0.2">
      <c r="A72" s="515" t="s">
        <v>389</v>
      </c>
      <c r="B72" s="385" t="s">
        <v>390</v>
      </c>
      <c r="C72" s="377">
        <v>0</v>
      </c>
      <c r="D72" s="377">
        <v>0</v>
      </c>
      <c r="E72" s="360">
        <v>0</v>
      </c>
      <c r="F72" s="648" t="s">
        <v>799</v>
      </c>
    </row>
    <row r="73" spans="1:6" s="531" customFormat="1" ht="12" customHeight="1" thickBot="1" x14ac:dyDescent="0.25">
      <c r="A73" s="516" t="s">
        <v>391</v>
      </c>
      <c r="B73" s="386" t="s">
        <v>392</v>
      </c>
      <c r="C73" s="377">
        <v>0</v>
      </c>
      <c r="D73" s="377">
        <v>0</v>
      </c>
      <c r="E73" s="360">
        <v>0</v>
      </c>
      <c r="F73" s="648" t="s">
        <v>800</v>
      </c>
    </row>
    <row r="74" spans="1:6" s="531" customFormat="1" ht="12" customHeight="1" thickBot="1" x14ac:dyDescent="0.25">
      <c r="A74" s="517" t="s">
        <v>393</v>
      </c>
      <c r="B74" s="363" t="s">
        <v>394</v>
      </c>
      <c r="C74" s="373">
        <f>C75</f>
        <v>200000</v>
      </c>
      <c r="D74" s="373">
        <f>D75</f>
        <v>330467</v>
      </c>
      <c r="E74" s="356">
        <f>E75</f>
        <v>330467</v>
      </c>
      <c r="F74" s="648" t="s">
        <v>801</v>
      </c>
    </row>
    <row r="75" spans="1:6" s="531" customFormat="1" ht="12" customHeight="1" x14ac:dyDescent="0.2">
      <c r="A75" s="514" t="s">
        <v>395</v>
      </c>
      <c r="B75" s="384" t="s">
        <v>396</v>
      </c>
      <c r="C75" s="377">
        <v>200000</v>
      </c>
      <c r="D75" s="377">
        <v>330467</v>
      </c>
      <c r="E75" s="360">
        <v>330467</v>
      </c>
      <c r="F75" s="648" t="s">
        <v>802</v>
      </c>
    </row>
    <row r="76" spans="1:6" s="531" customFormat="1" ht="12" customHeight="1" thickBot="1" x14ac:dyDescent="0.25">
      <c r="A76" s="516" t="s">
        <v>397</v>
      </c>
      <c r="B76" s="386" t="s">
        <v>398</v>
      </c>
      <c r="C76" s="377">
        <v>0</v>
      </c>
      <c r="D76" s="377">
        <v>0</v>
      </c>
      <c r="E76" s="360">
        <v>0</v>
      </c>
      <c r="F76" s="648" t="s">
        <v>803</v>
      </c>
    </row>
    <row r="77" spans="1:6" s="531" customFormat="1" ht="12" customHeight="1" thickBot="1" x14ac:dyDescent="0.25">
      <c r="A77" s="517" t="s">
        <v>399</v>
      </c>
      <c r="B77" s="363" t="s">
        <v>400</v>
      </c>
      <c r="C77" s="373">
        <f>C80</f>
        <v>0</v>
      </c>
      <c r="D77" s="373">
        <f>D78+D80</f>
        <v>7463</v>
      </c>
      <c r="E77" s="356">
        <f>E78+E80</f>
        <v>7463</v>
      </c>
      <c r="F77" s="648" t="s">
        <v>804</v>
      </c>
    </row>
    <row r="78" spans="1:6" s="531" customFormat="1" ht="12" customHeight="1" x14ac:dyDescent="0.2">
      <c r="A78" s="514" t="s">
        <v>401</v>
      </c>
      <c r="B78" s="384" t="s">
        <v>402</v>
      </c>
      <c r="C78" s="377">
        <v>0</v>
      </c>
      <c r="D78" s="377">
        <v>7463</v>
      </c>
      <c r="E78" s="360">
        <v>7463</v>
      </c>
      <c r="F78" s="648" t="s">
        <v>805</v>
      </c>
    </row>
    <row r="79" spans="1:6" s="531" customFormat="1" ht="12" customHeight="1" x14ac:dyDescent="0.2">
      <c r="A79" s="515" t="s">
        <v>403</v>
      </c>
      <c r="B79" s="385" t="s">
        <v>404</v>
      </c>
      <c r="C79" s="377">
        <v>0</v>
      </c>
      <c r="D79" s="377">
        <v>0</v>
      </c>
      <c r="E79" s="360">
        <v>0</v>
      </c>
      <c r="F79" s="648" t="s">
        <v>806</v>
      </c>
    </row>
    <row r="80" spans="1:6" s="531" customFormat="1" ht="12" customHeight="1" thickBot="1" x14ac:dyDescent="0.25">
      <c r="A80" s="516" t="s">
        <v>405</v>
      </c>
      <c r="B80" s="386" t="s">
        <v>852</v>
      </c>
      <c r="C80" s="377"/>
      <c r="D80" s="377"/>
      <c r="E80" s="360"/>
      <c r="F80" s="648" t="s">
        <v>807</v>
      </c>
    </row>
    <row r="81" spans="1:6" s="531" customFormat="1" ht="12" customHeight="1" thickBot="1" x14ac:dyDescent="0.25">
      <c r="A81" s="517" t="s">
        <v>407</v>
      </c>
      <c r="B81" s="363" t="s">
        <v>408</v>
      </c>
      <c r="C81" s="373"/>
      <c r="D81" s="373"/>
      <c r="E81" s="356"/>
      <c r="F81" s="648" t="s">
        <v>808</v>
      </c>
    </row>
    <row r="82" spans="1:6" s="531" customFormat="1" ht="12" customHeight="1" x14ac:dyDescent="0.2">
      <c r="A82" s="518" t="s">
        <v>409</v>
      </c>
      <c r="B82" s="384" t="s">
        <v>410</v>
      </c>
      <c r="C82" s="377">
        <v>0</v>
      </c>
      <c r="D82" s="377">
        <v>0</v>
      </c>
      <c r="E82" s="360">
        <v>0</v>
      </c>
      <c r="F82" s="648" t="s">
        <v>809</v>
      </c>
    </row>
    <row r="83" spans="1:6" s="531" customFormat="1" ht="12" customHeight="1" x14ac:dyDescent="0.2">
      <c r="A83" s="519" t="s">
        <v>411</v>
      </c>
      <c r="B83" s="385" t="s">
        <v>412</v>
      </c>
      <c r="C83" s="377">
        <v>0</v>
      </c>
      <c r="D83" s="377">
        <v>0</v>
      </c>
      <c r="E83" s="360">
        <v>0</v>
      </c>
      <c r="F83" s="648" t="s">
        <v>810</v>
      </c>
    </row>
    <row r="84" spans="1:6" s="531" customFormat="1" ht="12" customHeight="1" x14ac:dyDescent="0.2">
      <c r="A84" s="519" t="s">
        <v>413</v>
      </c>
      <c r="B84" s="385" t="s">
        <v>414</v>
      </c>
      <c r="C84" s="377">
        <v>0</v>
      </c>
      <c r="D84" s="377">
        <v>0</v>
      </c>
      <c r="E84" s="360">
        <v>0</v>
      </c>
      <c r="F84" s="648" t="s">
        <v>811</v>
      </c>
    </row>
    <row r="85" spans="1:6" s="531" customFormat="1" ht="12" customHeight="1" thickBot="1" x14ac:dyDescent="0.25">
      <c r="A85" s="520" t="s">
        <v>415</v>
      </c>
      <c r="B85" s="386" t="s">
        <v>416</v>
      </c>
      <c r="C85" s="377">
        <v>0</v>
      </c>
      <c r="D85" s="377">
        <v>0</v>
      </c>
      <c r="E85" s="360">
        <v>0</v>
      </c>
      <c r="F85" s="648" t="s">
        <v>812</v>
      </c>
    </row>
    <row r="86" spans="1:6" s="531" customFormat="1" ht="12" customHeight="1" thickBot="1" x14ac:dyDescent="0.25">
      <c r="A86" s="517" t="s">
        <v>417</v>
      </c>
      <c r="B86" s="363" t="s">
        <v>418</v>
      </c>
      <c r="C86" s="399">
        <v>0</v>
      </c>
      <c r="D86" s="399">
        <v>0</v>
      </c>
      <c r="E86" s="400">
        <v>0</v>
      </c>
      <c r="F86" s="648" t="s">
        <v>813</v>
      </c>
    </row>
    <row r="87" spans="1:6" s="531" customFormat="1" ht="12" customHeight="1" thickBot="1" x14ac:dyDescent="0.25">
      <c r="A87" s="517" t="s">
        <v>419</v>
      </c>
      <c r="B87" s="511" t="s">
        <v>420</v>
      </c>
      <c r="C87" s="379">
        <f>C74+C69+C77</f>
        <v>549460</v>
      </c>
      <c r="D87" s="379">
        <f>D77+D74+D69</f>
        <v>687390</v>
      </c>
      <c r="E87" s="391">
        <f>E77+E74+E69</f>
        <v>337930</v>
      </c>
      <c r="F87" s="648" t="s">
        <v>814</v>
      </c>
    </row>
    <row r="88" spans="1:6" s="531" customFormat="1" ht="12" customHeight="1" thickBot="1" x14ac:dyDescent="0.25">
      <c r="A88" s="521" t="s">
        <v>421</v>
      </c>
      <c r="B88" s="512" t="s">
        <v>558</v>
      </c>
      <c r="C88" s="379">
        <f>C87+C64</f>
        <v>1069156</v>
      </c>
      <c r="D88" s="379">
        <f>D64+D87</f>
        <v>1442079</v>
      </c>
      <c r="E88" s="391">
        <f>E64+E87</f>
        <v>1166951</v>
      </c>
      <c r="F88" s="648" t="s">
        <v>815</v>
      </c>
    </row>
    <row r="89" spans="1:6" s="531" customFormat="1" ht="15" customHeight="1" x14ac:dyDescent="0.25">
      <c r="A89" s="486"/>
      <c r="B89" s="487"/>
      <c r="C89" s="502"/>
      <c r="D89" s="502"/>
      <c r="E89" s="502"/>
      <c r="F89" s="649"/>
    </row>
    <row r="90" spans="1:6" ht="13.8" thickBot="1" x14ac:dyDescent="0.3">
      <c r="A90" s="488"/>
      <c r="B90" s="489"/>
      <c r="C90" s="503"/>
      <c r="D90" s="503"/>
      <c r="E90" s="503"/>
    </row>
    <row r="91" spans="1:6" s="530" customFormat="1" ht="16.5" customHeight="1" thickBot="1" x14ac:dyDescent="0.3">
      <c r="A91" s="1318" t="s">
        <v>42</v>
      </c>
      <c r="B91" s="1319"/>
      <c r="C91" s="1319"/>
      <c r="D91" s="1319"/>
      <c r="E91" s="1320"/>
      <c r="F91" s="648"/>
    </row>
    <row r="92" spans="1:6" s="306" customFormat="1" ht="12" customHeight="1" thickBot="1" x14ac:dyDescent="0.3">
      <c r="A92" s="509" t="s">
        <v>4</v>
      </c>
      <c r="B92" s="345" t="s">
        <v>429</v>
      </c>
      <c r="C92" s="493">
        <f>SUM(C93:C97)</f>
        <v>205312</v>
      </c>
      <c r="D92" s="493">
        <f>SUM(D93:D97)</f>
        <v>277007</v>
      </c>
      <c r="E92" s="493">
        <f>SUM(E93:E97)</f>
        <v>233895</v>
      </c>
      <c r="F92" s="650" t="s">
        <v>736</v>
      </c>
    </row>
    <row r="93" spans="1:6" ht="12" customHeight="1" x14ac:dyDescent="0.25">
      <c r="A93" s="522" t="s">
        <v>70</v>
      </c>
      <c r="B93" s="331" t="s">
        <v>34</v>
      </c>
      <c r="C93" s="494">
        <v>30410</v>
      </c>
      <c r="D93" s="494">
        <v>36292</v>
      </c>
      <c r="E93" s="494">
        <v>33889</v>
      </c>
      <c r="F93" s="650" t="s">
        <v>737</v>
      </c>
    </row>
    <row r="94" spans="1:6" ht="12" customHeight="1" x14ac:dyDescent="0.25">
      <c r="A94" s="515" t="s">
        <v>71</v>
      </c>
      <c r="B94" s="329" t="s">
        <v>127</v>
      </c>
      <c r="C94" s="495">
        <v>6325</v>
      </c>
      <c r="D94" s="495">
        <v>7620</v>
      </c>
      <c r="E94" s="495">
        <v>6320</v>
      </c>
      <c r="F94" s="650" t="s">
        <v>738</v>
      </c>
    </row>
    <row r="95" spans="1:6" ht="12" customHeight="1" x14ac:dyDescent="0.25">
      <c r="A95" s="515" t="s">
        <v>72</v>
      </c>
      <c r="B95" s="329" t="s">
        <v>98</v>
      </c>
      <c r="C95" s="497">
        <v>104944</v>
      </c>
      <c r="D95" s="497">
        <v>171820</v>
      </c>
      <c r="E95" s="497">
        <v>142377</v>
      </c>
      <c r="F95" s="650" t="s">
        <v>739</v>
      </c>
    </row>
    <row r="96" spans="1:6" ht="12" customHeight="1" x14ac:dyDescent="0.25">
      <c r="A96" s="515" t="s">
        <v>73</v>
      </c>
      <c r="B96" s="332" t="s">
        <v>128</v>
      </c>
      <c r="C96" s="497">
        <v>14580</v>
      </c>
      <c r="D96" s="497">
        <v>16177</v>
      </c>
      <c r="E96" s="497">
        <v>12410</v>
      </c>
      <c r="F96" s="650" t="s">
        <v>740</v>
      </c>
    </row>
    <row r="97" spans="1:6" ht="12" customHeight="1" x14ac:dyDescent="0.25">
      <c r="A97" s="515" t="s">
        <v>82</v>
      </c>
      <c r="B97" s="340" t="s">
        <v>129</v>
      </c>
      <c r="C97" s="497">
        <f>C102+C107+C98+C99</f>
        <v>49053</v>
      </c>
      <c r="D97" s="497">
        <f>D98+D102+D107+D99</f>
        <v>45098</v>
      </c>
      <c r="E97" s="497">
        <f>E98+E102+E107+E99</f>
        <v>38899</v>
      </c>
      <c r="F97" s="650" t="s">
        <v>741</v>
      </c>
    </row>
    <row r="98" spans="1:6" ht="12" customHeight="1" x14ac:dyDescent="0.25">
      <c r="A98" s="515" t="s">
        <v>74</v>
      </c>
      <c r="B98" s="329" t="s">
        <v>877</v>
      </c>
      <c r="C98" s="497">
        <v>818</v>
      </c>
      <c r="D98" s="497">
        <v>818</v>
      </c>
      <c r="E98" s="497">
        <v>818</v>
      </c>
      <c r="F98" s="650" t="s">
        <v>742</v>
      </c>
    </row>
    <row r="99" spans="1:6" ht="12" customHeight="1" x14ac:dyDescent="0.2">
      <c r="A99" s="515" t="s">
        <v>75</v>
      </c>
      <c r="B99" s="352" t="s">
        <v>853</v>
      </c>
      <c r="C99" s="497">
        <v>16349</v>
      </c>
      <c r="D99" s="497">
        <v>11473</v>
      </c>
      <c r="E99" s="497">
        <v>11473</v>
      </c>
      <c r="F99" s="650" t="s">
        <v>743</v>
      </c>
    </row>
    <row r="100" spans="1:6" ht="12" customHeight="1" x14ac:dyDescent="0.25">
      <c r="A100" s="515" t="s">
        <v>83</v>
      </c>
      <c r="B100" s="353" t="s">
        <v>432</v>
      </c>
      <c r="C100" s="497">
        <v>0</v>
      </c>
      <c r="D100" s="497">
        <v>0</v>
      </c>
      <c r="E100" s="497">
        <v>0</v>
      </c>
      <c r="F100" s="650" t="s">
        <v>744</v>
      </c>
    </row>
    <row r="101" spans="1:6" ht="12" customHeight="1" x14ac:dyDescent="0.25">
      <c r="A101" s="515" t="s">
        <v>84</v>
      </c>
      <c r="B101" s="353" t="s">
        <v>433</v>
      </c>
      <c r="C101" s="497">
        <v>0</v>
      </c>
      <c r="D101" s="497">
        <v>0</v>
      </c>
      <c r="E101" s="497">
        <v>0</v>
      </c>
      <c r="F101" s="650" t="s">
        <v>745</v>
      </c>
    </row>
    <row r="102" spans="1:6" ht="12" customHeight="1" x14ac:dyDescent="0.2">
      <c r="A102" s="515" t="s">
        <v>85</v>
      </c>
      <c r="B102" s="352" t="s">
        <v>434</v>
      </c>
      <c r="C102" s="497">
        <v>5430</v>
      </c>
      <c r="D102" s="497">
        <v>5430</v>
      </c>
      <c r="E102" s="497">
        <v>4344</v>
      </c>
      <c r="F102" s="650" t="s">
        <v>746</v>
      </c>
    </row>
    <row r="103" spans="1:6" ht="12" customHeight="1" x14ac:dyDescent="0.2">
      <c r="A103" s="515" t="s">
        <v>86</v>
      </c>
      <c r="B103" s="352" t="s">
        <v>435</v>
      </c>
      <c r="C103" s="497">
        <v>0</v>
      </c>
      <c r="D103" s="497">
        <v>0</v>
      </c>
      <c r="E103" s="497">
        <v>0</v>
      </c>
      <c r="F103" s="650" t="s">
        <v>747</v>
      </c>
    </row>
    <row r="104" spans="1:6" ht="12" customHeight="1" x14ac:dyDescent="0.25">
      <c r="A104" s="515" t="s">
        <v>88</v>
      </c>
      <c r="B104" s="353" t="s">
        <v>436</v>
      </c>
      <c r="C104" s="497">
        <v>0</v>
      </c>
      <c r="D104" s="497">
        <v>0</v>
      </c>
      <c r="E104" s="497">
        <v>0</v>
      </c>
      <c r="F104" s="650" t="s">
        <v>748</v>
      </c>
    </row>
    <row r="105" spans="1:6" ht="12" customHeight="1" x14ac:dyDescent="0.25">
      <c r="A105" s="523" t="s">
        <v>130</v>
      </c>
      <c r="B105" s="354" t="s">
        <v>437</v>
      </c>
      <c r="C105" s="497">
        <v>0</v>
      </c>
      <c r="D105" s="497">
        <v>0</v>
      </c>
      <c r="E105" s="497">
        <v>0</v>
      </c>
      <c r="F105" s="650" t="s">
        <v>749</v>
      </c>
    </row>
    <row r="106" spans="1:6" ht="12" customHeight="1" x14ac:dyDescent="0.25">
      <c r="A106" s="515" t="s">
        <v>438</v>
      </c>
      <c r="B106" s="354" t="s">
        <v>439</v>
      </c>
      <c r="C106" s="497">
        <v>0</v>
      </c>
      <c r="D106" s="497">
        <v>0</v>
      </c>
      <c r="E106" s="497">
        <v>0</v>
      </c>
      <c r="F106" s="650" t="s">
        <v>750</v>
      </c>
    </row>
    <row r="107" spans="1:6" s="306" customFormat="1" ht="12" customHeight="1" thickBot="1" x14ac:dyDescent="0.3">
      <c r="A107" s="524" t="s">
        <v>440</v>
      </c>
      <c r="B107" s="355" t="s">
        <v>441</v>
      </c>
      <c r="C107" s="499">
        <v>26456</v>
      </c>
      <c r="D107" s="499">
        <v>27377</v>
      </c>
      <c r="E107" s="499">
        <v>22264</v>
      </c>
      <c r="F107" s="650" t="s">
        <v>751</v>
      </c>
    </row>
    <row r="108" spans="1:6" ht="12" customHeight="1" thickBot="1" x14ac:dyDescent="0.3">
      <c r="A108" s="346" t="s">
        <v>5</v>
      </c>
      <c r="B108" s="344" t="s">
        <v>442</v>
      </c>
      <c r="C108" s="367">
        <f>SUM(C109:C113)</f>
        <v>580010</v>
      </c>
      <c r="D108" s="367">
        <f>SUM(D109:D113)</f>
        <v>614071</v>
      </c>
      <c r="E108" s="367">
        <f>SUM(E109:E113)</f>
        <v>319317</v>
      </c>
      <c r="F108" s="650" t="s">
        <v>752</v>
      </c>
    </row>
    <row r="109" spans="1:6" ht="12" customHeight="1" x14ac:dyDescent="0.25">
      <c r="A109" s="514" t="s">
        <v>76</v>
      </c>
      <c r="B109" s="329" t="s">
        <v>152</v>
      </c>
      <c r="C109" s="496">
        <v>549850</v>
      </c>
      <c r="D109" s="496">
        <v>560845</v>
      </c>
      <c r="E109" s="496">
        <v>296048</v>
      </c>
      <c r="F109" s="650" t="s">
        <v>753</v>
      </c>
    </row>
    <row r="110" spans="1:6" ht="12" customHeight="1" x14ac:dyDescent="0.25">
      <c r="A110" s="514" t="s">
        <v>77</v>
      </c>
      <c r="B110" s="333" t="s">
        <v>443</v>
      </c>
      <c r="C110" s="496">
        <v>0</v>
      </c>
      <c r="D110" s="496">
        <v>0</v>
      </c>
      <c r="E110" s="496">
        <v>0</v>
      </c>
      <c r="F110" s="650" t="s">
        <v>754</v>
      </c>
    </row>
    <row r="111" spans="1:6" ht="12" customHeight="1" x14ac:dyDescent="0.25">
      <c r="A111" s="514" t="s">
        <v>78</v>
      </c>
      <c r="B111" s="333" t="s">
        <v>131</v>
      </c>
      <c r="C111" s="495">
        <v>30160</v>
      </c>
      <c r="D111" s="495">
        <v>31820</v>
      </c>
      <c r="E111" s="495">
        <v>1863</v>
      </c>
      <c r="F111" s="650" t="s">
        <v>755</v>
      </c>
    </row>
    <row r="112" spans="1:6" ht="12" customHeight="1" x14ac:dyDescent="0.25">
      <c r="A112" s="514" t="s">
        <v>79</v>
      </c>
      <c r="B112" s="333" t="s">
        <v>444</v>
      </c>
      <c r="C112" s="357">
        <v>0</v>
      </c>
      <c r="D112" s="357">
        <v>0</v>
      </c>
      <c r="E112" s="357">
        <v>0</v>
      </c>
      <c r="F112" s="650" t="s">
        <v>756</v>
      </c>
    </row>
    <row r="113" spans="1:6" ht="12" customHeight="1" x14ac:dyDescent="0.25">
      <c r="A113" s="514" t="s">
        <v>80</v>
      </c>
      <c r="B113" s="365" t="s">
        <v>155</v>
      </c>
      <c r="C113" s="357"/>
      <c r="D113" s="357">
        <f>D117+D119+D121</f>
        <v>21406</v>
      </c>
      <c r="E113" s="357">
        <f>E117+E121+E119</f>
        <v>21406</v>
      </c>
      <c r="F113" s="650" t="s">
        <v>757</v>
      </c>
    </row>
    <row r="114" spans="1:6" ht="12" customHeight="1" x14ac:dyDescent="0.25">
      <c r="A114" s="514" t="s">
        <v>87</v>
      </c>
      <c r="B114" s="364" t="s">
        <v>445</v>
      </c>
      <c r="C114" s="357">
        <v>0</v>
      </c>
      <c r="D114" s="357">
        <v>0</v>
      </c>
      <c r="E114" s="357">
        <v>0</v>
      </c>
      <c r="F114" s="650" t="s">
        <v>758</v>
      </c>
    </row>
    <row r="115" spans="1:6" ht="12" customHeight="1" x14ac:dyDescent="0.25">
      <c r="A115" s="514" t="s">
        <v>89</v>
      </c>
      <c r="B115" s="380" t="s">
        <v>446</v>
      </c>
      <c r="C115" s="357">
        <v>0</v>
      </c>
      <c r="D115" s="357">
        <v>0</v>
      </c>
      <c r="E115" s="357">
        <v>0</v>
      </c>
      <c r="F115" s="650" t="s">
        <v>759</v>
      </c>
    </row>
    <row r="116" spans="1:6" ht="12" customHeight="1" x14ac:dyDescent="0.25">
      <c r="A116" s="514" t="s">
        <v>132</v>
      </c>
      <c r="B116" s="353" t="s">
        <v>433</v>
      </c>
      <c r="C116" s="357">
        <v>0</v>
      </c>
      <c r="D116" s="357">
        <v>0</v>
      </c>
      <c r="E116" s="357">
        <v>0</v>
      </c>
      <c r="F116" s="650" t="s">
        <v>760</v>
      </c>
    </row>
    <row r="117" spans="1:6" ht="12" customHeight="1" x14ac:dyDescent="0.25">
      <c r="A117" s="514" t="s">
        <v>133</v>
      </c>
      <c r="B117" s="353" t="s">
        <v>447</v>
      </c>
      <c r="C117" s="357">
        <v>0</v>
      </c>
      <c r="D117" s="357">
        <v>1356</v>
      </c>
      <c r="E117" s="357">
        <v>1356</v>
      </c>
      <c r="F117" s="650" t="s">
        <v>761</v>
      </c>
    </row>
    <row r="118" spans="1:6" ht="12" customHeight="1" x14ac:dyDescent="0.25">
      <c r="A118" s="514" t="s">
        <v>134</v>
      </c>
      <c r="B118" s="353" t="s">
        <v>448</v>
      </c>
      <c r="C118" s="357">
        <v>0</v>
      </c>
      <c r="D118" s="357">
        <v>0</v>
      </c>
      <c r="E118" s="357">
        <v>0</v>
      </c>
      <c r="F118" s="650" t="s">
        <v>762</v>
      </c>
    </row>
    <row r="119" spans="1:6" ht="12" customHeight="1" x14ac:dyDescent="0.25">
      <c r="A119" s="514" t="s">
        <v>449</v>
      </c>
      <c r="B119" s="353" t="s">
        <v>436</v>
      </c>
      <c r="C119" s="357"/>
      <c r="D119" s="357">
        <v>15000</v>
      </c>
      <c r="E119" s="357">
        <v>15000</v>
      </c>
      <c r="F119" s="650" t="s">
        <v>763</v>
      </c>
    </row>
    <row r="120" spans="1:6" ht="12" customHeight="1" x14ac:dyDescent="0.25">
      <c r="A120" s="514" t="s">
        <v>450</v>
      </c>
      <c r="B120" s="353" t="s">
        <v>451</v>
      </c>
      <c r="C120" s="357">
        <v>0</v>
      </c>
      <c r="D120" s="357">
        <v>0</v>
      </c>
      <c r="E120" s="357">
        <v>0</v>
      </c>
      <c r="F120" s="650" t="s">
        <v>764</v>
      </c>
    </row>
    <row r="121" spans="1:6" ht="12" customHeight="1" thickBot="1" x14ac:dyDescent="0.3">
      <c r="A121" s="523" t="s">
        <v>452</v>
      </c>
      <c r="B121" s="353" t="s">
        <v>453</v>
      </c>
      <c r="C121" s="359"/>
      <c r="D121" s="359">
        <v>5050</v>
      </c>
      <c r="E121" s="359">
        <v>5050</v>
      </c>
      <c r="F121" s="650" t="s">
        <v>765</v>
      </c>
    </row>
    <row r="122" spans="1:6" ht="12" customHeight="1" thickBot="1" x14ac:dyDescent="0.3">
      <c r="A122" s="346" t="s">
        <v>6</v>
      </c>
      <c r="B122" s="349" t="s">
        <v>454</v>
      </c>
      <c r="C122" s="367">
        <f>C123+C124</f>
        <v>44170</v>
      </c>
      <c r="D122" s="367">
        <f>D123+D124</f>
        <v>293295</v>
      </c>
      <c r="E122" s="367"/>
      <c r="F122" s="650" t="s">
        <v>766</v>
      </c>
    </row>
    <row r="123" spans="1:6" ht="12" customHeight="1" x14ac:dyDescent="0.25">
      <c r="A123" s="514" t="s">
        <v>59</v>
      </c>
      <c r="B123" s="330" t="s">
        <v>44</v>
      </c>
      <c r="C123" s="496">
        <v>7220</v>
      </c>
      <c r="D123" s="496">
        <v>76795</v>
      </c>
      <c r="E123" s="496">
        <v>0</v>
      </c>
      <c r="F123" s="650" t="s">
        <v>767</v>
      </c>
    </row>
    <row r="124" spans="1:6" ht="12" customHeight="1" thickBot="1" x14ac:dyDescent="0.3">
      <c r="A124" s="516" t="s">
        <v>60</v>
      </c>
      <c r="B124" s="333" t="s">
        <v>45</v>
      </c>
      <c r="C124" s="497">
        <v>36950</v>
      </c>
      <c r="D124" s="497">
        <v>216500</v>
      </c>
      <c r="E124" s="497">
        <v>0</v>
      </c>
      <c r="F124" s="650" t="s">
        <v>768</v>
      </c>
    </row>
    <row r="125" spans="1:6" ht="12" customHeight="1" thickBot="1" x14ac:dyDescent="0.3">
      <c r="A125" s="346" t="s">
        <v>7</v>
      </c>
      <c r="B125" s="349" t="s">
        <v>455</v>
      </c>
      <c r="C125" s="367">
        <f>C92+C108+C122</f>
        <v>829492</v>
      </c>
      <c r="D125" s="367">
        <f>D122+D108+D92</f>
        <v>1184373</v>
      </c>
      <c r="E125" s="367">
        <f>E108+E92</f>
        <v>553212</v>
      </c>
      <c r="F125" s="650" t="s">
        <v>769</v>
      </c>
    </row>
    <row r="126" spans="1:6" ht="12" customHeight="1" thickBot="1" x14ac:dyDescent="0.3">
      <c r="A126" s="346" t="s">
        <v>8</v>
      </c>
      <c r="B126" s="349" t="s">
        <v>560</v>
      </c>
      <c r="C126" s="367"/>
      <c r="D126" s="367"/>
      <c r="E126" s="367"/>
      <c r="F126" s="650" t="s">
        <v>770</v>
      </c>
    </row>
    <row r="127" spans="1:6" ht="12" customHeight="1" x14ac:dyDescent="0.25">
      <c r="A127" s="514" t="s">
        <v>63</v>
      </c>
      <c r="B127" s="330" t="s">
        <v>457</v>
      </c>
      <c r="C127" s="357"/>
      <c r="D127" s="357"/>
      <c r="E127" s="357"/>
      <c r="F127" s="650" t="s">
        <v>771</v>
      </c>
    </row>
    <row r="128" spans="1:6" ht="12" customHeight="1" x14ac:dyDescent="0.25">
      <c r="A128" s="514" t="s">
        <v>64</v>
      </c>
      <c r="B128" s="330" t="s">
        <v>458</v>
      </c>
      <c r="C128" s="357"/>
      <c r="D128" s="357"/>
      <c r="E128" s="357"/>
      <c r="F128" s="650" t="s">
        <v>772</v>
      </c>
    </row>
    <row r="129" spans="1:11" ht="12" customHeight="1" thickBot="1" x14ac:dyDescent="0.3">
      <c r="A129" s="523" t="s">
        <v>65</v>
      </c>
      <c r="B129" s="328" t="s">
        <v>459</v>
      </c>
      <c r="C129" s="357"/>
      <c r="D129" s="357"/>
      <c r="E129" s="357"/>
      <c r="F129" s="650" t="s">
        <v>773</v>
      </c>
    </row>
    <row r="130" spans="1:11" ht="12" customHeight="1" thickBot="1" x14ac:dyDescent="0.3">
      <c r="A130" s="346" t="s">
        <v>9</v>
      </c>
      <c r="B130" s="349" t="s">
        <v>460</v>
      </c>
      <c r="C130" s="367">
        <f>C131</f>
        <v>0</v>
      </c>
      <c r="D130" s="367">
        <f>D131</f>
        <v>0</v>
      </c>
      <c r="E130" s="367">
        <f>E131</f>
        <v>0</v>
      </c>
      <c r="F130" s="650" t="s">
        <v>774</v>
      </c>
    </row>
    <row r="131" spans="1:11" ht="12" customHeight="1" x14ac:dyDescent="0.25">
      <c r="A131" s="514" t="s">
        <v>66</v>
      </c>
      <c r="B131" s="330" t="s">
        <v>461</v>
      </c>
      <c r="C131" s="357"/>
      <c r="D131" s="357"/>
      <c r="E131" s="357"/>
      <c r="F131" s="650" t="s">
        <v>775</v>
      </c>
    </row>
    <row r="132" spans="1:11" ht="12" customHeight="1" x14ac:dyDescent="0.25">
      <c r="A132" s="514" t="s">
        <v>67</v>
      </c>
      <c r="B132" s="330" t="s">
        <v>462</v>
      </c>
      <c r="C132" s="357"/>
      <c r="D132" s="357"/>
      <c r="E132" s="357"/>
      <c r="F132" s="650" t="s">
        <v>776</v>
      </c>
    </row>
    <row r="133" spans="1:11" ht="12" customHeight="1" x14ac:dyDescent="0.25">
      <c r="A133" s="514" t="s">
        <v>357</v>
      </c>
      <c r="B133" s="330" t="s">
        <v>463</v>
      </c>
      <c r="C133" s="357"/>
      <c r="D133" s="357"/>
      <c r="E133" s="357"/>
      <c r="F133" s="650" t="s">
        <v>777</v>
      </c>
    </row>
    <row r="134" spans="1:11" s="306" customFormat="1" ht="12" customHeight="1" thickBot="1" x14ac:dyDescent="0.3">
      <c r="A134" s="523" t="s">
        <v>359</v>
      </c>
      <c r="B134" s="328" t="s">
        <v>464</v>
      </c>
      <c r="C134" s="357"/>
      <c r="D134" s="357"/>
      <c r="E134" s="357"/>
      <c r="F134" s="650" t="s">
        <v>778</v>
      </c>
    </row>
    <row r="135" spans="1:11" ht="13.8" thickBot="1" x14ac:dyDescent="0.3">
      <c r="A135" s="346" t="s">
        <v>10</v>
      </c>
      <c r="B135" s="349" t="s">
        <v>677</v>
      </c>
      <c r="C135" s="498">
        <f>SUM(C137:C139)</f>
        <v>239664</v>
      </c>
      <c r="D135" s="498">
        <f>SUM(D137:D139)</f>
        <v>257706</v>
      </c>
      <c r="E135" s="498">
        <f>SUM(E137:E139)</f>
        <v>244406</v>
      </c>
      <c r="F135" s="650" t="s">
        <v>779</v>
      </c>
      <c r="K135" s="477"/>
    </row>
    <row r="136" spans="1:11" x14ac:dyDescent="0.25">
      <c r="A136" s="514" t="s">
        <v>68</v>
      </c>
      <c r="B136" s="330" t="s">
        <v>466</v>
      </c>
      <c r="C136" s="357">
        <v>0</v>
      </c>
      <c r="D136" s="357">
        <v>0</v>
      </c>
      <c r="E136" s="357">
        <v>0</v>
      </c>
      <c r="F136" s="650" t="s">
        <v>780</v>
      </c>
    </row>
    <row r="137" spans="1:11" ht="12" customHeight="1" x14ac:dyDescent="0.25">
      <c r="A137" s="514" t="s">
        <v>69</v>
      </c>
      <c r="B137" s="330" t="s">
        <v>467</v>
      </c>
      <c r="C137" s="357">
        <v>2593</v>
      </c>
      <c r="D137" s="357">
        <v>5460</v>
      </c>
      <c r="E137" s="357">
        <v>5460</v>
      </c>
      <c r="F137" s="650" t="s">
        <v>781</v>
      </c>
    </row>
    <row r="138" spans="1:11" s="306" customFormat="1" ht="12" customHeight="1" x14ac:dyDescent="0.25">
      <c r="A138" s="514" t="s">
        <v>366</v>
      </c>
      <c r="B138" s="330" t="s">
        <v>676</v>
      </c>
      <c r="C138" s="357">
        <v>237071</v>
      </c>
      <c r="D138" s="357">
        <v>252246</v>
      </c>
      <c r="E138" s="357">
        <v>238946</v>
      </c>
      <c r="F138" s="650" t="s">
        <v>782</v>
      </c>
    </row>
    <row r="139" spans="1:11" s="306" customFormat="1" ht="12" customHeight="1" x14ac:dyDescent="0.25">
      <c r="A139" s="514" t="s">
        <v>368</v>
      </c>
      <c r="B139" s="330" t="s">
        <v>468</v>
      </c>
      <c r="C139" s="357">
        <v>0</v>
      </c>
      <c r="D139" s="357">
        <v>0</v>
      </c>
      <c r="E139" s="357">
        <v>0</v>
      </c>
      <c r="F139" s="650" t="s">
        <v>783</v>
      </c>
    </row>
    <row r="140" spans="1:11" s="306" customFormat="1" ht="12" customHeight="1" thickBot="1" x14ac:dyDescent="0.3">
      <c r="A140" s="523" t="s">
        <v>675</v>
      </c>
      <c r="B140" s="328" t="s">
        <v>469</v>
      </c>
      <c r="C140" s="357">
        <v>0</v>
      </c>
      <c r="D140" s="357">
        <v>0</v>
      </c>
      <c r="E140" s="357">
        <v>0</v>
      </c>
      <c r="F140" s="650" t="s">
        <v>784</v>
      </c>
    </row>
    <row r="141" spans="1:11" s="306" customFormat="1" ht="12" customHeight="1" thickBot="1" x14ac:dyDescent="0.3">
      <c r="A141" s="346" t="s">
        <v>11</v>
      </c>
      <c r="B141" s="349" t="s">
        <v>561</v>
      </c>
      <c r="C141" s="500"/>
      <c r="D141" s="500"/>
      <c r="E141" s="500"/>
      <c r="F141" s="650" t="s">
        <v>785</v>
      </c>
    </row>
    <row r="142" spans="1:11" s="306" customFormat="1" ht="12" customHeight="1" x14ac:dyDescent="0.25">
      <c r="A142" s="514" t="s">
        <v>125</v>
      </c>
      <c r="B142" s="330" t="s">
        <v>471</v>
      </c>
      <c r="C142" s="357">
        <v>0</v>
      </c>
      <c r="D142" s="357"/>
      <c r="E142" s="357"/>
      <c r="F142" s="650" t="s">
        <v>786</v>
      </c>
    </row>
    <row r="143" spans="1:11" s="306" customFormat="1" ht="12" customHeight="1" x14ac:dyDescent="0.25">
      <c r="A143" s="514" t="s">
        <v>126</v>
      </c>
      <c r="B143" s="330" t="s">
        <v>472</v>
      </c>
      <c r="C143" s="357">
        <v>0</v>
      </c>
      <c r="D143" s="357">
        <v>0</v>
      </c>
      <c r="E143" s="357">
        <v>0</v>
      </c>
      <c r="F143" s="650" t="s">
        <v>787</v>
      </c>
    </row>
    <row r="144" spans="1:11" s="306" customFormat="1" ht="12" customHeight="1" x14ac:dyDescent="0.25">
      <c r="A144" s="514" t="s">
        <v>154</v>
      </c>
      <c r="B144" s="330" t="s">
        <v>473</v>
      </c>
      <c r="C144" s="357">
        <v>0</v>
      </c>
      <c r="D144" s="357">
        <v>0</v>
      </c>
      <c r="E144" s="357">
        <v>0</v>
      </c>
      <c r="F144" s="650" t="s">
        <v>788</v>
      </c>
    </row>
    <row r="145" spans="1:6" ht="12.75" customHeight="1" thickBot="1" x14ac:dyDescent="0.3">
      <c r="A145" s="514" t="s">
        <v>374</v>
      </c>
      <c r="B145" s="330" t="s">
        <v>474</v>
      </c>
      <c r="C145" s="357">
        <v>0</v>
      </c>
      <c r="D145" s="357">
        <v>0</v>
      </c>
      <c r="E145" s="357">
        <v>0</v>
      </c>
      <c r="F145" s="650" t="s">
        <v>789</v>
      </c>
    </row>
    <row r="146" spans="1:6" ht="12" customHeight="1" thickBot="1" x14ac:dyDescent="0.3">
      <c r="A146" s="346" t="s">
        <v>12</v>
      </c>
      <c r="B146" s="349" t="s">
        <v>475</v>
      </c>
      <c r="C146" s="513">
        <f>C135+C130</f>
        <v>239664</v>
      </c>
      <c r="D146" s="513">
        <f>D135+D130</f>
        <v>257706</v>
      </c>
      <c r="E146" s="513">
        <f>E135+E130</f>
        <v>244406</v>
      </c>
      <c r="F146" s="650" t="s">
        <v>790</v>
      </c>
    </row>
    <row r="147" spans="1:6" ht="15" customHeight="1" thickBot="1" x14ac:dyDescent="0.3">
      <c r="A147" s="525" t="s">
        <v>13</v>
      </c>
      <c r="B147" s="369" t="s">
        <v>476</v>
      </c>
      <c r="C147" s="513">
        <f>C146+C125</f>
        <v>1069156</v>
      </c>
      <c r="D147" s="513">
        <f>D146+D125</f>
        <v>1442079</v>
      </c>
      <c r="E147" s="513">
        <f>E146+E125</f>
        <v>797618</v>
      </c>
      <c r="F147" s="650" t="s">
        <v>791</v>
      </c>
    </row>
    <row r="148" spans="1:6" ht="13.8" thickBot="1" x14ac:dyDescent="0.3">
      <c r="A148" s="36"/>
      <c r="B148" s="37"/>
      <c r="C148" s="38"/>
      <c r="D148" s="38"/>
      <c r="E148" s="38"/>
    </row>
    <row r="149" spans="1:6" ht="15" customHeight="1" thickBot="1" x14ac:dyDescent="0.3">
      <c r="A149" s="490" t="s">
        <v>678</v>
      </c>
      <c r="B149" s="491"/>
      <c r="C149" s="98">
        <v>14</v>
      </c>
      <c r="D149" s="99">
        <v>14</v>
      </c>
      <c r="E149" s="96">
        <v>14</v>
      </c>
    </row>
    <row r="150" spans="1:6" ht="14.25" customHeight="1" thickBot="1" x14ac:dyDescent="0.3">
      <c r="A150" s="490" t="s">
        <v>821</v>
      </c>
      <c r="B150" s="491"/>
      <c r="C150" s="98">
        <v>6</v>
      </c>
      <c r="D150" s="99">
        <v>7</v>
      </c>
      <c r="E150" s="96">
        <v>9</v>
      </c>
    </row>
  </sheetData>
  <mergeCells count="4">
    <mergeCell ref="A91:E91"/>
    <mergeCell ref="B3:D3"/>
    <mergeCell ref="B2:D2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r:id="rId1"/>
  <headerFooter alignWithMargins="0">
    <oddHeader xml:space="preserve">&amp;CGönyű Község Önkormányzat 2019. évi  zárszámadásának pénzügyi mérlege 
</oddHeader>
  </headerFooter>
  <rowBreaks count="1" manualBreakCount="1">
    <brk id="89" min="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K149"/>
  <sheetViews>
    <sheetView view="pageBreakPreview" zoomScaleNormal="100" zoomScaleSheetLayoutView="100" workbookViewId="0">
      <selection activeCell="B150" sqref="B150"/>
    </sheetView>
  </sheetViews>
  <sheetFormatPr defaultColWidth="9.33203125" defaultRowHeight="13.2" x14ac:dyDescent="0.25"/>
  <cols>
    <col min="1" max="1" width="14.77734375" style="505" customWidth="1"/>
    <col min="2" max="2" width="64.6640625" style="506" customWidth="1"/>
    <col min="3" max="5" width="17" style="507" customWidth="1"/>
    <col min="6" max="6" width="0" style="642" hidden="1" customWidth="1"/>
    <col min="7" max="16384" width="9.33203125" style="26"/>
  </cols>
  <sheetData>
    <row r="1" spans="1:6" s="481" customFormat="1" ht="16.5" customHeight="1" thickBot="1" x14ac:dyDescent="0.3">
      <c r="A1" s="480"/>
      <c r="B1" s="482"/>
      <c r="C1" s="527"/>
      <c r="D1" s="492"/>
      <c r="E1" s="622" t="str">
        <f>+CONCATENATE("6.2. melléklet a ……/",LEFT(ÖSSZEFÜGGÉSEK!A4,4)+1,". (……) önkormányzati rendelethez")</f>
        <v>6.2. melléklet a ……/2015. (……) önkormányzati rendelethez</v>
      </c>
      <c r="F1" s="645"/>
    </row>
    <row r="2" spans="1:6" s="528" customFormat="1" ht="15.75" customHeight="1" x14ac:dyDescent="0.25">
      <c r="A2" s="508" t="s">
        <v>51</v>
      </c>
      <c r="B2" s="1324" t="s">
        <v>150</v>
      </c>
      <c r="C2" s="1325"/>
      <c r="D2" s="1326"/>
      <c r="E2" s="501" t="s">
        <v>38</v>
      </c>
      <c r="F2" s="646"/>
    </row>
    <row r="3" spans="1:6" s="528" customFormat="1" ht="23.4" thickBot="1" x14ac:dyDescent="0.3">
      <c r="A3" s="526" t="s">
        <v>556</v>
      </c>
      <c r="B3" s="1321" t="s">
        <v>679</v>
      </c>
      <c r="C3" s="1322"/>
      <c r="D3" s="1323"/>
      <c r="E3" s="476" t="s">
        <v>46</v>
      </c>
      <c r="F3" s="646"/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  <c r="F4" s="647"/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  <c r="F6" s="648"/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  <c r="F7" s="648"/>
    </row>
    <row r="8" spans="1:6" s="530" customFormat="1" ht="12" customHeight="1" thickBot="1" x14ac:dyDescent="0.3">
      <c r="A8" s="346" t="s">
        <v>4</v>
      </c>
      <c r="B8" s="342" t="s">
        <v>307</v>
      </c>
      <c r="C8" s="373">
        <f>SUM(C9:C13)</f>
        <v>105128</v>
      </c>
      <c r="D8" s="373">
        <f>SUM(D9:D14)</f>
        <v>112594</v>
      </c>
      <c r="E8" s="356">
        <f>SUM(E9:E14)</f>
        <v>112593</v>
      </c>
      <c r="F8" s="648" t="s">
        <v>736</v>
      </c>
    </row>
    <row r="9" spans="1:6" s="504" customFormat="1" ht="12" customHeight="1" x14ac:dyDescent="0.2">
      <c r="A9" s="514" t="s">
        <v>70</v>
      </c>
      <c r="B9" s="384" t="s">
        <v>308</v>
      </c>
      <c r="C9" s="375">
        <v>19335</v>
      </c>
      <c r="D9" s="375">
        <v>19335</v>
      </c>
      <c r="E9" s="358">
        <v>19335</v>
      </c>
      <c r="F9" s="648" t="s">
        <v>737</v>
      </c>
    </row>
    <row r="10" spans="1:6" s="531" customFormat="1" ht="12" customHeight="1" x14ac:dyDescent="0.2">
      <c r="A10" s="515" t="s">
        <v>71</v>
      </c>
      <c r="B10" s="385" t="s">
        <v>309</v>
      </c>
      <c r="C10" s="374">
        <v>60654</v>
      </c>
      <c r="D10" s="374">
        <v>61254</v>
      </c>
      <c r="E10" s="357">
        <v>61254</v>
      </c>
      <c r="F10" s="648" t="s">
        <v>738</v>
      </c>
    </row>
    <row r="11" spans="1:6" s="531" customFormat="1" ht="12" customHeight="1" x14ac:dyDescent="0.2">
      <c r="A11" s="515" t="s">
        <v>72</v>
      </c>
      <c r="B11" s="385" t="s">
        <v>310</v>
      </c>
      <c r="C11" s="374">
        <v>21358</v>
      </c>
      <c r="D11" s="374">
        <v>22458</v>
      </c>
      <c r="E11" s="357">
        <v>22457</v>
      </c>
      <c r="F11" s="648" t="s">
        <v>739</v>
      </c>
    </row>
    <row r="12" spans="1:6" s="531" customFormat="1" ht="12" customHeight="1" x14ac:dyDescent="0.2">
      <c r="A12" s="515" t="s">
        <v>73</v>
      </c>
      <c r="B12" s="385" t="s">
        <v>311</v>
      </c>
      <c r="C12" s="374">
        <v>3686</v>
      </c>
      <c r="D12" s="374">
        <v>3686</v>
      </c>
      <c r="E12" s="357">
        <v>3686</v>
      </c>
      <c r="F12" s="648" t="s">
        <v>740</v>
      </c>
    </row>
    <row r="13" spans="1:6" s="531" customFormat="1" ht="12" customHeight="1" x14ac:dyDescent="0.2">
      <c r="A13" s="515" t="s">
        <v>103</v>
      </c>
      <c r="B13" s="385" t="s">
        <v>312</v>
      </c>
      <c r="C13" s="374">
        <v>95</v>
      </c>
      <c r="D13" s="374">
        <v>786</v>
      </c>
      <c r="E13" s="357">
        <v>786</v>
      </c>
      <c r="F13" s="648" t="s">
        <v>741</v>
      </c>
    </row>
    <row r="14" spans="1:6" s="504" customFormat="1" ht="12" customHeight="1" thickBot="1" x14ac:dyDescent="0.25">
      <c r="A14" s="516" t="s">
        <v>74</v>
      </c>
      <c r="B14" s="386" t="s">
        <v>313</v>
      </c>
      <c r="C14" s="376">
        <v>0</v>
      </c>
      <c r="D14" s="376">
        <v>5075</v>
      </c>
      <c r="E14" s="359">
        <v>5075</v>
      </c>
      <c r="F14" s="648" t="s">
        <v>742</v>
      </c>
    </row>
    <row r="15" spans="1:6" s="504" customFormat="1" ht="12" customHeight="1" thickBot="1" x14ac:dyDescent="0.3">
      <c r="A15" s="346" t="s">
        <v>5</v>
      </c>
      <c r="B15" s="363" t="s">
        <v>314</v>
      </c>
      <c r="C15" s="373">
        <f>SUM(C20)</f>
        <v>34404</v>
      </c>
      <c r="D15" s="373">
        <f>SUM(D20)</f>
        <v>98590</v>
      </c>
      <c r="E15" s="356">
        <f>SUM(E20)</f>
        <v>100595</v>
      </c>
      <c r="F15" s="648" t="s">
        <v>743</v>
      </c>
    </row>
    <row r="16" spans="1:6" s="504" customFormat="1" ht="12" customHeight="1" x14ac:dyDescent="0.2">
      <c r="A16" s="514" t="s">
        <v>76</v>
      </c>
      <c r="B16" s="384" t="s">
        <v>315</v>
      </c>
      <c r="C16" s="375">
        <v>0</v>
      </c>
      <c r="D16" s="375">
        <v>0</v>
      </c>
      <c r="E16" s="358">
        <v>0</v>
      </c>
      <c r="F16" s="648" t="s">
        <v>744</v>
      </c>
    </row>
    <row r="17" spans="1:6" s="504" customFormat="1" ht="12" customHeight="1" x14ac:dyDescent="0.2">
      <c r="A17" s="515" t="s">
        <v>77</v>
      </c>
      <c r="B17" s="385" t="s">
        <v>316</v>
      </c>
      <c r="C17" s="374">
        <v>0</v>
      </c>
      <c r="D17" s="374">
        <v>0</v>
      </c>
      <c r="E17" s="357">
        <v>0</v>
      </c>
      <c r="F17" s="648" t="s">
        <v>745</v>
      </c>
    </row>
    <row r="18" spans="1:6" s="504" customFormat="1" ht="12" customHeight="1" x14ac:dyDescent="0.2">
      <c r="A18" s="515" t="s">
        <v>78</v>
      </c>
      <c r="B18" s="385" t="s">
        <v>317</v>
      </c>
      <c r="C18" s="374">
        <v>0</v>
      </c>
      <c r="D18" s="374">
        <v>0</v>
      </c>
      <c r="E18" s="357">
        <v>0</v>
      </c>
      <c r="F18" s="648" t="s">
        <v>746</v>
      </c>
    </row>
    <row r="19" spans="1:6" s="504" customFormat="1" ht="12" customHeight="1" x14ac:dyDescent="0.2">
      <c r="A19" s="515" t="s">
        <v>79</v>
      </c>
      <c r="B19" s="385" t="s">
        <v>318</v>
      </c>
      <c r="C19" s="374">
        <v>0</v>
      </c>
      <c r="D19" s="374">
        <v>0</v>
      </c>
      <c r="E19" s="357">
        <v>0</v>
      </c>
      <c r="F19" s="648" t="s">
        <v>747</v>
      </c>
    </row>
    <row r="20" spans="1:6" s="504" customFormat="1" ht="12" customHeight="1" x14ac:dyDescent="0.2">
      <c r="A20" s="515" t="s">
        <v>80</v>
      </c>
      <c r="B20" s="385" t="s">
        <v>319</v>
      </c>
      <c r="C20" s="374">
        <v>34404</v>
      </c>
      <c r="D20" s="374">
        <v>98590</v>
      </c>
      <c r="E20" s="357">
        <v>100595</v>
      </c>
      <c r="F20" s="648" t="s">
        <v>748</v>
      </c>
    </row>
    <row r="21" spans="1:6" s="531" customFormat="1" ht="12" customHeight="1" thickBot="1" x14ac:dyDescent="0.25">
      <c r="A21" s="516" t="s">
        <v>87</v>
      </c>
      <c r="B21" s="386" t="s">
        <v>320</v>
      </c>
      <c r="C21" s="376">
        <v>0</v>
      </c>
      <c r="D21" s="376">
        <v>0</v>
      </c>
      <c r="E21" s="359">
        <v>63562</v>
      </c>
      <c r="F21" s="648" t="s">
        <v>749</v>
      </c>
    </row>
    <row r="22" spans="1:6" s="531" customFormat="1" ht="12" customHeight="1" thickBot="1" x14ac:dyDescent="0.3">
      <c r="A22" s="346" t="s">
        <v>6</v>
      </c>
      <c r="B22" s="342" t="s">
        <v>321</v>
      </c>
      <c r="C22" s="373">
        <f>SUM(C23:C28)</f>
        <v>23276</v>
      </c>
      <c r="D22" s="373">
        <f>SUM(D23:D27)</f>
        <v>30962</v>
      </c>
      <c r="E22" s="356">
        <f>SUM(E23:E27)</f>
        <v>32726</v>
      </c>
      <c r="F22" s="648" t="s">
        <v>750</v>
      </c>
    </row>
    <row r="23" spans="1:6" s="531" customFormat="1" ht="12" customHeight="1" x14ac:dyDescent="0.2">
      <c r="A23" s="514" t="s">
        <v>59</v>
      </c>
      <c r="B23" s="384" t="s">
        <v>322</v>
      </c>
      <c r="C23" s="375">
        <v>16200</v>
      </c>
      <c r="D23" s="375">
        <v>16200</v>
      </c>
      <c r="E23" s="358">
        <v>16200</v>
      </c>
      <c r="F23" s="648" t="s">
        <v>751</v>
      </c>
    </row>
    <row r="24" spans="1:6" s="504" customFormat="1" ht="12" customHeight="1" x14ac:dyDescent="0.2">
      <c r="A24" s="515" t="s">
        <v>60</v>
      </c>
      <c r="B24" s="385" t="s">
        <v>323</v>
      </c>
      <c r="C24" s="374">
        <v>0</v>
      </c>
      <c r="D24" s="374">
        <v>0</v>
      </c>
      <c r="E24" s="357">
        <v>0</v>
      </c>
      <c r="F24" s="648" t="s">
        <v>752</v>
      </c>
    </row>
    <row r="25" spans="1:6" s="531" customFormat="1" ht="12" customHeight="1" x14ac:dyDescent="0.2">
      <c r="A25" s="515" t="s">
        <v>61</v>
      </c>
      <c r="B25" s="385" t="s">
        <v>324</v>
      </c>
      <c r="C25" s="374">
        <v>0</v>
      </c>
      <c r="D25" s="374">
        <v>0</v>
      </c>
      <c r="E25" s="357">
        <v>0</v>
      </c>
      <c r="F25" s="648" t="s">
        <v>753</v>
      </c>
    </row>
    <row r="26" spans="1:6" s="531" customFormat="1" ht="12" customHeight="1" x14ac:dyDescent="0.2">
      <c r="A26" s="515" t="s">
        <v>62</v>
      </c>
      <c r="B26" s="385" t="s">
        <v>325</v>
      </c>
      <c r="C26" s="374">
        <v>0</v>
      </c>
      <c r="D26" s="374">
        <v>0</v>
      </c>
      <c r="E26" s="357">
        <v>0</v>
      </c>
      <c r="F26" s="648" t="s">
        <v>754</v>
      </c>
    </row>
    <row r="27" spans="1:6" s="531" customFormat="1" ht="12" customHeight="1" x14ac:dyDescent="0.2">
      <c r="A27" s="515" t="s">
        <v>115</v>
      </c>
      <c r="B27" s="385" t="s">
        <v>326</v>
      </c>
      <c r="C27" s="374">
        <v>7076</v>
      </c>
      <c r="D27" s="374">
        <v>14762</v>
      </c>
      <c r="E27" s="357">
        <v>16526</v>
      </c>
      <c r="F27" s="648" t="s">
        <v>755</v>
      </c>
    </row>
    <row r="28" spans="1:6" s="531" customFormat="1" ht="12" customHeight="1" thickBot="1" x14ac:dyDescent="0.25">
      <c r="A28" s="516" t="s">
        <v>116</v>
      </c>
      <c r="B28" s="386" t="s">
        <v>327</v>
      </c>
      <c r="C28" s="376">
        <v>0</v>
      </c>
      <c r="D28" s="376">
        <v>0</v>
      </c>
      <c r="E28" s="359">
        <v>117270</v>
      </c>
      <c r="F28" s="648" t="s">
        <v>756</v>
      </c>
    </row>
    <row r="29" spans="1:6" s="531" customFormat="1" ht="12" customHeight="1" thickBot="1" x14ac:dyDescent="0.3">
      <c r="A29" s="346" t="s">
        <v>117</v>
      </c>
      <c r="B29" s="342" t="s">
        <v>328</v>
      </c>
      <c r="C29" s="379">
        <f>C30+C33+C35</f>
        <v>112650</v>
      </c>
      <c r="D29" s="379">
        <f>D30+D33+D35</f>
        <v>197650</v>
      </c>
      <c r="E29" s="391">
        <f>E30+E33+E35</f>
        <v>235462</v>
      </c>
      <c r="F29" s="648" t="s">
        <v>757</v>
      </c>
    </row>
    <row r="30" spans="1:6" s="531" customFormat="1" ht="12" customHeight="1" x14ac:dyDescent="0.2">
      <c r="A30" s="514" t="s">
        <v>329</v>
      </c>
      <c r="B30" s="384" t="s">
        <v>330</v>
      </c>
      <c r="C30" s="393">
        <f>C31+C32</f>
        <v>103750</v>
      </c>
      <c r="D30" s="393">
        <f>D31+D32</f>
        <v>188750</v>
      </c>
      <c r="E30" s="392">
        <f>E31+E32</f>
        <v>225980</v>
      </c>
      <c r="F30" s="648" t="s">
        <v>758</v>
      </c>
    </row>
    <row r="31" spans="1:6" s="531" customFormat="1" ht="12" customHeight="1" x14ac:dyDescent="0.2">
      <c r="A31" s="515" t="s">
        <v>331</v>
      </c>
      <c r="B31" s="385" t="s">
        <v>332</v>
      </c>
      <c r="C31" s="374">
        <v>23750</v>
      </c>
      <c r="D31" s="374">
        <v>68750</v>
      </c>
      <c r="E31" s="357">
        <v>73356</v>
      </c>
      <c r="F31" s="648" t="s">
        <v>759</v>
      </c>
    </row>
    <row r="32" spans="1:6" s="531" customFormat="1" ht="12" customHeight="1" x14ac:dyDescent="0.2">
      <c r="A32" s="515" t="s">
        <v>333</v>
      </c>
      <c r="B32" s="385" t="s">
        <v>334</v>
      </c>
      <c r="C32" s="374">
        <v>80000</v>
      </c>
      <c r="D32" s="374">
        <v>120000</v>
      </c>
      <c r="E32" s="357">
        <v>152624</v>
      </c>
      <c r="F32" s="648" t="s">
        <v>760</v>
      </c>
    </row>
    <row r="33" spans="1:6" s="531" customFormat="1" ht="12" customHeight="1" x14ac:dyDescent="0.2">
      <c r="A33" s="515" t="s">
        <v>335</v>
      </c>
      <c r="B33" s="385" t="s">
        <v>336</v>
      </c>
      <c r="C33" s="374">
        <v>7000</v>
      </c>
      <c r="D33" s="374">
        <v>7000</v>
      </c>
      <c r="E33" s="357">
        <v>7622</v>
      </c>
      <c r="F33" s="648" t="s">
        <v>761</v>
      </c>
    </row>
    <row r="34" spans="1:6" s="531" customFormat="1" ht="12" customHeight="1" x14ac:dyDescent="0.2">
      <c r="A34" s="515" t="s">
        <v>337</v>
      </c>
      <c r="B34" s="385" t="s">
        <v>338</v>
      </c>
      <c r="C34" s="374">
        <v>0</v>
      </c>
      <c r="D34" s="374">
        <v>0</v>
      </c>
      <c r="E34" s="357">
        <v>0</v>
      </c>
      <c r="F34" s="648" t="s">
        <v>762</v>
      </c>
    </row>
    <row r="35" spans="1:6" s="531" customFormat="1" ht="12" customHeight="1" thickBot="1" x14ac:dyDescent="0.25">
      <c r="A35" s="516" t="s">
        <v>339</v>
      </c>
      <c r="B35" s="386" t="s">
        <v>340</v>
      </c>
      <c r="C35" s="376">
        <v>1900</v>
      </c>
      <c r="D35" s="376">
        <v>1900</v>
      </c>
      <c r="E35" s="359">
        <v>1860</v>
      </c>
      <c r="F35" s="648" t="s">
        <v>763</v>
      </c>
    </row>
    <row r="36" spans="1:6" s="531" customFormat="1" ht="12" customHeight="1" thickBot="1" x14ac:dyDescent="0.3">
      <c r="A36" s="346" t="s">
        <v>8</v>
      </c>
      <c r="B36" s="342" t="s">
        <v>341</v>
      </c>
      <c r="C36" s="373">
        <f>SUM(C37:C46)</f>
        <v>10960</v>
      </c>
      <c r="D36" s="373">
        <f>SUM(D38:D46)</f>
        <v>11690</v>
      </c>
      <c r="E36" s="356">
        <f>SUM(E38:E46)</f>
        <v>17218</v>
      </c>
      <c r="F36" s="648" t="s">
        <v>764</v>
      </c>
    </row>
    <row r="37" spans="1:6" s="531" customFormat="1" ht="12" customHeight="1" x14ac:dyDescent="0.2">
      <c r="A37" s="514" t="s">
        <v>63</v>
      </c>
      <c r="B37" s="384" t="s">
        <v>342</v>
      </c>
      <c r="C37" s="375">
        <v>0</v>
      </c>
      <c r="D37" s="375">
        <v>0</v>
      </c>
      <c r="E37" s="358">
        <v>0</v>
      </c>
      <c r="F37" s="648" t="s">
        <v>765</v>
      </c>
    </row>
    <row r="38" spans="1:6" s="531" customFormat="1" ht="12" customHeight="1" x14ac:dyDescent="0.2">
      <c r="A38" s="515" t="s">
        <v>64</v>
      </c>
      <c r="B38" s="385" t="s">
        <v>343</v>
      </c>
      <c r="C38" s="374">
        <v>170</v>
      </c>
      <c r="D38" s="374">
        <v>0</v>
      </c>
      <c r="E38" s="357">
        <v>150</v>
      </c>
      <c r="F38" s="648" t="s">
        <v>766</v>
      </c>
    </row>
    <row r="39" spans="1:6" s="531" customFormat="1" ht="12" customHeight="1" x14ac:dyDescent="0.2">
      <c r="A39" s="515" t="s">
        <v>65</v>
      </c>
      <c r="B39" s="385" t="s">
        <v>344</v>
      </c>
      <c r="C39" s="374">
        <v>200</v>
      </c>
      <c r="D39" s="374">
        <v>200</v>
      </c>
      <c r="E39" s="357">
        <v>410</v>
      </c>
      <c r="F39" s="648" t="s">
        <v>767</v>
      </c>
    </row>
    <row r="40" spans="1:6" s="531" customFormat="1" ht="12" customHeight="1" x14ac:dyDescent="0.2">
      <c r="A40" s="515" t="s">
        <v>119</v>
      </c>
      <c r="B40" s="385" t="s">
        <v>345</v>
      </c>
      <c r="C40" s="374">
        <v>1005</v>
      </c>
      <c r="D40" s="374">
        <v>1905</v>
      </c>
      <c r="E40" s="357">
        <v>6408</v>
      </c>
      <c r="F40" s="648" t="s">
        <v>768</v>
      </c>
    </row>
    <row r="41" spans="1:6" s="531" customFormat="1" ht="12" customHeight="1" x14ac:dyDescent="0.2">
      <c r="A41" s="515" t="s">
        <v>120</v>
      </c>
      <c r="B41" s="385" t="s">
        <v>346</v>
      </c>
      <c r="C41" s="374">
        <v>5020</v>
      </c>
      <c r="D41" s="374">
        <v>5020</v>
      </c>
      <c r="E41" s="357">
        <v>5141</v>
      </c>
      <c r="F41" s="648" t="s">
        <v>769</v>
      </c>
    </row>
    <row r="42" spans="1:6" s="531" customFormat="1" ht="12" customHeight="1" x14ac:dyDescent="0.2">
      <c r="A42" s="515" t="s">
        <v>121</v>
      </c>
      <c r="B42" s="385" t="s">
        <v>347</v>
      </c>
      <c r="C42" s="374">
        <v>1531</v>
      </c>
      <c r="D42" s="374">
        <v>1531</v>
      </c>
      <c r="E42" s="357">
        <v>2870</v>
      </c>
      <c r="F42" s="648" t="s">
        <v>770</v>
      </c>
    </row>
    <row r="43" spans="1:6" s="531" customFormat="1" ht="12" customHeight="1" x14ac:dyDescent="0.2">
      <c r="A43" s="515" t="s">
        <v>122</v>
      </c>
      <c r="B43" s="385" t="s">
        <v>348</v>
      </c>
      <c r="C43" s="374">
        <v>1650</v>
      </c>
      <c r="D43" s="374">
        <v>1650</v>
      </c>
      <c r="E43" s="357">
        <v>1233</v>
      </c>
      <c r="F43" s="648" t="s">
        <v>771</v>
      </c>
    </row>
    <row r="44" spans="1:6" s="531" customFormat="1" ht="12" customHeight="1" x14ac:dyDescent="0.2">
      <c r="A44" s="515" t="s">
        <v>123</v>
      </c>
      <c r="B44" s="385" t="s">
        <v>349</v>
      </c>
      <c r="C44" s="374">
        <v>1000</v>
      </c>
      <c r="D44" s="374">
        <v>1000</v>
      </c>
      <c r="E44" s="357">
        <v>580</v>
      </c>
      <c r="F44" s="648" t="s">
        <v>772</v>
      </c>
    </row>
    <row r="45" spans="1:6" s="531" customFormat="1" ht="12" customHeight="1" x14ac:dyDescent="0.2">
      <c r="A45" s="515" t="s">
        <v>350</v>
      </c>
      <c r="B45" s="385" t="s">
        <v>351</v>
      </c>
      <c r="C45" s="377">
        <v>0</v>
      </c>
      <c r="D45" s="377">
        <v>0</v>
      </c>
      <c r="E45" s="360">
        <v>0</v>
      </c>
      <c r="F45" s="648" t="s">
        <v>773</v>
      </c>
    </row>
    <row r="46" spans="1:6" s="504" customFormat="1" ht="12" customHeight="1" thickBot="1" x14ac:dyDescent="0.25">
      <c r="A46" s="516" t="s">
        <v>352</v>
      </c>
      <c r="B46" s="386" t="s">
        <v>353</v>
      </c>
      <c r="C46" s="378">
        <v>384</v>
      </c>
      <c r="D46" s="378">
        <v>384</v>
      </c>
      <c r="E46" s="361">
        <v>426</v>
      </c>
      <c r="F46" s="648" t="s">
        <v>774</v>
      </c>
    </row>
    <row r="47" spans="1:6" s="531" customFormat="1" ht="12" customHeight="1" thickBot="1" x14ac:dyDescent="0.3">
      <c r="A47" s="346" t="s">
        <v>9</v>
      </c>
      <c r="B47" s="342" t="s">
        <v>354</v>
      </c>
      <c r="C47" s="373"/>
      <c r="D47" s="373"/>
      <c r="E47" s="356"/>
      <c r="F47" s="648" t="s">
        <v>775</v>
      </c>
    </row>
    <row r="48" spans="1:6" s="531" customFormat="1" ht="12" customHeight="1" x14ac:dyDescent="0.2">
      <c r="A48" s="514" t="s">
        <v>66</v>
      </c>
      <c r="B48" s="384" t="s">
        <v>355</v>
      </c>
      <c r="C48" s="395">
        <v>0</v>
      </c>
      <c r="D48" s="395">
        <v>0</v>
      </c>
      <c r="E48" s="362">
        <v>0</v>
      </c>
      <c r="F48" s="648" t="s">
        <v>776</v>
      </c>
    </row>
    <row r="49" spans="1:6" s="531" customFormat="1" ht="12" customHeight="1" x14ac:dyDescent="0.2">
      <c r="A49" s="515" t="s">
        <v>67</v>
      </c>
      <c r="B49" s="385" t="s">
        <v>356</v>
      </c>
      <c r="C49" s="377">
        <v>0</v>
      </c>
      <c r="D49" s="377">
        <v>0</v>
      </c>
      <c r="E49" s="360">
        <v>0</v>
      </c>
      <c r="F49" s="648" t="s">
        <v>777</v>
      </c>
    </row>
    <row r="50" spans="1:6" s="531" customFormat="1" ht="12" customHeight="1" x14ac:dyDescent="0.2">
      <c r="A50" s="515" t="s">
        <v>357</v>
      </c>
      <c r="B50" s="385" t="s">
        <v>358</v>
      </c>
      <c r="C50" s="377">
        <v>0</v>
      </c>
      <c r="D50" s="377">
        <v>0</v>
      </c>
      <c r="E50" s="360">
        <v>0</v>
      </c>
      <c r="F50" s="648" t="s">
        <v>778</v>
      </c>
    </row>
    <row r="51" spans="1:6" s="531" customFormat="1" ht="12" customHeight="1" x14ac:dyDescent="0.2">
      <c r="A51" s="515" t="s">
        <v>359</v>
      </c>
      <c r="B51" s="385" t="s">
        <v>360</v>
      </c>
      <c r="C51" s="377">
        <v>0</v>
      </c>
      <c r="D51" s="377">
        <v>0</v>
      </c>
      <c r="E51" s="360">
        <v>0</v>
      </c>
      <c r="F51" s="648" t="s">
        <v>779</v>
      </c>
    </row>
    <row r="52" spans="1:6" s="531" customFormat="1" ht="12" customHeight="1" thickBot="1" x14ac:dyDescent="0.25">
      <c r="A52" s="516" t="s">
        <v>361</v>
      </c>
      <c r="B52" s="386" t="s">
        <v>362</v>
      </c>
      <c r="C52" s="378">
        <v>0</v>
      </c>
      <c r="D52" s="378">
        <v>0</v>
      </c>
      <c r="E52" s="361">
        <v>0</v>
      </c>
      <c r="F52" s="648" t="s">
        <v>780</v>
      </c>
    </row>
    <row r="53" spans="1:6" s="531" customFormat="1" ht="12" customHeight="1" thickBot="1" x14ac:dyDescent="0.3">
      <c r="A53" s="346" t="s">
        <v>124</v>
      </c>
      <c r="B53" s="342" t="s">
        <v>363</v>
      </c>
      <c r="C53" s="373"/>
      <c r="D53" s="373">
        <f>D56</f>
        <v>246</v>
      </c>
      <c r="E53" s="356">
        <f>E56</f>
        <v>246</v>
      </c>
      <c r="F53" s="648" t="s">
        <v>781</v>
      </c>
    </row>
    <row r="54" spans="1:6" s="504" customFormat="1" ht="12" customHeight="1" x14ac:dyDescent="0.2">
      <c r="A54" s="514" t="s">
        <v>68</v>
      </c>
      <c r="B54" s="384" t="s">
        <v>364</v>
      </c>
      <c r="C54" s="375">
        <v>0</v>
      </c>
      <c r="D54" s="375">
        <v>0</v>
      </c>
      <c r="E54" s="358">
        <v>0</v>
      </c>
      <c r="F54" s="648" t="s">
        <v>782</v>
      </c>
    </row>
    <row r="55" spans="1:6" s="504" customFormat="1" ht="12" customHeight="1" x14ac:dyDescent="0.2">
      <c r="A55" s="515" t="s">
        <v>69</v>
      </c>
      <c r="B55" s="385" t="s">
        <v>365</v>
      </c>
      <c r="C55" s="374">
        <v>0</v>
      </c>
      <c r="D55" s="374">
        <v>0</v>
      </c>
      <c r="E55" s="357">
        <v>0</v>
      </c>
      <c r="F55" s="648" t="s">
        <v>783</v>
      </c>
    </row>
    <row r="56" spans="1:6" s="504" customFormat="1" ht="12" customHeight="1" x14ac:dyDescent="0.2">
      <c r="A56" s="515" t="s">
        <v>366</v>
      </c>
      <c r="B56" s="385" t="s">
        <v>367</v>
      </c>
      <c r="C56" s="374">
        <v>0</v>
      </c>
      <c r="D56" s="374">
        <v>246</v>
      </c>
      <c r="E56" s="357">
        <v>246</v>
      </c>
      <c r="F56" s="648" t="s">
        <v>784</v>
      </c>
    </row>
    <row r="57" spans="1:6" s="504" customFormat="1" ht="12" customHeight="1" thickBot="1" x14ac:dyDescent="0.25">
      <c r="A57" s="516" t="s">
        <v>368</v>
      </c>
      <c r="B57" s="386" t="s">
        <v>369</v>
      </c>
      <c r="C57" s="376">
        <v>0</v>
      </c>
      <c r="D57" s="376">
        <v>0</v>
      </c>
      <c r="E57" s="359">
        <v>0</v>
      </c>
      <c r="F57" s="648" t="s">
        <v>785</v>
      </c>
    </row>
    <row r="58" spans="1:6" s="531" customFormat="1" ht="12" customHeight="1" thickBot="1" x14ac:dyDescent="0.3">
      <c r="A58" s="346" t="s">
        <v>11</v>
      </c>
      <c r="B58" s="363" t="s">
        <v>370</v>
      </c>
      <c r="C58" s="373"/>
      <c r="D58" s="373"/>
      <c r="E58" s="356"/>
      <c r="F58" s="648" t="s">
        <v>786</v>
      </c>
    </row>
    <row r="59" spans="1:6" s="531" customFormat="1" ht="12" customHeight="1" x14ac:dyDescent="0.2">
      <c r="A59" s="514" t="s">
        <v>125</v>
      </c>
      <c r="B59" s="384" t="s">
        <v>371</v>
      </c>
      <c r="C59" s="377">
        <v>0</v>
      </c>
      <c r="D59" s="377">
        <v>0</v>
      </c>
      <c r="E59" s="360">
        <v>0</v>
      </c>
      <c r="F59" s="648" t="s">
        <v>787</v>
      </c>
    </row>
    <row r="60" spans="1:6" s="531" customFormat="1" ht="12" customHeight="1" x14ac:dyDescent="0.2">
      <c r="A60" s="515" t="s">
        <v>126</v>
      </c>
      <c r="B60" s="385" t="s">
        <v>559</v>
      </c>
      <c r="C60" s="377">
        <v>0</v>
      </c>
      <c r="D60" s="377">
        <v>0</v>
      </c>
      <c r="E60" s="360">
        <v>0</v>
      </c>
      <c r="F60" s="648" t="s">
        <v>788</v>
      </c>
    </row>
    <row r="61" spans="1:6" s="531" customFormat="1" ht="12" customHeight="1" x14ac:dyDescent="0.2">
      <c r="A61" s="515" t="s">
        <v>154</v>
      </c>
      <c r="B61" s="385" t="s">
        <v>373</v>
      </c>
      <c r="C61" s="377">
        <v>0</v>
      </c>
      <c r="D61" s="377">
        <v>0</v>
      </c>
      <c r="E61" s="360">
        <v>0</v>
      </c>
      <c r="F61" s="648" t="s">
        <v>789</v>
      </c>
    </row>
    <row r="62" spans="1:6" s="531" customFormat="1" ht="12" customHeight="1" thickBot="1" x14ac:dyDescent="0.25">
      <c r="A62" s="516" t="s">
        <v>374</v>
      </c>
      <c r="B62" s="386" t="s">
        <v>375</v>
      </c>
      <c r="C62" s="377">
        <v>0</v>
      </c>
      <c r="D62" s="377">
        <v>0</v>
      </c>
      <c r="E62" s="360">
        <v>0</v>
      </c>
      <c r="F62" s="648" t="s">
        <v>790</v>
      </c>
    </row>
    <row r="63" spans="1:6" s="531" customFormat="1" ht="12" customHeight="1" thickBot="1" x14ac:dyDescent="0.3">
      <c r="A63" s="346" t="s">
        <v>12</v>
      </c>
      <c r="B63" s="342" t="s">
        <v>376</v>
      </c>
      <c r="C63" s="379">
        <f>C36+C29+C22+C15+C8</f>
        <v>286418</v>
      </c>
      <c r="D63" s="379">
        <f>D53+D36+D29+D22+D8+D15</f>
        <v>451732</v>
      </c>
      <c r="E63" s="391">
        <f>E53+E36+E29+E22+E15+E8</f>
        <v>498840</v>
      </c>
      <c r="F63" s="648" t="s">
        <v>791</v>
      </c>
    </row>
    <row r="64" spans="1:6" s="531" customFormat="1" ht="12" customHeight="1" thickBot="1" x14ac:dyDescent="0.25">
      <c r="A64" s="517" t="s">
        <v>557</v>
      </c>
      <c r="B64" s="363" t="s">
        <v>378</v>
      </c>
      <c r="C64" s="373"/>
      <c r="D64" s="373"/>
      <c r="E64" s="356"/>
      <c r="F64" s="648" t="s">
        <v>792</v>
      </c>
    </row>
    <row r="65" spans="1:6" s="531" customFormat="1" ht="12" customHeight="1" x14ac:dyDescent="0.2">
      <c r="A65" s="514" t="s">
        <v>379</v>
      </c>
      <c r="B65" s="384" t="s">
        <v>380</v>
      </c>
      <c r="C65" s="377">
        <v>0</v>
      </c>
      <c r="D65" s="377">
        <v>0</v>
      </c>
      <c r="E65" s="360">
        <v>0</v>
      </c>
      <c r="F65" s="648" t="s">
        <v>793</v>
      </c>
    </row>
    <row r="66" spans="1:6" s="531" customFormat="1" ht="12" customHeight="1" x14ac:dyDescent="0.2">
      <c r="A66" s="515" t="s">
        <v>381</v>
      </c>
      <c r="B66" s="385" t="s">
        <v>382</v>
      </c>
      <c r="C66" s="377">
        <v>0</v>
      </c>
      <c r="D66" s="377">
        <v>0</v>
      </c>
      <c r="E66" s="360">
        <v>0</v>
      </c>
      <c r="F66" s="648" t="s">
        <v>794</v>
      </c>
    </row>
    <row r="67" spans="1:6" s="531" customFormat="1" ht="12" customHeight="1" thickBot="1" x14ac:dyDescent="0.25">
      <c r="A67" s="516" t="s">
        <v>383</v>
      </c>
      <c r="B67" s="510" t="s">
        <v>384</v>
      </c>
      <c r="C67" s="377">
        <v>0</v>
      </c>
      <c r="D67" s="377">
        <v>0</v>
      </c>
      <c r="E67" s="360">
        <v>0</v>
      </c>
      <c r="F67" s="648" t="s">
        <v>795</v>
      </c>
    </row>
    <row r="68" spans="1:6" s="531" customFormat="1" ht="12" customHeight="1" thickBot="1" x14ac:dyDescent="0.25">
      <c r="A68" s="517" t="s">
        <v>385</v>
      </c>
      <c r="B68" s="363" t="s">
        <v>386</v>
      </c>
      <c r="C68" s="373"/>
      <c r="D68" s="373"/>
      <c r="E68" s="356"/>
      <c r="F68" s="648" t="s">
        <v>796</v>
      </c>
    </row>
    <row r="69" spans="1:6" s="531" customFormat="1" ht="12" customHeight="1" x14ac:dyDescent="0.2">
      <c r="A69" s="514" t="s">
        <v>104</v>
      </c>
      <c r="B69" s="384" t="s">
        <v>387</v>
      </c>
      <c r="C69" s="377">
        <v>0</v>
      </c>
      <c r="D69" s="377">
        <v>0</v>
      </c>
      <c r="E69" s="360">
        <v>0</v>
      </c>
      <c r="F69" s="648" t="s">
        <v>797</v>
      </c>
    </row>
    <row r="70" spans="1:6" s="531" customFormat="1" ht="12" customHeight="1" x14ac:dyDescent="0.2">
      <c r="A70" s="515" t="s">
        <v>105</v>
      </c>
      <c r="B70" s="385" t="s">
        <v>388</v>
      </c>
      <c r="C70" s="377">
        <v>0</v>
      </c>
      <c r="D70" s="377">
        <v>0</v>
      </c>
      <c r="E70" s="360">
        <v>0</v>
      </c>
      <c r="F70" s="648" t="s">
        <v>798</v>
      </c>
    </row>
    <row r="71" spans="1:6" s="531" customFormat="1" ht="12" customHeight="1" x14ac:dyDescent="0.2">
      <c r="A71" s="515" t="s">
        <v>389</v>
      </c>
      <c r="B71" s="385" t="s">
        <v>390</v>
      </c>
      <c r="C71" s="377">
        <v>0</v>
      </c>
      <c r="D71" s="377">
        <v>0</v>
      </c>
      <c r="E71" s="360">
        <v>0</v>
      </c>
      <c r="F71" s="648" t="s">
        <v>799</v>
      </c>
    </row>
    <row r="72" spans="1:6" s="531" customFormat="1" ht="12" customHeight="1" thickBot="1" x14ac:dyDescent="0.25">
      <c r="A72" s="516" t="s">
        <v>391</v>
      </c>
      <c r="B72" s="386" t="s">
        <v>392</v>
      </c>
      <c r="C72" s="377">
        <v>0</v>
      </c>
      <c r="D72" s="377">
        <v>0</v>
      </c>
      <c r="E72" s="360">
        <v>0</v>
      </c>
      <c r="F72" s="648" t="s">
        <v>800</v>
      </c>
    </row>
    <row r="73" spans="1:6" s="531" customFormat="1" ht="12" customHeight="1" thickBot="1" x14ac:dyDescent="0.25">
      <c r="A73" s="517" t="s">
        <v>393</v>
      </c>
      <c r="B73" s="363" t="s">
        <v>394</v>
      </c>
      <c r="C73" s="373">
        <f>C74</f>
        <v>55000</v>
      </c>
      <c r="D73" s="373">
        <f>D74</f>
        <v>73588</v>
      </c>
      <c r="E73" s="356">
        <f>E74</f>
        <v>73588</v>
      </c>
      <c r="F73" s="648" t="s">
        <v>801</v>
      </c>
    </row>
    <row r="74" spans="1:6" s="531" customFormat="1" ht="12" customHeight="1" x14ac:dyDescent="0.2">
      <c r="A74" s="514" t="s">
        <v>395</v>
      </c>
      <c r="B74" s="384" t="s">
        <v>396</v>
      </c>
      <c r="C74" s="377">
        <v>55000</v>
      </c>
      <c r="D74" s="377">
        <v>73588</v>
      </c>
      <c r="E74" s="360">
        <v>73588</v>
      </c>
      <c r="F74" s="648" t="s">
        <v>802</v>
      </c>
    </row>
    <row r="75" spans="1:6" s="531" customFormat="1" ht="12" customHeight="1" thickBot="1" x14ac:dyDescent="0.25">
      <c r="A75" s="516" t="s">
        <v>397</v>
      </c>
      <c r="B75" s="386" t="s">
        <v>398</v>
      </c>
      <c r="C75" s="377">
        <v>0</v>
      </c>
      <c r="D75" s="377">
        <v>0</v>
      </c>
      <c r="E75" s="360">
        <v>0</v>
      </c>
      <c r="F75" s="648" t="s">
        <v>803</v>
      </c>
    </row>
    <row r="76" spans="1:6" s="531" customFormat="1" ht="12" customHeight="1" thickBot="1" x14ac:dyDescent="0.25">
      <c r="A76" s="517" t="s">
        <v>399</v>
      </c>
      <c r="B76" s="363" t="s">
        <v>400</v>
      </c>
      <c r="C76" s="373"/>
      <c r="D76" s="373">
        <f>D77</f>
        <v>4615</v>
      </c>
      <c r="E76" s="356">
        <f>E77</f>
        <v>4615</v>
      </c>
      <c r="F76" s="648" t="s">
        <v>804</v>
      </c>
    </row>
    <row r="77" spans="1:6" s="531" customFormat="1" ht="12" customHeight="1" x14ac:dyDescent="0.2">
      <c r="A77" s="514" t="s">
        <v>401</v>
      </c>
      <c r="B77" s="384" t="s">
        <v>402</v>
      </c>
      <c r="C77" s="377">
        <v>0</v>
      </c>
      <c r="D77" s="377">
        <v>4615</v>
      </c>
      <c r="E77" s="360">
        <v>4615</v>
      </c>
      <c r="F77" s="648" t="s">
        <v>805</v>
      </c>
    </row>
    <row r="78" spans="1:6" s="531" customFormat="1" ht="12" customHeight="1" x14ac:dyDescent="0.2">
      <c r="A78" s="515" t="s">
        <v>403</v>
      </c>
      <c r="B78" s="385" t="s">
        <v>404</v>
      </c>
      <c r="C78" s="377">
        <v>0</v>
      </c>
      <c r="D78" s="377">
        <v>0</v>
      </c>
      <c r="E78" s="360">
        <v>0</v>
      </c>
      <c r="F78" s="648" t="s">
        <v>806</v>
      </c>
    </row>
    <row r="79" spans="1:6" s="531" customFormat="1" ht="12" customHeight="1" thickBot="1" x14ac:dyDescent="0.25">
      <c r="A79" s="516" t="s">
        <v>405</v>
      </c>
      <c r="B79" s="386" t="s">
        <v>406</v>
      </c>
      <c r="C79" s="377">
        <v>0</v>
      </c>
      <c r="D79" s="377">
        <v>0</v>
      </c>
      <c r="E79" s="360">
        <v>0</v>
      </c>
      <c r="F79" s="648" t="s">
        <v>807</v>
      </c>
    </row>
    <row r="80" spans="1:6" s="531" customFormat="1" ht="12" customHeight="1" thickBot="1" x14ac:dyDescent="0.25">
      <c r="A80" s="517" t="s">
        <v>407</v>
      </c>
      <c r="B80" s="363" t="s">
        <v>408</v>
      </c>
      <c r="C80" s="373"/>
      <c r="D80" s="373"/>
      <c r="E80" s="356"/>
      <c r="F80" s="648" t="s">
        <v>808</v>
      </c>
    </row>
    <row r="81" spans="1:6" s="531" customFormat="1" ht="12" customHeight="1" x14ac:dyDescent="0.2">
      <c r="A81" s="518" t="s">
        <v>409</v>
      </c>
      <c r="B81" s="384" t="s">
        <v>410</v>
      </c>
      <c r="C81" s="377">
        <v>0</v>
      </c>
      <c r="D81" s="377">
        <v>0</v>
      </c>
      <c r="E81" s="360">
        <v>0</v>
      </c>
      <c r="F81" s="648" t="s">
        <v>809</v>
      </c>
    </row>
    <row r="82" spans="1:6" s="531" customFormat="1" ht="12" customHeight="1" x14ac:dyDescent="0.2">
      <c r="A82" s="519" t="s">
        <v>411</v>
      </c>
      <c r="B82" s="385" t="s">
        <v>412</v>
      </c>
      <c r="C82" s="377">
        <v>0</v>
      </c>
      <c r="D82" s="377">
        <v>0</v>
      </c>
      <c r="E82" s="360">
        <v>0</v>
      </c>
      <c r="F82" s="648" t="s">
        <v>810</v>
      </c>
    </row>
    <row r="83" spans="1:6" s="531" customFormat="1" ht="12" customHeight="1" x14ac:dyDescent="0.2">
      <c r="A83" s="519" t="s">
        <v>413</v>
      </c>
      <c r="B83" s="385" t="s">
        <v>414</v>
      </c>
      <c r="C83" s="377">
        <v>0</v>
      </c>
      <c r="D83" s="377">
        <v>0</v>
      </c>
      <c r="E83" s="360">
        <v>0</v>
      </c>
      <c r="F83" s="648" t="s">
        <v>811</v>
      </c>
    </row>
    <row r="84" spans="1:6" s="531" customFormat="1" ht="12" customHeight="1" thickBot="1" x14ac:dyDescent="0.25">
      <c r="A84" s="520" t="s">
        <v>415</v>
      </c>
      <c r="B84" s="386" t="s">
        <v>416</v>
      </c>
      <c r="C84" s="377">
        <v>0</v>
      </c>
      <c r="D84" s="377">
        <v>0</v>
      </c>
      <c r="E84" s="360">
        <v>0</v>
      </c>
      <c r="F84" s="648" t="s">
        <v>812</v>
      </c>
    </row>
    <row r="85" spans="1:6" s="531" customFormat="1" ht="12" customHeight="1" thickBot="1" x14ac:dyDescent="0.25">
      <c r="A85" s="517" t="s">
        <v>417</v>
      </c>
      <c r="B85" s="363" t="s">
        <v>418</v>
      </c>
      <c r="C85" s="399">
        <v>0</v>
      </c>
      <c r="D85" s="399">
        <v>0</v>
      </c>
      <c r="E85" s="400">
        <v>0</v>
      </c>
      <c r="F85" s="648" t="s">
        <v>813</v>
      </c>
    </row>
    <row r="86" spans="1:6" s="531" customFormat="1" ht="12" customHeight="1" thickBot="1" x14ac:dyDescent="0.25">
      <c r="A86" s="517" t="s">
        <v>419</v>
      </c>
      <c r="B86" s="511" t="s">
        <v>420</v>
      </c>
      <c r="C86" s="379">
        <f>C73</f>
        <v>55000</v>
      </c>
      <c r="D86" s="379">
        <f>D76+D73</f>
        <v>78203</v>
      </c>
      <c r="E86" s="391">
        <f>E76+E73</f>
        <v>78203</v>
      </c>
      <c r="F86" s="648" t="s">
        <v>814</v>
      </c>
    </row>
    <row r="87" spans="1:6" s="531" customFormat="1" ht="12" customHeight="1" thickBot="1" x14ac:dyDescent="0.25">
      <c r="A87" s="521" t="s">
        <v>421</v>
      </c>
      <c r="B87" s="512" t="s">
        <v>558</v>
      </c>
      <c r="C87" s="379">
        <f>C86+C63</f>
        <v>341418</v>
      </c>
      <c r="D87" s="379">
        <f>D63+D86</f>
        <v>529935</v>
      </c>
      <c r="E87" s="391">
        <f>E63+E86</f>
        <v>577043</v>
      </c>
      <c r="F87" s="648" t="s">
        <v>815</v>
      </c>
    </row>
    <row r="88" spans="1:6" s="531" customFormat="1" ht="15" customHeight="1" x14ac:dyDescent="0.25">
      <c r="A88" s="486"/>
      <c r="B88" s="487"/>
      <c r="C88" s="502"/>
      <c r="D88" s="502"/>
      <c r="E88" s="502"/>
      <c r="F88" s="649"/>
    </row>
    <row r="89" spans="1:6" ht="13.8" thickBot="1" x14ac:dyDescent="0.3">
      <c r="A89" s="488"/>
      <c r="B89" s="489"/>
      <c r="C89" s="503"/>
      <c r="D89" s="503"/>
      <c r="E89" s="503"/>
    </row>
    <row r="90" spans="1:6" s="530" customFormat="1" ht="16.5" customHeight="1" thickBot="1" x14ac:dyDescent="0.3">
      <c r="A90" s="1318" t="s">
        <v>42</v>
      </c>
      <c r="B90" s="1319"/>
      <c r="C90" s="1319"/>
      <c r="D90" s="1319"/>
      <c r="E90" s="1320"/>
      <c r="F90" s="648"/>
    </row>
    <row r="91" spans="1:6" s="306" customFormat="1" ht="12" customHeight="1" thickBot="1" x14ac:dyDescent="0.3">
      <c r="A91" s="509" t="s">
        <v>4</v>
      </c>
      <c r="B91" s="345" t="s">
        <v>429</v>
      </c>
      <c r="C91" s="493">
        <f>SUM(C92:C96)</f>
        <v>174972</v>
      </c>
      <c r="D91" s="493">
        <f>SUM(D92:D96)</f>
        <v>247000</v>
      </c>
      <c r="E91" s="493">
        <f>SUM(E92:E96)</f>
        <v>229005</v>
      </c>
      <c r="F91" s="650" t="s">
        <v>736</v>
      </c>
    </row>
    <row r="92" spans="1:6" ht="12" customHeight="1" x14ac:dyDescent="0.25">
      <c r="A92" s="522" t="s">
        <v>70</v>
      </c>
      <c r="B92" s="331" t="s">
        <v>34</v>
      </c>
      <c r="C92" s="494">
        <v>19929</v>
      </c>
      <c r="D92" s="494">
        <v>40516</v>
      </c>
      <c r="E92" s="494">
        <v>38898</v>
      </c>
      <c r="F92" s="650" t="s">
        <v>737</v>
      </c>
    </row>
    <row r="93" spans="1:6" ht="12" customHeight="1" x14ac:dyDescent="0.25">
      <c r="A93" s="515" t="s">
        <v>71</v>
      </c>
      <c r="B93" s="329" t="s">
        <v>127</v>
      </c>
      <c r="C93" s="495">
        <v>4835</v>
      </c>
      <c r="D93" s="495">
        <v>9849</v>
      </c>
      <c r="E93" s="495">
        <v>9202</v>
      </c>
      <c r="F93" s="650" t="s">
        <v>738</v>
      </c>
    </row>
    <row r="94" spans="1:6" ht="12" customHeight="1" x14ac:dyDescent="0.25">
      <c r="A94" s="515" t="s">
        <v>72</v>
      </c>
      <c r="B94" s="329" t="s">
        <v>98</v>
      </c>
      <c r="C94" s="497">
        <v>122986</v>
      </c>
      <c r="D94" s="497">
        <v>169338</v>
      </c>
      <c r="E94" s="497">
        <v>154913</v>
      </c>
      <c r="F94" s="650" t="s">
        <v>739</v>
      </c>
    </row>
    <row r="95" spans="1:6" ht="12" customHeight="1" x14ac:dyDescent="0.25">
      <c r="A95" s="515" t="s">
        <v>73</v>
      </c>
      <c r="B95" s="332" t="s">
        <v>128</v>
      </c>
      <c r="C95" s="497">
        <v>12270</v>
      </c>
      <c r="D95" s="497">
        <v>13652</v>
      </c>
      <c r="E95" s="497">
        <v>13404</v>
      </c>
      <c r="F95" s="650" t="s">
        <v>740</v>
      </c>
    </row>
    <row r="96" spans="1:6" ht="12" customHeight="1" x14ac:dyDescent="0.25">
      <c r="A96" s="515" t="s">
        <v>82</v>
      </c>
      <c r="B96" s="340" t="s">
        <v>129</v>
      </c>
      <c r="C96" s="497">
        <v>14952</v>
      </c>
      <c r="D96" s="497">
        <v>13645</v>
      </c>
      <c r="E96" s="497">
        <v>12588</v>
      </c>
      <c r="F96" s="650" t="s">
        <v>741</v>
      </c>
    </row>
    <row r="97" spans="1:6" ht="12" customHeight="1" x14ac:dyDescent="0.25">
      <c r="A97" s="515" t="s">
        <v>74</v>
      </c>
      <c r="B97" s="329" t="s">
        <v>430</v>
      </c>
      <c r="C97" s="497">
        <v>0</v>
      </c>
      <c r="D97" s="497">
        <v>693</v>
      </c>
      <c r="E97" s="497">
        <v>69</v>
      </c>
      <c r="F97" s="650" t="s">
        <v>742</v>
      </c>
    </row>
    <row r="98" spans="1:6" ht="12" customHeight="1" x14ac:dyDescent="0.2">
      <c r="A98" s="515" t="s">
        <v>75</v>
      </c>
      <c r="B98" s="352" t="s">
        <v>431</v>
      </c>
      <c r="C98" s="497">
        <v>0</v>
      </c>
      <c r="D98" s="497">
        <v>0</v>
      </c>
      <c r="E98" s="497">
        <v>0</v>
      </c>
      <c r="F98" s="650" t="s">
        <v>743</v>
      </c>
    </row>
    <row r="99" spans="1:6" ht="12" customHeight="1" x14ac:dyDescent="0.25">
      <c r="A99" s="515" t="s">
        <v>83</v>
      </c>
      <c r="B99" s="353" t="s">
        <v>432</v>
      </c>
      <c r="C99" s="497">
        <v>0</v>
      </c>
      <c r="D99" s="497">
        <v>0</v>
      </c>
      <c r="E99" s="497">
        <v>0</v>
      </c>
      <c r="F99" s="650" t="s">
        <v>744</v>
      </c>
    </row>
    <row r="100" spans="1:6" ht="12" customHeight="1" x14ac:dyDescent="0.25">
      <c r="A100" s="515" t="s">
        <v>84</v>
      </c>
      <c r="B100" s="353" t="s">
        <v>433</v>
      </c>
      <c r="C100" s="497">
        <v>0</v>
      </c>
      <c r="D100" s="497">
        <v>0</v>
      </c>
      <c r="E100" s="497">
        <v>0</v>
      </c>
      <c r="F100" s="650" t="s">
        <v>745</v>
      </c>
    </row>
    <row r="101" spans="1:6" ht="12" customHeight="1" x14ac:dyDescent="0.2">
      <c r="A101" s="515" t="s">
        <v>85</v>
      </c>
      <c r="B101" s="352" t="s">
        <v>434</v>
      </c>
      <c r="C101" s="497">
        <v>5090</v>
      </c>
      <c r="D101" s="497">
        <v>5090</v>
      </c>
      <c r="E101" s="497">
        <v>4208</v>
      </c>
      <c r="F101" s="650" t="s">
        <v>746</v>
      </c>
    </row>
    <row r="102" spans="1:6" ht="12" customHeight="1" x14ac:dyDescent="0.2">
      <c r="A102" s="515" t="s">
        <v>86</v>
      </c>
      <c r="B102" s="352" t="s">
        <v>435</v>
      </c>
      <c r="C102" s="497">
        <v>0</v>
      </c>
      <c r="D102" s="497">
        <v>0</v>
      </c>
      <c r="E102" s="497">
        <v>0</v>
      </c>
      <c r="F102" s="650" t="s">
        <v>747</v>
      </c>
    </row>
    <row r="103" spans="1:6" ht="12" customHeight="1" x14ac:dyDescent="0.25">
      <c r="A103" s="515" t="s">
        <v>88</v>
      </c>
      <c r="B103" s="353" t="s">
        <v>436</v>
      </c>
      <c r="C103" s="497">
        <v>0</v>
      </c>
      <c r="D103" s="497">
        <v>0</v>
      </c>
      <c r="E103" s="497">
        <v>0</v>
      </c>
      <c r="F103" s="650" t="s">
        <v>748</v>
      </c>
    </row>
    <row r="104" spans="1:6" ht="12" customHeight="1" x14ac:dyDescent="0.25">
      <c r="A104" s="523" t="s">
        <v>130</v>
      </c>
      <c r="B104" s="354" t="s">
        <v>437</v>
      </c>
      <c r="C104" s="497">
        <v>0</v>
      </c>
      <c r="D104" s="497">
        <v>0</v>
      </c>
      <c r="E104" s="497">
        <v>0</v>
      </c>
      <c r="F104" s="650" t="s">
        <v>749</v>
      </c>
    </row>
    <row r="105" spans="1:6" ht="12" customHeight="1" x14ac:dyDescent="0.25">
      <c r="A105" s="515" t="s">
        <v>438</v>
      </c>
      <c r="B105" s="354" t="s">
        <v>439</v>
      </c>
      <c r="C105" s="497">
        <v>0</v>
      </c>
      <c r="D105" s="497">
        <v>0</v>
      </c>
      <c r="E105" s="497">
        <v>0</v>
      </c>
      <c r="F105" s="650" t="s">
        <v>750</v>
      </c>
    </row>
    <row r="106" spans="1:6" s="306" customFormat="1" ht="12" customHeight="1" thickBot="1" x14ac:dyDescent="0.3">
      <c r="A106" s="524" t="s">
        <v>440</v>
      </c>
      <c r="B106" s="355" t="s">
        <v>441</v>
      </c>
      <c r="C106" s="499">
        <v>9862</v>
      </c>
      <c r="D106" s="499">
        <v>7862</v>
      </c>
      <c r="E106" s="499">
        <v>7688</v>
      </c>
      <c r="F106" s="650" t="s">
        <v>751</v>
      </c>
    </row>
    <row r="107" spans="1:6" ht="12" customHeight="1" thickBot="1" x14ac:dyDescent="0.3">
      <c r="A107" s="346" t="s">
        <v>5</v>
      </c>
      <c r="B107" s="344" t="s">
        <v>442</v>
      </c>
      <c r="C107" s="367">
        <f>SUM(C108:C111)</f>
        <v>12960</v>
      </c>
      <c r="D107" s="367">
        <f>SUM(D108:D110)</f>
        <v>54489</v>
      </c>
      <c r="E107" s="367">
        <f>SUM(E108:E111)</f>
        <v>44496</v>
      </c>
      <c r="F107" s="650" t="s">
        <v>752</v>
      </c>
    </row>
    <row r="108" spans="1:6" ht="12" customHeight="1" x14ac:dyDescent="0.25">
      <c r="A108" s="514" t="s">
        <v>76</v>
      </c>
      <c r="B108" s="329" t="s">
        <v>152</v>
      </c>
      <c r="C108" s="496">
        <v>6240</v>
      </c>
      <c r="D108" s="496">
        <v>45075</v>
      </c>
      <c r="E108" s="496">
        <v>35097</v>
      </c>
      <c r="F108" s="650" t="s">
        <v>753</v>
      </c>
    </row>
    <row r="109" spans="1:6" ht="12" customHeight="1" x14ac:dyDescent="0.25">
      <c r="A109" s="514" t="s">
        <v>77</v>
      </c>
      <c r="B109" s="333" t="s">
        <v>443</v>
      </c>
      <c r="C109" s="496">
        <v>0</v>
      </c>
      <c r="D109" s="496">
        <v>0</v>
      </c>
      <c r="E109" s="496">
        <v>0</v>
      </c>
      <c r="F109" s="650" t="s">
        <v>754</v>
      </c>
    </row>
    <row r="110" spans="1:6" ht="12" customHeight="1" x14ac:dyDescent="0.25">
      <c r="A110" s="514" t="s">
        <v>78</v>
      </c>
      <c r="B110" s="333" t="s">
        <v>131</v>
      </c>
      <c r="C110" s="495">
        <v>6720</v>
      </c>
      <c r="D110" s="495">
        <v>9414</v>
      </c>
      <c r="E110" s="495">
        <v>9399</v>
      </c>
      <c r="F110" s="650" t="s">
        <v>755</v>
      </c>
    </row>
    <row r="111" spans="1:6" ht="12" customHeight="1" x14ac:dyDescent="0.25">
      <c r="A111" s="514" t="s">
        <v>79</v>
      </c>
      <c r="B111" s="333" t="s">
        <v>444</v>
      </c>
      <c r="C111" s="357">
        <v>0</v>
      </c>
      <c r="D111" s="357">
        <v>0</v>
      </c>
      <c r="E111" s="357">
        <v>0</v>
      </c>
      <c r="F111" s="650" t="s">
        <v>756</v>
      </c>
    </row>
    <row r="112" spans="1:6" ht="12" customHeight="1" x14ac:dyDescent="0.25">
      <c r="A112" s="514" t="s">
        <v>80</v>
      </c>
      <c r="B112" s="365" t="s">
        <v>155</v>
      </c>
      <c r="C112" s="357">
        <v>0</v>
      </c>
      <c r="D112" s="357">
        <v>0</v>
      </c>
      <c r="E112" s="357">
        <v>0</v>
      </c>
      <c r="F112" s="650" t="s">
        <v>757</v>
      </c>
    </row>
    <row r="113" spans="1:6" ht="12" customHeight="1" x14ac:dyDescent="0.25">
      <c r="A113" s="514" t="s">
        <v>87</v>
      </c>
      <c r="B113" s="364" t="s">
        <v>445</v>
      </c>
      <c r="C113" s="357">
        <v>0</v>
      </c>
      <c r="D113" s="357">
        <v>0</v>
      </c>
      <c r="E113" s="357">
        <v>0</v>
      </c>
      <c r="F113" s="650" t="s">
        <v>758</v>
      </c>
    </row>
    <row r="114" spans="1:6" ht="12" customHeight="1" x14ac:dyDescent="0.25">
      <c r="A114" s="514" t="s">
        <v>89</v>
      </c>
      <c r="B114" s="380" t="s">
        <v>446</v>
      </c>
      <c r="C114" s="357">
        <v>0</v>
      </c>
      <c r="D114" s="357">
        <v>0</v>
      </c>
      <c r="E114" s="357">
        <v>0</v>
      </c>
      <c r="F114" s="650" t="s">
        <v>759</v>
      </c>
    </row>
    <row r="115" spans="1:6" ht="12" customHeight="1" x14ac:dyDescent="0.25">
      <c r="A115" s="514" t="s">
        <v>132</v>
      </c>
      <c r="B115" s="353" t="s">
        <v>433</v>
      </c>
      <c r="C115" s="357">
        <v>0</v>
      </c>
      <c r="D115" s="357">
        <v>0</v>
      </c>
      <c r="E115" s="357">
        <v>0</v>
      </c>
      <c r="F115" s="650" t="s">
        <v>760</v>
      </c>
    </row>
    <row r="116" spans="1:6" ht="12" customHeight="1" x14ac:dyDescent="0.25">
      <c r="A116" s="514" t="s">
        <v>133</v>
      </c>
      <c r="B116" s="353" t="s">
        <v>447</v>
      </c>
      <c r="C116" s="357">
        <v>0</v>
      </c>
      <c r="D116" s="357">
        <v>0</v>
      </c>
      <c r="E116" s="357">
        <v>0</v>
      </c>
      <c r="F116" s="650" t="s">
        <v>761</v>
      </c>
    </row>
    <row r="117" spans="1:6" ht="12" customHeight="1" x14ac:dyDescent="0.25">
      <c r="A117" s="514" t="s">
        <v>134</v>
      </c>
      <c r="B117" s="353" t="s">
        <v>448</v>
      </c>
      <c r="C117" s="357">
        <v>0</v>
      </c>
      <c r="D117" s="357">
        <v>0</v>
      </c>
      <c r="E117" s="357">
        <v>0</v>
      </c>
      <c r="F117" s="650" t="s">
        <v>762</v>
      </c>
    </row>
    <row r="118" spans="1:6" ht="12" customHeight="1" x14ac:dyDescent="0.25">
      <c r="A118" s="514" t="s">
        <v>449</v>
      </c>
      <c r="B118" s="353" t="s">
        <v>436</v>
      </c>
      <c r="C118" s="357">
        <v>0</v>
      </c>
      <c r="D118" s="357">
        <v>0</v>
      </c>
      <c r="E118" s="357">
        <v>0</v>
      </c>
      <c r="F118" s="650" t="s">
        <v>763</v>
      </c>
    </row>
    <row r="119" spans="1:6" ht="12" customHeight="1" x14ac:dyDescent="0.25">
      <c r="A119" s="514" t="s">
        <v>450</v>
      </c>
      <c r="B119" s="353" t="s">
        <v>451</v>
      </c>
      <c r="C119" s="357">
        <v>0</v>
      </c>
      <c r="D119" s="357">
        <v>0</v>
      </c>
      <c r="E119" s="357">
        <v>0</v>
      </c>
      <c r="F119" s="650" t="s">
        <v>764</v>
      </c>
    </row>
    <row r="120" spans="1:6" ht="12" customHeight="1" thickBot="1" x14ac:dyDescent="0.3">
      <c r="A120" s="523" t="s">
        <v>452</v>
      </c>
      <c r="B120" s="353" t="s">
        <v>453</v>
      </c>
      <c r="C120" s="359">
        <v>0</v>
      </c>
      <c r="D120" s="359">
        <v>0</v>
      </c>
      <c r="E120" s="359">
        <v>0</v>
      </c>
      <c r="F120" s="650" t="s">
        <v>765</v>
      </c>
    </row>
    <row r="121" spans="1:6" ht="12" customHeight="1" thickBot="1" x14ac:dyDescent="0.3">
      <c r="A121" s="346" t="s">
        <v>6</v>
      </c>
      <c r="B121" s="349" t="s">
        <v>454</v>
      </c>
      <c r="C121" s="367">
        <f>C122</f>
        <v>4250</v>
      </c>
      <c r="D121" s="367">
        <f>D122</f>
        <v>62875</v>
      </c>
      <c r="E121" s="367"/>
      <c r="F121" s="650" t="s">
        <v>766</v>
      </c>
    </row>
    <row r="122" spans="1:6" ht="12" customHeight="1" x14ac:dyDescent="0.25">
      <c r="A122" s="514" t="s">
        <v>59</v>
      </c>
      <c r="B122" s="330" t="s">
        <v>44</v>
      </c>
      <c r="C122" s="496">
        <v>4250</v>
      </c>
      <c r="D122" s="496">
        <v>62875</v>
      </c>
      <c r="E122" s="496">
        <v>0</v>
      </c>
      <c r="F122" s="650" t="s">
        <v>767</v>
      </c>
    </row>
    <row r="123" spans="1:6" ht="12" customHeight="1" thickBot="1" x14ac:dyDescent="0.3">
      <c r="A123" s="516" t="s">
        <v>60</v>
      </c>
      <c r="B123" s="333" t="s">
        <v>45</v>
      </c>
      <c r="C123" s="497">
        <v>0</v>
      </c>
      <c r="D123" s="497">
        <v>0</v>
      </c>
      <c r="E123" s="497">
        <v>0</v>
      </c>
      <c r="F123" s="650" t="s">
        <v>768</v>
      </c>
    </row>
    <row r="124" spans="1:6" ht="12" customHeight="1" thickBot="1" x14ac:dyDescent="0.3">
      <c r="A124" s="346" t="s">
        <v>7</v>
      </c>
      <c r="B124" s="349" t="s">
        <v>455</v>
      </c>
      <c r="C124" s="367">
        <f>C121+C107+C91</f>
        <v>192182</v>
      </c>
      <c r="D124" s="367">
        <f>D121+D107+D91</f>
        <v>364364</v>
      </c>
      <c r="E124" s="367">
        <f>E107+E91</f>
        <v>273501</v>
      </c>
      <c r="F124" s="650" t="s">
        <v>769</v>
      </c>
    </row>
    <row r="125" spans="1:6" ht="12" customHeight="1" thickBot="1" x14ac:dyDescent="0.3">
      <c r="A125" s="346" t="s">
        <v>8</v>
      </c>
      <c r="B125" s="349" t="s">
        <v>560</v>
      </c>
      <c r="C125" s="367"/>
      <c r="D125" s="367"/>
      <c r="E125" s="367"/>
      <c r="F125" s="650" t="s">
        <v>770</v>
      </c>
    </row>
    <row r="126" spans="1:6" ht="12" customHeight="1" x14ac:dyDescent="0.25">
      <c r="A126" s="514" t="s">
        <v>63</v>
      </c>
      <c r="B126" s="330" t="s">
        <v>457</v>
      </c>
      <c r="C126" s="357"/>
      <c r="D126" s="357"/>
      <c r="E126" s="357"/>
      <c r="F126" s="650" t="s">
        <v>771</v>
      </c>
    </row>
    <row r="127" spans="1:6" ht="12" customHeight="1" x14ac:dyDescent="0.25">
      <c r="A127" s="514" t="s">
        <v>64</v>
      </c>
      <c r="B127" s="330" t="s">
        <v>458</v>
      </c>
      <c r="C127" s="357"/>
      <c r="D127" s="357"/>
      <c r="E127" s="357"/>
      <c r="F127" s="650" t="s">
        <v>772</v>
      </c>
    </row>
    <row r="128" spans="1:6" ht="12" customHeight="1" thickBot="1" x14ac:dyDescent="0.3">
      <c r="A128" s="523" t="s">
        <v>65</v>
      </c>
      <c r="B128" s="328" t="s">
        <v>459</v>
      </c>
      <c r="C128" s="357"/>
      <c r="D128" s="357"/>
      <c r="E128" s="357"/>
      <c r="F128" s="650" t="s">
        <v>773</v>
      </c>
    </row>
    <row r="129" spans="1:11" ht="12" customHeight="1" thickBot="1" x14ac:dyDescent="0.3">
      <c r="A129" s="346" t="s">
        <v>9</v>
      </c>
      <c r="B129" s="349" t="s">
        <v>460</v>
      </c>
      <c r="C129" s="367"/>
      <c r="D129" s="367"/>
      <c r="E129" s="367"/>
      <c r="F129" s="650" t="s">
        <v>774</v>
      </c>
    </row>
    <row r="130" spans="1:11" ht="12" customHeight="1" x14ac:dyDescent="0.25">
      <c r="A130" s="514" t="s">
        <v>66</v>
      </c>
      <c r="B130" s="330" t="s">
        <v>461</v>
      </c>
      <c r="C130" s="357"/>
      <c r="D130" s="357"/>
      <c r="E130" s="357"/>
      <c r="F130" s="650" t="s">
        <v>775</v>
      </c>
    </row>
    <row r="131" spans="1:11" ht="12" customHeight="1" x14ac:dyDescent="0.25">
      <c r="A131" s="514" t="s">
        <v>67</v>
      </c>
      <c r="B131" s="330" t="s">
        <v>462</v>
      </c>
      <c r="C131" s="357"/>
      <c r="D131" s="357"/>
      <c r="E131" s="357"/>
      <c r="F131" s="650" t="s">
        <v>776</v>
      </c>
    </row>
    <row r="132" spans="1:11" ht="12" customHeight="1" x14ac:dyDescent="0.25">
      <c r="A132" s="514" t="s">
        <v>357</v>
      </c>
      <c r="B132" s="330" t="s">
        <v>463</v>
      </c>
      <c r="C132" s="357"/>
      <c r="D132" s="357"/>
      <c r="E132" s="357"/>
      <c r="F132" s="650" t="s">
        <v>777</v>
      </c>
    </row>
    <row r="133" spans="1:11" s="306" customFormat="1" ht="12" customHeight="1" thickBot="1" x14ac:dyDescent="0.3">
      <c r="A133" s="523" t="s">
        <v>359</v>
      </c>
      <c r="B133" s="328" t="s">
        <v>464</v>
      </c>
      <c r="C133" s="357"/>
      <c r="D133" s="357"/>
      <c r="E133" s="357"/>
      <c r="F133" s="650" t="s">
        <v>778</v>
      </c>
    </row>
    <row r="134" spans="1:11" ht="13.8" thickBot="1" x14ac:dyDescent="0.3">
      <c r="A134" s="346" t="s">
        <v>10</v>
      </c>
      <c r="B134" s="349" t="s">
        <v>677</v>
      </c>
      <c r="C134" s="498">
        <f>SUM(C137:C138)</f>
        <v>149237</v>
      </c>
      <c r="D134" s="498">
        <f>SUM(D136:D138)</f>
        <v>165571</v>
      </c>
      <c r="E134" s="498">
        <f>SUM(E136:E138)</f>
        <v>150102</v>
      </c>
      <c r="F134" s="650" t="s">
        <v>779</v>
      </c>
      <c r="K134" s="477"/>
    </row>
    <row r="135" spans="1:11" x14ac:dyDescent="0.25">
      <c r="A135" s="514" t="s">
        <v>68</v>
      </c>
      <c r="B135" s="330" t="s">
        <v>466</v>
      </c>
      <c r="C135" s="357">
        <v>0</v>
      </c>
      <c r="D135" s="357">
        <v>0</v>
      </c>
      <c r="E135" s="357">
        <v>0</v>
      </c>
      <c r="F135" s="650" t="s">
        <v>780</v>
      </c>
    </row>
    <row r="136" spans="1:11" ht="12" customHeight="1" x14ac:dyDescent="0.25">
      <c r="A136" s="514" t="s">
        <v>69</v>
      </c>
      <c r="B136" s="330" t="s">
        <v>467</v>
      </c>
      <c r="C136" s="357">
        <v>0</v>
      </c>
      <c r="D136" s="357">
        <v>4615</v>
      </c>
      <c r="E136" s="357">
        <v>0</v>
      </c>
      <c r="F136" s="650" t="s">
        <v>781</v>
      </c>
    </row>
    <row r="137" spans="1:11" ht="12" customHeight="1" x14ac:dyDescent="0.25">
      <c r="A137" s="514" t="s">
        <v>366</v>
      </c>
      <c r="B137" s="330" t="s">
        <v>676</v>
      </c>
      <c r="C137" s="357">
        <v>149237</v>
      </c>
      <c r="D137" s="357">
        <v>160956</v>
      </c>
      <c r="E137" s="357">
        <v>150102</v>
      </c>
      <c r="F137" s="650" t="s">
        <v>782</v>
      </c>
    </row>
    <row r="138" spans="1:11" s="306" customFormat="1" ht="12" customHeight="1" x14ac:dyDescent="0.25">
      <c r="A138" s="514" t="s">
        <v>368</v>
      </c>
      <c r="B138" s="330" t="s">
        <v>468</v>
      </c>
      <c r="C138" s="357">
        <v>0</v>
      </c>
      <c r="D138" s="357">
        <v>0</v>
      </c>
      <c r="E138" s="357">
        <v>0</v>
      </c>
      <c r="F138" s="650" t="s">
        <v>783</v>
      </c>
    </row>
    <row r="139" spans="1:11" s="306" customFormat="1" ht="12" customHeight="1" thickBot="1" x14ac:dyDescent="0.3">
      <c r="A139" s="523" t="s">
        <v>675</v>
      </c>
      <c r="B139" s="328" t="s">
        <v>469</v>
      </c>
      <c r="C139" s="357">
        <v>0</v>
      </c>
      <c r="D139" s="357">
        <v>0</v>
      </c>
      <c r="E139" s="357">
        <v>0</v>
      </c>
      <c r="F139" s="650" t="s">
        <v>784</v>
      </c>
    </row>
    <row r="140" spans="1:11" s="306" customFormat="1" ht="12" customHeight="1" thickBot="1" x14ac:dyDescent="0.3">
      <c r="A140" s="346" t="s">
        <v>11</v>
      </c>
      <c r="B140" s="349" t="s">
        <v>561</v>
      </c>
      <c r="C140" s="500"/>
      <c r="D140" s="500"/>
      <c r="E140" s="500"/>
      <c r="F140" s="650" t="s">
        <v>785</v>
      </c>
    </row>
    <row r="141" spans="1:11" s="306" customFormat="1" ht="12" customHeight="1" x14ac:dyDescent="0.25">
      <c r="A141" s="514" t="s">
        <v>125</v>
      </c>
      <c r="B141" s="330" t="s">
        <v>471</v>
      </c>
      <c r="C141" s="357">
        <v>0</v>
      </c>
      <c r="D141" s="357">
        <v>0</v>
      </c>
      <c r="E141" s="357">
        <v>0</v>
      </c>
      <c r="F141" s="650" t="s">
        <v>786</v>
      </c>
    </row>
    <row r="142" spans="1:11" s="306" customFormat="1" ht="12" customHeight="1" x14ac:dyDescent="0.25">
      <c r="A142" s="514" t="s">
        <v>126</v>
      </c>
      <c r="B142" s="330" t="s">
        <v>472</v>
      </c>
      <c r="C142" s="357">
        <v>0</v>
      </c>
      <c r="D142" s="357">
        <v>0</v>
      </c>
      <c r="E142" s="357">
        <v>0</v>
      </c>
      <c r="F142" s="650" t="s">
        <v>787</v>
      </c>
    </row>
    <row r="143" spans="1:11" s="306" customFormat="1" ht="12" customHeight="1" x14ac:dyDescent="0.25">
      <c r="A143" s="514" t="s">
        <v>154</v>
      </c>
      <c r="B143" s="330" t="s">
        <v>473</v>
      </c>
      <c r="C143" s="357">
        <v>0</v>
      </c>
      <c r="D143" s="357">
        <v>0</v>
      </c>
      <c r="E143" s="357">
        <v>0</v>
      </c>
      <c r="F143" s="650" t="s">
        <v>788</v>
      </c>
    </row>
    <row r="144" spans="1:11" ht="12.75" customHeight="1" thickBot="1" x14ac:dyDescent="0.3">
      <c r="A144" s="514" t="s">
        <v>374</v>
      </c>
      <c r="B144" s="330" t="s">
        <v>474</v>
      </c>
      <c r="C144" s="357">
        <v>0</v>
      </c>
      <c r="D144" s="357">
        <v>0</v>
      </c>
      <c r="E144" s="357">
        <v>0</v>
      </c>
      <c r="F144" s="650" t="s">
        <v>789</v>
      </c>
    </row>
    <row r="145" spans="1:6" ht="12" customHeight="1" thickBot="1" x14ac:dyDescent="0.3">
      <c r="A145" s="346" t="s">
        <v>12</v>
      </c>
      <c r="B145" s="349" t="s">
        <v>475</v>
      </c>
      <c r="C145" s="513">
        <f>C134</f>
        <v>149237</v>
      </c>
      <c r="D145" s="513">
        <f>D134</f>
        <v>165571</v>
      </c>
      <c r="E145" s="513">
        <f>E134</f>
        <v>150102</v>
      </c>
      <c r="F145" s="650" t="s">
        <v>790</v>
      </c>
    </row>
    <row r="146" spans="1:6" ht="15" customHeight="1" thickBot="1" x14ac:dyDescent="0.3">
      <c r="A146" s="525" t="s">
        <v>13</v>
      </c>
      <c r="B146" s="369" t="s">
        <v>476</v>
      </c>
      <c r="C146" s="513">
        <f>C145+C124</f>
        <v>341419</v>
      </c>
      <c r="D146" s="513">
        <f>D145+D124</f>
        <v>529935</v>
      </c>
      <c r="E146" s="513">
        <f>E145+E124</f>
        <v>423603</v>
      </c>
      <c r="F146" s="650" t="s">
        <v>791</v>
      </c>
    </row>
    <row r="147" spans="1:6" ht="13.8" thickBot="1" x14ac:dyDescent="0.3">
      <c r="A147" s="36"/>
      <c r="B147" s="37"/>
      <c r="C147" s="38"/>
      <c r="D147" s="38"/>
      <c r="E147" s="38"/>
    </row>
    <row r="148" spans="1:6" ht="15" customHeight="1" thickBot="1" x14ac:dyDescent="0.3">
      <c r="A148" s="490" t="s">
        <v>680</v>
      </c>
      <c r="B148" s="491"/>
      <c r="C148" s="98">
        <v>14</v>
      </c>
      <c r="D148" s="99">
        <v>14</v>
      </c>
      <c r="E148" s="96">
        <v>14</v>
      </c>
    </row>
    <row r="149" spans="1:6" ht="14.25" customHeight="1" thickBot="1" x14ac:dyDescent="0.3">
      <c r="A149" s="490" t="s">
        <v>143</v>
      </c>
      <c r="B149" s="491"/>
      <c r="C149" s="98">
        <v>11</v>
      </c>
      <c r="D149" s="99">
        <v>6</v>
      </c>
      <c r="E149" s="96">
        <v>6</v>
      </c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50"/>
  </sheetPr>
  <dimension ref="A1:K149"/>
  <sheetViews>
    <sheetView view="pageBreakPreview" zoomScaleNormal="100" zoomScaleSheetLayoutView="100" workbookViewId="0">
      <selection activeCell="E103" sqref="E1:E65536"/>
    </sheetView>
  </sheetViews>
  <sheetFormatPr defaultColWidth="9.33203125" defaultRowHeight="13.2" x14ac:dyDescent="0.25"/>
  <cols>
    <col min="1" max="1" width="14.77734375" style="505" customWidth="1"/>
    <col min="2" max="2" width="65.33203125" style="506" customWidth="1"/>
    <col min="3" max="5" width="17" style="507" customWidth="1"/>
    <col min="6" max="16384" width="9.33203125" style="26"/>
  </cols>
  <sheetData>
    <row r="1" spans="1:5" s="481" customFormat="1" ht="16.5" customHeight="1" thickBot="1" x14ac:dyDescent="0.3">
      <c r="A1" s="480"/>
      <c r="B1" s="482"/>
      <c r="C1" s="527"/>
      <c r="D1" s="492"/>
      <c r="E1" s="527" t="str">
        <f>+CONCATENATE("6.3. melléklet a ……/",LEFT(ÖSSZEFÜGGÉSEK!A4,4)+1,". (……) önkormányzati rendelethez")</f>
        <v>6.3. melléklet a ……/2015. (……) önkormányzati rendelethez</v>
      </c>
    </row>
    <row r="2" spans="1:5" s="528" customFormat="1" ht="15.75" customHeight="1" x14ac:dyDescent="0.25">
      <c r="A2" s="508" t="s">
        <v>51</v>
      </c>
      <c r="B2" s="1324" t="s">
        <v>150</v>
      </c>
      <c r="C2" s="1325"/>
      <c r="D2" s="1326"/>
      <c r="E2" s="501" t="s">
        <v>38</v>
      </c>
    </row>
    <row r="3" spans="1:5" s="528" customFormat="1" ht="23.4" thickBot="1" x14ac:dyDescent="0.3">
      <c r="A3" s="526" t="s">
        <v>556</v>
      </c>
      <c r="B3" s="1321" t="s">
        <v>681</v>
      </c>
      <c r="C3" s="1322"/>
      <c r="D3" s="1323"/>
      <c r="E3" s="476" t="s">
        <v>47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30" customFormat="1" ht="12" customHeight="1" thickBot="1" x14ac:dyDescent="0.3">
      <c r="A8" s="346" t="s">
        <v>4</v>
      </c>
      <c r="B8" s="342" t="s">
        <v>307</v>
      </c>
      <c r="C8" s="373">
        <f>SUM(C9:C14)</f>
        <v>0</v>
      </c>
      <c r="D8" s="373">
        <f>SUM(D9:D14)</f>
        <v>0</v>
      </c>
      <c r="E8" s="356">
        <f>SUM(E9:E14)</f>
        <v>0</v>
      </c>
    </row>
    <row r="9" spans="1:5" s="504" customFormat="1" ht="12" customHeight="1" x14ac:dyDescent="0.2">
      <c r="A9" s="514" t="s">
        <v>70</v>
      </c>
      <c r="B9" s="384" t="s">
        <v>308</v>
      </c>
      <c r="C9" s="375"/>
      <c r="D9" s="375"/>
      <c r="E9" s="358"/>
    </row>
    <row r="10" spans="1:5" s="531" customFormat="1" ht="12" customHeight="1" x14ac:dyDescent="0.2">
      <c r="A10" s="515" t="s">
        <v>71</v>
      </c>
      <c r="B10" s="385" t="s">
        <v>309</v>
      </c>
      <c r="C10" s="374"/>
      <c r="D10" s="374"/>
      <c r="E10" s="357"/>
    </row>
    <row r="11" spans="1:5" s="531" customFormat="1" ht="12" customHeight="1" x14ac:dyDescent="0.2">
      <c r="A11" s="515" t="s">
        <v>72</v>
      </c>
      <c r="B11" s="385" t="s">
        <v>310</v>
      </c>
      <c r="C11" s="374"/>
      <c r="D11" s="374"/>
      <c r="E11" s="357"/>
    </row>
    <row r="12" spans="1:5" s="531" customFormat="1" ht="12" customHeight="1" x14ac:dyDescent="0.2">
      <c r="A12" s="515" t="s">
        <v>73</v>
      </c>
      <c r="B12" s="385" t="s">
        <v>311</v>
      </c>
      <c r="C12" s="374"/>
      <c r="D12" s="374"/>
      <c r="E12" s="357"/>
    </row>
    <row r="13" spans="1:5" s="531" customFormat="1" ht="12" customHeight="1" x14ac:dyDescent="0.2">
      <c r="A13" s="515" t="s">
        <v>103</v>
      </c>
      <c r="B13" s="385" t="s">
        <v>312</v>
      </c>
      <c r="C13" s="374"/>
      <c r="D13" s="374"/>
      <c r="E13" s="357"/>
    </row>
    <row r="14" spans="1:5" s="504" customFormat="1" ht="12" customHeight="1" thickBot="1" x14ac:dyDescent="0.25">
      <c r="A14" s="516" t="s">
        <v>74</v>
      </c>
      <c r="B14" s="386" t="s">
        <v>313</v>
      </c>
      <c r="C14" s="376"/>
      <c r="D14" s="376"/>
      <c r="E14" s="359"/>
    </row>
    <row r="15" spans="1:5" s="504" customFormat="1" ht="12" customHeight="1" thickBot="1" x14ac:dyDescent="0.3">
      <c r="A15" s="346" t="s">
        <v>5</v>
      </c>
      <c r="B15" s="363" t="s">
        <v>314</v>
      </c>
      <c r="C15" s="373">
        <f>SUM(C16:C20)</f>
        <v>0</v>
      </c>
      <c r="D15" s="373">
        <f>SUM(D16:D20)</f>
        <v>0</v>
      </c>
      <c r="E15" s="356">
        <f>SUM(E16:E20)</f>
        <v>0</v>
      </c>
    </row>
    <row r="16" spans="1:5" s="504" customFormat="1" ht="12" customHeight="1" x14ac:dyDescent="0.2">
      <c r="A16" s="514" t="s">
        <v>76</v>
      </c>
      <c r="B16" s="384" t="s">
        <v>315</v>
      </c>
      <c r="C16" s="375"/>
      <c r="D16" s="375"/>
      <c r="E16" s="358"/>
    </row>
    <row r="17" spans="1:5" s="504" customFormat="1" ht="12" customHeight="1" x14ac:dyDescent="0.2">
      <c r="A17" s="515" t="s">
        <v>77</v>
      </c>
      <c r="B17" s="385" t="s">
        <v>316</v>
      </c>
      <c r="C17" s="374"/>
      <c r="D17" s="374"/>
      <c r="E17" s="357"/>
    </row>
    <row r="18" spans="1:5" s="504" customFormat="1" ht="12" customHeight="1" x14ac:dyDescent="0.2">
      <c r="A18" s="515" t="s">
        <v>78</v>
      </c>
      <c r="B18" s="385" t="s">
        <v>317</v>
      </c>
      <c r="C18" s="374"/>
      <c r="D18" s="374"/>
      <c r="E18" s="357"/>
    </row>
    <row r="19" spans="1:5" s="504" customFormat="1" ht="12" customHeight="1" x14ac:dyDescent="0.2">
      <c r="A19" s="515" t="s">
        <v>79</v>
      </c>
      <c r="B19" s="385" t="s">
        <v>318</v>
      </c>
      <c r="C19" s="374"/>
      <c r="D19" s="374"/>
      <c r="E19" s="357"/>
    </row>
    <row r="20" spans="1:5" s="504" customFormat="1" ht="12" customHeight="1" x14ac:dyDescent="0.2">
      <c r="A20" s="515" t="s">
        <v>80</v>
      </c>
      <c r="B20" s="385" t="s">
        <v>319</v>
      </c>
      <c r="C20" s="374"/>
      <c r="D20" s="374"/>
      <c r="E20" s="357"/>
    </row>
    <row r="21" spans="1:5" s="531" customFormat="1" ht="12" customHeight="1" thickBot="1" x14ac:dyDescent="0.25">
      <c r="A21" s="516" t="s">
        <v>87</v>
      </c>
      <c r="B21" s="386" t="s">
        <v>320</v>
      </c>
      <c r="C21" s="376"/>
      <c r="D21" s="376"/>
      <c r="E21" s="359"/>
    </row>
    <row r="22" spans="1:5" s="531" customFormat="1" ht="12" customHeight="1" thickBot="1" x14ac:dyDescent="0.3">
      <c r="A22" s="346" t="s">
        <v>6</v>
      </c>
      <c r="B22" s="342" t="s">
        <v>321</v>
      </c>
      <c r="C22" s="373">
        <f>SUM(C23:C27)</f>
        <v>0</v>
      </c>
      <c r="D22" s="373">
        <f>SUM(D23:D27)</f>
        <v>0</v>
      </c>
      <c r="E22" s="356">
        <f>SUM(E23:E27)</f>
        <v>0</v>
      </c>
    </row>
    <row r="23" spans="1:5" s="531" customFormat="1" ht="12" customHeight="1" x14ac:dyDescent="0.2">
      <c r="A23" s="514" t="s">
        <v>59</v>
      </c>
      <c r="B23" s="384" t="s">
        <v>322</v>
      </c>
      <c r="C23" s="375"/>
      <c r="D23" s="375"/>
      <c r="E23" s="358"/>
    </row>
    <row r="24" spans="1:5" s="504" customFormat="1" ht="12" customHeight="1" x14ac:dyDescent="0.2">
      <c r="A24" s="515" t="s">
        <v>60</v>
      </c>
      <c r="B24" s="385" t="s">
        <v>323</v>
      </c>
      <c r="C24" s="374"/>
      <c r="D24" s="374"/>
      <c r="E24" s="357"/>
    </row>
    <row r="25" spans="1:5" s="531" customFormat="1" ht="12" customHeight="1" x14ac:dyDescent="0.2">
      <c r="A25" s="515" t="s">
        <v>61</v>
      </c>
      <c r="B25" s="385" t="s">
        <v>324</v>
      </c>
      <c r="C25" s="374"/>
      <c r="D25" s="374"/>
      <c r="E25" s="357"/>
    </row>
    <row r="26" spans="1:5" s="531" customFormat="1" ht="12" customHeight="1" x14ac:dyDescent="0.2">
      <c r="A26" s="515" t="s">
        <v>62</v>
      </c>
      <c r="B26" s="385" t="s">
        <v>325</v>
      </c>
      <c r="C26" s="374"/>
      <c r="D26" s="374"/>
      <c r="E26" s="357"/>
    </row>
    <row r="27" spans="1:5" s="531" customFormat="1" ht="12" customHeight="1" x14ac:dyDescent="0.2">
      <c r="A27" s="515" t="s">
        <v>115</v>
      </c>
      <c r="B27" s="385" t="s">
        <v>326</v>
      </c>
      <c r="C27" s="374"/>
      <c r="D27" s="374"/>
      <c r="E27" s="357"/>
    </row>
    <row r="28" spans="1:5" s="531" customFormat="1" ht="12" customHeight="1" thickBot="1" x14ac:dyDescent="0.25">
      <c r="A28" s="516" t="s">
        <v>116</v>
      </c>
      <c r="B28" s="386" t="s">
        <v>327</v>
      </c>
      <c r="C28" s="376"/>
      <c r="D28" s="376"/>
      <c r="E28" s="359"/>
    </row>
    <row r="29" spans="1:5" s="531" customFormat="1" ht="12" customHeight="1" thickBot="1" x14ac:dyDescent="0.3">
      <c r="A29" s="346" t="s">
        <v>117</v>
      </c>
      <c r="B29" s="342" t="s">
        <v>328</v>
      </c>
      <c r="C29" s="379">
        <f>+C30+C33+C34+C35</f>
        <v>0</v>
      </c>
      <c r="D29" s="379">
        <f>+D30+D33+D34+D35</f>
        <v>0</v>
      </c>
      <c r="E29" s="391">
        <f>+E30+E33+E34+E35</f>
        <v>0</v>
      </c>
    </row>
    <row r="30" spans="1:5" s="531" customFormat="1" ht="12" customHeight="1" x14ac:dyDescent="0.2">
      <c r="A30" s="514" t="s">
        <v>329</v>
      </c>
      <c r="B30" s="384" t="s">
        <v>330</v>
      </c>
      <c r="C30" s="393">
        <f>+C31+C32</f>
        <v>0</v>
      </c>
      <c r="D30" s="393">
        <f>+D31+D32</f>
        <v>0</v>
      </c>
      <c r="E30" s="392">
        <f>+E31+E32</f>
        <v>0</v>
      </c>
    </row>
    <row r="31" spans="1:5" s="531" customFormat="1" ht="12" customHeight="1" x14ac:dyDescent="0.2">
      <c r="A31" s="515" t="s">
        <v>331</v>
      </c>
      <c r="B31" s="385" t="s">
        <v>332</v>
      </c>
      <c r="C31" s="374"/>
      <c r="D31" s="374"/>
      <c r="E31" s="357"/>
    </row>
    <row r="32" spans="1:5" s="531" customFormat="1" ht="12" customHeight="1" x14ac:dyDescent="0.2">
      <c r="A32" s="515" t="s">
        <v>333</v>
      </c>
      <c r="B32" s="385" t="s">
        <v>334</v>
      </c>
      <c r="C32" s="374"/>
      <c r="D32" s="374"/>
      <c r="E32" s="357"/>
    </row>
    <row r="33" spans="1:5" s="531" customFormat="1" ht="12" customHeight="1" x14ac:dyDescent="0.2">
      <c r="A33" s="515" t="s">
        <v>335</v>
      </c>
      <c r="B33" s="385" t="s">
        <v>336</v>
      </c>
      <c r="C33" s="374"/>
      <c r="D33" s="374"/>
      <c r="E33" s="357"/>
    </row>
    <row r="34" spans="1:5" s="531" customFormat="1" ht="12" customHeight="1" x14ac:dyDescent="0.2">
      <c r="A34" s="515" t="s">
        <v>337</v>
      </c>
      <c r="B34" s="385" t="s">
        <v>338</v>
      </c>
      <c r="C34" s="374"/>
      <c r="D34" s="374"/>
      <c r="E34" s="357"/>
    </row>
    <row r="35" spans="1:5" s="531" customFormat="1" ht="12" customHeight="1" thickBot="1" x14ac:dyDescent="0.25">
      <c r="A35" s="516" t="s">
        <v>339</v>
      </c>
      <c r="B35" s="386" t="s">
        <v>340</v>
      </c>
      <c r="C35" s="376"/>
      <c r="D35" s="376"/>
      <c r="E35" s="359"/>
    </row>
    <row r="36" spans="1:5" s="531" customFormat="1" ht="12" customHeight="1" thickBot="1" x14ac:dyDescent="0.3">
      <c r="A36" s="346" t="s">
        <v>8</v>
      </c>
      <c r="B36" s="342" t="s">
        <v>341</v>
      </c>
      <c r="C36" s="373">
        <f>SUM(C37:C46)</f>
        <v>0</v>
      </c>
      <c r="D36" s="373">
        <f>SUM(D37:D46)</f>
        <v>0</v>
      </c>
      <c r="E36" s="356">
        <f>SUM(E37:E46)</f>
        <v>0</v>
      </c>
    </row>
    <row r="37" spans="1:5" s="531" customFormat="1" ht="12" customHeight="1" x14ac:dyDescent="0.2">
      <c r="A37" s="514" t="s">
        <v>63</v>
      </c>
      <c r="B37" s="384" t="s">
        <v>342</v>
      </c>
      <c r="C37" s="375"/>
      <c r="D37" s="375"/>
      <c r="E37" s="358"/>
    </row>
    <row r="38" spans="1:5" s="531" customFormat="1" ht="12" customHeight="1" x14ac:dyDescent="0.2">
      <c r="A38" s="515" t="s">
        <v>64</v>
      </c>
      <c r="B38" s="385" t="s">
        <v>343</v>
      </c>
      <c r="C38" s="374"/>
      <c r="D38" s="374"/>
      <c r="E38" s="357"/>
    </row>
    <row r="39" spans="1:5" s="531" customFormat="1" ht="12" customHeight="1" x14ac:dyDescent="0.2">
      <c r="A39" s="515" t="s">
        <v>65</v>
      </c>
      <c r="B39" s="385" t="s">
        <v>344</v>
      </c>
      <c r="C39" s="374"/>
      <c r="D39" s="374"/>
      <c r="E39" s="357"/>
    </row>
    <row r="40" spans="1:5" s="531" customFormat="1" ht="12" customHeight="1" x14ac:dyDescent="0.2">
      <c r="A40" s="515" t="s">
        <v>119</v>
      </c>
      <c r="B40" s="385" t="s">
        <v>345</v>
      </c>
      <c r="C40" s="374"/>
      <c r="D40" s="374"/>
      <c r="E40" s="357"/>
    </row>
    <row r="41" spans="1:5" s="531" customFormat="1" ht="12" customHeight="1" x14ac:dyDescent="0.2">
      <c r="A41" s="515" t="s">
        <v>120</v>
      </c>
      <c r="B41" s="385" t="s">
        <v>346</v>
      </c>
      <c r="C41" s="374"/>
      <c r="D41" s="374"/>
      <c r="E41" s="357"/>
    </row>
    <row r="42" spans="1:5" s="531" customFormat="1" ht="12" customHeight="1" x14ac:dyDescent="0.2">
      <c r="A42" s="515" t="s">
        <v>121</v>
      </c>
      <c r="B42" s="385" t="s">
        <v>347</v>
      </c>
      <c r="C42" s="374"/>
      <c r="D42" s="374"/>
      <c r="E42" s="357"/>
    </row>
    <row r="43" spans="1:5" s="531" customFormat="1" ht="12" customHeight="1" x14ac:dyDescent="0.2">
      <c r="A43" s="515" t="s">
        <v>122</v>
      </c>
      <c r="B43" s="385" t="s">
        <v>348</v>
      </c>
      <c r="C43" s="374"/>
      <c r="D43" s="374"/>
      <c r="E43" s="357"/>
    </row>
    <row r="44" spans="1:5" s="531" customFormat="1" ht="12" customHeight="1" x14ac:dyDescent="0.2">
      <c r="A44" s="515" t="s">
        <v>123</v>
      </c>
      <c r="B44" s="385" t="s">
        <v>349</v>
      </c>
      <c r="C44" s="374"/>
      <c r="D44" s="374"/>
      <c r="E44" s="357"/>
    </row>
    <row r="45" spans="1:5" s="531" customFormat="1" ht="12" customHeight="1" x14ac:dyDescent="0.2">
      <c r="A45" s="515" t="s">
        <v>350</v>
      </c>
      <c r="B45" s="385" t="s">
        <v>351</v>
      </c>
      <c r="C45" s="377"/>
      <c r="D45" s="377"/>
      <c r="E45" s="360"/>
    </row>
    <row r="46" spans="1:5" s="504" customFormat="1" ht="12" customHeight="1" thickBot="1" x14ac:dyDescent="0.25">
      <c r="A46" s="516" t="s">
        <v>352</v>
      </c>
      <c r="B46" s="386" t="s">
        <v>353</v>
      </c>
      <c r="C46" s="378"/>
      <c r="D46" s="378"/>
      <c r="E46" s="361"/>
    </row>
    <row r="47" spans="1:5" s="531" customFormat="1" ht="12" customHeight="1" thickBot="1" x14ac:dyDescent="0.3">
      <c r="A47" s="346" t="s">
        <v>9</v>
      </c>
      <c r="B47" s="342" t="s">
        <v>354</v>
      </c>
      <c r="C47" s="373">
        <f>SUM(C48:C52)</f>
        <v>0</v>
      </c>
      <c r="D47" s="373">
        <f>SUM(D48:D52)</f>
        <v>0</v>
      </c>
      <c r="E47" s="356">
        <f>SUM(E48:E52)</f>
        <v>0</v>
      </c>
    </row>
    <row r="48" spans="1:5" s="531" customFormat="1" ht="12" customHeight="1" x14ac:dyDescent="0.2">
      <c r="A48" s="514" t="s">
        <v>66</v>
      </c>
      <c r="B48" s="384" t="s">
        <v>355</v>
      </c>
      <c r="C48" s="395"/>
      <c r="D48" s="395"/>
      <c r="E48" s="362"/>
    </row>
    <row r="49" spans="1:5" s="531" customFormat="1" ht="12" customHeight="1" x14ac:dyDescent="0.2">
      <c r="A49" s="515" t="s">
        <v>67</v>
      </c>
      <c r="B49" s="385" t="s">
        <v>356</v>
      </c>
      <c r="C49" s="377"/>
      <c r="D49" s="377"/>
      <c r="E49" s="360"/>
    </row>
    <row r="50" spans="1:5" s="531" customFormat="1" ht="12" customHeight="1" x14ac:dyDescent="0.2">
      <c r="A50" s="515" t="s">
        <v>357</v>
      </c>
      <c r="B50" s="385" t="s">
        <v>358</v>
      </c>
      <c r="C50" s="377"/>
      <c r="D50" s="377"/>
      <c r="E50" s="360"/>
    </row>
    <row r="51" spans="1:5" s="531" customFormat="1" ht="12" customHeight="1" x14ac:dyDescent="0.2">
      <c r="A51" s="515" t="s">
        <v>359</v>
      </c>
      <c r="B51" s="385" t="s">
        <v>360</v>
      </c>
      <c r="C51" s="377"/>
      <c r="D51" s="377"/>
      <c r="E51" s="360"/>
    </row>
    <row r="52" spans="1:5" s="531" customFormat="1" ht="12" customHeight="1" thickBot="1" x14ac:dyDescent="0.25">
      <c r="A52" s="516" t="s">
        <v>361</v>
      </c>
      <c r="B52" s="386" t="s">
        <v>362</v>
      </c>
      <c r="C52" s="378"/>
      <c r="D52" s="378"/>
      <c r="E52" s="361"/>
    </row>
    <row r="53" spans="1:5" s="531" customFormat="1" ht="12" customHeight="1" thickBot="1" x14ac:dyDescent="0.3">
      <c r="A53" s="346" t="s">
        <v>124</v>
      </c>
      <c r="B53" s="342" t="s">
        <v>363</v>
      </c>
      <c r="C53" s="373">
        <f>SUM(C54:C56)</f>
        <v>0</v>
      </c>
      <c r="D53" s="373">
        <f>SUM(D54:D56)</f>
        <v>0</v>
      </c>
      <c r="E53" s="356">
        <f>SUM(E54:E56)</f>
        <v>0</v>
      </c>
    </row>
    <row r="54" spans="1:5" s="504" customFormat="1" ht="12" customHeight="1" x14ac:dyDescent="0.2">
      <c r="A54" s="514" t="s">
        <v>68</v>
      </c>
      <c r="B54" s="384" t="s">
        <v>364</v>
      </c>
      <c r="C54" s="375"/>
      <c r="D54" s="375"/>
      <c r="E54" s="358"/>
    </row>
    <row r="55" spans="1:5" s="504" customFormat="1" ht="12" customHeight="1" x14ac:dyDescent="0.2">
      <c r="A55" s="515" t="s">
        <v>69</v>
      </c>
      <c r="B55" s="385" t="s">
        <v>365</v>
      </c>
      <c r="C55" s="374"/>
      <c r="D55" s="374"/>
      <c r="E55" s="357"/>
    </row>
    <row r="56" spans="1:5" s="504" customFormat="1" ht="12" customHeight="1" x14ac:dyDescent="0.2">
      <c r="A56" s="515" t="s">
        <v>366</v>
      </c>
      <c r="B56" s="385" t="s">
        <v>367</v>
      </c>
      <c r="C56" s="374"/>
      <c r="D56" s="374"/>
      <c r="E56" s="357"/>
    </row>
    <row r="57" spans="1:5" s="504" customFormat="1" ht="12" customHeight="1" thickBot="1" x14ac:dyDescent="0.25">
      <c r="A57" s="516" t="s">
        <v>368</v>
      </c>
      <c r="B57" s="386" t="s">
        <v>369</v>
      </c>
      <c r="C57" s="376"/>
      <c r="D57" s="376"/>
      <c r="E57" s="359"/>
    </row>
    <row r="58" spans="1:5" s="531" customFormat="1" ht="12" customHeight="1" thickBot="1" x14ac:dyDescent="0.3">
      <c r="A58" s="346" t="s">
        <v>11</v>
      </c>
      <c r="B58" s="363" t="s">
        <v>370</v>
      </c>
      <c r="C58" s="373">
        <f>SUM(C59:C61)</f>
        <v>0</v>
      </c>
      <c r="D58" s="373">
        <f>SUM(D59:D61)</f>
        <v>0</v>
      </c>
      <c r="E58" s="356">
        <f>SUM(E59:E61)</f>
        <v>0</v>
      </c>
    </row>
    <row r="59" spans="1:5" s="531" customFormat="1" ht="12" customHeight="1" x14ac:dyDescent="0.2">
      <c r="A59" s="514" t="s">
        <v>125</v>
      </c>
      <c r="B59" s="384" t="s">
        <v>371</v>
      </c>
      <c r="C59" s="377"/>
      <c r="D59" s="377"/>
      <c r="E59" s="360"/>
    </row>
    <row r="60" spans="1:5" s="531" customFormat="1" ht="12" customHeight="1" x14ac:dyDescent="0.2">
      <c r="A60" s="515" t="s">
        <v>126</v>
      </c>
      <c r="B60" s="385" t="s">
        <v>559</v>
      </c>
      <c r="C60" s="377"/>
      <c r="D60" s="377"/>
      <c r="E60" s="360"/>
    </row>
    <row r="61" spans="1:5" s="531" customFormat="1" ht="12" customHeight="1" x14ac:dyDescent="0.2">
      <c r="A61" s="515" t="s">
        <v>154</v>
      </c>
      <c r="B61" s="385" t="s">
        <v>373</v>
      </c>
      <c r="C61" s="377"/>
      <c r="D61" s="377"/>
      <c r="E61" s="360"/>
    </row>
    <row r="62" spans="1:5" s="531" customFormat="1" ht="12" customHeight="1" thickBot="1" x14ac:dyDescent="0.25">
      <c r="A62" s="516" t="s">
        <v>374</v>
      </c>
      <c r="B62" s="386" t="s">
        <v>375</v>
      </c>
      <c r="C62" s="377"/>
      <c r="D62" s="377"/>
      <c r="E62" s="360"/>
    </row>
    <row r="63" spans="1:5" s="531" customFormat="1" ht="12" customHeight="1" thickBot="1" x14ac:dyDescent="0.3">
      <c r="A63" s="346" t="s">
        <v>12</v>
      </c>
      <c r="B63" s="342" t="s">
        <v>376</v>
      </c>
      <c r="C63" s="379">
        <f>+C8+C15+C22+C29+C36+C47+C53+C58</f>
        <v>0</v>
      </c>
      <c r="D63" s="379">
        <f>+D8+D15+D22+D29+D36+D47+D53+D58</f>
        <v>0</v>
      </c>
      <c r="E63" s="391">
        <f>+E8+E15+E22+E29+E36+E47+E53+E58</f>
        <v>0</v>
      </c>
    </row>
    <row r="64" spans="1:5" s="531" customFormat="1" ht="12" customHeight="1" thickBot="1" x14ac:dyDescent="0.25">
      <c r="A64" s="517" t="s">
        <v>557</v>
      </c>
      <c r="B64" s="363" t="s">
        <v>378</v>
      </c>
      <c r="C64" s="373">
        <f>SUM(C65:C67)</f>
        <v>0</v>
      </c>
      <c r="D64" s="373">
        <f>SUM(D65:D67)</f>
        <v>0</v>
      </c>
      <c r="E64" s="356">
        <f>SUM(E65:E67)</f>
        <v>0</v>
      </c>
    </row>
    <row r="65" spans="1:5" s="531" customFormat="1" ht="12" customHeight="1" x14ac:dyDescent="0.2">
      <c r="A65" s="514" t="s">
        <v>379</v>
      </c>
      <c r="B65" s="384" t="s">
        <v>380</v>
      </c>
      <c r="C65" s="377"/>
      <c r="D65" s="377"/>
      <c r="E65" s="360"/>
    </row>
    <row r="66" spans="1:5" s="531" customFormat="1" ht="12" customHeight="1" x14ac:dyDescent="0.2">
      <c r="A66" s="515" t="s">
        <v>381</v>
      </c>
      <c r="B66" s="385" t="s">
        <v>382</v>
      </c>
      <c r="C66" s="377"/>
      <c r="D66" s="377"/>
      <c r="E66" s="360"/>
    </row>
    <row r="67" spans="1:5" s="531" customFormat="1" ht="12" customHeight="1" thickBot="1" x14ac:dyDescent="0.25">
      <c r="A67" s="516" t="s">
        <v>383</v>
      </c>
      <c r="B67" s="510" t="s">
        <v>384</v>
      </c>
      <c r="C67" s="377"/>
      <c r="D67" s="377"/>
      <c r="E67" s="360"/>
    </row>
    <row r="68" spans="1:5" s="531" customFormat="1" ht="12" customHeight="1" thickBot="1" x14ac:dyDescent="0.25">
      <c r="A68" s="517" t="s">
        <v>385</v>
      </c>
      <c r="B68" s="363" t="s">
        <v>386</v>
      </c>
      <c r="C68" s="373">
        <f>SUM(C69:C72)</f>
        <v>0</v>
      </c>
      <c r="D68" s="373">
        <f>SUM(D69:D72)</f>
        <v>0</v>
      </c>
      <c r="E68" s="356">
        <f>SUM(E69:E72)</f>
        <v>0</v>
      </c>
    </row>
    <row r="69" spans="1:5" s="531" customFormat="1" ht="12" customHeight="1" x14ac:dyDescent="0.2">
      <c r="A69" s="514" t="s">
        <v>104</v>
      </c>
      <c r="B69" s="384" t="s">
        <v>387</v>
      </c>
      <c r="C69" s="377"/>
      <c r="D69" s="377"/>
      <c r="E69" s="360"/>
    </row>
    <row r="70" spans="1:5" s="531" customFormat="1" ht="12" customHeight="1" x14ac:dyDescent="0.2">
      <c r="A70" s="515" t="s">
        <v>105</v>
      </c>
      <c r="B70" s="385" t="s">
        <v>388</v>
      </c>
      <c r="C70" s="377"/>
      <c r="D70" s="377"/>
      <c r="E70" s="360"/>
    </row>
    <row r="71" spans="1:5" s="531" customFormat="1" ht="12" customHeight="1" x14ac:dyDescent="0.2">
      <c r="A71" s="515" t="s">
        <v>389</v>
      </c>
      <c r="B71" s="385" t="s">
        <v>390</v>
      </c>
      <c r="C71" s="377"/>
      <c r="D71" s="377"/>
      <c r="E71" s="360"/>
    </row>
    <row r="72" spans="1:5" s="531" customFormat="1" ht="12" customHeight="1" thickBot="1" x14ac:dyDescent="0.25">
      <c r="A72" s="516" t="s">
        <v>391</v>
      </c>
      <c r="B72" s="386" t="s">
        <v>392</v>
      </c>
      <c r="C72" s="377"/>
      <c r="D72" s="377"/>
      <c r="E72" s="360"/>
    </row>
    <row r="73" spans="1:5" s="531" customFormat="1" ht="12" customHeight="1" thickBot="1" x14ac:dyDescent="0.25">
      <c r="A73" s="517" t="s">
        <v>393</v>
      </c>
      <c r="B73" s="363" t="s">
        <v>394</v>
      </c>
      <c r="C73" s="373">
        <f>SUM(C74:C75)</f>
        <v>0</v>
      </c>
      <c r="D73" s="373">
        <f>SUM(D74:D75)</f>
        <v>0</v>
      </c>
      <c r="E73" s="356">
        <f>SUM(E74:E75)</f>
        <v>0</v>
      </c>
    </row>
    <row r="74" spans="1:5" s="531" customFormat="1" ht="12" customHeight="1" x14ac:dyDescent="0.2">
      <c r="A74" s="514" t="s">
        <v>395</v>
      </c>
      <c r="B74" s="384" t="s">
        <v>396</v>
      </c>
      <c r="C74" s="377"/>
      <c r="D74" s="377"/>
      <c r="E74" s="360"/>
    </row>
    <row r="75" spans="1:5" s="531" customFormat="1" ht="12" customHeight="1" thickBot="1" x14ac:dyDescent="0.25">
      <c r="A75" s="516" t="s">
        <v>397</v>
      </c>
      <c r="B75" s="386" t="s">
        <v>398</v>
      </c>
      <c r="C75" s="377"/>
      <c r="D75" s="377"/>
      <c r="E75" s="360"/>
    </row>
    <row r="76" spans="1:5" s="531" customFormat="1" ht="12" customHeight="1" thickBot="1" x14ac:dyDescent="0.25">
      <c r="A76" s="517" t="s">
        <v>399</v>
      </c>
      <c r="B76" s="363" t="s">
        <v>400</v>
      </c>
      <c r="C76" s="373">
        <f>SUM(C77:C79)</f>
        <v>0</v>
      </c>
      <c r="D76" s="373">
        <f>SUM(D77:D79)</f>
        <v>0</v>
      </c>
      <c r="E76" s="356">
        <f>SUM(E77:E79)</f>
        <v>0</v>
      </c>
    </row>
    <row r="77" spans="1:5" s="531" customFormat="1" ht="12" customHeight="1" x14ac:dyDescent="0.2">
      <c r="A77" s="514" t="s">
        <v>401</v>
      </c>
      <c r="B77" s="384" t="s">
        <v>402</v>
      </c>
      <c r="C77" s="377"/>
      <c r="D77" s="377"/>
      <c r="E77" s="360"/>
    </row>
    <row r="78" spans="1:5" s="531" customFormat="1" ht="12" customHeight="1" x14ac:dyDescent="0.2">
      <c r="A78" s="515" t="s">
        <v>403</v>
      </c>
      <c r="B78" s="385" t="s">
        <v>404</v>
      </c>
      <c r="C78" s="377"/>
      <c r="D78" s="377"/>
      <c r="E78" s="360"/>
    </row>
    <row r="79" spans="1:5" s="531" customFormat="1" ht="12" customHeight="1" thickBot="1" x14ac:dyDescent="0.25">
      <c r="A79" s="516" t="s">
        <v>405</v>
      </c>
      <c r="B79" s="386" t="s">
        <v>406</v>
      </c>
      <c r="C79" s="377"/>
      <c r="D79" s="377"/>
      <c r="E79" s="360"/>
    </row>
    <row r="80" spans="1:5" s="531" customFormat="1" ht="12" customHeight="1" thickBot="1" x14ac:dyDescent="0.25">
      <c r="A80" s="517" t="s">
        <v>407</v>
      </c>
      <c r="B80" s="363" t="s">
        <v>408</v>
      </c>
      <c r="C80" s="373">
        <f>SUM(C81:C84)</f>
        <v>0</v>
      </c>
      <c r="D80" s="373">
        <f>SUM(D81:D84)</f>
        <v>0</v>
      </c>
      <c r="E80" s="356">
        <f>SUM(E81:E84)</f>
        <v>0</v>
      </c>
    </row>
    <row r="81" spans="1:5" s="531" customFormat="1" ht="12" customHeight="1" x14ac:dyDescent="0.2">
      <c r="A81" s="518" t="s">
        <v>409</v>
      </c>
      <c r="B81" s="384" t="s">
        <v>410</v>
      </c>
      <c r="C81" s="377"/>
      <c r="D81" s="377"/>
      <c r="E81" s="360"/>
    </row>
    <row r="82" spans="1:5" s="531" customFormat="1" ht="12" customHeight="1" x14ac:dyDescent="0.2">
      <c r="A82" s="519" t="s">
        <v>411</v>
      </c>
      <c r="B82" s="385" t="s">
        <v>412</v>
      </c>
      <c r="C82" s="377"/>
      <c r="D82" s="377"/>
      <c r="E82" s="360"/>
    </row>
    <row r="83" spans="1:5" s="531" customFormat="1" ht="12" customHeight="1" x14ac:dyDescent="0.2">
      <c r="A83" s="519" t="s">
        <v>413</v>
      </c>
      <c r="B83" s="385" t="s">
        <v>414</v>
      </c>
      <c r="C83" s="377"/>
      <c r="D83" s="377"/>
      <c r="E83" s="360"/>
    </row>
    <row r="84" spans="1:5" s="531" customFormat="1" ht="12" customHeight="1" thickBot="1" x14ac:dyDescent="0.25">
      <c r="A84" s="520" t="s">
        <v>415</v>
      </c>
      <c r="B84" s="386" t="s">
        <v>416</v>
      </c>
      <c r="C84" s="377"/>
      <c r="D84" s="377"/>
      <c r="E84" s="360"/>
    </row>
    <row r="85" spans="1:5" s="531" customFormat="1" ht="12" customHeight="1" thickBot="1" x14ac:dyDescent="0.25">
      <c r="A85" s="517" t="s">
        <v>417</v>
      </c>
      <c r="B85" s="363" t="s">
        <v>418</v>
      </c>
      <c r="C85" s="399"/>
      <c r="D85" s="399"/>
      <c r="E85" s="400"/>
    </row>
    <row r="86" spans="1:5" s="531" customFormat="1" ht="12" customHeight="1" thickBot="1" x14ac:dyDescent="0.25">
      <c r="A86" s="517" t="s">
        <v>419</v>
      </c>
      <c r="B86" s="511" t="s">
        <v>420</v>
      </c>
      <c r="C86" s="379">
        <f>+C64+C68+C73+C76+C80+C85</f>
        <v>0</v>
      </c>
      <c r="D86" s="379">
        <f>+D64+D68+D73+D76+D80+D85</f>
        <v>0</v>
      </c>
      <c r="E86" s="391">
        <f>+E64+E68+E73+E76+E80+E85</f>
        <v>0</v>
      </c>
    </row>
    <row r="87" spans="1:5" s="531" customFormat="1" ht="12" customHeight="1" thickBot="1" x14ac:dyDescent="0.25">
      <c r="A87" s="521" t="s">
        <v>421</v>
      </c>
      <c r="B87" s="512" t="s">
        <v>558</v>
      </c>
      <c r="C87" s="379">
        <f>+C63+C86</f>
        <v>0</v>
      </c>
      <c r="D87" s="379">
        <f>+D63+D86</f>
        <v>0</v>
      </c>
      <c r="E87" s="391">
        <f>+E63+E86</f>
        <v>0</v>
      </c>
    </row>
    <row r="88" spans="1:5" s="531" customFormat="1" ht="15" customHeight="1" x14ac:dyDescent="0.25">
      <c r="A88" s="486"/>
      <c r="B88" s="487"/>
      <c r="C88" s="502"/>
      <c r="D88" s="502"/>
      <c r="E88" s="502"/>
    </row>
    <row r="89" spans="1:5" ht="13.8" thickBot="1" x14ac:dyDescent="0.3">
      <c r="A89" s="488"/>
      <c r="B89" s="489"/>
      <c r="C89" s="503"/>
      <c r="D89" s="503"/>
      <c r="E89" s="503"/>
    </row>
    <row r="90" spans="1:5" s="530" customFormat="1" ht="16.5" customHeight="1" thickBot="1" x14ac:dyDescent="0.3">
      <c r="A90" s="1318" t="s">
        <v>42</v>
      </c>
      <c r="B90" s="1319"/>
      <c r="C90" s="1319"/>
      <c r="D90" s="1319"/>
      <c r="E90" s="1320"/>
    </row>
    <row r="91" spans="1:5" s="306" customFormat="1" ht="12" customHeight="1" thickBot="1" x14ac:dyDescent="0.3">
      <c r="A91" s="509" t="s">
        <v>4</v>
      </c>
      <c r="B91" s="345" t="s">
        <v>429</v>
      </c>
      <c r="C91" s="493">
        <f>SUM(C92:C96)</f>
        <v>0</v>
      </c>
      <c r="D91" s="493">
        <f>SUM(D92:D96)</f>
        <v>0</v>
      </c>
      <c r="E91" s="493">
        <f>SUM(E92:E96)</f>
        <v>0</v>
      </c>
    </row>
    <row r="92" spans="1:5" ht="12" customHeight="1" x14ac:dyDescent="0.25">
      <c r="A92" s="522" t="s">
        <v>70</v>
      </c>
      <c r="B92" s="331" t="s">
        <v>34</v>
      </c>
      <c r="C92" s="494"/>
      <c r="D92" s="494"/>
      <c r="E92" s="494"/>
    </row>
    <row r="93" spans="1:5" ht="12" customHeight="1" x14ac:dyDescent="0.25">
      <c r="A93" s="515" t="s">
        <v>71</v>
      </c>
      <c r="B93" s="329" t="s">
        <v>127</v>
      </c>
      <c r="C93" s="495"/>
      <c r="D93" s="495"/>
      <c r="E93" s="495"/>
    </row>
    <row r="94" spans="1:5" ht="12" customHeight="1" x14ac:dyDescent="0.25">
      <c r="A94" s="515" t="s">
        <v>72</v>
      </c>
      <c r="B94" s="329" t="s">
        <v>98</v>
      </c>
      <c r="C94" s="497"/>
      <c r="D94" s="497"/>
      <c r="E94" s="497"/>
    </row>
    <row r="95" spans="1:5" ht="12" customHeight="1" x14ac:dyDescent="0.25">
      <c r="A95" s="515" t="s">
        <v>73</v>
      </c>
      <c r="B95" s="332" t="s">
        <v>128</v>
      </c>
      <c r="C95" s="497"/>
      <c r="D95" s="497"/>
      <c r="E95" s="497"/>
    </row>
    <row r="96" spans="1:5" ht="12" customHeight="1" x14ac:dyDescent="0.25">
      <c r="A96" s="515" t="s">
        <v>82</v>
      </c>
      <c r="B96" s="340" t="s">
        <v>129</v>
      </c>
      <c r="C96" s="497"/>
      <c r="D96" s="497"/>
      <c r="E96" s="497"/>
    </row>
    <row r="97" spans="1:5" ht="12" customHeight="1" x14ac:dyDescent="0.25">
      <c r="A97" s="515" t="s">
        <v>74</v>
      </c>
      <c r="B97" s="329" t="s">
        <v>430</v>
      </c>
      <c r="C97" s="497"/>
      <c r="D97" s="497"/>
      <c r="E97" s="497"/>
    </row>
    <row r="98" spans="1:5" ht="12" customHeight="1" x14ac:dyDescent="0.2">
      <c r="A98" s="515" t="s">
        <v>75</v>
      </c>
      <c r="B98" s="352" t="s">
        <v>431</v>
      </c>
      <c r="C98" s="497"/>
      <c r="D98" s="497"/>
      <c r="E98" s="497"/>
    </row>
    <row r="99" spans="1:5" ht="12" customHeight="1" x14ac:dyDescent="0.25">
      <c r="A99" s="515" t="s">
        <v>83</v>
      </c>
      <c r="B99" s="353" t="s">
        <v>432</v>
      </c>
      <c r="C99" s="497"/>
      <c r="D99" s="497"/>
      <c r="E99" s="497"/>
    </row>
    <row r="100" spans="1:5" ht="12" customHeight="1" x14ac:dyDescent="0.25">
      <c r="A100" s="515" t="s">
        <v>84</v>
      </c>
      <c r="B100" s="353" t="s">
        <v>433</v>
      </c>
      <c r="C100" s="497"/>
      <c r="D100" s="497"/>
      <c r="E100" s="497"/>
    </row>
    <row r="101" spans="1:5" ht="12" customHeight="1" x14ac:dyDescent="0.2">
      <c r="A101" s="515" t="s">
        <v>85</v>
      </c>
      <c r="B101" s="352" t="s">
        <v>434</v>
      </c>
      <c r="C101" s="497"/>
      <c r="D101" s="497"/>
      <c r="E101" s="497"/>
    </row>
    <row r="102" spans="1:5" ht="12" customHeight="1" x14ac:dyDescent="0.2">
      <c r="A102" s="515" t="s">
        <v>86</v>
      </c>
      <c r="B102" s="352" t="s">
        <v>435</v>
      </c>
      <c r="C102" s="497"/>
      <c r="D102" s="497"/>
      <c r="E102" s="497"/>
    </row>
    <row r="103" spans="1:5" ht="12" customHeight="1" x14ac:dyDescent="0.25">
      <c r="A103" s="515" t="s">
        <v>88</v>
      </c>
      <c r="B103" s="353" t="s">
        <v>436</v>
      </c>
      <c r="C103" s="497"/>
      <c r="D103" s="497"/>
      <c r="E103" s="497"/>
    </row>
    <row r="104" spans="1:5" ht="12" customHeight="1" x14ac:dyDescent="0.25">
      <c r="A104" s="523" t="s">
        <v>130</v>
      </c>
      <c r="B104" s="354" t="s">
        <v>437</v>
      </c>
      <c r="C104" s="497"/>
      <c r="D104" s="497"/>
      <c r="E104" s="497"/>
    </row>
    <row r="105" spans="1:5" ht="12" customHeight="1" x14ac:dyDescent="0.25">
      <c r="A105" s="515" t="s">
        <v>438</v>
      </c>
      <c r="B105" s="354" t="s">
        <v>439</v>
      </c>
      <c r="C105" s="497"/>
      <c r="D105" s="497"/>
      <c r="E105" s="497"/>
    </row>
    <row r="106" spans="1:5" s="306" customFormat="1" ht="12" customHeight="1" thickBot="1" x14ac:dyDescent="0.3">
      <c r="A106" s="524" t="s">
        <v>440</v>
      </c>
      <c r="B106" s="355" t="s">
        <v>441</v>
      </c>
      <c r="C106" s="499"/>
      <c r="D106" s="499"/>
      <c r="E106" s="499"/>
    </row>
    <row r="107" spans="1:5" ht="12" customHeight="1" thickBot="1" x14ac:dyDescent="0.3">
      <c r="A107" s="346" t="s">
        <v>5</v>
      </c>
      <c r="B107" s="344" t="s">
        <v>442</v>
      </c>
      <c r="C107" s="367">
        <f>+C108+C110+C112</f>
        <v>0</v>
      </c>
      <c r="D107" s="367">
        <f>+D108+D110+D112</f>
        <v>0</v>
      </c>
      <c r="E107" s="367">
        <f>+E108+E110+E112</f>
        <v>0</v>
      </c>
    </row>
    <row r="108" spans="1:5" ht="12" customHeight="1" x14ac:dyDescent="0.25">
      <c r="A108" s="514" t="s">
        <v>76</v>
      </c>
      <c r="B108" s="329" t="s">
        <v>152</v>
      </c>
      <c r="C108" s="496"/>
      <c r="D108" s="496"/>
      <c r="E108" s="496"/>
    </row>
    <row r="109" spans="1:5" ht="12" customHeight="1" x14ac:dyDescent="0.25">
      <c r="A109" s="514" t="s">
        <v>77</v>
      </c>
      <c r="B109" s="333" t="s">
        <v>443</v>
      </c>
      <c r="C109" s="496"/>
      <c r="D109" s="496"/>
      <c r="E109" s="496"/>
    </row>
    <row r="110" spans="1:5" ht="12" customHeight="1" x14ac:dyDescent="0.25">
      <c r="A110" s="514" t="s">
        <v>78</v>
      </c>
      <c r="B110" s="333" t="s">
        <v>131</v>
      </c>
      <c r="C110" s="495"/>
      <c r="D110" s="495"/>
      <c r="E110" s="495"/>
    </row>
    <row r="111" spans="1:5" ht="12" customHeight="1" x14ac:dyDescent="0.25">
      <c r="A111" s="514" t="s">
        <v>79</v>
      </c>
      <c r="B111" s="333" t="s">
        <v>444</v>
      </c>
      <c r="C111" s="357"/>
      <c r="D111" s="357"/>
      <c r="E111" s="357"/>
    </row>
    <row r="112" spans="1:5" ht="12" customHeight="1" x14ac:dyDescent="0.25">
      <c r="A112" s="514" t="s">
        <v>80</v>
      </c>
      <c r="B112" s="365" t="s">
        <v>155</v>
      </c>
      <c r="C112" s="357"/>
      <c r="D112" s="357"/>
      <c r="E112" s="357"/>
    </row>
    <row r="113" spans="1:5" ht="12" customHeight="1" x14ac:dyDescent="0.25">
      <c r="A113" s="514" t="s">
        <v>87</v>
      </c>
      <c r="B113" s="364" t="s">
        <v>445</v>
      </c>
      <c r="C113" s="357"/>
      <c r="D113" s="357"/>
      <c r="E113" s="357"/>
    </row>
    <row r="114" spans="1:5" ht="12" customHeight="1" x14ac:dyDescent="0.25">
      <c r="A114" s="514" t="s">
        <v>89</v>
      </c>
      <c r="B114" s="380" t="s">
        <v>446</v>
      </c>
      <c r="C114" s="357"/>
      <c r="D114" s="357"/>
      <c r="E114" s="357"/>
    </row>
    <row r="115" spans="1:5" ht="12" customHeight="1" x14ac:dyDescent="0.25">
      <c r="A115" s="514" t="s">
        <v>132</v>
      </c>
      <c r="B115" s="353" t="s">
        <v>433</v>
      </c>
      <c r="C115" s="357"/>
      <c r="D115" s="357"/>
      <c r="E115" s="357"/>
    </row>
    <row r="116" spans="1:5" ht="12" customHeight="1" x14ac:dyDescent="0.25">
      <c r="A116" s="514" t="s">
        <v>133</v>
      </c>
      <c r="B116" s="353" t="s">
        <v>447</v>
      </c>
      <c r="C116" s="357"/>
      <c r="D116" s="357"/>
      <c r="E116" s="357"/>
    </row>
    <row r="117" spans="1:5" ht="12" customHeight="1" x14ac:dyDescent="0.25">
      <c r="A117" s="514" t="s">
        <v>134</v>
      </c>
      <c r="B117" s="353" t="s">
        <v>448</v>
      </c>
      <c r="C117" s="357"/>
      <c r="D117" s="357"/>
      <c r="E117" s="357"/>
    </row>
    <row r="118" spans="1:5" ht="12" customHeight="1" x14ac:dyDescent="0.25">
      <c r="A118" s="514" t="s">
        <v>449</v>
      </c>
      <c r="B118" s="353" t="s">
        <v>436</v>
      </c>
      <c r="C118" s="357"/>
      <c r="D118" s="357"/>
      <c r="E118" s="357"/>
    </row>
    <row r="119" spans="1:5" ht="12" customHeight="1" x14ac:dyDescent="0.25">
      <c r="A119" s="514" t="s">
        <v>450</v>
      </c>
      <c r="B119" s="353" t="s">
        <v>451</v>
      </c>
      <c r="C119" s="357"/>
      <c r="D119" s="357"/>
      <c r="E119" s="357"/>
    </row>
    <row r="120" spans="1:5" ht="12" customHeight="1" thickBot="1" x14ac:dyDescent="0.3">
      <c r="A120" s="523" t="s">
        <v>452</v>
      </c>
      <c r="B120" s="353" t="s">
        <v>453</v>
      </c>
      <c r="C120" s="359"/>
      <c r="D120" s="359"/>
      <c r="E120" s="359"/>
    </row>
    <row r="121" spans="1:5" ht="12" customHeight="1" thickBot="1" x14ac:dyDescent="0.3">
      <c r="A121" s="346" t="s">
        <v>6</v>
      </c>
      <c r="B121" s="349" t="s">
        <v>454</v>
      </c>
      <c r="C121" s="367">
        <f>+C122+C123</f>
        <v>0</v>
      </c>
      <c r="D121" s="367">
        <f>+D122+D123</f>
        <v>0</v>
      </c>
      <c r="E121" s="367">
        <f>+E122+E123</f>
        <v>0</v>
      </c>
    </row>
    <row r="122" spans="1:5" ht="12" customHeight="1" x14ac:dyDescent="0.25">
      <c r="A122" s="514" t="s">
        <v>59</v>
      </c>
      <c r="B122" s="330" t="s">
        <v>44</v>
      </c>
      <c r="C122" s="496"/>
      <c r="D122" s="496"/>
      <c r="E122" s="496"/>
    </row>
    <row r="123" spans="1:5" ht="12" customHeight="1" thickBot="1" x14ac:dyDescent="0.3">
      <c r="A123" s="516" t="s">
        <v>60</v>
      </c>
      <c r="B123" s="333" t="s">
        <v>45</v>
      </c>
      <c r="C123" s="497"/>
      <c r="D123" s="497"/>
      <c r="E123" s="497"/>
    </row>
    <row r="124" spans="1:5" ht="12" customHeight="1" thickBot="1" x14ac:dyDescent="0.3">
      <c r="A124" s="346" t="s">
        <v>7</v>
      </c>
      <c r="B124" s="349" t="s">
        <v>455</v>
      </c>
      <c r="C124" s="367">
        <f>+C91+C107+C121</f>
        <v>0</v>
      </c>
      <c r="D124" s="367">
        <f>+D91+D107+D121</f>
        <v>0</v>
      </c>
      <c r="E124" s="367">
        <f>+E91+E107+E121</f>
        <v>0</v>
      </c>
    </row>
    <row r="125" spans="1:5" ht="12" customHeight="1" thickBot="1" x14ac:dyDescent="0.3">
      <c r="A125" s="346" t="s">
        <v>8</v>
      </c>
      <c r="B125" s="349" t="s">
        <v>560</v>
      </c>
      <c r="C125" s="367">
        <f>+C126+C127+C128</f>
        <v>0</v>
      </c>
      <c r="D125" s="367">
        <f>+D126+D127+D128</f>
        <v>0</v>
      </c>
      <c r="E125" s="367">
        <f>+E126+E127+E128</f>
        <v>0</v>
      </c>
    </row>
    <row r="126" spans="1:5" ht="12" customHeight="1" x14ac:dyDescent="0.25">
      <c r="A126" s="514" t="s">
        <v>63</v>
      </c>
      <c r="B126" s="330" t="s">
        <v>457</v>
      </c>
      <c r="C126" s="357"/>
      <c r="D126" s="357"/>
      <c r="E126" s="357"/>
    </row>
    <row r="127" spans="1:5" ht="12" customHeight="1" x14ac:dyDescent="0.25">
      <c r="A127" s="514" t="s">
        <v>64</v>
      </c>
      <c r="B127" s="330" t="s">
        <v>458</v>
      </c>
      <c r="C127" s="357"/>
      <c r="D127" s="357"/>
      <c r="E127" s="357"/>
    </row>
    <row r="128" spans="1:5" ht="12" customHeight="1" thickBot="1" x14ac:dyDescent="0.3">
      <c r="A128" s="523" t="s">
        <v>65</v>
      </c>
      <c r="B128" s="328" t="s">
        <v>459</v>
      </c>
      <c r="C128" s="357"/>
      <c r="D128" s="357"/>
      <c r="E128" s="357"/>
    </row>
    <row r="129" spans="1:11" ht="12" customHeight="1" thickBot="1" x14ac:dyDescent="0.3">
      <c r="A129" s="346" t="s">
        <v>9</v>
      </c>
      <c r="B129" s="349" t="s">
        <v>460</v>
      </c>
      <c r="C129" s="367">
        <f>+C130+C131+C132+C133</f>
        <v>0</v>
      </c>
      <c r="D129" s="367">
        <f>+D130+D131+D132+D133</f>
        <v>0</v>
      </c>
      <c r="E129" s="367">
        <f>+E130+E131+E132+E133</f>
        <v>0</v>
      </c>
    </row>
    <row r="130" spans="1:11" ht="12" customHeight="1" x14ac:dyDescent="0.25">
      <c r="A130" s="514" t="s">
        <v>66</v>
      </c>
      <c r="B130" s="330" t="s">
        <v>461</v>
      </c>
      <c r="C130" s="357"/>
      <c r="D130" s="357"/>
      <c r="E130" s="357"/>
    </row>
    <row r="131" spans="1:11" ht="12" customHeight="1" x14ac:dyDescent="0.25">
      <c r="A131" s="514" t="s">
        <v>67</v>
      </c>
      <c r="B131" s="330" t="s">
        <v>462</v>
      </c>
      <c r="C131" s="357"/>
      <c r="D131" s="357"/>
      <c r="E131" s="357"/>
    </row>
    <row r="132" spans="1:11" ht="12" customHeight="1" x14ac:dyDescent="0.25">
      <c r="A132" s="514" t="s">
        <v>357</v>
      </c>
      <c r="B132" s="330" t="s">
        <v>463</v>
      </c>
      <c r="C132" s="357"/>
      <c r="D132" s="357"/>
      <c r="E132" s="357"/>
    </row>
    <row r="133" spans="1:11" s="306" customFormat="1" ht="12" customHeight="1" thickBot="1" x14ac:dyDescent="0.3">
      <c r="A133" s="523" t="s">
        <v>359</v>
      </c>
      <c r="B133" s="328" t="s">
        <v>464</v>
      </c>
      <c r="C133" s="357"/>
      <c r="D133" s="357"/>
      <c r="E133" s="357"/>
    </row>
    <row r="134" spans="1:11" ht="13.8" thickBot="1" x14ac:dyDescent="0.3">
      <c r="A134" s="346" t="s">
        <v>10</v>
      </c>
      <c r="B134" s="349" t="s">
        <v>677</v>
      </c>
      <c r="C134" s="498">
        <f>+C135+C136+C138+C139+C137</f>
        <v>0</v>
      </c>
      <c r="D134" s="498">
        <f>+D135+D136+D138+D139+D137</f>
        <v>0</v>
      </c>
      <c r="E134" s="498">
        <f>+E135+E136+E138+E139+E137</f>
        <v>0</v>
      </c>
      <c r="K134" s="477"/>
    </row>
    <row r="135" spans="1:11" x14ac:dyDescent="0.25">
      <c r="A135" s="514" t="s">
        <v>68</v>
      </c>
      <c r="B135" s="330" t="s">
        <v>466</v>
      </c>
      <c r="C135" s="357"/>
      <c r="D135" s="357"/>
      <c r="E135" s="357"/>
    </row>
    <row r="136" spans="1:11" ht="12" customHeight="1" x14ac:dyDescent="0.25">
      <c r="A136" s="514" t="s">
        <v>69</v>
      </c>
      <c r="B136" s="330" t="s">
        <v>467</v>
      </c>
      <c r="C136" s="357"/>
      <c r="D136" s="357"/>
      <c r="E136" s="357"/>
    </row>
    <row r="137" spans="1:11" ht="12" customHeight="1" x14ac:dyDescent="0.25">
      <c r="A137" s="514" t="s">
        <v>366</v>
      </c>
      <c r="B137" s="330" t="s">
        <v>676</v>
      </c>
      <c r="C137" s="357"/>
      <c r="D137" s="357"/>
      <c r="E137" s="357"/>
    </row>
    <row r="138" spans="1:11" s="306" customFormat="1" ht="12" customHeight="1" x14ac:dyDescent="0.25">
      <c r="A138" s="514" t="s">
        <v>368</v>
      </c>
      <c r="B138" s="330" t="s">
        <v>468</v>
      </c>
      <c r="C138" s="357"/>
      <c r="D138" s="357"/>
      <c r="E138" s="357"/>
    </row>
    <row r="139" spans="1:11" s="306" customFormat="1" ht="12" customHeight="1" thickBot="1" x14ac:dyDescent="0.3">
      <c r="A139" s="523" t="s">
        <v>675</v>
      </c>
      <c r="B139" s="328" t="s">
        <v>469</v>
      </c>
      <c r="C139" s="357"/>
      <c r="D139" s="357"/>
      <c r="E139" s="357"/>
    </row>
    <row r="140" spans="1:11" s="306" customFormat="1" ht="12" customHeight="1" thickBot="1" x14ac:dyDescent="0.3">
      <c r="A140" s="346" t="s">
        <v>11</v>
      </c>
      <c r="B140" s="349" t="s">
        <v>561</v>
      </c>
      <c r="C140" s="500">
        <f>+C141+C142+C143+C144</f>
        <v>0</v>
      </c>
      <c r="D140" s="500">
        <f>+D141+D142+D143+D144</f>
        <v>0</v>
      </c>
      <c r="E140" s="500">
        <f>+E141+E142+E143+E144</f>
        <v>0</v>
      </c>
    </row>
    <row r="141" spans="1:11" s="306" customFormat="1" ht="12" customHeight="1" x14ac:dyDescent="0.25">
      <c r="A141" s="514" t="s">
        <v>125</v>
      </c>
      <c r="B141" s="330" t="s">
        <v>471</v>
      </c>
      <c r="C141" s="357"/>
      <c r="D141" s="357"/>
      <c r="E141" s="357"/>
    </row>
    <row r="142" spans="1:11" s="306" customFormat="1" ht="12" customHeight="1" x14ac:dyDescent="0.25">
      <c r="A142" s="514" t="s">
        <v>126</v>
      </c>
      <c r="B142" s="330" t="s">
        <v>472</v>
      </c>
      <c r="C142" s="357"/>
      <c r="D142" s="357"/>
      <c r="E142" s="357"/>
    </row>
    <row r="143" spans="1:11" s="306" customFormat="1" ht="12" customHeight="1" x14ac:dyDescent="0.25">
      <c r="A143" s="514" t="s">
        <v>154</v>
      </c>
      <c r="B143" s="330" t="s">
        <v>473</v>
      </c>
      <c r="C143" s="357"/>
      <c r="D143" s="357"/>
      <c r="E143" s="357"/>
    </row>
    <row r="144" spans="1:11" ht="12.75" customHeight="1" thickBot="1" x14ac:dyDescent="0.3">
      <c r="A144" s="514" t="s">
        <v>374</v>
      </c>
      <c r="B144" s="330" t="s">
        <v>474</v>
      </c>
      <c r="C144" s="357"/>
      <c r="D144" s="357"/>
      <c r="E144" s="357"/>
    </row>
    <row r="145" spans="1:5" ht="12" customHeight="1" thickBot="1" x14ac:dyDescent="0.3">
      <c r="A145" s="346" t="s">
        <v>12</v>
      </c>
      <c r="B145" s="349" t="s">
        <v>475</v>
      </c>
      <c r="C145" s="513">
        <f>+C125+C129+C134+C140</f>
        <v>0</v>
      </c>
      <c r="D145" s="513">
        <f>+D125+D129+D134+D140</f>
        <v>0</v>
      </c>
      <c r="E145" s="513">
        <f>+E125+E129+E134+E140</f>
        <v>0</v>
      </c>
    </row>
    <row r="146" spans="1:5" ht="15" customHeight="1" thickBot="1" x14ac:dyDescent="0.3">
      <c r="A146" s="525" t="s">
        <v>13</v>
      </c>
      <c r="B146" s="369" t="s">
        <v>476</v>
      </c>
      <c r="C146" s="513">
        <f>+C124+C145</f>
        <v>0</v>
      </c>
      <c r="D146" s="513">
        <f>+D124+D145</f>
        <v>0</v>
      </c>
      <c r="E146" s="513">
        <f>+E124+E145</f>
        <v>0</v>
      </c>
    </row>
    <row r="147" spans="1:5" ht="13.8" thickBot="1" x14ac:dyDescent="0.3">
      <c r="A147" s="36"/>
      <c r="B147" s="37"/>
      <c r="C147" s="38"/>
      <c r="D147" s="38"/>
      <c r="E147" s="38"/>
    </row>
    <row r="148" spans="1:5" ht="15" customHeight="1" thickBot="1" x14ac:dyDescent="0.3">
      <c r="A148" s="490" t="s">
        <v>678</v>
      </c>
      <c r="B148" s="491"/>
      <c r="C148" s="98"/>
      <c r="D148" s="99"/>
      <c r="E148" s="96"/>
    </row>
    <row r="149" spans="1:5" ht="14.25" customHeight="1" thickBot="1" x14ac:dyDescent="0.3">
      <c r="A149" s="490" t="s">
        <v>143</v>
      </c>
      <c r="B149" s="491"/>
      <c r="C149" s="98"/>
      <c r="D149" s="99"/>
      <c r="E149" s="96"/>
    </row>
  </sheetData>
  <sheetProtection sheet="1" objects="1" scenarios="1"/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50"/>
  </sheetPr>
  <dimension ref="A1:K149"/>
  <sheetViews>
    <sheetView view="pageBreakPreview" zoomScaleNormal="100" zoomScaleSheetLayoutView="100" workbookViewId="0">
      <selection activeCell="E134" sqref="E134"/>
    </sheetView>
  </sheetViews>
  <sheetFormatPr defaultColWidth="9.33203125" defaultRowHeight="13.2" x14ac:dyDescent="0.25"/>
  <cols>
    <col min="1" max="1" width="14.77734375" style="505" customWidth="1"/>
    <col min="2" max="2" width="65.33203125" style="506" customWidth="1"/>
    <col min="3" max="5" width="17" style="507" customWidth="1"/>
    <col min="6" max="16384" width="9.33203125" style="26"/>
  </cols>
  <sheetData>
    <row r="1" spans="1:5" s="481" customFormat="1" ht="16.5" customHeight="1" thickBot="1" x14ac:dyDescent="0.3">
      <c r="A1" s="480"/>
      <c r="B1" s="482"/>
      <c r="C1" s="527"/>
      <c r="D1" s="492"/>
      <c r="E1" s="527" t="str">
        <f>+CONCATENATE("6.4. melléklet a ……/",LEFT(ÖSSZEFÜGGÉSEK!A4,4)+1,". (……) önkormányzati rendelethez")</f>
        <v>6.4. melléklet a ……/2015. (……) önkormányzati rendelethez</v>
      </c>
    </row>
    <row r="2" spans="1:5" s="528" customFormat="1" ht="15.75" customHeight="1" x14ac:dyDescent="0.25">
      <c r="A2" s="508" t="s">
        <v>51</v>
      </c>
      <c r="B2" s="1324" t="s">
        <v>150</v>
      </c>
      <c r="C2" s="1325"/>
      <c r="D2" s="1326"/>
      <c r="E2" s="501" t="s">
        <v>38</v>
      </c>
    </row>
    <row r="3" spans="1:5" s="528" customFormat="1" ht="23.4" thickBot="1" x14ac:dyDescent="0.3">
      <c r="A3" s="526" t="s">
        <v>556</v>
      </c>
      <c r="B3" s="1321" t="s">
        <v>682</v>
      </c>
      <c r="C3" s="1322"/>
      <c r="D3" s="1323"/>
      <c r="E3" s="476" t="s">
        <v>48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30" customFormat="1" ht="12" customHeight="1" thickBot="1" x14ac:dyDescent="0.3">
      <c r="A8" s="346" t="s">
        <v>4</v>
      </c>
      <c r="B8" s="342" t="s">
        <v>307</v>
      </c>
      <c r="C8" s="373">
        <f>SUM(C9:C14)</f>
        <v>0</v>
      </c>
      <c r="D8" s="373">
        <f>SUM(D9:D14)</f>
        <v>0</v>
      </c>
      <c r="E8" s="356">
        <f>SUM(E9:E14)</f>
        <v>0</v>
      </c>
    </row>
    <row r="9" spans="1:5" s="504" customFormat="1" ht="12" customHeight="1" x14ac:dyDescent="0.2">
      <c r="A9" s="514" t="s">
        <v>70</v>
      </c>
      <c r="B9" s="384" t="s">
        <v>308</v>
      </c>
      <c r="C9" s="375"/>
      <c r="D9" s="375"/>
      <c r="E9" s="358"/>
    </row>
    <row r="10" spans="1:5" s="531" customFormat="1" ht="12" customHeight="1" x14ac:dyDescent="0.2">
      <c r="A10" s="515" t="s">
        <v>71</v>
      </c>
      <c r="B10" s="385" t="s">
        <v>309</v>
      </c>
      <c r="C10" s="374"/>
      <c r="D10" s="374"/>
      <c r="E10" s="357"/>
    </row>
    <row r="11" spans="1:5" s="531" customFormat="1" ht="12" customHeight="1" x14ac:dyDescent="0.2">
      <c r="A11" s="515" t="s">
        <v>72</v>
      </c>
      <c r="B11" s="385" t="s">
        <v>310</v>
      </c>
      <c r="C11" s="374"/>
      <c r="D11" s="374"/>
      <c r="E11" s="357"/>
    </row>
    <row r="12" spans="1:5" s="531" customFormat="1" ht="12" customHeight="1" x14ac:dyDescent="0.2">
      <c r="A12" s="515" t="s">
        <v>73</v>
      </c>
      <c r="B12" s="385" t="s">
        <v>311</v>
      </c>
      <c r="C12" s="374"/>
      <c r="D12" s="374"/>
      <c r="E12" s="357"/>
    </row>
    <row r="13" spans="1:5" s="531" customFormat="1" ht="12" customHeight="1" x14ac:dyDescent="0.2">
      <c r="A13" s="515" t="s">
        <v>103</v>
      </c>
      <c r="B13" s="385" t="s">
        <v>312</v>
      </c>
      <c r="C13" s="374"/>
      <c r="D13" s="374"/>
      <c r="E13" s="357"/>
    </row>
    <row r="14" spans="1:5" s="504" customFormat="1" ht="12" customHeight="1" thickBot="1" x14ac:dyDescent="0.25">
      <c r="A14" s="516" t="s">
        <v>74</v>
      </c>
      <c r="B14" s="386" t="s">
        <v>313</v>
      </c>
      <c r="C14" s="376"/>
      <c r="D14" s="376"/>
      <c r="E14" s="359"/>
    </row>
    <row r="15" spans="1:5" s="504" customFormat="1" ht="12" customHeight="1" thickBot="1" x14ac:dyDescent="0.3">
      <c r="A15" s="346" t="s">
        <v>5</v>
      </c>
      <c r="B15" s="363" t="s">
        <v>314</v>
      </c>
      <c r="C15" s="373">
        <f>SUM(C16:C20)</f>
        <v>0</v>
      </c>
      <c r="D15" s="373">
        <f>SUM(D16:D20)</f>
        <v>0</v>
      </c>
      <c r="E15" s="356">
        <f>SUM(E16:E20)</f>
        <v>0</v>
      </c>
    </row>
    <row r="16" spans="1:5" s="504" customFormat="1" ht="12" customHeight="1" x14ac:dyDescent="0.2">
      <c r="A16" s="514" t="s">
        <v>76</v>
      </c>
      <c r="B16" s="384" t="s">
        <v>315</v>
      </c>
      <c r="C16" s="375"/>
      <c r="D16" s="375"/>
      <c r="E16" s="358"/>
    </row>
    <row r="17" spans="1:5" s="504" customFormat="1" ht="12" customHeight="1" x14ac:dyDescent="0.2">
      <c r="A17" s="515" t="s">
        <v>77</v>
      </c>
      <c r="B17" s="385" t="s">
        <v>316</v>
      </c>
      <c r="C17" s="374"/>
      <c r="D17" s="374"/>
      <c r="E17" s="357"/>
    </row>
    <row r="18" spans="1:5" s="504" customFormat="1" ht="12" customHeight="1" x14ac:dyDescent="0.2">
      <c r="A18" s="515" t="s">
        <v>78</v>
      </c>
      <c r="B18" s="385" t="s">
        <v>317</v>
      </c>
      <c r="C18" s="374"/>
      <c r="D18" s="374"/>
      <c r="E18" s="357"/>
    </row>
    <row r="19" spans="1:5" s="504" customFormat="1" ht="12" customHeight="1" x14ac:dyDescent="0.2">
      <c r="A19" s="515" t="s">
        <v>79</v>
      </c>
      <c r="B19" s="385" t="s">
        <v>318</v>
      </c>
      <c r="C19" s="374"/>
      <c r="D19" s="374"/>
      <c r="E19" s="357"/>
    </row>
    <row r="20" spans="1:5" s="504" customFormat="1" ht="12" customHeight="1" x14ac:dyDescent="0.2">
      <c r="A20" s="515" t="s">
        <v>80</v>
      </c>
      <c r="B20" s="385" t="s">
        <v>319</v>
      </c>
      <c r="C20" s="374"/>
      <c r="D20" s="374"/>
      <c r="E20" s="357"/>
    </row>
    <row r="21" spans="1:5" s="531" customFormat="1" ht="12" customHeight="1" thickBot="1" x14ac:dyDescent="0.25">
      <c r="A21" s="516" t="s">
        <v>87</v>
      </c>
      <c r="B21" s="386" t="s">
        <v>320</v>
      </c>
      <c r="C21" s="376"/>
      <c r="D21" s="376"/>
      <c r="E21" s="359"/>
    </row>
    <row r="22" spans="1:5" s="531" customFormat="1" ht="12" customHeight="1" thickBot="1" x14ac:dyDescent="0.3">
      <c r="A22" s="346" t="s">
        <v>6</v>
      </c>
      <c r="B22" s="342" t="s">
        <v>321</v>
      </c>
      <c r="C22" s="373">
        <f>SUM(C23:C27)</f>
        <v>0</v>
      </c>
      <c r="D22" s="373">
        <f>SUM(D23:D27)</f>
        <v>0</v>
      </c>
      <c r="E22" s="356">
        <f>SUM(E23:E27)</f>
        <v>0</v>
      </c>
    </row>
    <row r="23" spans="1:5" s="531" customFormat="1" ht="12" customHeight="1" x14ac:dyDescent="0.2">
      <c r="A23" s="514" t="s">
        <v>59</v>
      </c>
      <c r="B23" s="384" t="s">
        <v>322</v>
      </c>
      <c r="C23" s="375"/>
      <c r="D23" s="375"/>
      <c r="E23" s="358"/>
    </row>
    <row r="24" spans="1:5" s="504" customFormat="1" ht="12" customHeight="1" x14ac:dyDescent="0.2">
      <c r="A24" s="515" t="s">
        <v>60</v>
      </c>
      <c r="B24" s="385" t="s">
        <v>323</v>
      </c>
      <c r="C24" s="374"/>
      <c r="D24" s="374"/>
      <c r="E24" s="357"/>
    </row>
    <row r="25" spans="1:5" s="531" customFormat="1" ht="12" customHeight="1" x14ac:dyDescent="0.2">
      <c r="A25" s="515" t="s">
        <v>61</v>
      </c>
      <c r="B25" s="385" t="s">
        <v>324</v>
      </c>
      <c r="C25" s="374"/>
      <c r="D25" s="374"/>
      <c r="E25" s="357"/>
    </row>
    <row r="26" spans="1:5" s="531" customFormat="1" ht="12" customHeight="1" x14ac:dyDescent="0.2">
      <c r="A26" s="515" t="s">
        <v>62</v>
      </c>
      <c r="B26" s="385" t="s">
        <v>325</v>
      </c>
      <c r="C26" s="374"/>
      <c r="D26" s="374"/>
      <c r="E26" s="357"/>
    </row>
    <row r="27" spans="1:5" s="531" customFormat="1" ht="12" customHeight="1" x14ac:dyDescent="0.2">
      <c r="A27" s="515" t="s">
        <v>115</v>
      </c>
      <c r="B27" s="385" t="s">
        <v>326</v>
      </c>
      <c r="C27" s="374"/>
      <c r="D27" s="374"/>
      <c r="E27" s="357"/>
    </row>
    <row r="28" spans="1:5" s="531" customFormat="1" ht="12" customHeight="1" thickBot="1" x14ac:dyDescent="0.25">
      <c r="A28" s="516" t="s">
        <v>116</v>
      </c>
      <c r="B28" s="386" t="s">
        <v>327</v>
      </c>
      <c r="C28" s="376"/>
      <c r="D28" s="376"/>
      <c r="E28" s="359"/>
    </row>
    <row r="29" spans="1:5" s="531" customFormat="1" ht="12" customHeight="1" thickBot="1" x14ac:dyDescent="0.3">
      <c r="A29" s="346" t="s">
        <v>117</v>
      </c>
      <c r="B29" s="342" t="s">
        <v>328</v>
      </c>
      <c r="C29" s="379">
        <f>+C30+C33+C34+C35</f>
        <v>0</v>
      </c>
      <c r="D29" s="379">
        <f>+D30+D33+D34+D35</f>
        <v>0</v>
      </c>
      <c r="E29" s="391">
        <f>+E30+E33+E34+E35</f>
        <v>0</v>
      </c>
    </row>
    <row r="30" spans="1:5" s="531" customFormat="1" ht="12" customHeight="1" x14ac:dyDescent="0.2">
      <c r="A30" s="514" t="s">
        <v>329</v>
      </c>
      <c r="B30" s="384" t="s">
        <v>330</v>
      </c>
      <c r="C30" s="393">
        <f>+C31+C32</f>
        <v>0</v>
      </c>
      <c r="D30" s="393">
        <f>+D31+D32</f>
        <v>0</v>
      </c>
      <c r="E30" s="392">
        <f>+E31+E32</f>
        <v>0</v>
      </c>
    </row>
    <row r="31" spans="1:5" s="531" customFormat="1" ht="12" customHeight="1" x14ac:dyDescent="0.2">
      <c r="A31" s="515" t="s">
        <v>331</v>
      </c>
      <c r="B31" s="385" t="s">
        <v>332</v>
      </c>
      <c r="C31" s="374"/>
      <c r="D31" s="374"/>
      <c r="E31" s="357"/>
    </row>
    <row r="32" spans="1:5" s="531" customFormat="1" ht="12" customHeight="1" x14ac:dyDescent="0.2">
      <c r="A32" s="515" t="s">
        <v>333</v>
      </c>
      <c r="B32" s="385" t="s">
        <v>334</v>
      </c>
      <c r="C32" s="374"/>
      <c r="D32" s="374"/>
      <c r="E32" s="357"/>
    </row>
    <row r="33" spans="1:5" s="531" customFormat="1" ht="12" customHeight="1" x14ac:dyDescent="0.2">
      <c r="A33" s="515" t="s">
        <v>335</v>
      </c>
      <c r="B33" s="385" t="s">
        <v>336</v>
      </c>
      <c r="C33" s="374"/>
      <c r="D33" s="374"/>
      <c r="E33" s="357"/>
    </row>
    <row r="34" spans="1:5" s="531" customFormat="1" ht="12" customHeight="1" x14ac:dyDescent="0.2">
      <c r="A34" s="515" t="s">
        <v>337</v>
      </c>
      <c r="B34" s="385" t="s">
        <v>338</v>
      </c>
      <c r="C34" s="374"/>
      <c r="D34" s="374"/>
      <c r="E34" s="357"/>
    </row>
    <row r="35" spans="1:5" s="531" customFormat="1" ht="12" customHeight="1" thickBot="1" x14ac:dyDescent="0.25">
      <c r="A35" s="516" t="s">
        <v>339</v>
      </c>
      <c r="B35" s="386" t="s">
        <v>340</v>
      </c>
      <c r="C35" s="376"/>
      <c r="D35" s="376"/>
      <c r="E35" s="359"/>
    </row>
    <row r="36" spans="1:5" s="531" customFormat="1" ht="12" customHeight="1" thickBot="1" x14ac:dyDescent="0.3">
      <c r="A36" s="346" t="s">
        <v>8</v>
      </c>
      <c r="B36" s="342" t="s">
        <v>341</v>
      </c>
      <c r="C36" s="373">
        <f>SUM(C37:C46)</f>
        <v>0</v>
      </c>
      <c r="D36" s="373">
        <f>SUM(D37:D46)</f>
        <v>0</v>
      </c>
      <c r="E36" s="356">
        <f>SUM(E37:E46)</f>
        <v>0</v>
      </c>
    </row>
    <row r="37" spans="1:5" s="531" customFormat="1" ht="12" customHeight="1" x14ac:dyDescent="0.2">
      <c r="A37" s="514" t="s">
        <v>63</v>
      </c>
      <c r="B37" s="384" t="s">
        <v>342</v>
      </c>
      <c r="C37" s="375"/>
      <c r="D37" s="375"/>
      <c r="E37" s="358"/>
    </row>
    <row r="38" spans="1:5" s="531" customFormat="1" ht="12" customHeight="1" x14ac:dyDescent="0.2">
      <c r="A38" s="515" t="s">
        <v>64</v>
      </c>
      <c r="B38" s="385" t="s">
        <v>343</v>
      </c>
      <c r="C38" s="374"/>
      <c r="D38" s="374"/>
      <c r="E38" s="357"/>
    </row>
    <row r="39" spans="1:5" s="531" customFormat="1" ht="12" customHeight="1" x14ac:dyDescent="0.2">
      <c r="A39" s="515" t="s">
        <v>65</v>
      </c>
      <c r="B39" s="385" t="s">
        <v>344</v>
      </c>
      <c r="C39" s="374"/>
      <c r="D39" s="374"/>
      <c r="E39" s="357"/>
    </row>
    <row r="40" spans="1:5" s="531" customFormat="1" ht="12" customHeight="1" x14ac:dyDescent="0.2">
      <c r="A40" s="515" t="s">
        <v>119</v>
      </c>
      <c r="B40" s="385" t="s">
        <v>345</v>
      </c>
      <c r="C40" s="374"/>
      <c r="D40" s="374"/>
      <c r="E40" s="357"/>
    </row>
    <row r="41" spans="1:5" s="531" customFormat="1" ht="12" customHeight="1" x14ac:dyDescent="0.2">
      <c r="A41" s="515" t="s">
        <v>120</v>
      </c>
      <c r="B41" s="385" t="s">
        <v>346</v>
      </c>
      <c r="C41" s="374"/>
      <c r="D41" s="374"/>
      <c r="E41" s="357"/>
    </row>
    <row r="42" spans="1:5" s="531" customFormat="1" ht="12" customHeight="1" x14ac:dyDescent="0.2">
      <c r="A42" s="515" t="s">
        <v>121</v>
      </c>
      <c r="B42" s="385" t="s">
        <v>347</v>
      </c>
      <c r="C42" s="374"/>
      <c r="D42" s="374"/>
      <c r="E42" s="357"/>
    </row>
    <row r="43" spans="1:5" s="531" customFormat="1" ht="12" customHeight="1" x14ac:dyDescent="0.2">
      <c r="A43" s="515" t="s">
        <v>122</v>
      </c>
      <c r="B43" s="385" t="s">
        <v>348</v>
      </c>
      <c r="C43" s="374"/>
      <c r="D43" s="374"/>
      <c r="E43" s="357"/>
    </row>
    <row r="44" spans="1:5" s="531" customFormat="1" ht="12" customHeight="1" x14ac:dyDescent="0.2">
      <c r="A44" s="515" t="s">
        <v>123</v>
      </c>
      <c r="B44" s="385" t="s">
        <v>349</v>
      </c>
      <c r="C44" s="374"/>
      <c r="D44" s="374"/>
      <c r="E44" s="357"/>
    </row>
    <row r="45" spans="1:5" s="531" customFormat="1" ht="12" customHeight="1" x14ac:dyDescent="0.2">
      <c r="A45" s="515" t="s">
        <v>350</v>
      </c>
      <c r="B45" s="385" t="s">
        <v>351</v>
      </c>
      <c r="C45" s="377"/>
      <c r="D45" s="377"/>
      <c r="E45" s="360"/>
    </row>
    <row r="46" spans="1:5" s="504" customFormat="1" ht="12" customHeight="1" thickBot="1" x14ac:dyDescent="0.25">
      <c r="A46" s="516" t="s">
        <v>352</v>
      </c>
      <c r="B46" s="386" t="s">
        <v>353</v>
      </c>
      <c r="C46" s="378"/>
      <c r="D46" s="378"/>
      <c r="E46" s="361"/>
    </row>
    <row r="47" spans="1:5" s="531" customFormat="1" ht="12" customHeight="1" thickBot="1" x14ac:dyDescent="0.3">
      <c r="A47" s="346" t="s">
        <v>9</v>
      </c>
      <c r="B47" s="342" t="s">
        <v>354</v>
      </c>
      <c r="C47" s="373">
        <f>SUM(C48:C52)</f>
        <v>0</v>
      </c>
      <c r="D47" s="373">
        <f>SUM(D48:D52)</f>
        <v>0</v>
      </c>
      <c r="E47" s="356">
        <f>SUM(E48:E52)</f>
        <v>0</v>
      </c>
    </row>
    <row r="48" spans="1:5" s="531" customFormat="1" ht="12" customHeight="1" x14ac:dyDescent="0.2">
      <c r="A48" s="514" t="s">
        <v>66</v>
      </c>
      <c r="B48" s="384" t="s">
        <v>355</v>
      </c>
      <c r="C48" s="395"/>
      <c r="D48" s="395"/>
      <c r="E48" s="362"/>
    </row>
    <row r="49" spans="1:5" s="531" customFormat="1" ht="12" customHeight="1" x14ac:dyDescent="0.2">
      <c r="A49" s="515" t="s">
        <v>67</v>
      </c>
      <c r="B49" s="385" t="s">
        <v>356</v>
      </c>
      <c r="C49" s="377"/>
      <c r="D49" s="377"/>
      <c r="E49" s="360"/>
    </row>
    <row r="50" spans="1:5" s="531" customFormat="1" ht="12" customHeight="1" x14ac:dyDescent="0.2">
      <c r="A50" s="515" t="s">
        <v>357</v>
      </c>
      <c r="B50" s="385" t="s">
        <v>358</v>
      </c>
      <c r="C50" s="377"/>
      <c r="D50" s="377"/>
      <c r="E50" s="360"/>
    </row>
    <row r="51" spans="1:5" s="531" customFormat="1" ht="12" customHeight="1" x14ac:dyDescent="0.2">
      <c r="A51" s="515" t="s">
        <v>359</v>
      </c>
      <c r="B51" s="385" t="s">
        <v>360</v>
      </c>
      <c r="C51" s="377"/>
      <c r="D51" s="377"/>
      <c r="E51" s="360"/>
    </row>
    <row r="52" spans="1:5" s="531" customFormat="1" ht="12" customHeight="1" thickBot="1" x14ac:dyDescent="0.25">
      <c r="A52" s="516" t="s">
        <v>361</v>
      </c>
      <c r="B52" s="386" t="s">
        <v>362</v>
      </c>
      <c r="C52" s="378"/>
      <c r="D52" s="378"/>
      <c r="E52" s="361"/>
    </row>
    <row r="53" spans="1:5" s="531" customFormat="1" ht="12" customHeight="1" thickBot="1" x14ac:dyDescent="0.3">
      <c r="A53" s="346" t="s">
        <v>124</v>
      </c>
      <c r="B53" s="342" t="s">
        <v>363</v>
      </c>
      <c r="C53" s="373">
        <f>SUM(C54:C56)</f>
        <v>0</v>
      </c>
      <c r="D53" s="373">
        <f>SUM(D54:D56)</f>
        <v>0</v>
      </c>
      <c r="E53" s="356">
        <f>SUM(E54:E56)</f>
        <v>0</v>
      </c>
    </row>
    <row r="54" spans="1:5" s="504" customFormat="1" ht="12" customHeight="1" x14ac:dyDescent="0.2">
      <c r="A54" s="514" t="s">
        <v>68</v>
      </c>
      <c r="B54" s="384" t="s">
        <v>364</v>
      </c>
      <c r="C54" s="375"/>
      <c r="D54" s="375"/>
      <c r="E54" s="358"/>
    </row>
    <row r="55" spans="1:5" s="504" customFormat="1" ht="12" customHeight="1" x14ac:dyDescent="0.2">
      <c r="A55" s="515" t="s">
        <v>69</v>
      </c>
      <c r="B55" s="385" t="s">
        <v>365</v>
      </c>
      <c r="C55" s="374"/>
      <c r="D55" s="374"/>
      <c r="E55" s="357"/>
    </row>
    <row r="56" spans="1:5" s="504" customFormat="1" ht="12" customHeight="1" x14ac:dyDescent="0.2">
      <c r="A56" s="515" t="s">
        <v>366</v>
      </c>
      <c r="B56" s="385" t="s">
        <v>367</v>
      </c>
      <c r="C56" s="374"/>
      <c r="D56" s="374"/>
      <c r="E56" s="357"/>
    </row>
    <row r="57" spans="1:5" s="504" customFormat="1" ht="12" customHeight="1" thickBot="1" x14ac:dyDescent="0.25">
      <c r="A57" s="516" t="s">
        <v>368</v>
      </c>
      <c r="B57" s="386" t="s">
        <v>369</v>
      </c>
      <c r="C57" s="376"/>
      <c r="D57" s="376"/>
      <c r="E57" s="359"/>
    </row>
    <row r="58" spans="1:5" s="531" customFormat="1" ht="12" customHeight="1" thickBot="1" x14ac:dyDescent="0.3">
      <c r="A58" s="346" t="s">
        <v>11</v>
      </c>
      <c r="B58" s="363" t="s">
        <v>370</v>
      </c>
      <c r="C58" s="373">
        <f>SUM(C59:C61)</f>
        <v>0</v>
      </c>
      <c r="D58" s="373">
        <f>SUM(D59:D61)</f>
        <v>0</v>
      </c>
      <c r="E58" s="356">
        <f>SUM(E59:E61)</f>
        <v>0</v>
      </c>
    </row>
    <row r="59" spans="1:5" s="531" customFormat="1" ht="12" customHeight="1" x14ac:dyDescent="0.2">
      <c r="A59" s="514" t="s">
        <v>125</v>
      </c>
      <c r="B59" s="384" t="s">
        <v>371</v>
      </c>
      <c r="C59" s="377"/>
      <c r="D59" s="377"/>
      <c r="E59" s="360"/>
    </row>
    <row r="60" spans="1:5" s="531" customFormat="1" ht="12" customHeight="1" x14ac:dyDescent="0.2">
      <c r="A60" s="515" t="s">
        <v>126</v>
      </c>
      <c r="B60" s="385" t="s">
        <v>559</v>
      </c>
      <c r="C60" s="377"/>
      <c r="D60" s="377"/>
      <c r="E60" s="360"/>
    </row>
    <row r="61" spans="1:5" s="531" customFormat="1" ht="12" customHeight="1" x14ac:dyDescent="0.2">
      <c r="A61" s="515" t="s">
        <v>154</v>
      </c>
      <c r="B61" s="385" t="s">
        <v>373</v>
      </c>
      <c r="C61" s="377"/>
      <c r="D61" s="377"/>
      <c r="E61" s="360"/>
    </row>
    <row r="62" spans="1:5" s="531" customFormat="1" ht="12" customHeight="1" thickBot="1" x14ac:dyDescent="0.25">
      <c r="A62" s="516" t="s">
        <v>374</v>
      </c>
      <c r="B62" s="386" t="s">
        <v>375</v>
      </c>
      <c r="C62" s="377"/>
      <c r="D62" s="377"/>
      <c r="E62" s="360"/>
    </row>
    <row r="63" spans="1:5" s="531" customFormat="1" ht="12" customHeight="1" thickBot="1" x14ac:dyDescent="0.3">
      <c r="A63" s="346" t="s">
        <v>12</v>
      </c>
      <c r="B63" s="342" t="s">
        <v>376</v>
      </c>
      <c r="C63" s="379">
        <f>+C8+C15+C22+C29+C36+C47+C53+C58</f>
        <v>0</v>
      </c>
      <c r="D63" s="379">
        <f>+D8+D15+D22+D29+D36+D47+D53+D58</f>
        <v>0</v>
      </c>
      <c r="E63" s="391">
        <f>+E8+E15+E22+E29+E36+E47+E53+E58</f>
        <v>0</v>
      </c>
    </row>
    <row r="64" spans="1:5" s="531" customFormat="1" ht="12" customHeight="1" thickBot="1" x14ac:dyDescent="0.25">
      <c r="A64" s="517" t="s">
        <v>557</v>
      </c>
      <c r="B64" s="363" t="s">
        <v>378</v>
      </c>
      <c r="C64" s="373">
        <f>SUM(C65:C67)</f>
        <v>0</v>
      </c>
      <c r="D64" s="373">
        <f>SUM(D65:D67)</f>
        <v>0</v>
      </c>
      <c r="E64" s="356">
        <f>SUM(E65:E67)</f>
        <v>0</v>
      </c>
    </row>
    <row r="65" spans="1:5" s="531" customFormat="1" ht="12" customHeight="1" x14ac:dyDescent="0.2">
      <c r="A65" s="514" t="s">
        <v>379</v>
      </c>
      <c r="B65" s="384" t="s">
        <v>380</v>
      </c>
      <c r="C65" s="377"/>
      <c r="D65" s="377"/>
      <c r="E65" s="360"/>
    </row>
    <row r="66" spans="1:5" s="531" customFormat="1" ht="12" customHeight="1" x14ac:dyDescent="0.2">
      <c r="A66" s="515" t="s">
        <v>381</v>
      </c>
      <c r="B66" s="385" t="s">
        <v>382</v>
      </c>
      <c r="C66" s="377"/>
      <c r="D66" s="377"/>
      <c r="E66" s="360"/>
    </row>
    <row r="67" spans="1:5" s="531" customFormat="1" ht="12" customHeight="1" thickBot="1" x14ac:dyDescent="0.25">
      <c r="A67" s="516" t="s">
        <v>383</v>
      </c>
      <c r="B67" s="510" t="s">
        <v>384</v>
      </c>
      <c r="C67" s="377"/>
      <c r="D67" s="377"/>
      <c r="E67" s="360"/>
    </row>
    <row r="68" spans="1:5" s="531" customFormat="1" ht="12" customHeight="1" thickBot="1" x14ac:dyDescent="0.25">
      <c r="A68" s="517" t="s">
        <v>385</v>
      </c>
      <c r="B68" s="363" t="s">
        <v>386</v>
      </c>
      <c r="C68" s="373">
        <f>SUM(C69:C72)</f>
        <v>0</v>
      </c>
      <c r="D68" s="373">
        <f>SUM(D69:D72)</f>
        <v>0</v>
      </c>
      <c r="E68" s="356">
        <f>SUM(E69:E72)</f>
        <v>0</v>
      </c>
    </row>
    <row r="69" spans="1:5" s="531" customFormat="1" ht="12" customHeight="1" x14ac:dyDescent="0.2">
      <c r="A69" s="514" t="s">
        <v>104</v>
      </c>
      <c r="B69" s="384" t="s">
        <v>387</v>
      </c>
      <c r="C69" s="377"/>
      <c r="D69" s="377"/>
      <c r="E69" s="360"/>
    </row>
    <row r="70" spans="1:5" s="531" customFormat="1" ht="12" customHeight="1" x14ac:dyDescent="0.2">
      <c r="A70" s="515" t="s">
        <v>105</v>
      </c>
      <c r="B70" s="385" t="s">
        <v>388</v>
      </c>
      <c r="C70" s="377"/>
      <c r="D70" s="377"/>
      <c r="E70" s="360"/>
    </row>
    <row r="71" spans="1:5" s="531" customFormat="1" ht="12" customHeight="1" x14ac:dyDescent="0.2">
      <c r="A71" s="515" t="s">
        <v>389</v>
      </c>
      <c r="B71" s="385" t="s">
        <v>390</v>
      </c>
      <c r="C71" s="377"/>
      <c r="D71" s="377"/>
      <c r="E71" s="360"/>
    </row>
    <row r="72" spans="1:5" s="531" customFormat="1" ht="12" customHeight="1" thickBot="1" x14ac:dyDescent="0.25">
      <c r="A72" s="516" t="s">
        <v>391</v>
      </c>
      <c r="B72" s="386" t="s">
        <v>392</v>
      </c>
      <c r="C72" s="377"/>
      <c r="D72" s="377"/>
      <c r="E72" s="360"/>
    </row>
    <row r="73" spans="1:5" s="531" customFormat="1" ht="12" customHeight="1" thickBot="1" x14ac:dyDescent="0.25">
      <c r="A73" s="517" t="s">
        <v>393</v>
      </c>
      <c r="B73" s="363" t="s">
        <v>394</v>
      </c>
      <c r="C73" s="373">
        <f>SUM(C74:C75)</f>
        <v>0</v>
      </c>
      <c r="D73" s="373">
        <f>SUM(D74:D75)</f>
        <v>0</v>
      </c>
      <c r="E73" s="356">
        <f>SUM(E74:E75)</f>
        <v>0</v>
      </c>
    </row>
    <row r="74" spans="1:5" s="531" customFormat="1" ht="12" customHeight="1" x14ac:dyDescent="0.2">
      <c r="A74" s="514" t="s">
        <v>395</v>
      </c>
      <c r="B74" s="384" t="s">
        <v>396</v>
      </c>
      <c r="C74" s="377"/>
      <c r="D74" s="377"/>
      <c r="E74" s="360"/>
    </row>
    <row r="75" spans="1:5" s="531" customFormat="1" ht="12" customHeight="1" thickBot="1" x14ac:dyDescent="0.25">
      <c r="A75" s="516" t="s">
        <v>397</v>
      </c>
      <c r="B75" s="386" t="s">
        <v>398</v>
      </c>
      <c r="C75" s="377"/>
      <c r="D75" s="377"/>
      <c r="E75" s="360"/>
    </row>
    <row r="76" spans="1:5" s="531" customFormat="1" ht="12" customHeight="1" thickBot="1" x14ac:dyDescent="0.25">
      <c r="A76" s="517" t="s">
        <v>399</v>
      </c>
      <c r="B76" s="363" t="s">
        <v>400</v>
      </c>
      <c r="C76" s="373">
        <f>SUM(C77:C79)</f>
        <v>0</v>
      </c>
      <c r="D76" s="373">
        <f>SUM(D77:D79)</f>
        <v>0</v>
      </c>
      <c r="E76" s="356">
        <f>SUM(E77:E79)</f>
        <v>0</v>
      </c>
    </row>
    <row r="77" spans="1:5" s="531" customFormat="1" ht="12" customHeight="1" x14ac:dyDescent="0.2">
      <c r="A77" s="514" t="s">
        <v>401</v>
      </c>
      <c r="B77" s="384" t="s">
        <v>402</v>
      </c>
      <c r="C77" s="377"/>
      <c r="D77" s="377"/>
      <c r="E77" s="360"/>
    </row>
    <row r="78" spans="1:5" s="531" customFormat="1" ht="12" customHeight="1" x14ac:dyDescent="0.2">
      <c r="A78" s="515" t="s">
        <v>403</v>
      </c>
      <c r="B78" s="385" t="s">
        <v>404</v>
      </c>
      <c r="C78" s="377"/>
      <c r="D78" s="377"/>
      <c r="E78" s="360"/>
    </row>
    <row r="79" spans="1:5" s="531" customFormat="1" ht="12" customHeight="1" thickBot="1" x14ac:dyDescent="0.25">
      <c r="A79" s="516" t="s">
        <v>405</v>
      </c>
      <c r="B79" s="386" t="s">
        <v>406</v>
      </c>
      <c r="C79" s="377"/>
      <c r="D79" s="377"/>
      <c r="E79" s="360"/>
    </row>
    <row r="80" spans="1:5" s="531" customFormat="1" ht="12" customHeight="1" thickBot="1" x14ac:dyDescent="0.25">
      <c r="A80" s="517" t="s">
        <v>407</v>
      </c>
      <c r="B80" s="363" t="s">
        <v>408</v>
      </c>
      <c r="C80" s="373">
        <f>SUM(C81:C84)</f>
        <v>0</v>
      </c>
      <c r="D80" s="373">
        <f>SUM(D81:D84)</f>
        <v>0</v>
      </c>
      <c r="E80" s="356">
        <f>SUM(E81:E84)</f>
        <v>0</v>
      </c>
    </row>
    <row r="81" spans="1:5" s="531" customFormat="1" ht="12" customHeight="1" x14ac:dyDescent="0.2">
      <c r="A81" s="518" t="s">
        <v>409</v>
      </c>
      <c r="B81" s="384" t="s">
        <v>410</v>
      </c>
      <c r="C81" s="377"/>
      <c r="D81" s="377"/>
      <c r="E81" s="360"/>
    </row>
    <row r="82" spans="1:5" s="531" customFormat="1" ht="12" customHeight="1" x14ac:dyDescent="0.2">
      <c r="A82" s="519" t="s">
        <v>411</v>
      </c>
      <c r="B82" s="385" t="s">
        <v>412</v>
      </c>
      <c r="C82" s="377"/>
      <c r="D82" s="377"/>
      <c r="E82" s="360"/>
    </row>
    <row r="83" spans="1:5" s="531" customFormat="1" ht="12" customHeight="1" x14ac:dyDescent="0.2">
      <c r="A83" s="519" t="s">
        <v>413</v>
      </c>
      <c r="B83" s="385" t="s">
        <v>414</v>
      </c>
      <c r="C83" s="377"/>
      <c r="D83" s="377"/>
      <c r="E83" s="360"/>
    </row>
    <row r="84" spans="1:5" s="531" customFormat="1" ht="12" customHeight="1" thickBot="1" x14ac:dyDescent="0.25">
      <c r="A84" s="520" t="s">
        <v>415</v>
      </c>
      <c r="B84" s="386" t="s">
        <v>416</v>
      </c>
      <c r="C84" s="377"/>
      <c r="D84" s="377"/>
      <c r="E84" s="360"/>
    </row>
    <row r="85" spans="1:5" s="531" customFormat="1" ht="12" customHeight="1" thickBot="1" x14ac:dyDescent="0.25">
      <c r="A85" s="517" t="s">
        <v>417</v>
      </c>
      <c r="B85" s="363" t="s">
        <v>418</v>
      </c>
      <c r="C85" s="399"/>
      <c r="D85" s="399"/>
      <c r="E85" s="400"/>
    </row>
    <row r="86" spans="1:5" s="531" customFormat="1" ht="12" customHeight="1" thickBot="1" x14ac:dyDescent="0.25">
      <c r="A86" s="517" t="s">
        <v>419</v>
      </c>
      <c r="B86" s="511" t="s">
        <v>420</v>
      </c>
      <c r="C86" s="379">
        <f>+C64+C68+C73+C76+C80+C85</f>
        <v>0</v>
      </c>
      <c r="D86" s="379">
        <f>+D64+D68+D73+D76+D80+D85</f>
        <v>0</v>
      </c>
      <c r="E86" s="391">
        <f>+E64+E68+E73+E76+E80+E85</f>
        <v>0</v>
      </c>
    </row>
    <row r="87" spans="1:5" s="531" customFormat="1" ht="12" customHeight="1" thickBot="1" x14ac:dyDescent="0.25">
      <c r="A87" s="521" t="s">
        <v>421</v>
      </c>
      <c r="B87" s="512" t="s">
        <v>558</v>
      </c>
      <c r="C87" s="379">
        <f>+C63+C86</f>
        <v>0</v>
      </c>
      <c r="D87" s="379">
        <f>+D63+D86</f>
        <v>0</v>
      </c>
      <c r="E87" s="391">
        <f>+E63+E86</f>
        <v>0</v>
      </c>
    </row>
    <row r="88" spans="1:5" s="531" customFormat="1" ht="15" customHeight="1" x14ac:dyDescent="0.25">
      <c r="A88" s="486"/>
      <c r="B88" s="487"/>
      <c r="C88" s="502"/>
      <c r="D88" s="502"/>
      <c r="E88" s="502"/>
    </row>
    <row r="89" spans="1:5" ht="13.8" thickBot="1" x14ac:dyDescent="0.3">
      <c r="A89" s="488"/>
      <c r="B89" s="489"/>
      <c r="C89" s="503"/>
      <c r="D89" s="503"/>
      <c r="E89" s="503"/>
    </row>
    <row r="90" spans="1:5" s="530" customFormat="1" ht="16.5" customHeight="1" thickBot="1" x14ac:dyDescent="0.3">
      <c r="A90" s="1318" t="s">
        <v>42</v>
      </c>
      <c r="B90" s="1319"/>
      <c r="C90" s="1319"/>
      <c r="D90" s="1319"/>
      <c r="E90" s="1320"/>
    </row>
    <row r="91" spans="1:5" s="306" customFormat="1" ht="12" customHeight="1" thickBot="1" x14ac:dyDescent="0.3">
      <c r="A91" s="509" t="s">
        <v>4</v>
      </c>
      <c r="B91" s="345" t="s">
        <v>429</v>
      </c>
      <c r="C91" s="372">
        <f>SUM(C92:C96)</f>
        <v>0</v>
      </c>
      <c r="D91" s="372">
        <f>SUM(D92:D96)</f>
        <v>0</v>
      </c>
      <c r="E91" s="327">
        <f>SUM(E92:E96)</f>
        <v>0</v>
      </c>
    </row>
    <row r="92" spans="1:5" ht="12" customHeight="1" x14ac:dyDescent="0.25">
      <c r="A92" s="522" t="s">
        <v>70</v>
      </c>
      <c r="B92" s="331" t="s">
        <v>34</v>
      </c>
      <c r="C92" s="83"/>
      <c r="D92" s="83"/>
      <c r="E92" s="326"/>
    </row>
    <row r="93" spans="1:5" ht="12" customHeight="1" x14ac:dyDescent="0.25">
      <c r="A93" s="515" t="s">
        <v>71</v>
      </c>
      <c r="B93" s="329" t="s">
        <v>127</v>
      </c>
      <c r="C93" s="374"/>
      <c r="D93" s="374"/>
      <c r="E93" s="357"/>
    </row>
    <row r="94" spans="1:5" ht="12" customHeight="1" x14ac:dyDescent="0.25">
      <c r="A94" s="515" t="s">
        <v>72</v>
      </c>
      <c r="B94" s="329" t="s">
        <v>98</v>
      </c>
      <c r="C94" s="376"/>
      <c r="D94" s="376"/>
      <c r="E94" s="359"/>
    </row>
    <row r="95" spans="1:5" ht="12" customHeight="1" x14ac:dyDescent="0.25">
      <c r="A95" s="515" t="s">
        <v>73</v>
      </c>
      <c r="B95" s="332" t="s">
        <v>128</v>
      </c>
      <c r="C95" s="376"/>
      <c r="D95" s="376"/>
      <c r="E95" s="359"/>
    </row>
    <row r="96" spans="1:5" ht="12" customHeight="1" x14ac:dyDescent="0.25">
      <c r="A96" s="515" t="s">
        <v>82</v>
      </c>
      <c r="B96" s="340" t="s">
        <v>129</v>
      </c>
      <c r="C96" s="376"/>
      <c r="D96" s="376"/>
      <c r="E96" s="359"/>
    </row>
    <row r="97" spans="1:5" ht="12" customHeight="1" x14ac:dyDescent="0.25">
      <c r="A97" s="515" t="s">
        <v>74</v>
      </c>
      <c r="B97" s="329" t="s">
        <v>430</v>
      </c>
      <c r="C97" s="376"/>
      <c r="D97" s="376"/>
      <c r="E97" s="359"/>
    </row>
    <row r="98" spans="1:5" ht="12" customHeight="1" x14ac:dyDescent="0.2">
      <c r="A98" s="515" t="s">
        <v>75</v>
      </c>
      <c r="B98" s="352" t="s">
        <v>431</v>
      </c>
      <c r="C98" s="376"/>
      <c r="D98" s="376"/>
      <c r="E98" s="359"/>
    </row>
    <row r="99" spans="1:5" ht="12" customHeight="1" x14ac:dyDescent="0.25">
      <c r="A99" s="515" t="s">
        <v>83</v>
      </c>
      <c r="B99" s="353" t="s">
        <v>432</v>
      </c>
      <c r="C99" s="376"/>
      <c r="D99" s="376"/>
      <c r="E99" s="359"/>
    </row>
    <row r="100" spans="1:5" ht="12" customHeight="1" x14ac:dyDescent="0.25">
      <c r="A100" s="515" t="s">
        <v>84</v>
      </c>
      <c r="B100" s="353" t="s">
        <v>433</v>
      </c>
      <c r="C100" s="376"/>
      <c r="D100" s="376"/>
      <c r="E100" s="359"/>
    </row>
    <row r="101" spans="1:5" ht="12" customHeight="1" x14ac:dyDescent="0.2">
      <c r="A101" s="515" t="s">
        <v>85</v>
      </c>
      <c r="B101" s="352" t="s">
        <v>434</v>
      </c>
      <c r="C101" s="376"/>
      <c r="D101" s="376"/>
      <c r="E101" s="359"/>
    </row>
    <row r="102" spans="1:5" ht="12" customHeight="1" x14ac:dyDescent="0.2">
      <c r="A102" s="515" t="s">
        <v>86</v>
      </c>
      <c r="B102" s="352" t="s">
        <v>435</v>
      </c>
      <c r="C102" s="376"/>
      <c r="D102" s="376"/>
      <c r="E102" s="359"/>
    </row>
    <row r="103" spans="1:5" ht="12" customHeight="1" x14ac:dyDescent="0.25">
      <c r="A103" s="515" t="s">
        <v>88</v>
      </c>
      <c r="B103" s="353" t="s">
        <v>436</v>
      </c>
      <c r="C103" s="376"/>
      <c r="D103" s="376"/>
      <c r="E103" s="359"/>
    </row>
    <row r="104" spans="1:5" ht="12" customHeight="1" x14ac:dyDescent="0.25">
      <c r="A104" s="523" t="s">
        <v>130</v>
      </c>
      <c r="B104" s="354" t="s">
        <v>437</v>
      </c>
      <c r="C104" s="376"/>
      <c r="D104" s="376"/>
      <c r="E104" s="359"/>
    </row>
    <row r="105" spans="1:5" ht="12" customHeight="1" x14ac:dyDescent="0.25">
      <c r="A105" s="515" t="s">
        <v>438</v>
      </c>
      <c r="B105" s="354" t="s">
        <v>439</v>
      </c>
      <c r="C105" s="376"/>
      <c r="D105" s="376"/>
      <c r="E105" s="359"/>
    </row>
    <row r="106" spans="1:5" s="306" customFormat="1" ht="12" customHeight="1" thickBot="1" x14ac:dyDescent="0.3">
      <c r="A106" s="524" t="s">
        <v>440</v>
      </c>
      <c r="B106" s="355" t="s">
        <v>441</v>
      </c>
      <c r="C106" s="84"/>
      <c r="D106" s="84"/>
      <c r="E106" s="320"/>
    </row>
    <row r="107" spans="1:5" ht="12" customHeight="1" thickBot="1" x14ac:dyDescent="0.3">
      <c r="A107" s="346" t="s">
        <v>5</v>
      </c>
      <c r="B107" s="344" t="s">
        <v>442</v>
      </c>
      <c r="C107" s="373">
        <f>+C108+C110+C112</f>
        <v>0</v>
      </c>
      <c r="D107" s="373">
        <f>+D108+D110+D112</f>
        <v>0</v>
      </c>
      <c r="E107" s="356">
        <f>+E108+E110+E112</f>
        <v>0</v>
      </c>
    </row>
    <row r="108" spans="1:5" ht="12" customHeight="1" x14ac:dyDescent="0.25">
      <c r="A108" s="514" t="s">
        <v>76</v>
      </c>
      <c r="B108" s="329" t="s">
        <v>152</v>
      </c>
      <c r="C108" s="375"/>
      <c r="D108" s="375"/>
      <c r="E108" s="358"/>
    </row>
    <row r="109" spans="1:5" ht="12" customHeight="1" x14ac:dyDescent="0.25">
      <c r="A109" s="514" t="s">
        <v>77</v>
      </c>
      <c r="B109" s="333" t="s">
        <v>443</v>
      </c>
      <c r="C109" s="375"/>
      <c r="D109" s="375"/>
      <c r="E109" s="358"/>
    </row>
    <row r="110" spans="1:5" ht="12" customHeight="1" x14ac:dyDescent="0.25">
      <c r="A110" s="514" t="s">
        <v>78</v>
      </c>
      <c r="B110" s="333" t="s">
        <v>131</v>
      </c>
      <c r="C110" s="374"/>
      <c r="D110" s="374"/>
      <c r="E110" s="357"/>
    </row>
    <row r="111" spans="1:5" ht="12" customHeight="1" x14ac:dyDescent="0.25">
      <c r="A111" s="514" t="s">
        <v>79</v>
      </c>
      <c r="B111" s="333" t="s">
        <v>444</v>
      </c>
      <c r="C111" s="374"/>
      <c r="D111" s="374"/>
      <c r="E111" s="357"/>
    </row>
    <row r="112" spans="1:5" ht="12" customHeight="1" x14ac:dyDescent="0.25">
      <c r="A112" s="514" t="s">
        <v>80</v>
      </c>
      <c r="B112" s="365" t="s">
        <v>155</v>
      </c>
      <c r="C112" s="374"/>
      <c r="D112" s="374"/>
      <c r="E112" s="357"/>
    </row>
    <row r="113" spans="1:5" ht="12" customHeight="1" x14ac:dyDescent="0.25">
      <c r="A113" s="514" t="s">
        <v>87</v>
      </c>
      <c r="B113" s="364" t="s">
        <v>445</v>
      </c>
      <c r="C113" s="374"/>
      <c r="D113" s="374"/>
      <c r="E113" s="357"/>
    </row>
    <row r="114" spans="1:5" ht="12" customHeight="1" x14ac:dyDescent="0.25">
      <c r="A114" s="514" t="s">
        <v>89</v>
      </c>
      <c r="B114" s="380" t="s">
        <v>446</v>
      </c>
      <c r="C114" s="374"/>
      <c r="D114" s="374"/>
      <c r="E114" s="357"/>
    </row>
    <row r="115" spans="1:5" ht="12" customHeight="1" x14ac:dyDescent="0.25">
      <c r="A115" s="514" t="s">
        <v>132</v>
      </c>
      <c r="B115" s="353" t="s">
        <v>433</v>
      </c>
      <c r="C115" s="374"/>
      <c r="D115" s="374"/>
      <c r="E115" s="357"/>
    </row>
    <row r="116" spans="1:5" ht="12" customHeight="1" x14ac:dyDescent="0.25">
      <c r="A116" s="514" t="s">
        <v>133</v>
      </c>
      <c r="B116" s="353" t="s">
        <v>447</v>
      </c>
      <c r="C116" s="374"/>
      <c r="D116" s="374"/>
      <c r="E116" s="357"/>
    </row>
    <row r="117" spans="1:5" ht="12" customHeight="1" x14ac:dyDescent="0.25">
      <c r="A117" s="514" t="s">
        <v>134</v>
      </c>
      <c r="B117" s="353" t="s">
        <v>448</v>
      </c>
      <c r="C117" s="374"/>
      <c r="D117" s="374"/>
      <c r="E117" s="357"/>
    </row>
    <row r="118" spans="1:5" ht="12" customHeight="1" x14ac:dyDescent="0.25">
      <c r="A118" s="514" t="s">
        <v>449</v>
      </c>
      <c r="B118" s="353" t="s">
        <v>436</v>
      </c>
      <c r="C118" s="374"/>
      <c r="D118" s="374"/>
      <c r="E118" s="357"/>
    </row>
    <row r="119" spans="1:5" ht="12" customHeight="1" x14ac:dyDescent="0.25">
      <c r="A119" s="514" t="s">
        <v>450</v>
      </c>
      <c r="B119" s="353" t="s">
        <v>451</v>
      </c>
      <c r="C119" s="374"/>
      <c r="D119" s="374"/>
      <c r="E119" s="357"/>
    </row>
    <row r="120" spans="1:5" ht="12" customHeight="1" thickBot="1" x14ac:dyDescent="0.3">
      <c r="A120" s="523" t="s">
        <v>452</v>
      </c>
      <c r="B120" s="353" t="s">
        <v>453</v>
      </c>
      <c r="C120" s="376"/>
      <c r="D120" s="376"/>
      <c r="E120" s="359"/>
    </row>
    <row r="121" spans="1:5" ht="12" customHeight="1" thickBot="1" x14ac:dyDescent="0.3">
      <c r="A121" s="346" t="s">
        <v>6</v>
      </c>
      <c r="B121" s="349" t="s">
        <v>454</v>
      </c>
      <c r="C121" s="373">
        <f>+C122+C123</f>
        <v>0</v>
      </c>
      <c r="D121" s="373">
        <f>+D122+D123</f>
        <v>0</v>
      </c>
      <c r="E121" s="356">
        <f>+E122+E123</f>
        <v>0</v>
      </c>
    </row>
    <row r="122" spans="1:5" ht="12" customHeight="1" x14ac:dyDescent="0.25">
      <c r="A122" s="514" t="s">
        <v>59</v>
      </c>
      <c r="B122" s="330" t="s">
        <v>44</v>
      </c>
      <c r="C122" s="375"/>
      <c r="D122" s="375"/>
      <c r="E122" s="358"/>
    </row>
    <row r="123" spans="1:5" ht="12" customHeight="1" thickBot="1" x14ac:dyDescent="0.3">
      <c r="A123" s="516" t="s">
        <v>60</v>
      </c>
      <c r="B123" s="333" t="s">
        <v>45</v>
      </c>
      <c r="C123" s="376"/>
      <c r="D123" s="376"/>
      <c r="E123" s="359"/>
    </row>
    <row r="124" spans="1:5" ht="12" customHeight="1" thickBot="1" x14ac:dyDescent="0.3">
      <c r="A124" s="346" t="s">
        <v>7</v>
      </c>
      <c r="B124" s="349" t="s">
        <v>455</v>
      </c>
      <c r="C124" s="373">
        <f>+C91+C107+C121</f>
        <v>0</v>
      </c>
      <c r="D124" s="373">
        <f>+D91+D107+D121</f>
        <v>0</v>
      </c>
      <c r="E124" s="356">
        <f>+E91+E107+E121</f>
        <v>0</v>
      </c>
    </row>
    <row r="125" spans="1:5" ht="12" customHeight="1" thickBot="1" x14ac:dyDescent="0.3">
      <c r="A125" s="346" t="s">
        <v>8</v>
      </c>
      <c r="B125" s="349" t="s">
        <v>560</v>
      </c>
      <c r="C125" s="373">
        <f>+C126+C127+C128</f>
        <v>0</v>
      </c>
      <c r="D125" s="373">
        <f>+D126+D127+D128</f>
        <v>0</v>
      </c>
      <c r="E125" s="356">
        <f>+E126+E127+E128</f>
        <v>0</v>
      </c>
    </row>
    <row r="126" spans="1:5" ht="12" customHeight="1" x14ac:dyDescent="0.25">
      <c r="A126" s="514" t="s">
        <v>63</v>
      </c>
      <c r="B126" s="330" t="s">
        <v>457</v>
      </c>
      <c r="C126" s="374"/>
      <c r="D126" s="374"/>
      <c r="E126" s="357"/>
    </row>
    <row r="127" spans="1:5" ht="12" customHeight="1" x14ac:dyDescent="0.25">
      <c r="A127" s="514" t="s">
        <v>64</v>
      </c>
      <c r="B127" s="330" t="s">
        <v>458</v>
      </c>
      <c r="C127" s="374"/>
      <c r="D127" s="374"/>
      <c r="E127" s="357"/>
    </row>
    <row r="128" spans="1:5" ht="12" customHeight="1" thickBot="1" x14ac:dyDescent="0.3">
      <c r="A128" s="523" t="s">
        <v>65</v>
      </c>
      <c r="B128" s="328" t="s">
        <v>459</v>
      </c>
      <c r="C128" s="374"/>
      <c r="D128" s="374"/>
      <c r="E128" s="357"/>
    </row>
    <row r="129" spans="1:11" ht="12" customHeight="1" thickBot="1" x14ac:dyDescent="0.3">
      <c r="A129" s="346" t="s">
        <v>9</v>
      </c>
      <c r="B129" s="349" t="s">
        <v>460</v>
      </c>
      <c r="C129" s="373">
        <f>+C130+C131+C132+C133</f>
        <v>0</v>
      </c>
      <c r="D129" s="373">
        <f>+D130+D131+D132+D133</f>
        <v>0</v>
      </c>
      <c r="E129" s="356">
        <f>+E130+E131+E132+E133</f>
        <v>0</v>
      </c>
    </row>
    <row r="130" spans="1:11" ht="12" customHeight="1" x14ac:dyDescent="0.25">
      <c r="A130" s="514" t="s">
        <v>66</v>
      </c>
      <c r="B130" s="330" t="s">
        <v>461</v>
      </c>
      <c r="C130" s="374"/>
      <c r="D130" s="374"/>
      <c r="E130" s="357"/>
    </row>
    <row r="131" spans="1:11" ht="12" customHeight="1" x14ac:dyDescent="0.25">
      <c r="A131" s="514" t="s">
        <v>67</v>
      </c>
      <c r="B131" s="330" t="s">
        <v>462</v>
      </c>
      <c r="C131" s="374"/>
      <c r="D131" s="374"/>
      <c r="E131" s="357"/>
    </row>
    <row r="132" spans="1:11" ht="12" customHeight="1" x14ac:dyDescent="0.25">
      <c r="A132" s="514" t="s">
        <v>357</v>
      </c>
      <c r="B132" s="330" t="s">
        <v>463</v>
      </c>
      <c r="C132" s="374"/>
      <c r="D132" s="374"/>
      <c r="E132" s="357"/>
    </row>
    <row r="133" spans="1:11" s="306" customFormat="1" ht="12" customHeight="1" thickBot="1" x14ac:dyDescent="0.3">
      <c r="A133" s="523" t="s">
        <v>359</v>
      </c>
      <c r="B133" s="328" t="s">
        <v>464</v>
      </c>
      <c r="C133" s="374"/>
      <c r="D133" s="374"/>
      <c r="E133" s="357"/>
    </row>
    <row r="134" spans="1:11" ht="13.8" thickBot="1" x14ac:dyDescent="0.3">
      <c r="A134" s="346" t="s">
        <v>10</v>
      </c>
      <c r="B134" s="349" t="s">
        <v>677</v>
      </c>
      <c r="C134" s="379">
        <f>+C135+C136+C138+C139+C137</f>
        <v>0</v>
      </c>
      <c r="D134" s="379">
        <f>+D135+D136+D138+D139+D137</f>
        <v>0</v>
      </c>
      <c r="E134" s="391">
        <f>+E135+E136+E138+E139+E137</f>
        <v>0</v>
      </c>
      <c r="K134" s="477"/>
    </row>
    <row r="135" spans="1:11" x14ac:dyDescent="0.25">
      <c r="A135" s="514" t="s">
        <v>68</v>
      </c>
      <c r="B135" s="330" t="s">
        <v>466</v>
      </c>
      <c r="C135" s="374"/>
      <c r="D135" s="374"/>
      <c r="E135" s="357"/>
    </row>
    <row r="136" spans="1:11" ht="12" customHeight="1" x14ac:dyDescent="0.25">
      <c r="A136" s="514" t="s">
        <v>69</v>
      </c>
      <c r="B136" s="330" t="s">
        <v>467</v>
      </c>
      <c r="C136" s="374"/>
      <c r="D136" s="374"/>
      <c r="E136" s="357"/>
    </row>
    <row r="137" spans="1:11" ht="12" customHeight="1" x14ac:dyDescent="0.25">
      <c r="A137" s="514" t="s">
        <v>366</v>
      </c>
      <c r="B137" s="330" t="s">
        <v>676</v>
      </c>
      <c r="C137" s="374"/>
      <c r="D137" s="374"/>
      <c r="E137" s="357"/>
    </row>
    <row r="138" spans="1:11" s="306" customFormat="1" ht="12" customHeight="1" x14ac:dyDescent="0.25">
      <c r="A138" s="514" t="s">
        <v>368</v>
      </c>
      <c r="B138" s="330" t="s">
        <v>468</v>
      </c>
      <c r="C138" s="374"/>
      <c r="D138" s="374"/>
      <c r="E138" s="357"/>
    </row>
    <row r="139" spans="1:11" s="306" customFormat="1" ht="12" customHeight="1" thickBot="1" x14ac:dyDescent="0.3">
      <c r="A139" s="523" t="s">
        <v>675</v>
      </c>
      <c r="B139" s="328" t="s">
        <v>469</v>
      </c>
      <c r="C139" s="374"/>
      <c r="D139" s="374"/>
      <c r="E139" s="357"/>
    </row>
    <row r="140" spans="1:11" s="306" customFormat="1" ht="12" customHeight="1" thickBot="1" x14ac:dyDescent="0.3">
      <c r="A140" s="346" t="s">
        <v>11</v>
      </c>
      <c r="B140" s="349" t="s">
        <v>561</v>
      </c>
      <c r="C140" s="85">
        <f>+C141+C142+C143+C144</f>
        <v>0</v>
      </c>
      <c r="D140" s="85">
        <f>+D141+D142+D143+D144</f>
        <v>0</v>
      </c>
      <c r="E140" s="325">
        <f>+E141+E142+E143+E144</f>
        <v>0</v>
      </c>
    </row>
    <row r="141" spans="1:11" s="306" customFormat="1" ht="12" customHeight="1" x14ac:dyDescent="0.25">
      <c r="A141" s="514" t="s">
        <v>125</v>
      </c>
      <c r="B141" s="330" t="s">
        <v>471</v>
      </c>
      <c r="C141" s="374"/>
      <c r="D141" s="374"/>
      <c r="E141" s="357"/>
    </row>
    <row r="142" spans="1:11" s="306" customFormat="1" ht="12" customHeight="1" x14ac:dyDescent="0.25">
      <c r="A142" s="514" t="s">
        <v>126</v>
      </c>
      <c r="B142" s="330" t="s">
        <v>472</v>
      </c>
      <c r="C142" s="374"/>
      <c r="D142" s="374"/>
      <c r="E142" s="357"/>
    </row>
    <row r="143" spans="1:11" s="306" customFormat="1" ht="12" customHeight="1" x14ac:dyDescent="0.25">
      <c r="A143" s="514" t="s">
        <v>154</v>
      </c>
      <c r="B143" s="330" t="s">
        <v>473</v>
      </c>
      <c r="C143" s="374"/>
      <c r="D143" s="374"/>
      <c r="E143" s="357"/>
    </row>
    <row r="144" spans="1:11" ht="12.75" customHeight="1" thickBot="1" x14ac:dyDescent="0.3">
      <c r="A144" s="514" t="s">
        <v>374</v>
      </c>
      <c r="B144" s="330" t="s">
        <v>474</v>
      </c>
      <c r="C144" s="374"/>
      <c r="D144" s="374"/>
      <c r="E144" s="357"/>
    </row>
    <row r="145" spans="1:5" ht="12" customHeight="1" thickBot="1" x14ac:dyDescent="0.3">
      <c r="A145" s="346" t="s">
        <v>12</v>
      </c>
      <c r="B145" s="349" t="s">
        <v>475</v>
      </c>
      <c r="C145" s="323">
        <f>+C125+C129+C134+C140</f>
        <v>0</v>
      </c>
      <c r="D145" s="323">
        <f>+D125+D129+D134+D140</f>
        <v>0</v>
      </c>
      <c r="E145" s="324">
        <f>+E125+E129+E134+E140</f>
        <v>0</v>
      </c>
    </row>
    <row r="146" spans="1:5" ht="15" customHeight="1" thickBot="1" x14ac:dyDescent="0.3">
      <c r="A146" s="525" t="s">
        <v>13</v>
      </c>
      <c r="B146" s="369" t="s">
        <v>476</v>
      </c>
      <c r="C146" s="323">
        <f>+C124+C145</f>
        <v>0</v>
      </c>
      <c r="D146" s="323">
        <f>+D124+D145</f>
        <v>0</v>
      </c>
      <c r="E146" s="324">
        <f>+E124+E145</f>
        <v>0</v>
      </c>
    </row>
    <row r="147" spans="1:5" ht="13.8" thickBot="1" x14ac:dyDescent="0.3">
      <c r="A147" s="36"/>
      <c r="B147" s="37"/>
      <c r="C147" s="38"/>
      <c r="D147" s="38"/>
      <c r="E147" s="38"/>
    </row>
    <row r="148" spans="1:5" ht="15" customHeight="1" thickBot="1" x14ac:dyDescent="0.3">
      <c r="A148" s="490" t="s">
        <v>678</v>
      </c>
      <c r="B148" s="491"/>
      <c r="C148" s="98"/>
      <c r="D148" s="99"/>
      <c r="E148" s="96"/>
    </row>
    <row r="149" spans="1:5" ht="14.25" customHeight="1" thickBot="1" x14ac:dyDescent="0.3">
      <c r="A149" s="490" t="s">
        <v>143</v>
      </c>
      <c r="B149" s="491"/>
      <c r="C149" s="98"/>
      <c r="D149" s="99"/>
      <c r="E149" s="96"/>
    </row>
  </sheetData>
  <mergeCells count="4">
    <mergeCell ref="B2:D2"/>
    <mergeCell ref="A90:E90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50"/>
  </sheetPr>
  <dimension ref="A1:F146"/>
  <sheetViews>
    <sheetView view="pageBreakPreview" zoomScale="115" zoomScaleNormal="100" zoomScaleSheetLayoutView="115" workbookViewId="0">
      <selection activeCell="F1" sqref="F1:F65536"/>
    </sheetView>
  </sheetViews>
  <sheetFormatPr defaultColWidth="9.33203125" defaultRowHeight="13.2" x14ac:dyDescent="0.25"/>
  <cols>
    <col min="1" max="1" width="16" style="546" customWidth="1"/>
    <col min="2" max="2" width="59.33203125" style="26" customWidth="1"/>
    <col min="3" max="5" width="15.77734375" style="26" customWidth="1"/>
    <col min="6" max="6" width="0" style="642" hidden="1" customWidth="1"/>
    <col min="7" max="16384" width="9.33203125" style="26"/>
  </cols>
  <sheetData>
    <row r="1" spans="1:6" s="481" customFormat="1" ht="21" customHeight="1" thickBot="1" x14ac:dyDescent="0.3">
      <c r="A1" s="480"/>
      <c r="B1" s="482"/>
      <c r="C1" s="527"/>
      <c r="D1" s="527"/>
      <c r="E1" s="623" t="str">
        <f>+CONCATENATE("7.1. melléklet a ……/",LEFT(ÖSSZEFÜGGÉSEK!A4,4)+1,". (……) önkormányzati rendelethez")</f>
        <v>7.1. melléklet a ……/2015. (……) önkormányzati rendelethez</v>
      </c>
      <c r="F1" s="645"/>
    </row>
    <row r="2" spans="1:6" s="528" customFormat="1" ht="25.5" customHeight="1" x14ac:dyDescent="0.25">
      <c r="A2" s="508" t="s">
        <v>141</v>
      </c>
      <c r="B2" s="1324" t="s">
        <v>562</v>
      </c>
      <c r="C2" s="1325"/>
      <c r="D2" s="1326"/>
      <c r="E2" s="551" t="s">
        <v>46</v>
      </c>
      <c r="F2" s="646"/>
    </row>
    <row r="3" spans="1:6" s="528" customFormat="1" ht="23.4" thickBot="1" x14ac:dyDescent="0.3">
      <c r="A3" s="526" t="s">
        <v>563</v>
      </c>
      <c r="B3" s="1321" t="s">
        <v>555</v>
      </c>
      <c r="C3" s="1327"/>
      <c r="D3" s="1328"/>
      <c r="E3" s="552" t="s">
        <v>38</v>
      </c>
      <c r="F3" s="646"/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  <c r="F4" s="647"/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  <c r="F6" s="648"/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  <c r="F7" s="648"/>
    </row>
    <row r="8" spans="1:6" s="504" customFormat="1" ht="12" customHeight="1" thickBot="1" x14ac:dyDescent="0.3">
      <c r="A8" s="478" t="s">
        <v>4</v>
      </c>
      <c r="B8" s="542" t="s">
        <v>564</v>
      </c>
      <c r="C8" s="409">
        <v>682836</v>
      </c>
      <c r="D8" s="409">
        <v>1059869</v>
      </c>
      <c r="E8" s="548">
        <v>1000589</v>
      </c>
      <c r="F8" s="648" t="s">
        <v>736</v>
      </c>
    </row>
    <row r="9" spans="1:6" s="504" customFormat="1" ht="12" customHeight="1" x14ac:dyDescent="0.25">
      <c r="A9" s="553" t="s">
        <v>70</v>
      </c>
      <c r="B9" s="331" t="s">
        <v>342</v>
      </c>
      <c r="C9" s="91">
        <v>0</v>
      </c>
      <c r="D9" s="91">
        <v>0</v>
      </c>
      <c r="E9" s="537">
        <v>0</v>
      </c>
      <c r="F9" s="648" t="s">
        <v>737</v>
      </c>
    </row>
    <row r="10" spans="1:6" s="504" customFormat="1" ht="12" customHeight="1" x14ac:dyDescent="0.25">
      <c r="A10" s="554" t="s">
        <v>71</v>
      </c>
      <c r="B10" s="329" t="s">
        <v>343</v>
      </c>
      <c r="C10" s="406">
        <v>0</v>
      </c>
      <c r="D10" s="406">
        <v>0</v>
      </c>
      <c r="E10" s="100">
        <v>150</v>
      </c>
      <c r="F10" s="648" t="s">
        <v>738</v>
      </c>
    </row>
    <row r="11" spans="1:6" s="504" customFormat="1" ht="12" customHeight="1" x14ac:dyDescent="0.25">
      <c r="A11" s="554" t="s">
        <v>72</v>
      </c>
      <c r="B11" s="329" t="s">
        <v>344</v>
      </c>
      <c r="C11" s="406">
        <v>200</v>
      </c>
      <c r="D11" s="406">
        <v>200</v>
      </c>
      <c r="E11" s="100">
        <v>410</v>
      </c>
      <c r="F11" s="648" t="s">
        <v>739</v>
      </c>
    </row>
    <row r="12" spans="1:6" s="504" customFormat="1" ht="12" customHeight="1" x14ac:dyDescent="0.25">
      <c r="A12" s="554" t="s">
        <v>73</v>
      </c>
      <c r="B12" s="329" t="s">
        <v>345</v>
      </c>
      <c r="C12" s="406">
        <v>1175</v>
      </c>
      <c r="D12" s="406">
        <v>1905</v>
      </c>
      <c r="E12" s="100">
        <v>6408</v>
      </c>
      <c r="F12" s="648" t="s">
        <v>740</v>
      </c>
    </row>
    <row r="13" spans="1:6" s="504" customFormat="1" ht="12" customHeight="1" x14ac:dyDescent="0.25">
      <c r="A13" s="554" t="s">
        <v>103</v>
      </c>
      <c r="B13" s="329" t="s">
        <v>346</v>
      </c>
      <c r="C13" s="406">
        <v>5020</v>
      </c>
      <c r="D13" s="406">
        <v>5020</v>
      </c>
      <c r="E13" s="100">
        <v>5141</v>
      </c>
      <c r="F13" s="648" t="s">
        <v>741</v>
      </c>
    </row>
    <row r="14" spans="1:6" s="504" customFormat="1" ht="12" customHeight="1" x14ac:dyDescent="0.25">
      <c r="A14" s="554" t="s">
        <v>74</v>
      </c>
      <c r="B14" s="329" t="s">
        <v>565</v>
      </c>
      <c r="C14" s="406">
        <v>1531</v>
      </c>
      <c r="D14" s="406">
        <v>1531</v>
      </c>
      <c r="E14" s="100">
        <v>2870</v>
      </c>
      <c r="F14" s="648" t="s">
        <v>742</v>
      </c>
    </row>
    <row r="15" spans="1:6" s="531" customFormat="1" ht="12" customHeight="1" x14ac:dyDescent="0.25">
      <c r="A15" s="554" t="s">
        <v>75</v>
      </c>
      <c r="B15" s="328" t="s">
        <v>566</v>
      </c>
      <c r="C15" s="406">
        <v>1650</v>
      </c>
      <c r="D15" s="406">
        <v>1650</v>
      </c>
      <c r="E15" s="100">
        <v>1233</v>
      </c>
      <c r="F15" s="648" t="s">
        <v>743</v>
      </c>
    </row>
    <row r="16" spans="1:6" s="531" customFormat="1" ht="12" customHeight="1" x14ac:dyDescent="0.25">
      <c r="A16" s="554" t="s">
        <v>83</v>
      </c>
      <c r="B16" s="329" t="s">
        <v>349</v>
      </c>
      <c r="C16" s="92">
        <v>1000</v>
      </c>
      <c r="D16" s="92">
        <v>1000</v>
      </c>
      <c r="E16" s="536">
        <v>580</v>
      </c>
      <c r="F16" s="648" t="s">
        <v>744</v>
      </c>
    </row>
    <row r="17" spans="1:6" s="504" customFormat="1" ht="12" customHeight="1" x14ac:dyDescent="0.25">
      <c r="A17" s="554" t="s">
        <v>84</v>
      </c>
      <c r="B17" s="329" t="s">
        <v>351</v>
      </c>
      <c r="C17" s="406">
        <v>0</v>
      </c>
      <c r="D17" s="406">
        <v>0</v>
      </c>
      <c r="E17" s="100">
        <v>0</v>
      </c>
      <c r="F17" s="648" t="s">
        <v>745</v>
      </c>
    </row>
    <row r="18" spans="1:6" s="531" customFormat="1" ht="12" customHeight="1" thickBot="1" x14ac:dyDescent="0.3">
      <c r="A18" s="554" t="s">
        <v>85</v>
      </c>
      <c r="B18" s="328" t="s">
        <v>353</v>
      </c>
      <c r="C18" s="408">
        <v>384</v>
      </c>
      <c r="D18" s="408">
        <v>384</v>
      </c>
      <c r="E18" s="532">
        <v>426</v>
      </c>
      <c r="F18" s="648" t="s">
        <v>746</v>
      </c>
    </row>
    <row r="19" spans="1:6" s="531" customFormat="1" ht="12" customHeight="1" thickBot="1" x14ac:dyDescent="0.3">
      <c r="A19" s="478" t="s">
        <v>5</v>
      </c>
      <c r="B19" s="542" t="s">
        <v>567</v>
      </c>
      <c r="C19" s="409">
        <v>682836</v>
      </c>
      <c r="D19" s="409">
        <v>1059869</v>
      </c>
      <c r="E19" s="548">
        <v>1000589</v>
      </c>
      <c r="F19" s="648" t="s">
        <v>747</v>
      </c>
    </row>
    <row r="20" spans="1:6" s="531" customFormat="1" ht="12" customHeight="1" x14ac:dyDescent="0.25">
      <c r="A20" s="554" t="s">
        <v>76</v>
      </c>
      <c r="B20" s="330" t="s">
        <v>315</v>
      </c>
      <c r="C20" s="406">
        <v>0</v>
      </c>
      <c r="D20" s="406">
        <v>0</v>
      </c>
      <c r="E20" s="100">
        <v>0</v>
      </c>
      <c r="F20" s="648" t="s">
        <v>748</v>
      </c>
    </row>
    <row r="21" spans="1:6" s="531" customFormat="1" ht="12" customHeight="1" x14ac:dyDescent="0.25">
      <c r="A21" s="554" t="s">
        <v>77</v>
      </c>
      <c r="B21" s="329" t="s">
        <v>568</v>
      </c>
      <c r="C21" s="406">
        <v>0</v>
      </c>
      <c r="D21" s="406">
        <v>0</v>
      </c>
      <c r="E21" s="100">
        <v>0</v>
      </c>
      <c r="F21" s="648" t="s">
        <v>749</v>
      </c>
    </row>
    <row r="22" spans="1:6" s="531" customFormat="1" ht="12" customHeight="1" x14ac:dyDescent="0.25">
      <c r="A22" s="554" t="s">
        <v>78</v>
      </c>
      <c r="B22" s="329" t="s">
        <v>569</v>
      </c>
      <c r="C22" s="406">
        <v>34404</v>
      </c>
      <c r="D22" s="406">
        <v>98590</v>
      </c>
      <c r="E22" s="100">
        <v>73007</v>
      </c>
      <c r="F22" s="648" t="s">
        <v>750</v>
      </c>
    </row>
    <row r="23" spans="1:6" s="531" customFormat="1" ht="12" customHeight="1" thickBot="1" x14ac:dyDescent="0.3">
      <c r="A23" s="554" t="s">
        <v>79</v>
      </c>
      <c r="B23" s="329" t="s">
        <v>683</v>
      </c>
      <c r="C23" s="406">
        <v>0</v>
      </c>
      <c r="D23" s="406">
        <v>0</v>
      </c>
      <c r="E23" s="100">
        <v>441</v>
      </c>
      <c r="F23" s="648" t="s">
        <v>751</v>
      </c>
    </row>
    <row r="24" spans="1:6" s="531" customFormat="1" ht="12" customHeight="1" thickBot="1" x14ac:dyDescent="0.3">
      <c r="A24" s="541" t="s">
        <v>6</v>
      </c>
      <c r="B24" s="349" t="s">
        <v>118</v>
      </c>
      <c r="C24" s="35">
        <v>112650</v>
      </c>
      <c r="D24" s="35">
        <v>197650</v>
      </c>
      <c r="E24" s="547">
        <v>235461</v>
      </c>
      <c r="F24" s="648" t="s">
        <v>752</v>
      </c>
    </row>
    <row r="25" spans="1:6" s="531" customFormat="1" ht="12" customHeight="1" thickBot="1" x14ac:dyDescent="0.3">
      <c r="A25" s="541" t="s">
        <v>7</v>
      </c>
      <c r="B25" s="349" t="s">
        <v>570</v>
      </c>
      <c r="C25" s="409">
        <v>682836</v>
      </c>
      <c r="D25" s="409">
        <v>1059869</v>
      </c>
      <c r="E25" s="548">
        <v>1000589</v>
      </c>
      <c r="F25" s="648" t="s">
        <v>753</v>
      </c>
    </row>
    <row r="26" spans="1:6" s="531" customFormat="1" ht="12" customHeight="1" x14ac:dyDescent="0.25">
      <c r="A26" s="555" t="s">
        <v>329</v>
      </c>
      <c r="B26" s="556" t="s">
        <v>568</v>
      </c>
      <c r="C26" s="88">
        <v>0</v>
      </c>
      <c r="D26" s="88">
        <v>0</v>
      </c>
      <c r="E26" s="535">
        <v>0</v>
      </c>
      <c r="F26" s="648" t="s">
        <v>754</v>
      </c>
    </row>
    <row r="27" spans="1:6" s="531" customFormat="1" ht="12" customHeight="1" x14ac:dyDescent="0.25">
      <c r="A27" s="555" t="s">
        <v>335</v>
      </c>
      <c r="B27" s="557" t="s">
        <v>571</v>
      </c>
      <c r="C27" s="410">
        <v>7076</v>
      </c>
      <c r="D27" s="410">
        <v>14762</v>
      </c>
      <c r="E27" s="534">
        <v>44114</v>
      </c>
      <c r="F27" s="648" t="s">
        <v>755</v>
      </c>
    </row>
    <row r="28" spans="1:6" s="531" customFormat="1" ht="12" customHeight="1" thickBot="1" x14ac:dyDescent="0.3">
      <c r="A28" s="554" t="s">
        <v>337</v>
      </c>
      <c r="B28" s="558" t="s">
        <v>684</v>
      </c>
      <c r="C28" s="538">
        <v>0</v>
      </c>
      <c r="D28" s="538">
        <v>0</v>
      </c>
      <c r="E28" s="533">
        <v>8799</v>
      </c>
      <c r="F28" s="648" t="s">
        <v>756</v>
      </c>
    </row>
    <row r="29" spans="1:6" s="531" customFormat="1" ht="12" customHeight="1" thickBot="1" x14ac:dyDescent="0.3">
      <c r="A29" s="541" t="s">
        <v>8</v>
      </c>
      <c r="B29" s="349" t="s">
        <v>572</v>
      </c>
      <c r="C29" s="409">
        <v>682836</v>
      </c>
      <c r="D29" s="409">
        <v>1059869</v>
      </c>
      <c r="E29" s="548">
        <v>1000589</v>
      </c>
      <c r="F29" s="648" t="s">
        <v>757</v>
      </c>
    </row>
    <row r="30" spans="1:6" s="531" customFormat="1" ht="12" customHeight="1" x14ac:dyDescent="0.25">
      <c r="A30" s="555" t="s">
        <v>63</v>
      </c>
      <c r="B30" s="556" t="s">
        <v>355</v>
      </c>
      <c r="C30" s="88">
        <v>0</v>
      </c>
      <c r="D30" s="88">
        <v>0</v>
      </c>
      <c r="E30" s="535">
        <v>0</v>
      </c>
      <c r="F30" s="648" t="s">
        <v>758</v>
      </c>
    </row>
    <row r="31" spans="1:6" s="531" customFormat="1" ht="12" customHeight="1" x14ac:dyDescent="0.25">
      <c r="A31" s="555" t="s">
        <v>64</v>
      </c>
      <c r="B31" s="557" t="s">
        <v>356</v>
      </c>
      <c r="C31" s="410">
        <v>0</v>
      </c>
      <c r="D31" s="410">
        <v>0</v>
      </c>
      <c r="E31" s="534">
        <v>0</v>
      </c>
      <c r="F31" s="648" t="s">
        <v>759</v>
      </c>
    </row>
    <row r="32" spans="1:6" s="531" customFormat="1" ht="12" customHeight="1" thickBot="1" x14ac:dyDescent="0.3">
      <c r="A32" s="554" t="s">
        <v>65</v>
      </c>
      <c r="B32" s="540" t="s">
        <v>358</v>
      </c>
      <c r="C32" s="538">
        <v>0</v>
      </c>
      <c r="D32" s="538">
        <v>0</v>
      </c>
      <c r="E32" s="533">
        <v>0</v>
      </c>
      <c r="F32" s="648" t="s">
        <v>760</v>
      </c>
    </row>
    <row r="33" spans="1:6" s="531" customFormat="1" ht="12" customHeight="1" thickBot="1" x14ac:dyDescent="0.3">
      <c r="A33" s="541" t="s">
        <v>9</v>
      </c>
      <c r="B33" s="349" t="s">
        <v>483</v>
      </c>
      <c r="C33" s="35">
        <v>0</v>
      </c>
      <c r="D33" s="35">
        <v>246</v>
      </c>
      <c r="E33" s="547">
        <v>246</v>
      </c>
      <c r="F33" s="648" t="s">
        <v>761</v>
      </c>
    </row>
    <row r="34" spans="1:6" s="504" customFormat="1" ht="12" customHeight="1" thickBot="1" x14ac:dyDescent="0.3">
      <c r="A34" s="541" t="s">
        <v>10</v>
      </c>
      <c r="B34" s="349" t="s">
        <v>573</v>
      </c>
      <c r="C34" s="35">
        <v>0</v>
      </c>
      <c r="D34" s="35">
        <v>0</v>
      </c>
      <c r="E34" s="547">
        <v>0</v>
      </c>
      <c r="F34" s="648" t="s">
        <v>762</v>
      </c>
    </row>
    <row r="35" spans="1:6" s="504" customFormat="1" ht="12" customHeight="1" thickBot="1" x14ac:dyDescent="0.3">
      <c r="A35" s="478" t="s">
        <v>11</v>
      </c>
      <c r="B35" s="349" t="s">
        <v>685</v>
      </c>
      <c r="C35" s="409">
        <v>682836</v>
      </c>
      <c r="D35" s="409">
        <v>1059869</v>
      </c>
      <c r="E35" s="548">
        <v>1000589</v>
      </c>
      <c r="F35" s="648" t="s">
        <v>763</v>
      </c>
    </row>
    <row r="36" spans="1:6" s="504" customFormat="1" ht="12" customHeight="1" thickBot="1" x14ac:dyDescent="0.3">
      <c r="A36" s="543" t="s">
        <v>12</v>
      </c>
      <c r="B36" s="349" t="s">
        <v>575</v>
      </c>
      <c r="C36" s="409">
        <v>682836</v>
      </c>
      <c r="D36" s="409">
        <v>1059869</v>
      </c>
      <c r="E36" s="548">
        <v>1000589</v>
      </c>
      <c r="F36" s="648" t="s">
        <v>764</v>
      </c>
    </row>
    <row r="37" spans="1:6" s="504" customFormat="1" ht="12" customHeight="1" x14ac:dyDescent="0.25">
      <c r="A37" s="555" t="s">
        <v>576</v>
      </c>
      <c r="B37" s="556" t="s">
        <v>161</v>
      </c>
      <c r="C37" s="88">
        <v>55000</v>
      </c>
      <c r="D37" s="88">
        <v>73588</v>
      </c>
      <c r="E37" s="535">
        <v>73588</v>
      </c>
      <c r="F37" s="648" t="s">
        <v>765</v>
      </c>
    </row>
    <row r="38" spans="1:6" s="531" customFormat="1" ht="12" customHeight="1" x14ac:dyDescent="0.25">
      <c r="A38" s="555" t="s">
        <v>577</v>
      </c>
      <c r="B38" s="557" t="s">
        <v>0</v>
      </c>
      <c r="C38" s="410">
        <v>0</v>
      </c>
      <c r="D38" s="410">
        <v>0</v>
      </c>
      <c r="E38" s="534">
        <v>0</v>
      </c>
      <c r="F38" s="648" t="s">
        <v>766</v>
      </c>
    </row>
    <row r="39" spans="1:6" s="531" customFormat="1" ht="12" customHeight="1" thickBot="1" x14ac:dyDescent="0.3">
      <c r="A39" s="554" t="s">
        <v>578</v>
      </c>
      <c r="B39" s="540" t="s">
        <v>579</v>
      </c>
      <c r="C39" s="538">
        <v>0</v>
      </c>
      <c r="D39" s="538">
        <v>0</v>
      </c>
      <c r="E39" s="533">
        <v>0</v>
      </c>
      <c r="F39" s="648" t="s">
        <v>767</v>
      </c>
    </row>
    <row r="40" spans="1:6" s="531" customFormat="1" ht="15" customHeight="1" thickBot="1" x14ac:dyDescent="0.25">
      <c r="A40" s="543" t="s">
        <v>13</v>
      </c>
      <c r="B40" s="544" t="s">
        <v>580</v>
      </c>
      <c r="C40" s="94">
        <v>682836</v>
      </c>
      <c r="D40" s="94">
        <v>1059869</v>
      </c>
      <c r="E40" s="549">
        <v>1000589</v>
      </c>
      <c r="F40" s="648" t="s">
        <v>768</v>
      </c>
    </row>
    <row r="41" spans="1:6" s="531" customFormat="1" ht="15" customHeight="1" x14ac:dyDescent="0.25">
      <c r="A41" s="486"/>
      <c r="B41" s="487"/>
      <c r="C41" s="502"/>
      <c r="D41" s="502"/>
      <c r="E41" s="502"/>
      <c r="F41" s="648"/>
    </row>
    <row r="42" spans="1:6" ht="16.2" thickBot="1" x14ac:dyDescent="0.3">
      <c r="A42" s="488"/>
      <c r="B42" s="489"/>
      <c r="C42" s="503"/>
      <c r="D42" s="503"/>
      <c r="E42" s="503"/>
      <c r="F42" s="648"/>
    </row>
    <row r="43" spans="1:6" s="530" customFormat="1" ht="16.5" customHeight="1" thickBot="1" x14ac:dyDescent="0.3">
      <c r="A43" s="1318" t="s">
        <v>42</v>
      </c>
      <c r="B43" s="1319"/>
      <c r="C43" s="1319"/>
      <c r="D43" s="1319"/>
      <c r="E43" s="1320"/>
    </row>
    <row r="44" spans="1:6" s="306" customFormat="1" ht="12" customHeight="1" thickBot="1" x14ac:dyDescent="0.3">
      <c r="A44" s="541" t="s">
        <v>4</v>
      </c>
      <c r="B44" s="349" t="s">
        <v>581</v>
      </c>
      <c r="C44" s="409">
        <v>682836</v>
      </c>
      <c r="D44" s="409">
        <v>1059869</v>
      </c>
      <c r="E44" s="441">
        <v>1000589</v>
      </c>
      <c r="F44" s="648" t="s">
        <v>736</v>
      </c>
    </row>
    <row r="45" spans="1:6" ht="12" customHeight="1" x14ac:dyDescent="0.25">
      <c r="A45" s="554" t="s">
        <v>70</v>
      </c>
      <c r="B45" s="330" t="s">
        <v>34</v>
      </c>
      <c r="C45" s="88">
        <v>19929</v>
      </c>
      <c r="D45" s="88">
        <v>40516</v>
      </c>
      <c r="E45" s="436">
        <v>38897</v>
      </c>
      <c r="F45" s="648" t="s">
        <v>737</v>
      </c>
    </row>
    <row r="46" spans="1:6" ht="12" customHeight="1" x14ac:dyDescent="0.25">
      <c r="A46" s="554" t="s">
        <v>71</v>
      </c>
      <c r="B46" s="329" t="s">
        <v>127</v>
      </c>
      <c r="C46" s="403">
        <v>4835</v>
      </c>
      <c r="D46" s="403">
        <v>9849</v>
      </c>
      <c r="E46" s="437">
        <v>9202</v>
      </c>
      <c r="F46" s="648" t="s">
        <v>738</v>
      </c>
    </row>
    <row r="47" spans="1:6" ht="12" customHeight="1" x14ac:dyDescent="0.25">
      <c r="A47" s="554" t="s">
        <v>72</v>
      </c>
      <c r="B47" s="329" t="s">
        <v>98</v>
      </c>
      <c r="C47" s="403">
        <v>122986</v>
      </c>
      <c r="D47" s="403">
        <v>171339</v>
      </c>
      <c r="E47" s="437">
        <v>154856</v>
      </c>
      <c r="F47" s="648" t="s">
        <v>739</v>
      </c>
    </row>
    <row r="48" spans="1:6" ht="12" customHeight="1" x14ac:dyDescent="0.25">
      <c r="A48" s="554" t="s">
        <v>73</v>
      </c>
      <c r="B48" s="329" t="s">
        <v>128</v>
      </c>
      <c r="C48" s="403">
        <v>12270</v>
      </c>
      <c r="D48" s="403">
        <v>13652</v>
      </c>
      <c r="E48" s="437">
        <v>13403</v>
      </c>
      <c r="F48" s="648" t="s">
        <v>740</v>
      </c>
    </row>
    <row r="49" spans="1:6" ht="12" customHeight="1" thickBot="1" x14ac:dyDescent="0.3">
      <c r="A49" s="554" t="s">
        <v>103</v>
      </c>
      <c r="B49" s="329" t="s">
        <v>129</v>
      </c>
      <c r="C49" s="403">
        <v>19202</v>
      </c>
      <c r="D49" s="403">
        <v>68864</v>
      </c>
      <c r="E49" s="437">
        <v>12588</v>
      </c>
      <c r="F49" s="648" t="s">
        <v>741</v>
      </c>
    </row>
    <row r="50" spans="1:6" ht="12" customHeight="1" thickBot="1" x14ac:dyDescent="0.3">
      <c r="A50" s="541" t="s">
        <v>5</v>
      </c>
      <c r="B50" s="349" t="s">
        <v>582</v>
      </c>
      <c r="C50" s="409">
        <v>682836</v>
      </c>
      <c r="D50" s="409">
        <v>1059869</v>
      </c>
      <c r="E50" s="441">
        <v>1000589</v>
      </c>
      <c r="F50" s="648" t="s">
        <v>742</v>
      </c>
    </row>
    <row r="51" spans="1:6" s="306" customFormat="1" ht="12" customHeight="1" x14ac:dyDescent="0.25">
      <c r="A51" s="554" t="s">
        <v>76</v>
      </c>
      <c r="B51" s="330" t="s">
        <v>152</v>
      </c>
      <c r="C51" s="88">
        <v>6240</v>
      </c>
      <c r="D51" s="88">
        <v>50730</v>
      </c>
      <c r="E51" s="436">
        <v>35098</v>
      </c>
      <c r="F51" s="648" t="s">
        <v>743</v>
      </c>
    </row>
    <row r="52" spans="1:6" ht="12" customHeight="1" x14ac:dyDescent="0.25">
      <c r="A52" s="554" t="s">
        <v>77</v>
      </c>
      <c r="B52" s="329" t="s">
        <v>131</v>
      </c>
      <c r="C52" s="403">
        <v>6720</v>
      </c>
      <c r="D52" s="403">
        <v>9414</v>
      </c>
      <c r="E52" s="437">
        <v>9399</v>
      </c>
      <c r="F52" s="648" t="s">
        <v>744</v>
      </c>
    </row>
    <row r="53" spans="1:6" ht="12" customHeight="1" x14ac:dyDescent="0.25">
      <c r="A53" s="554" t="s">
        <v>78</v>
      </c>
      <c r="B53" s="329" t="s">
        <v>43</v>
      </c>
      <c r="C53" s="403">
        <v>0</v>
      </c>
      <c r="D53" s="403">
        <v>0</v>
      </c>
      <c r="E53" s="437">
        <v>0</v>
      </c>
      <c r="F53" s="648" t="s">
        <v>745</v>
      </c>
    </row>
    <row r="54" spans="1:6" ht="12" customHeight="1" thickBot="1" x14ac:dyDescent="0.3">
      <c r="A54" s="554" t="s">
        <v>79</v>
      </c>
      <c r="B54" s="329" t="s">
        <v>686</v>
      </c>
      <c r="C54" s="403">
        <v>0</v>
      </c>
      <c r="D54" s="403">
        <v>0</v>
      </c>
      <c r="E54" s="437">
        <v>0</v>
      </c>
      <c r="F54" s="648" t="s">
        <v>746</v>
      </c>
    </row>
    <row r="55" spans="1:6" ht="12" customHeight="1" thickBot="1" x14ac:dyDescent="0.3">
      <c r="A55" s="541" t="s">
        <v>6</v>
      </c>
      <c r="B55" s="545" t="s">
        <v>583</v>
      </c>
      <c r="C55" s="409">
        <v>682836</v>
      </c>
      <c r="D55" s="409">
        <v>1059869</v>
      </c>
      <c r="E55" s="441">
        <v>1000589</v>
      </c>
      <c r="F55" s="648" t="s">
        <v>747</v>
      </c>
    </row>
    <row r="56" spans="1:6" ht="16.2" thickBot="1" x14ac:dyDescent="0.3">
      <c r="C56" s="550"/>
      <c r="D56" s="550"/>
      <c r="E56" s="550"/>
      <c r="F56" s="648"/>
    </row>
    <row r="57" spans="1:6" ht="15" customHeight="1" thickBot="1" x14ac:dyDescent="0.3">
      <c r="A57" s="490" t="s">
        <v>678</v>
      </c>
      <c r="B57" s="491"/>
      <c r="C57" s="98"/>
      <c r="D57" s="98"/>
      <c r="E57" s="539"/>
      <c r="F57" s="648"/>
    </row>
    <row r="58" spans="1:6" ht="14.25" customHeight="1" thickBot="1" x14ac:dyDescent="0.3">
      <c r="A58" s="490" t="s">
        <v>143</v>
      </c>
      <c r="B58" s="491"/>
      <c r="C58" s="98"/>
      <c r="D58" s="98"/>
      <c r="E58" s="539"/>
      <c r="F58" s="648"/>
    </row>
    <row r="59" spans="1:6" ht="15.6" x14ac:dyDescent="0.25">
      <c r="F59" s="648"/>
    </row>
    <row r="60" spans="1:6" ht="15.6" x14ac:dyDescent="0.25">
      <c r="F60" s="648"/>
    </row>
    <row r="61" spans="1:6" ht="15.6" x14ac:dyDescent="0.25">
      <c r="F61" s="648"/>
    </row>
    <row r="62" spans="1:6" ht="15.6" x14ac:dyDescent="0.25">
      <c r="F62" s="648"/>
    </row>
    <row r="63" spans="1:6" ht="15.6" x14ac:dyDescent="0.25">
      <c r="F63" s="648"/>
    </row>
    <row r="64" spans="1:6" ht="15.6" x14ac:dyDescent="0.25">
      <c r="F64" s="648"/>
    </row>
    <row r="65" spans="6:6" ht="15.6" x14ac:dyDescent="0.25">
      <c r="F65" s="648"/>
    </row>
    <row r="66" spans="6:6" ht="15.6" x14ac:dyDescent="0.25">
      <c r="F66" s="648"/>
    </row>
    <row r="67" spans="6:6" ht="15.6" x14ac:dyDescent="0.25">
      <c r="F67" s="648"/>
    </row>
    <row r="68" spans="6:6" ht="15.6" x14ac:dyDescent="0.25">
      <c r="F68" s="648"/>
    </row>
    <row r="69" spans="6:6" ht="15.6" x14ac:dyDescent="0.25">
      <c r="F69" s="648"/>
    </row>
    <row r="70" spans="6:6" ht="15.6" x14ac:dyDescent="0.25">
      <c r="F70" s="648"/>
    </row>
    <row r="71" spans="6:6" ht="15.6" x14ac:dyDescent="0.25">
      <c r="F71" s="648"/>
    </row>
    <row r="72" spans="6:6" ht="15.6" x14ac:dyDescent="0.25">
      <c r="F72" s="648"/>
    </row>
    <row r="73" spans="6:6" ht="15.6" x14ac:dyDescent="0.25">
      <c r="F73" s="648"/>
    </row>
    <row r="74" spans="6:6" ht="15.6" x14ac:dyDescent="0.25">
      <c r="F74" s="648"/>
    </row>
    <row r="75" spans="6:6" ht="15.6" x14ac:dyDescent="0.25">
      <c r="F75" s="648"/>
    </row>
    <row r="76" spans="6:6" ht="15.6" x14ac:dyDescent="0.25">
      <c r="F76" s="648"/>
    </row>
    <row r="77" spans="6:6" ht="15.6" x14ac:dyDescent="0.25">
      <c r="F77" s="648"/>
    </row>
    <row r="78" spans="6:6" ht="15.6" x14ac:dyDescent="0.25">
      <c r="F78" s="648"/>
    </row>
    <row r="79" spans="6:6" ht="15.6" x14ac:dyDescent="0.25">
      <c r="F79" s="648"/>
    </row>
    <row r="80" spans="6:6" ht="15.6" x14ac:dyDescent="0.25">
      <c r="F80" s="648"/>
    </row>
    <row r="81" spans="6:6" ht="15.6" x14ac:dyDescent="0.25">
      <c r="F81" s="648"/>
    </row>
    <row r="82" spans="6:6" ht="15.6" x14ac:dyDescent="0.25">
      <c r="F82" s="648"/>
    </row>
    <row r="83" spans="6:6" ht="15.6" x14ac:dyDescent="0.25">
      <c r="F83" s="648"/>
    </row>
    <row r="84" spans="6:6" ht="15.6" x14ac:dyDescent="0.25">
      <c r="F84" s="648"/>
    </row>
    <row r="85" spans="6:6" ht="15.6" x14ac:dyDescent="0.25">
      <c r="F85" s="648"/>
    </row>
    <row r="86" spans="6:6" ht="15.6" x14ac:dyDescent="0.25">
      <c r="F86" s="648"/>
    </row>
    <row r="87" spans="6:6" ht="15.6" x14ac:dyDescent="0.25">
      <c r="F87" s="648"/>
    </row>
    <row r="88" spans="6:6" ht="13.8" x14ac:dyDescent="0.25">
      <c r="F88" s="649"/>
    </row>
    <row r="90" spans="6:6" ht="15.6" x14ac:dyDescent="0.25">
      <c r="F90" s="648"/>
    </row>
    <row r="91" spans="6:6" x14ac:dyDescent="0.25">
      <c r="F91" s="650"/>
    </row>
    <row r="92" spans="6:6" x14ac:dyDescent="0.25">
      <c r="F92" s="650"/>
    </row>
    <row r="93" spans="6:6" x14ac:dyDescent="0.25">
      <c r="F93" s="650"/>
    </row>
    <row r="94" spans="6:6" x14ac:dyDescent="0.25">
      <c r="F94" s="650"/>
    </row>
    <row r="95" spans="6:6" x14ac:dyDescent="0.25">
      <c r="F95" s="650"/>
    </row>
    <row r="96" spans="6:6" x14ac:dyDescent="0.25">
      <c r="F96" s="650"/>
    </row>
    <row r="97" spans="6:6" x14ac:dyDescent="0.25">
      <c r="F97" s="650"/>
    </row>
    <row r="98" spans="6:6" x14ac:dyDescent="0.25">
      <c r="F98" s="650"/>
    </row>
    <row r="99" spans="6:6" x14ac:dyDescent="0.25">
      <c r="F99" s="650"/>
    </row>
    <row r="100" spans="6:6" x14ac:dyDescent="0.25">
      <c r="F100" s="650"/>
    </row>
    <row r="101" spans="6:6" x14ac:dyDescent="0.25">
      <c r="F101" s="650"/>
    </row>
    <row r="102" spans="6:6" x14ac:dyDescent="0.25">
      <c r="F102" s="650"/>
    </row>
    <row r="103" spans="6:6" x14ac:dyDescent="0.25">
      <c r="F103" s="650"/>
    </row>
    <row r="104" spans="6:6" x14ac:dyDescent="0.25">
      <c r="F104" s="650"/>
    </row>
    <row r="105" spans="6:6" x14ac:dyDescent="0.25">
      <c r="F105" s="650"/>
    </row>
    <row r="106" spans="6:6" x14ac:dyDescent="0.25">
      <c r="F106" s="650"/>
    </row>
    <row r="107" spans="6:6" x14ac:dyDescent="0.25">
      <c r="F107" s="650"/>
    </row>
    <row r="108" spans="6:6" x14ac:dyDescent="0.25">
      <c r="F108" s="650"/>
    </row>
    <row r="109" spans="6:6" x14ac:dyDescent="0.25">
      <c r="F109" s="650"/>
    </row>
    <row r="110" spans="6:6" x14ac:dyDescent="0.25">
      <c r="F110" s="650"/>
    </row>
    <row r="111" spans="6:6" x14ac:dyDescent="0.25">
      <c r="F111" s="650"/>
    </row>
    <row r="112" spans="6:6" x14ac:dyDescent="0.25">
      <c r="F112" s="650"/>
    </row>
    <row r="113" spans="6:6" x14ac:dyDescent="0.25">
      <c r="F113" s="650"/>
    </row>
    <row r="114" spans="6:6" x14ac:dyDescent="0.25">
      <c r="F114" s="650"/>
    </row>
    <row r="115" spans="6:6" x14ac:dyDescent="0.25">
      <c r="F115" s="650"/>
    </row>
    <row r="116" spans="6:6" x14ac:dyDescent="0.25">
      <c r="F116" s="650"/>
    </row>
    <row r="117" spans="6:6" x14ac:dyDescent="0.25">
      <c r="F117" s="650"/>
    </row>
    <row r="118" spans="6:6" x14ac:dyDescent="0.25">
      <c r="F118" s="650"/>
    </row>
    <row r="119" spans="6:6" x14ac:dyDescent="0.25">
      <c r="F119" s="650"/>
    </row>
    <row r="120" spans="6:6" x14ac:dyDescent="0.25">
      <c r="F120" s="650"/>
    </row>
    <row r="121" spans="6:6" x14ac:dyDescent="0.25">
      <c r="F121" s="650"/>
    </row>
    <row r="122" spans="6:6" x14ac:dyDescent="0.25">
      <c r="F122" s="650"/>
    </row>
    <row r="123" spans="6:6" x14ac:dyDescent="0.25">
      <c r="F123" s="650"/>
    </row>
    <row r="124" spans="6:6" x14ac:dyDescent="0.25">
      <c r="F124" s="650"/>
    </row>
    <row r="125" spans="6:6" x14ac:dyDescent="0.25">
      <c r="F125" s="650"/>
    </row>
    <row r="126" spans="6:6" x14ac:dyDescent="0.25">
      <c r="F126" s="650"/>
    </row>
    <row r="127" spans="6:6" x14ac:dyDescent="0.25">
      <c r="F127" s="650"/>
    </row>
    <row r="128" spans="6:6" x14ac:dyDescent="0.25">
      <c r="F128" s="650"/>
    </row>
    <row r="129" spans="6:6" x14ac:dyDescent="0.25">
      <c r="F129" s="650"/>
    </row>
    <row r="130" spans="6:6" x14ac:dyDescent="0.25">
      <c r="F130" s="650"/>
    </row>
    <row r="131" spans="6:6" x14ac:dyDescent="0.25">
      <c r="F131" s="650"/>
    </row>
    <row r="132" spans="6:6" x14ac:dyDescent="0.25">
      <c r="F132" s="650"/>
    </row>
    <row r="133" spans="6:6" x14ac:dyDescent="0.25">
      <c r="F133" s="650"/>
    </row>
    <row r="134" spans="6:6" x14ac:dyDescent="0.25">
      <c r="F134" s="650"/>
    </row>
    <row r="135" spans="6:6" x14ac:dyDescent="0.25">
      <c r="F135" s="650"/>
    </row>
    <row r="136" spans="6:6" x14ac:dyDescent="0.25">
      <c r="F136" s="650"/>
    </row>
    <row r="137" spans="6:6" x14ac:dyDescent="0.25">
      <c r="F137" s="650"/>
    </row>
    <row r="138" spans="6:6" x14ac:dyDescent="0.25">
      <c r="F138" s="650"/>
    </row>
    <row r="139" spans="6:6" x14ac:dyDescent="0.25">
      <c r="F139" s="650"/>
    </row>
    <row r="140" spans="6:6" x14ac:dyDescent="0.25">
      <c r="F140" s="650"/>
    </row>
    <row r="141" spans="6:6" x14ac:dyDescent="0.25">
      <c r="F141" s="650"/>
    </row>
    <row r="142" spans="6:6" x14ac:dyDescent="0.25">
      <c r="F142" s="650"/>
    </row>
    <row r="143" spans="6:6" x14ac:dyDescent="0.25">
      <c r="F143" s="650"/>
    </row>
    <row r="144" spans="6:6" x14ac:dyDescent="0.25">
      <c r="F144" s="650"/>
    </row>
    <row r="145" spans="6:6" x14ac:dyDescent="0.25">
      <c r="F145" s="650"/>
    </row>
    <row r="146" spans="6:6" x14ac:dyDescent="0.25">
      <c r="F146" s="650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50"/>
  </sheetPr>
  <dimension ref="A1:F146"/>
  <sheetViews>
    <sheetView view="pageBreakPreview" zoomScale="115" zoomScaleNormal="100" zoomScaleSheetLayoutView="115" workbookViewId="0">
      <selection activeCell="B40" sqref="B40"/>
    </sheetView>
  </sheetViews>
  <sheetFormatPr defaultColWidth="9.33203125" defaultRowHeight="13.2" x14ac:dyDescent="0.25"/>
  <cols>
    <col min="1" max="1" width="16" style="546" customWidth="1"/>
    <col min="2" max="2" width="59.33203125" style="26" customWidth="1"/>
    <col min="3" max="5" width="15.77734375" style="26" customWidth="1"/>
    <col min="6" max="6" width="0" style="642" hidden="1" customWidth="1"/>
    <col min="7" max="16384" width="9.33203125" style="26"/>
  </cols>
  <sheetData>
    <row r="1" spans="1:6" s="481" customFormat="1" ht="21" customHeight="1" thickBot="1" x14ac:dyDescent="0.3">
      <c r="A1" s="480"/>
      <c r="B1" s="482"/>
      <c r="C1" s="527"/>
      <c r="D1" s="527"/>
      <c r="E1" s="623" t="str">
        <f>+CONCATENATE("7.2. melléklet a ……/",LEFT(ÖSSZEFÜGGÉSEK!A4,4)+1,". (……) önkormányzati rendelethez")</f>
        <v>7.2. melléklet a ……/2015. (……) önkormányzati rendelethez</v>
      </c>
      <c r="F1" s="645"/>
    </row>
    <row r="2" spans="1:6" s="528" customFormat="1" ht="25.5" customHeight="1" x14ac:dyDescent="0.25">
      <c r="A2" s="508" t="s">
        <v>141</v>
      </c>
      <c r="B2" s="1324" t="s">
        <v>562</v>
      </c>
      <c r="C2" s="1325"/>
      <c r="D2" s="1326"/>
      <c r="E2" s="551" t="s">
        <v>46</v>
      </c>
      <c r="F2" s="646"/>
    </row>
    <row r="3" spans="1:6" s="528" customFormat="1" ht="23.4" thickBot="1" x14ac:dyDescent="0.3">
      <c r="A3" s="526" t="s">
        <v>563</v>
      </c>
      <c r="B3" s="1321" t="s">
        <v>679</v>
      </c>
      <c r="C3" s="1327"/>
      <c r="D3" s="1328"/>
      <c r="E3" s="552" t="s">
        <v>46</v>
      </c>
      <c r="F3" s="646"/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  <c r="F4" s="647"/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  <c r="F6" s="648"/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  <c r="F7" s="648"/>
    </row>
    <row r="8" spans="1:6" s="504" customFormat="1" ht="12" customHeight="1" thickBot="1" x14ac:dyDescent="0.3">
      <c r="A8" s="478" t="s">
        <v>4</v>
      </c>
      <c r="B8" s="542" t="s">
        <v>564</v>
      </c>
      <c r="C8" s="409">
        <v>0</v>
      </c>
      <c r="D8" s="409">
        <v>0</v>
      </c>
      <c r="E8" s="548">
        <v>0</v>
      </c>
      <c r="F8" s="648" t="s">
        <v>736</v>
      </c>
    </row>
    <row r="9" spans="1:6" s="504" customFormat="1" ht="12" customHeight="1" x14ac:dyDescent="0.25">
      <c r="A9" s="553" t="s">
        <v>70</v>
      </c>
      <c r="B9" s="331" t="s">
        <v>342</v>
      </c>
      <c r="C9" s="91">
        <v>0</v>
      </c>
      <c r="D9" s="91">
        <v>0</v>
      </c>
      <c r="E9" s="537">
        <v>0</v>
      </c>
      <c r="F9" s="648" t="s">
        <v>737</v>
      </c>
    </row>
    <row r="10" spans="1:6" s="504" customFormat="1" ht="12" customHeight="1" x14ac:dyDescent="0.25">
      <c r="A10" s="554" t="s">
        <v>71</v>
      </c>
      <c r="B10" s="329" t="s">
        <v>343</v>
      </c>
      <c r="C10" s="406">
        <v>0</v>
      </c>
      <c r="D10" s="406">
        <v>0</v>
      </c>
      <c r="E10" s="100">
        <v>150</v>
      </c>
      <c r="F10" s="648" t="s">
        <v>738</v>
      </c>
    </row>
    <row r="11" spans="1:6" s="504" customFormat="1" ht="12" customHeight="1" x14ac:dyDescent="0.25">
      <c r="A11" s="554" t="s">
        <v>72</v>
      </c>
      <c r="B11" s="329" t="s">
        <v>344</v>
      </c>
      <c r="C11" s="406">
        <v>200</v>
      </c>
      <c r="D11" s="406">
        <v>200</v>
      </c>
      <c r="E11" s="100">
        <v>410</v>
      </c>
      <c r="F11" s="648" t="s">
        <v>739</v>
      </c>
    </row>
    <row r="12" spans="1:6" s="504" customFormat="1" ht="12" customHeight="1" x14ac:dyDescent="0.25">
      <c r="A12" s="554" t="s">
        <v>73</v>
      </c>
      <c r="B12" s="329" t="s">
        <v>345</v>
      </c>
      <c r="C12" s="406">
        <v>1175</v>
      </c>
      <c r="D12" s="406">
        <v>1905</v>
      </c>
      <c r="E12" s="100">
        <v>6408</v>
      </c>
      <c r="F12" s="648" t="s">
        <v>740</v>
      </c>
    </row>
    <row r="13" spans="1:6" s="504" customFormat="1" ht="12" customHeight="1" x14ac:dyDescent="0.25">
      <c r="A13" s="554" t="s">
        <v>103</v>
      </c>
      <c r="B13" s="329" t="s">
        <v>346</v>
      </c>
      <c r="C13" s="406">
        <v>5020</v>
      </c>
      <c r="D13" s="406">
        <v>5020</v>
      </c>
      <c r="E13" s="100">
        <v>5141</v>
      </c>
      <c r="F13" s="648" t="s">
        <v>741</v>
      </c>
    </row>
    <row r="14" spans="1:6" s="504" customFormat="1" ht="12" customHeight="1" x14ac:dyDescent="0.25">
      <c r="A14" s="554" t="s">
        <v>74</v>
      </c>
      <c r="B14" s="329" t="s">
        <v>565</v>
      </c>
      <c r="C14" s="406">
        <v>1531</v>
      </c>
      <c r="D14" s="406">
        <v>1531</v>
      </c>
      <c r="E14" s="100">
        <v>2870</v>
      </c>
      <c r="F14" s="648" t="s">
        <v>742</v>
      </c>
    </row>
    <row r="15" spans="1:6" s="531" customFormat="1" ht="12" customHeight="1" x14ac:dyDescent="0.25">
      <c r="A15" s="554" t="s">
        <v>75</v>
      </c>
      <c r="B15" s="328" t="s">
        <v>566</v>
      </c>
      <c r="C15" s="406">
        <v>1650</v>
      </c>
      <c r="D15" s="406">
        <v>1650</v>
      </c>
      <c r="E15" s="100">
        <v>1233</v>
      </c>
      <c r="F15" s="648" t="s">
        <v>743</v>
      </c>
    </row>
    <row r="16" spans="1:6" s="531" customFormat="1" ht="12" customHeight="1" x14ac:dyDescent="0.25">
      <c r="A16" s="554" t="s">
        <v>83</v>
      </c>
      <c r="B16" s="329" t="s">
        <v>349</v>
      </c>
      <c r="C16" s="92">
        <v>1000</v>
      </c>
      <c r="D16" s="92">
        <v>1000</v>
      </c>
      <c r="E16" s="536">
        <v>580</v>
      </c>
      <c r="F16" s="648" t="s">
        <v>744</v>
      </c>
    </row>
    <row r="17" spans="1:6" s="504" customFormat="1" ht="12" customHeight="1" x14ac:dyDescent="0.25">
      <c r="A17" s="554" t="s">
        <v>84</v>
      </c>
      <c r="B17" s="329" t="s">
        <v>351</v>
      </c>
      <c r="C17" s="406">
        <v>0</v>
      </c>
      <c r="D17" s="406">
        <v>0</v>
      </c>
      <c r="E17" s="100">
        <v>0</v>
      </c>
      <c r="F17" s="648" t="s">
        <v>745</v>
      </c>
    </row>
    <row r="18" spans="1:6" s="531" customFormat="1" ht="12" customHeight="1" thickBot="1" x14ac:dyDescent="0.3">
      <c r="A18" s="554" t="s">
        <v>85</v>
      </c>
      <c r="B18" s="328" t="s">
        <v>353</v>
      </c>
      <c r="C18" s="408">
        <v>384</v>
      </c>
      <c r="D18" s="408">
        <v>384</v>
      </c>
      <c r="E18" s="532">
        <v>426</v>
      </c>
      <c r="F18" s="648" t="s">
        <v>746</v>
      </c>
    </row>
    <row r="19" spans="1:6" s="531" customFormat="1" ht="12" customHeight="1" thickBot="1" x14ac:dyDescent="0.3">
      <c r="A19" s="478" t="s">
        <v>5</v>
      </c>
      <c r="B19" s="542" t="s">
        <v>567</v>
      </c>
      <c r="C19" s="409">
        <v>0</v>
      </c>
      <c r="D19" s="409">
        <v>0</v>
      </c>
      <c r="E19" s="548">
        <v>0</v>
      </c>
      <c r="F19" s="648" t="s">
        <v>747</v>
      </c>
    </row>
    <row r="20" spans="1:6" s="531" customFormat="1" ht="12" customHeight="1" x14ac:dyDescent="0.25">
      <c r="A20" s="554" t="s">
        <v>76</v>
      </c>
      <c r="B20" s="330" t="s">
        <v>315</v>
      </c>
      <c r="C20" s="406">
        <v>0</v>
      </c>
      <c r="D20" s="406">
        <v>0</v>
      </c>
      <c r="E20" s="100">
        <v>0</v>
      </c>
      <c r="F20" s="648" t="s">
        <v>748</v>
      </c>
    </row>
    <row r="21" spans="1:6" s="531" customFormat="1" ht="12" customHeight="1" x14ac:dyDescent="0.25">
      <c r="A21" s="554" t="s">
        <v>77</v>
      </c>
      <c r="B21" s="329" t="s">
        <v>568</v>
      </c>
      <c r="C21" s="406">
        <v>0</v>
      </c>
      <c r="D21" s="406">
        <v>0</v>
      </c>
      <c r="E21" s="100">
        <v>0</v>
      </c>
      <c r="F21" s="648" t="s">
        <v>749</v>
      </c>
    </row>
    <row r="22" spans="1:6" s="531" customFormat="1" ht="12" customHeight="1" x14ac:dyDescent="0.25">
      <c r="A22" s="554" t="s">
        <v>78</v>
      </c>
      <c r="B22" s="329" t="s">
        <v>569</v>
      </c>
      <c r="C22" s="406">
        <v>34404</v>
      </c>
      <c r="D22" s="406">
        <v>98590</v>
      </c>
      <c r="E22" s="100">
        <v>73007</v>
      </c>
      <c r="F22" s="648" t="s">
        <v>750</v>
      </c>
    </row>
    <row r="23" spans="1:6" s="531" customFormat="1" ht="12" customHeight="1" thickBot="1" x14ac:dyDescent="0.3">
      <c r="A23" s="554" t="s">
        <v>79</v>
      </c>
      <c r="B23" s="329" t="s">
        <v>683</v>
      </c>
      <c r="C23" s="406">
        <v>0</v>
      </c>
      <c r="D23" s="406">
        <v>0</v>
      </c>
      <c r="E23" s="100">
        <v>441</v>
      </c>
      <c r="F23" s="648" t="s">
        <v>751</v>
      </c>
    </row>
    <row r="24" spans="1:6" s="531" customFormat="1" ht="12" customHeight="1" thickBot="1" x14ac:dyDescent="0.3">
      <c r="A24" s="541" t="s">
        <v>6</v>
      </c>
      <c r="B24" s="349" t="s">
        <v>118</v>
      </c>
      <c r="C24" s="35">
        <v>112650</v>
      </c>
      <c r="D24" s="35">
        <v>197650</v>
      </c>
      <c r="E24" s="547">
        <v>235461</v>
      </c>
      <c r="F24" s="648" t="s">
        <v>752</v>
      </c>
    </row>
    <row r="25" spans="1:6" s="531" customFormat="1" ht="12" customHeight="1" thickBot="1" x14ac:dyDescent="0.3">
      <c r="A25" s="541" t="s">
        <v>7</v>
      </c>
      <c r="B25" s="349" t="s">
        <v>570</v>
      </c>
      <c r="C25" s="409">
        <v>0</v>
      </c>
      <c r="D25" s="409">
        <v>0</v>
      </c>
      <c r="E25" s="548">
        <v>0</v>
      </c>
      <c r="F25" s="648" t="s">
        <v>753</v>
      </c>
    </row>
    <row r="26" spans="1:6" s="531" customFormat="1" ht="12" customHeight="1" x14ac:dyDescent="0.25">
      <c r="A26" s="555" t="s">
        <v>329</v>
      </c>
      <c r="B26" s="556" t="s">
        <v>568</v>
      </c>
      <c r="C26" s="88">
        <v>0</v>
      </c>
      <c r="D26" s="88">
        <v>0</v>
      </c>
      <c r="E26" s="535">
        <v>0</v>
      </c>
      <c r="F26" s="648" t="s">
        <v>754</v>
      </c>
    </row>
    <row r="27" spans="1:6" s="531" customFormat="1" ht="12" customHeight="1" x14ac:dyDescent="0.25">
      <c r="A27" s="555" t="s">
        <v>335</v>
      </c>
      <c r="B27" s="557" t="s">
        <v>571</v>
      </c>
      <c r="C27" s="410">
        <v>7076</v>
      </c>
      <c r="D27" s="410">
        <v>14762</v>
      </c>
      <c r="E27" s="534">
        <v>44114</v>
      </c>
      <c r="F27" s="648" t="s">
        <v>755</v>
      </c>
    </row>
    <row r="28" spans="1:6" s="531" customFormat="1" ht="12" customHeight="1" thickBot="1" x14ac:dyDescent="0.3">
      <c r="A28" s="554" t="s">
        <v>337</v>
      </c>
      <c r="B28" s="558" t="s">
        <v>684</v>
      </c>
      <c r="C28" s="538">
        <v>0</v>
      </c>
      <c r="D28" s="538">
        <v>0</v>
      </c>
      <c r="E28" s="533">
        <v>8799</v>
      </c>
      <c r="F28" s="648" t="s">
        <v>756</v>
      </c>
    </row>
    <row r="29" spans="1:6" s="531" customFormat="1" ht="12" customHeight="1" thickBot="1" x14ac:dyDescent="0.3">
      <c r="A29" s="541" t="s">
        <v>8</v>
      </c>
      <c r="B29" s="349" t="s">
        <v>572</v>
      </c>
      <c r="C29" s="409">
        <v>0</v>
      </c>
      <c r="D29" s="409">
        <v>0</v>
      </c>
      <c r="E29" s="548">
        <v>0</v>
      </c>
      <c r="F29" s="648" t="s">
        <v>757</v>
      </c>
    </row>
    <row r="30" spans="1:6" s="531" customFormat="1" ht="12" customHeight="1" x14ac:dyDescent="0.25">
      <c r="A30" s="555" t="s">
        <v>63</v>
      </c>
      <c r="B30" s="556" t="s">
        <v>355</v>
      </c>
      <c r="C30" s="88">
        <v>0</v>
      </c>
      <c r="D30" s="88">
        <v>0</v>
      </c>
      <c r="E30" s="535">
        <v>0</v>
      </c>
      <c r="F30" s="648" t="s">
        <v>758</v>
      </c>
    </row>
    <row r="31" spans="1:6" s="531" customFormat="1" ht="12" customHeight="1" x14ac:dyDescent="0.25">
      <c r="A31" s="555" t="s">
        <v>64</v>
      </c>
      <c r="B31" s="557" t="s">
        <v>356</v>
      </c>
      <c r="C31" s="410">
        <v>0</v>
      </c>
      <c r="D31" s="410">
        <v>0</v>
      </c>
      <c r="E31" s="534">
        <v>0</v>
      </c>
      <c r="F31" s="648" t="s">
        <v>759</v>
      </c>
    </row>
    <row r="32" spans="1:6" s="531" customFormat="1" ht="12" customHeight="1" thickBot="1" x14ac:dyDescent="0.3">
      <c r="A32" s="554" t="s">
        <v>65</v>
      </c>
      <c r="B32" s="540" t="s">
        <v>358</v>
      </c>
      <c r="C32" s="538">
        <v>0</v>
      </c>
      <c r="D32" s="538">
        <v>0</v>
      </c>
      <c r="E32" s="533">
        <v>0</v>
      </c>
      <c r="F32" s="648" t="s">
        <v>760</v>
      </c>
    </row>
    <row r="33" spans="1:6" s="531" customFormat="1" ht="12" customHeight="1" thickBot="1" x14ac:dyDescent="0.3">
      <c r="A33" s="541" t="s">
        <v>9</v>
      </c>
      <c r="B33" s="349" t="s">
        <v>483</v>
      </c>
      <c r="C33" s="35">
        <v>0</v>
      </c>
      <c r="D33" s="35">
        <v>246</v>
      </c>
      <c r="E33" s="547">
        <v>246</v>
      </c>
      <c r="F33" s="648" t="s">
        <v>761</v>
      </c>
    </row>
    <row r="34" spans="1:6" s="504" customFormat="1" ht="12" customHeight="1" thickBot="1" x14ac:dyDescent="0.3">
      <c r="A34" s="541" t="s">
        <v>10</v>
      </c>
      <c r="B34" s="349" t="s">
        <v>573</v>
      </c>
      <c r="C34" s="35">
        <v>0</v>
      </c>
      <c r="D34" s="35">
        <v>0</v>
      </c>
      <c r="E34" s="547">
        <v>0</v>
      </c>
      <c r="F34" s="648" t="s">
        <v>762</v>
      </c>
    </row>
    <row r="35" spans="1:6" s="504" customFormat="1" ht="12" customHeight="1" thickBot="1" x14ac:dyDescent="0.3">
      <c r="A35" s="478" t="s">
        <v>11</v>
      </c>
      <c r="B35" s="349" t="s">
        <v>685</v>
      </c>
      <c r="C35" s="409">
        <v>682836</v>
      </c>
      <c r="D35" s="409">
        <v>1059869</v>
      </c>
      <c r="E35" s="548">
        <v>1000589</v>
      </c>
      <c r="F35" s="648" t="s">
        <v>763</v>
      </c>
    </row>
    <row r="36" spans="1:6" s="504" customFormat="1" ht="12" customHeight="1" thickBot="1" x14ac:dyDescent="0.3">
      <c r="A36" s="543" t="s">
        <v>12</v>
      </c>
      <c r="B36" s="349" t="s">
        <v>575</v>
      </c>
      <c r="C36" s="409">
        <v>682836</v>
      </c>
      <c r="D36" s="409">
        <v>1059869</v>
      </c>
      <c r="E36" s="548">
        <v>1000589</v>
      </c>
      <c r="F36" s="648" t="s">
        <v>764</v>
      </c>
    </row>
    <row r="37" spans="1:6" s="504" customFormat="1" ht="12" customHeight="1" x14ac:dyDescent="0.25">
      <c r="A37" s="555" t="s">
        <v>576</v>
      </c>
      <c r="B37" s="556" t="s">
        <v>161</v>
      </c>
      <c r="C37" s="88">
        <v>55000</v>
      </c>
      <c r="D37" s="88">
        <v>73588</v>
      </c>
      <c r="E37" s="535">
        <v>73588</v>
      </c>
      <c r="F37" s="648" t="s">
        <v>765</v>
      </c>
    </row>
    <row r="38" spans="1:6" s="531" customFormat="1" ht="12" customHeight="1" x14ac:dyDescent="0.25">
      <c r="A38" s="555" t="s">
        <v>577</v>
      </c>
      <c r="B38" s="557" t="s">
        <v>0</v>
      </c>
      <c r="C38" s="410">
        <v>0</v>
      </c>
      <c r="D38" s="410">
        <v>0</v>
      </c>
      <c r="E38" s="534">
        <v>0</v>
      </c>
      <c r="F38" s="648" t="s">
        <v>766</v>
      </c>
    </row>
    <row r="39" spans="1:6" s="531" customFormat="1" ht="12" customHeight="1" thickBot="1" x14ac:dyDescent="0.3">
      <c r="A39" s="554" t="s">
        <v>578</v>
      </c>
      <c r="B39" s="540" t="s">
        <v>579</v>
      </c>
      <c r="C39" s="538">
        <v>0</v>
      </c>
      <c r="D39" s="538">
        <v>0</v>
      </c>
      <c r="E39" s="533">
        <v>0</v>
      </c>
      <c r="F39" s="648" t="s">
        <v>767</v>
      </c>
    </row>
    <row r="40" spans="1:6" s="531" customFormat="1" ht="15" customHeight="1" thickBot="1" x14ac:dyDescent="0.25">
      <c r="A40" s="543" t="s">
        <v>13</v>
      </c>
      <c r="B40" s="544" t="s">
        <v>580</v>
      </c>
      <c r="C40" s="94">
        <v>0</v>
      </c>
      <c r="D40" s="94">
        <v>0</v>
      </c>
      <c r="E40" s="549">
        <v>0</v>
      </c>
      <c r="F40" s="648" t="s">
        <v>768</v>
      </c>
    </row>
    <row r="41" spans="1:6" s="531" customFormat="1" ht="15" customHeight="1" x14ac:dyDescent="0.25">
      <c r="A41" s="486"/>
      <c r="B41" s="487"/>
      <c r="C41" s="502"/>
      <c r="D41" s="502"/>
      <c r="E41" s="502"/>
      <c r="F41" s="648"/>
    </row>
    <row r="42" spans="1:6" ht="16.2" thickBot="1" x14ac:dyDescent="0.3">
      <c r="A42" s="488"/>
      <c r="B42" s="489"/>
      <c r="C42" s="503"/>
      <c r="D42" s="503"/>
      <c r="E42" s="503"/>
      <c r="F42" s="648"/>
    </row>
    <row r="43" spans="1:6" s="530" customFormat="1" ht="16.5" customHeight="1" thickBot="1" x14ac:dyDescent="0.3">
      <c r="A43" s="1318" t="s">
        <v>42</v>
      </c>
      <c r="B43" s="1319"/>
      <c r="C43" s="1319"/>
      <c r="D43" s="1319"/>
      <c r="E43" s="1320"/>
    </row>
    <row r="44" spans="1:6" s="306" customFormat="1" ht="12" customHeight="1" thickBot="1" x14ac:dyDescent="0.3">
      <c r="A44" s="541" t="s">
        <v>4</v>
      </c>
      <c r="B44" s="349" t="s">
        <v>581</v>
      </c>
      <c r="C44" s="409">
        <v>0</v>
      </c>
      <c r="D44" s="409">
        <v>0</v>
      </c>
      <c r="E44" s="441">
        <v>0</v>
      </c>
      <c r="F44" s="648" t="s">
        <v>736</v>
      </c>
    </row>
    <row r="45" spans="1:6" ht="12" customHeight="1" x14ac:dyDescent="0.25">
      <c r="A45" s="554" t="s">
        <v>70</v>
      </c>
      <c r="B45" s="330" t="s">
        <v>34</v>
      </c>
      <c r="C45" s="88">
        <v>19929</v>
      </c>
      <c r="D45" s="88">
        <v>40516</v>
      </c>
      <c r="E45" s="436">
        <v>38897</v>
      </c>
      <c r="F45" s="648" t="s">
        <v>737</v>
      </c>
    </row>
    <row r="46" spans="1:6" ht="12" customHeight="1" x14ac:dyDescent="0.25">
      <c r="A46" s="554" t="s">
        <v>71</v>
      </c>
      <c r="B46" s="329" t="s">
        <v>127</v>
      </c>
      <c r="C46" s="403">
        <v>4835</v>
      </c>
      <c r="D46" s="403">
        <v>9849</v>
      </c>
      <c r="E46" s="437">
        <v>9202</v>
      </c>
      <c r="F46" s="648" t="s">
        <v>738</v>
      </c>
    </row>
    <row r="47" spans="1:6" ht="12" customHeight="1" x14ac:dyDescent="0.25">
      <c r="A47" s="554" t="s">
        <v>72</v>
      </c>
      <c r="B47" s="329" t="s">
        <v>98</v>
      </c>
      <c r="C47" s="403">
        <v>122986</v>
      </c>
      <c r="D47" s="403">
        <v>171339</v>
      </c>
      <c r="E47" s="437">
        <v>154856</v>
      </c>
      <c r="F47" s="648" t="s">
        <v>739</v>
      </c>
    </row>
    <row r="48" spans="1:6" ht="12" customHeight="1" x14ac:dyDescent="0.25">
      <c r="A48" s="554" t="s">
        <v>73</v>
      </c>
      <c r="B48" s="329" t="s">
        <v>128</v>
      </c>
      <c r="C48" s="403">
        <v>12270</v>
      </c>
      <c r="D48" s="403">
        <v>13652</v>
      </c>
      <c r="E48" s="437">
        <v>13403</v>
      </c>
      <c r="F48" s="648" t="s">
        <v>740</v>
      </c>
    </row>
    <row r="49" spans="1:6" ht="12" customHeight="1" thickBot="1" x14ac:dyDescent="0.3">
      <c r="A49" s="554" t="s">
        <v>103</v>
      </c>
      <c r="B49" s="329" t="s">
        <v>129</v>
      </c>
      <c r="C49" s="403">
        <v>19202</v>
      </c>
      <c r="D49" s="403">
        <v>68864</v>
      </c>
      <c r="E49" s="437">
        <v>12588</v>
      </c>
      <c r="F49" s="648" t="s">
        <v>741</v>
      </c>
    </row>
    <row r="50" spans="1:6" ht="12" customHeight="1" thickBot="1" x14ac:dyDescent="0.3">
      <c r="A50" s="541" t="s">
        <v>5</v>
      </c>
      <c r="B50" s="349" t="s">
        <v>582</v>
      </c>
      <c r="C50" s="409">
        <v>0</v>
      </c>
      <c r="D50" s="409">
        <v>0</v>
      </c>
      <c r="E50" s="441">
        <v>0</v>
      </c>
      <c r="F50" s="648" t="s">
        <v>742</v>
      </c>
    </row>
    <row r="51" spans="1:6" s="306" customFormat="1" ht="12" customHeight="1" x14ac:dyDescent="0.25">
      <c r="A51" s="554" t="s">
        <v>76</v>
      </c>
      <c r="B51" s="330" t="s">
        <v>152</v>
      </c>
      <c r="C51" s="88">
        <v>6240</v>
      </c>
      <c r="D51" s="88">
        <v>50730</v>
      </c>
      <c r="E51" s="436">
        <v>35098</v>
      </c>
      <c r="F51" s="648" t="s">
        <v>743</v>
      </c>
    </row>
    <row r="52" spans="1:6" ht="12" customHeight="1" x14ac:dyDescent="0.25">
      <c r="A52" s="554" t="s">
        <v>77</v>
      </c>
      <c r="B52" s="329" t="s">
        <v>131</v>
      </c>
      <c r="C52" s="403">
        <v>6720</v>
      </c>
      <c r="D52" s="403">
        <v>9414</v>
      </c>
      <c r="E52" s="437">
        <v>9399</v>
      </c>
      <c r="F52" s="648" t="s">
        <v>744</v>
      </c>
    </row>
    <row r="53" spans="1:6" ht="12" customHeight="1" x14ac:dyDescent="0.25">
      <c r="A53" s="554" t="s">
        <v>78</v>
      </c>
      <c r="B53" s="329" t="s">
        <v>43</v>
      </c>
      <c r="C53" s="403">
        <v>0</v>
      </c>
      <c r="D53" s="403">
        <v>0</v>
      </c>
      <c r="E53" s="437">
        <v>0</v>
      </c>
      <c r="F53" s="648" t="s">
        <v>745</v>
      </c>
    </row>
    <row r="54" spans="1:6" ht="12" customHeight="1" thickBot="1" x14ac:dyDescent="0.3">
      <c r="A54" s="554" t="s">
        <v>79</v>
      </c>
      <c r="B54" s="329" t="s">
        <v>686</v>
      </c>
      <c r="C54" s="403">
        <v>0</v>
      </c>
      <c r="D54" s="403">
        <v>0</v>
      </c>
      <c r="E54" s="437">
        <v>0</v>
      </c>
      <c r="F54" s="648" t="s">
        <v>746</v>
      </c>
    </row>
    <row r="55" spans="1:6" ht="12" customHeight="1" thickBot="1" x14ac:dyDescent="0.3">
      <c r="A55" s="541" t="s">
        <v>6</v>
      </c>
      <c r="B55" s="545" t="s">
        <v>583</v>
      </c>
      <c r="C55" s="409">
        <v>0</v>
      </c>
      <c r="D55" s="409">
        <v>0</v>
      </c>
      <c r="E55" s="441">
        <v>0</v>
      </c>
      <c r="F55" s="648" t="s">
        <v>747</v>
      </c>
    </row>
    <row r="56" spans="1:6" ht="16.2" thickBot="1" x14ac:dyDescent="0.3">
      <c r="C56" s="550"/>
      <c r="D56" s="550"/>
      <c r="E56" s="550"/>
      <c r="F56" s="648"/>
    </row>
    <row r="57" spans="1:6" ht="15" customHeight="1" thickBot="1" x14ac:dyDescent="0.3">
      <c r="A57" s="490" t="s">
        <v>678</v>
      </c>
      <c r="B57" s="491"/>
      <c r="C57" s="98"/>
      <c r="D57" s="98"/>
      <c r="E57" s="539"/>
      <c r="F57" s="648"/>
    </row>
    <row r="58" spans="1:6" ht="14.25" customHeight="1" thickBot="1" x14ac:dyDescent="0.3">
      <c r="A58" s="490" t="s">
        <v>143</v>
      </c>
      <c r="B58" s="491"/>
      <c r="C58" s="98"/>
      <c r="D58" s="98"/>
      <c r="E58" s="539"/>
      <c r="F58" s="648"/>
    </row>
    <row r="59" spans="1:6" ht="15.6" x14ac:dyDescent="0.25">
      <c r="F59" s="648"/>
    </row>
    <row r="60" spans="1:6" ht="15.6" x14ac:dyDescent="0.25">
      <c r="F60" s="648"/>
    </row>
    <row r="61" spans="1:6" ht="15.6" x14ac:dyDescent="0.25">
      <c r="F61" s="648"/>
    </row>
    <row r="62" spans="1:6" ht="15.6" x14ac:dyDescent="0.25">
      <c r="F62" s="648"/>
    </row>
    <row r="63" spans="1:6" ht="15.6" x14ac:dyDescent="0.25">
      <c r="F63" s="648"/>
    </row>
    <row r="64" spans="1:6" ht="15.6" x14ac:dyDescent="0.25">
      <c r="F64" s="648"/>
    </row>
    <row r="65" spans="6:6" ht="15.6" x14ac:dyDescent="0.25">
      <c r="F65" s="648"/>
    </row>
    <row r="66" spans="6:6" ht="15.6" x14ac:dyDescent="0.25">
      <c r="F66" s="648"/>
    </row>
    <row r="67" spans="6:6" ht="15.6" x14ac:dyDescent="0.25">
      <c r="F67" s="648"/>
    </row>
    <row r="68" spans="6:6" ht="15.6" x14ac:dyDescent="0.25">
      <c r="F68" s="648"/>
    </row>
    <row r="69" spans="6:6" ht="15.6" x14ac:dyDescent="0.25">
      <c r="F69" s="648"/>
    </row>
    <row r="70" spans="6:6" ht="15.6" x14ac:dyDescent="0.25">
      <c r="F70" s="648"/>
    </row>
    <row r="71" spans="6:6" ht="15.6" x14ac:dyDescent="0.25">
      <c r="F71" s="648"/>
    </row>
    <row r="72" spans="6:6" ht="15.6" x14ac:dyDescent="0.25">
      <c r="F72" s="648"/>
    </row>
    <row r="73" spans="6:6" ht="15.6" x14ac:dyDescent="0.25">
      <c r="F73" s="648"/>
    </row>
    <row r="74" spans="6:6" ht="15.6" x14ac:dyDescent="0.25">
      <c r="F74" s="648"/>
    </row>
    <row r="75" spans="6:6" ht="15.6" x14ac:dyDescent="0.25">
      <c r="F75" s="648"/>
    </row>
    <row r="76" spans="6:6" ht="15.6" x14ac:dyDescent="0.25">
      <c r="F76" s="648"/>
    </row>
    <row r="77" spans="6:6" ht="15.6" x14ac:dyDescent="0.25">
      <c r="F77" s="648"/>
    </row>
    <row r="78" spans="6:6" ht="15.6" x14ac:dyDescent="0.25">
      <c r="F78" s="648"/>
    </row>
    <row r="79" spans="6:6" ht="15.6" x14ac:dyDescent="0.25">
      <c r="F79" s="648"/>
    </row>
    <row r="80" spans="6:6" ht="15.6" x14ac:dyDescent="0.25">
      <c r="F80" s="648"/>
    </row>
    <row r="81" spans="6:6" ht="15.6" x14ac:dyDescent="0.25">
      <c r="F81" s="648"/>
    </row>
    <row r="82" spans="6:6" ht="15.6" x14ac:dyDescent="0.25">
      <c r="F82" s="648"/>
    </row>
    <row r="83" spans="6:6" ht="15.6" x14ac:dyDescent="0.25">
      <c r="F83" s="648"/>
    </row>
    <row r="84" spans="6:6" ht="15.6" x14ac:dyDescent="0.25">
      <c r="F84" s="648"/>
    </row>
    <row r="85" spans="6:6" ht="15.6" x14ac:dyDescent="0.25">
      <c r="F85" s="648"/>
    </row>
    <row r="86" spans="6:6" ht="15.6" x14ac:dyDescent="0.25">
      <c r="F86" s="648"/>
    </row>
    <row r="87" spans="6:6" ht="15.6" x14ac:dyDescent="0.25">
      <c r="F87" s="648"/>
    </row>
    <row r="88" spans="6:6" ht="13.8" x14ac:dyDescent="0.25">
      <c r="F88" s="649"/>
    </row>
    <row r="90" spans="6:6" ht="15.6" x14ac:dyDescent="0.25">
      <c r="F90" s="648"/>
    </row>
    <row r="91" spans="6:6" x14ac:dyDescent="0.25">
      <c r="F91" s="650"/>
    </row>
    <row r="92" spans="6:6" x14ac:dyDescent="0.25">
      <c r="F92" s="650"/>
    </row>
    <row r="93" spans="6:6" x14ac:dyDescent="0.25">
      <c r="F93" s="650"/>
    </row>
    <row r="94" spans="6:6" x14ac:dyDescent="0.25">
      <c r="F94" s="650"/>
    </row>
    <row r="95" spans="6:6" x14ac:dyDescent="0.25">
      <c r="F95" s="650"/>
    </row>
    <row r="96" spans="6:6" x14ac:dyDescent="0.25">
      <c r="F96" s="650"/>
    </row>
    <row r="97" spans="6:6" x14ac:dyDescent="0.25">
      <c r="F97" s="650"/>
    </row>
    <row r="98" spans="6:6" x14ac:dyDescent="0.25">
      <c r="F98" s="650"/>
    </row>
    <row r="99" spans="6:6" x14ac:dyDescent="0.25">
      <c r="F99" s="650"/>
    </row>
    <row r="100" spans="6:6" x14ac:dyDescent="0.25">
      <c r="F100" s="650"/>
    </row>
    <row r="101" spans="6:6" x14ac:dyDescent="0.25">
      <c r="F101" s="650"/>
    </row>
    <row r="102" spans="6:6" x14ac:dyDescent="0.25">
      <c r="F102" s="650"/>
    </row>
    <row r="103" spans="6:6" x14ac:dyDescent="0.25">
      <c r="F103" s="650"/>
    </row>
    <row r="104" spans="6:6" x14ac:dyDescent="0.25">
      <c r="F104" s="650"/>
    </row>
    <row r="105" spans="6:6" x14ac:dyDescent="0.25">
      <c r="F105" s="650"/>
    </row>
    <row r="106" spans="6:6" x14ac:dyDescent="0.25">
      <c r="F106" s="650"/>
    </row>
    <row r="107" spans="6:6" x14ac:dyDescent="0.25">
      <c r="F107" s="650"/>
    </row>
    <row r="108" spans="6:6" x14ac:dyDescent="0.25">
      <c r="F108" s="650"/>
    </row>
    <row r="109" spans="6:6" x14ac:dyDescent="0.25">
      <c r="F109" s="650"/>
    </row>
    <row r="110" spans="6:6" x14ac:dyDescent="0.25">
      <c r="F110" s="650"/>
    </row>
    <row r="111" spans="6:6" x14ac:dyDescent="0.25">
      <c r="F111" s="650"/>
    </row>
    <row r="112" spans="6:6" x14ac:dyDescent="0.25">
      <c r="F112" s="650"/>
    </row>
    <row r="113" spans="6:6" x14ac:dyDescent="0.25">
      <c r="F113" s="650"/>
    </row>
    <row r="114" spans="6:6" x14ac:dyDescent="0.25">
      <c r="F114" s="650"/>
    </row>
    <row r="115" spans="6:6" x14ac:dyDescent="0.25">
      <c r="F115" s="650"/>
    </row>
    <row r="116" spans="6:6" x14ac:dyDescent="0.25">
      <c r="F116" s="650"/>
    </row>
    <row r="117" spans="6:6" x14ac:dyDescent="0.25">
      <c r="F117" s="650"/>
    </row>
    <row r="118" spans="6:6" x14ac:dyDescent="0.25">
      <c r="F118" s="650"/>
    </row>
    <row r="119" spans="6:6" x14ac:dyDescent="0.25">
      <c r="F119" s="650"/>
    </row>
    <row r="120" spans="6:6" x14ac:dyDescent="0.25">
      <c r="F120" s="650"/>
    </row>
    <row r="121" spans="6:6" x14ac:dyDescent="0.25">
      <c r="F121" s="650"/>
    </row>
    <row r="122" spans="6:6" x14ac:dyDescent="0.25">
      <c r="F122" s="650"/>
    </row>
    <row r="123" spans="6:6" x14ac:dyDescent="0.25">
      <c r="F123" s="650"/>
    </row>
    <row r="124" spans="6:6" x14ac:dyDescent="0.25">
      <c r="F124" s="650"/>
    </row>
    <row r="125" spans="6:6" x14ac:dyDescent="0.25">
      <c r="F125" s="650"/>
    </row>
    <row r="126" spans="6:6" x14ac:dyDescent="0.25">
      <c r="F126" s="650"/>
    </row>
    <row r="127" spans="6:6" x14ac:dyDescent="0.25">
      <c r="F127" s="650"/>
    </row>
    <row r="128" spans="6:6" x14ac:dyDescent="0.25">
      <c r="F128" s="650"/>
    </row>
    <row r="129" spans="6:6" x14ac:dyDescent="0.25">
      <c r="F129" s="650"/>
    </row>
    <row r="130" spans="6:6" x14ac:dyDescent="0.25">
      <c r="F130" s="650"/>
    </row>
    <row r="131" spans="6:6" x14ac:dyDescent="0.25">
      <c r="F131" s="650"/>
    </row>
    <row r="132" spans="6:6" x14ac:dyDescent="0.25">
      <c r="F132" s="650"/>
    </row>
    <row r="133" spans="6:6" x14ac:dyDescent="0.25">
      <c r="F133" s="650"/>
    </row>
    <row r="134" spans="6:6" x14ac:dyDescent="0.25">
      <c r="F134" s="650"/>
    </row>
    <row r="135" spans="6:6" x14ac:dyDescent="0.25">
      <c r="F135" s="650"/>
    </row>
    <row r="136" spans="6:6" x14ac:dyDescent="0.25">
      <c r="F136" s="650"/>
    </row>
    <row r="137" spans="6:6" x14ac:dyDescent="0.25">
      <c r="F137" s="650"/>
    </row>
    <row r="138" spans="6:6" x14ac:dyDescent="0.25">
      <c r="F138" s="650"/>
    </row>
    <row r="139" spans="6:6" x14ac:dyDescent="0.25">
      <c r="F139" s="650"/>
    </row>
    <row r="140" spans="6:6" x14ac:dyDescent="0.25">
      <c r="F140" s="650"/>
    </row>
    <row r="141" spans="6:6" x14ac:dyDescent="0.25">
      <c r="F141" s="650"/>
    </row>
    <row r="142" spans="6:6" x14ac:dyDescent="0.25">
      <c r="F142" s="650"/>
    </row>
    <row r="143" spans="6:6" x14ac:dyDescent="0.25">
      <c r="F143" s="650"/>
    </row>
    <row r="144" spans="6:6" x14ac:dyDescent="0.25">
      <c r="F144" s="650"/>
    </row>
    <row r="145" spans="6:6" x14ac:dyDescent="0.25">
      <c r="F145" s="650"/>
    </row>
    <row r="146" spans="6:6" x14ac:dyDescent="0.25">
      <c r="F146" s="65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50"/>
  </sheetPr>
  <dimension ref="A1:E58"/>
  <sheetViews>
    <sheetView view="pageBreakPreview" zoomScale="115" zoomScaleNormal="100" zoomScaleSheetLayoutView="115" workbookViewId="0">
      <selection activeCell="F1" sqref="F1:F65536"/>
    </sheetView>
  </sheetViews>
  <sheetFormatPr defaultColWidth="9.33203125" defaultRowHeight="13.2" x14ac:dyDescent="0.25"/>
  <cols>
    <col min="1" max="1" width="16" style="546" customWidth="1"/>
    <col min="2" max="2" width="59.33203125" style="26" customWidth="1"/>
    <col min="3" max="5" width="15.77734375" style="26" customWidth="1"/>
    <col min="6" max="16384" width="9.33203125" style="26"/>
  </cols>
  <sheetData>
    <row r="1" spans="1:5" s="481" customFormat="1" ht="21" customHeight="1" thickBot="1" x14ac:dyDescent="0.3">
      <c r="A1" s="480"/>
      <c r="B1" s="482"/>
      <c r="C1" s="527"/>
      <c r="D1" s="527"/>
      <c r="E1" s="623" t="str">
        <f>+CONCATENATE("7.3. melléklet a ……/",LEFT(ÖSSZEFÜGGÉSEK!A4,4)+1,". (……) önkormányzati rendelethez")</f>
        <v>7.3. melléklet a ……/2015. (……) önkormányzati rendelethez</v>
      </c>
    </row>
    <row r="2" spans="1:5" s="528" customFormat="1" ht="25.5" customHeight="1" x14ac:dyDescent="0.25">
      <c r="A2" s="508" t="s">
        <v>141</v>
      </c>
      <c r="B2" s="1324" t="s">
        <v>562</v>
      </c>
      <c r="C2" s="1325"/>
      <c r="D2" s="1326"/>
      <c r="E2" s="551" t="s">
        <v>46</v>
      </c>
    </row>
    <row r="3" spans="1:5" s="528" customFormat="1" ht="23.4" thickBot="1" x14ac:dyDescent="0.3">
      <c r="A3" s="526" t="s">
        <v>563</v>
      </c>
      <c r="B3" s="1321" t="s">
        <v>687</v>
      </c>
      <c r="C3" s="1327"/>
      <c r="D3" s="1328"/>
      <c r="E3" s="552" t="s">
        <v>47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04" customFormat="1" ht="12" customHeight="1" thickBot="1" x14ac:dyDescent="0.3">
      <c r="A8" s="478" t="s">
        <v>4</v>
      </c>
      <c r="B8" s="542" t="s">
        <v>564</v>
      </c>
      <c r="C8" s="409">
        <f>SUM(C9:C18)</f>
        <v>0</v>
      </c>
      <c r="D8" s="409">
        <f>SUM(D9:D18)</f>
        <v>0</v>
      </c>
      <c r="E8" s="548">
        <f>SUM(E9:E18)</f>
        <v>0</v>
      </c>
    </row>
    <row r="9" spans="1:5" s="504" customFormat="1" ht="12" customHeight="1" x14ac:dyDescent="0.25">
      <c r="A9" s="553" t="s">
        <v>70</v>
      </c>
      <c r="B9" s="331" t="s">
        <v>342</v>
      </c>
      <c r="C9" s="91"/>
      <c r="D9" s="91"/>
      <c r="E9" s="537"/>
    </row>
    <row r="10" spans="1:5" s="504" customFormat="1" ht="12" customHeight="1" x14ac:dyDescent="0.25">
      <c r="A10" s="554" t="s">
        <v>71</v>
      </c>
      <c r="B10" s="329" t="s">
        <v>343</v>
      </c>
      <c r="C10" s="406"/>
      <c r="D10" s="406"/>
      <c r="E10" s="100"/>
    </row>
    <row r="11" spans="1:5" s="504" customFormat="1" ht="12" customHeight="1" x14ac:dyDescent="0.25">
      <c r="A11" s="554" t="s">
        <v>72</v>
      </c>
      <c r="B11" s="329" t="s">
        <v>344</v>
      </c>
      <c r="C11" s="406"/>
      <c r="D11" s="406"/>
      <c r="E11" s="100"/>
    </row>
    <row r="12" spans="1:5" s="504" customFormat="1" ht="12" customHeight="1" x14ac:dyDescent="0.25">
      <c r="A12" s="554" t="s">
        <v>73</v>
      </c>
      <c r="B12" s="329" t="s">
        <v>345</v>
      </c>
      <c r="C12" s="406"/>
      <c r="D12" s="406"/>
      <c r="E12" s="100"/>
    </row>
    <row r="13" spans="1:5" s="504" customFormat="1" ht="12" customHeight="1" x14ac:dyDescent="0.25">
      <c r="A13" s="554" t="s">
        <v>103</v>
      </c>
      <c r="B13" s="329" t="s">
        <v>346</v>
      </c>
      <c r="C13" s="406"/>
      <c r="D13" s="406"/>
      <c r="E13" s="100"/>
    </row>
    <row r="14" spans="1:5" s="504" customFormat="1" ht="12" customHeight="1" x14ac:dyDescent="0.25">
      <c r="A14" s="554" t="s">
        <v>74</v>
      </c>
      <c r="B14" s="329" t="s">
        <v>565</v>
      </c>
      <c r="C14" s="406"/>
      <c r="D14" s="406"/>
      <c r="E14" s="100"/>
    </row>
    <row r="15" spans="1:5" s="531" customFormat="1" ht="12" customHeight="1" x14ac:dyDescent="0.25">
      <c r="A15" s="554" t="s">
        <v>75</v>
      </c>
      <c r="B15" s="328" t="s">
        <v>566</v>
      </c>
      <c r="C15" s="406"/>
      <c r="D15" s="406"/>
      <c r="E15" s="100"/>
    </row>
    <row r="16" spans="1:5" s="531" customFormat="1" ht="12" customHeight="1" x14ac:dyDescent="0.25">
      <c r="A16" s="554" t="s">
        <v>83</v>
      </c>
      <c r="B16" s="329" t="s">
        <v>349</v>
      </c>
      <c r="C16" s="92"/>
      <c r="D16" s="92"/>
      <c r="E16" s="536"/>
    </row>
    <row r="17" spans="1:5" s="504" customFormat="1" ht="12" customHeight="1" x14ac:dyDescent="0.25">
      <c r="A17" s="554" t="s">
        <v>84</v>
      </c>
      <c r="B17" s="329" t="s">
        <v>351</v>
      </c>
      <c r="C17" s="406"/>
      <c r="D17" s="406"/>
      <c r="E17" s="100"/>
    </row>
    <row r="18" spans="1:5" s="531" customFormat="1" ht="12" customHeight="1" thickBot="1" x14ac:dyDescent="0.3">
      <c r="A18" s="554" t="s">
        <v>85</v>
      </c>
      <c r="B18" s="328" t="s">
        <v>353</v>
      </c>
      <c r="C18" s="408"/>
      <c r="D18" s="408"/>
      <c r="E18" s="532"/>
    </row>
    <row r="19" spans="1:5" s="531" customFormat="1" ht="12" customHeight="1" thickBot="1" x14ac:dyDescent="0.3">
      <c r="A19" s="478" t="s">
        <v>5</v>
      </c>
      <c r="B19" s="542" t="s">
        <v>567</v>
      </c>
      <c r="C19" s="409">
        <f>SUM(C20:C22)</f>
        <v>0</v>
      </c>
      <c r="D19" s="409">
        <f>SUM(D20:D22)</f>
        <v>0</v>
      </c>
      <c r="E19" s="548">
        <f>SUM(E20:E22)</f>
        <v>0</v>
      </c>
    </row>
    <row r="20" spans="1:5" s="531" customFormat="1" ht="12" customHeight="1" x14ac:dyDescent="0.25">
      <c r="A20" s="554" t="s">
        <v>76</v>
      </c>
      <c r="B20" s="330" t="s">
        <v>315</v>
      </c>
      <c r="C20" s="406"/>
      <c r="D20" s="406"/>
      <c r="E20" s="100"/>
    </row>
    <row r="21" spans="1:5" s="531" customFormat="1" ht="12" customHeight="1" x14ac:dyDescent="0.25">
      <c r="A21" s="554" t="s">
        <v>77</v>
      </c>
      <c r="B21" s="329" t="s">
        <v>568</v>
      </c>
      <c r="C21" s="406"/>
      <c r="D21" s="406"/>
      <c r="E21" s="100"/>
    </row>
    <row r="22" spans="1:5" s="531" customFormat="1" ht="12" customHeight="1" x14ac:dyDescent="0.25">
      <c r="A22" s="554" t="s">
        <v>78</v>
      </c>
      <c r="B22" s="329" t="s">
        <v>569</v>
      </c>
      <c r="C22" s="406"/>
      <c r="D22" s="406"/>
      <c r="E22" s="100"/>
    </row>
    <row r="23" spans="1:5" s="531" customFormat="1" ht="12" customHeight="1" thickBot="1" x14ac:dyDescent="0.3">
      <c r="A23" s="554" t="s">
        <v>79</v>
      </c>
      <c r="B23" s="329" t="s">
        <v>683</v>
      </c>
      <c r="C23" s="406"/>
      <c r="D23" s="406"/>
      <c r="E23" s="100"/>
    </row>
    <row r="24" spans="1:5" s="531" customFormat="1" ht="12" customHeight="1" thickBot="1" x14ac:dyDescent="0.3">
      <c r="A24" s="541" t="s">
        <v>6</v>
      </c>
      <c r="B24" s="349" t="s">
        <v>118</v>
      </c>
      <c r="C24" s="35"/>
      <c r="D24" s="35"/>
      <c r="E24" s="547"/>
    </row>
    <row r="25" spans="1:5" s="531" customFormat="1" ht="12" customHeight="1" thickBot="1" x14ac:dyDescent="0.3">
      <c r="A25" s="541" t="s">
        <v>7</v>
      </c>
      <c r="B25" s="349" t="s">
        <v>570</v>
      </c>
      <c r="C25" s="409">
        <f>SUM(C26:C27)</f>
        <v>0</v>
      </c>
      <c r="D25" s="409">
        <f>SUM(D26:D27)</f>
        <v>0</v>
      </c>
      <c r="E25" s="548">
        <f>SUM(E26:E27)</f>
        <v>0</v>
      </c>
    </row>
    <row r="26" spans="1:5" s="531" customFormat="1" ht="12" customHeight="1" x14ac:dyDescent="0.25">
      <c r="A26" s="555" t="s">
        <v>329</v>
      </c>
      <c r="B26" s="556" t="s">
        <v>568</v>
      </c>
      <c r="C26" s="88"/>
      <c r="D26" s="88"/>
      <c r="E26" s="535"/>
    </row>
    <row r="27" spans="1:5" s="531" customFormat="1" ht="12" customHeight="1" x14ac:dyDescent="0.25">
      <c r="A27" s="555" t="s">
        <v>335</v>
      </c>
      <c r="B27" s="557" t="s">
        <v>571</v>
      </c>
      <c r="C27" s="410"/>
      <c r="D27" s="410"/>
      <c r="E27" s="534"/>
    </row>
    <row r="28" spans="1:5" s="531" customFormat="1" ht="12" customHeight="1" thickBot="1" x14ac:dyDescent="0.3">
      <c r="A28" s="554" t="s">
        <v>337</v>
      </c>
      <c r="B28" s="558" t="s">
        <v>684</v>
      </c>
      <c r="C28" s="538"/>
      <c r="D28" s="538"/>
      <c r="E28" s="533"/>
    </row>
    <row r="29" spans="1:5" s="531" customFormat="1" ht="12" customHeight="1" thickBot="1" x14ac:dyDescent="0.3">
      <c r="A29" s="541" t="s">
        <v>8</v>
      </c>
      <c r="B29" s="349" t="s">
        <v>572</v>
      </c>
      <c r="C29" s="409">
        <f>SUM(C30:C32)</f>
        <v>0</v>
      </c>
      <c r="D29" s="409">
        <f>SUM(D30:D32)</f>
        <v>0</v>
      </c>
      <c r="E29" s="548">
        <f>SUM(E30:E32)</f>
        <v>0</v>
      </c>
    </row>
    <row r="30" spans="1:5" s="531" customFormat="1" ht="12" customHeight="1" x14ac:dyDescent="0.25">
      <c r="A30" s="555" t="s">
        <v>63</v>
      </c>
      <c r="B30" s="556" t="s">
        <v>355</v>
      </c>
      <c r="C30" s="88"/>
      <c r="D30" s="88"/>
      <c r="E30" s="535"/>
    </row>
    <row r="31" spans="1:5" s="531" customFormat="1" ht="12" customHeight="1" x14ac:dyDescent="0.25">
      <c r="A31" s="555" t="s">
        <v>64</v>
      </c>
      <c r="B31" s="557" t="s">
        <v>356</v>
      </c>
      <c r="C31" s="410"/>
      <c r="D31" s="410"/>
      <c r="E31" s="534"/>
    </row>
    <row r="32" spans="1:5" s="531" customFormat="1" ht="12" customHeight="1" thickBot="1" x14ac:dyDescent="0.3">
      <c r="A32" s="554" t="s">
        <v>65</v>
      </c>
      <c r="B32" s="540" t="s">
        <v>358</v>
      </c>
      <c r="C32" s="538"/>
      <c r="D32" s="538"/>
      <c r="E32" s="533"/>
    </row>
    <row r="33" spans="1:5" s="531" customFormat="1" ht="12" customHeight="1" thickBot="1" x14ac:dyDescent="0.3">
      <c r="A33" s="541" t="s">
        <v>9</v>
      </c>
      <c r="B33" s="349" t="s">
        <v>483</v>
      </c>
      <c r="C33" s="35"/>
      <c r="D33" s="35"/>
      <c r="E33" s="547"/>
    </row>
    <row r="34" spans="1:5" s="504" customFormat="1" ht="12" customHeight="1" thickBot="1" x14ac:dyDescent="0.3">
      <c r="A34" s="541" t="s">
        <v>10</v>
      </c>
      <c r="B34" s="349" t="s">
        <v>573</v>
      </c>
      <c r="C34" s="35"/>
      <c r="D34" s="35"/>
      <c r="E34" s="547"/>
    </row>
    <row r="35" spans="1:5" s="504" customFormat="1" ht="12" customHeight="1" thickBot="1" x14ac:dyDescent="0.3">
      <c r="A35" s="478" t="s">
        <v>11</v>
      </c>
      <c r="B35" s="349" t="s">
        <v>685</v>
      </c>
      <c r="C35" s="409">
        <f>+C8+C19+C24+C25+C29+C33+C34</f>
        <v>0</v>
      </c>
      <c r="D35" s="409">
        <f>+D8+D19+D24+D25+D29+D33+D34</f>
        <v>0</v>
      </c>
      <c r="E35" s="548">
        <f>+E8+E19+E24+E25+E29+E33+E34</f>
        <v>0</v>
      </c>
    </row>
    <row r="36" spans="1:5" s="504" customFormat="1" ht="12" customHeight="1" thickBot="1" x14ac:dyDescent="0.3">
      <c r="A36" s="543" t="s">
        <v>12</v>
      </c>
      <c r="B36" s="349" t="s">
        <v>575</v>
      </c>
      <c r="C36" s="409">
        <f>+C37+C38+C39</f>
        <v>0</v>
      </c>
      <c r="D36" s="409">
        <f>+D37+D38+D39</f>
        <v>0</v>
      </c>
      <c r="E36" s="548">
        <f>+E37+E38+E39</f>
        <v>0</v>
      </c>
    </row>
    <row r="37" spans="1:5" s="504" customFormat="1" ht="12" customHeight="1" x14ac:dyDescent="0.25">
      <c r="A37" s="555" t="s">
        <v>576</v>
      </c>
      <c r="B37" s="556" t="s">
        <v>161</v>
      </c>
      <c r="C37" s="88"/>
      <c r="D37" s="88"/>
      <c r="E37" s="535"/>
    </row>
    <row r="38" spans="1:5" s="531" customFormat="1" ht="12" customHeight="1" x14ac:dyDescent="0.25">
      <c r="A38" s="555" t="s">
        <v>577</v>
      </c>
      <c r="B38" s="557" t="s">
        <v>0</v>
      </c>
      <c r="C38" s="410"/>
      <c r="D38" s="410"/>
      <c r="E38" s="534"/>
    </row>
    <row r="39" spans="1:5" s="531" customFormat="1" ht="12" customHeight="1" thickBot="1" x14ac:dyDescent="0.3">
      <c r="A39" s="554" t="s">
        <v>578</v>
      </c>
      <c r="B39" s="540" t="s">
        <v>579</v>
      </c>
      <c r="C39" s="538"/>
      <c r="D39" s="538"/>
      <c r="E39" s="533"/>
    </row>
    <row r="40" spans="1:5" s="531" customFormat="1" ht="15" customHeight="1" thickBot="1" x14ac:dyDescent="0.25">
      <c r="A40" s="543" t="s">
        <v>13</v>
      </c>
      <c r="B40" s="544" t="s">
        <v>580</v>
      </c>
      <c r="C40" s="94">
        <f>+C35+C36</f>
        <v>0</v>
      </c>
      <c r="D40" s="94">
        <f>+D35+D36</f>
        <v>0</v>
      </c>
      <c r="E40" s="549">
        <f>+E35+E36</f>
        <v>0</v>
      </c>
    </row>
    <row r="41" spans="1:5" s="531" customFormat="1" ht="15" customHeight="1" x14ac:dyDescent="0.25">
      <c r="A41" s="486"/>
      <c r="B41" s="487"/>
      <c r="C41" s="502"/>
      <c r="D41" s="502"/>
      <c r="E41" s="502"/>
    </row>
    <row r="42" spans="1:5" ht="13.8" thickBot="1" x14ac:dyDescent="0.3">
      <c r="A42" s="488"/>
      <c r="B42" s="489"/>
      <c r="C42" s="503"/>
      <c r="D42" s="503"/>
      <c r="E42" s="503"/>
    </row>
    <row r="43" spans="1:5" s="530" customFormat="1" ht="16.5" customHeight="1" thickBot="1" x14ac:dyDescent="0.3">
      <c r="A43" s="1318" t="s">
        <v>42</v>
      </c>
      <c r="B43" s="1319"/>
      <c r="C43" s="1319"/>
      <c r="D43" s="1319"/>
      <c r="E43" s="1320"/>
    </row>
    <row r="44" spans="1:5" s="306" customFormat="1" ht="12" customHeight="1" thickBot="1" x14ac:dyDescent="0.3">
      <c r="A44" s="541" t="s">
        <v>4</v>
      </c>
      <c r="B44" s="349" t="s">
        <v>581</v>
      </c>
      <c r="C44" s="409">
        <f>SUM(C45:C49)</f>
        <v>0</v>
      </c>
      <c r="D44" s="409">
        <f>SUM(D45:D49)</f>
        <v>0</v>
      </c>
      <c r="E44" s="441">
        <f>SUM(E45:E49)</f>
        <v>0</v>
      </c>
    </row>
    <row r="45" spans="1:5" ht="12" customHeight="1" x14ac:dyDescent="0.25">
      <c r="A45" s="554" t="s">
        <v>70</v>
      </c>
      <c r="B45" s="330" t="s">
        <v>34</v>
      </c>
      <c r="C45" s="88"/>
      <c r="D45" s="88"/>
      <c r="E45" s="436"/>
    </row>
    <row r="46" spans="1:5" ht="12" customHeight="1" x14ac:dyDescent="0.25">
      <c r="A46" s="554" t="s">
        <v>71</v>
      </c>
      <c r="B46" s="329" t="s">
        <v>127</v>
      </c>
      <c r="C46" s="403"/>
      <c r="D46" s="403"/>
      <c r="E46" s="437"/>
    </row>
    <row r="47" spans="1:5" ht="12" customHeight="1" x14ac:dyDescent="0.25">
      <c r="A47" s="554" t="s">
        <v>72</v>
      </c>
      <c r="B47" s="329" t="s">
        <v>98</v>
      </c>
      <c r="C47" s="403"/>
      <c r="D47" s="403"/>
      <c r="E47" s="437"/>
    </row>
    <row r="48" spans="1:5" ht="12" customHeight="1" x14ac:dyDescent="0.25">
      <c r="A48" s="554" t="s">
        <v>73</v>
      </c>
      <c r="B48" s="329" t="s">
        <v>128</v>
      </c>
      <c r="C48" s="403"/>
      <c r="D48" s="403"/>
      <c r="E48" s="437"/>
    </row>
    <row r="49" spans="1:5" ht="12" customHeight="1" thickBot="1" x14ac:dyDescent="0.3">
      <c r="A49" s="554" t="s">
        <v>103</v>
      </c>
      <c r="B49" s="329" t="s">
        <v>129</v>
      </c>
      <c r="C49" s="403"/>
      <c r="D49" s="403"/>
      <c r="E49" s="437"/>
    </row>
    <row r="50" spans="1:5" ht="12" customHeight="1" thickBot="1" x14ac:dyDescent="0.3">
      <c r="A50" s="541" t="s">
        <v>5</v>
      </c>
      <c r="B50" s="349" t="s">
        <v>582</v>
      </c>
      <c r="C50" s="409">
        <f>SUM(C51:C53)</f>
        <v>0</v>
      </c>
      <c r="D50" s="409">
        <f>SUM(D51:D53)</f>
        <v>0</v>
      </c>
      <c r="E50" s="441">
        <f>SUM(E51:E53)</f>
        <v>0</v>
      </c>
    </row>
    <row r="51" spans="1:5" s="306" customFormat="1" ht="12" customHeight="1" x14ac:dyDescent="0.25">
      <c r="A51" s="554" t="s">
        <v>76</v>
      </c>
      <c r="B51" s="330" t="s">
        <v>152</v>
      </c>
      <c r="C51" s="88"/>
      <c r="D51" s="88"/>
      <c r="E51" s="436"/>
    </row>
    <row r="52" spans="1:5" ht="12" customHeight="1" x14ac:dyDescent="0.25">
      <c r="A52" s="554" t="s">
        <v>77</v>
      </c>
      <c r="B52" s="329" t="s">
        <v>131</v>
      </c>
      <c r="C52" s="403"/>
      <c r="D52" s="403"/>
      <c r="E52" s="437"/>
    </row>
    <row r="53" spans="1:5" ht="12" customHeight="1" x14ac:dyDescent="0.25">
      <c r="A53" s="554" t="s">
        <v>78</v>
      </c>
      <c r="B53" s="329" t="s">
        <v>43</v>
      </c>
      <c r="C53" s="403"/>
      <c r="D53" s="403"/>
      <c r="E53" s="437"/>
    </row>
    <row r="54" spans="1:5" ht="12" customHeight="1" thickBot="1" x14ac:dyDescent="0.3">
      <c r="A54" s="554" t="s">
        <v>79</v>
      </c>
      <c r="B54" s="329" t="s">
        <v>686</v>
      </c>
      <c r="C54" s="403"/>
      <c r="D54" s="403"/>
      <c r="E54" s="437"/>
    </row>
    <row r="55" spans="1:5" ht="12" customHeight="1" thickBot="1" x14ac:dyDescent="0.3">
      <c r="A55" s="541" t="s">
        <v>6</v>
      </c>
      <c r="B55" s="545" t="s">
        <v>583</v>
      </c>
      <c r="C55" s="409">
        <f>+C44+C50</f>
        <v>0</v>
      </c>
      <c r="D55" s="409">
        <f>+D44+D50</f>
        <v>0</v>
      </c>
      <c r="E55" s="441">
        <f>+E44+E50</f>
        <v>0</v>
      </c>
    </row>
    <row r="56" spans="1:5" ht="13.8" thickBot="1" x14ac:dyDescent="0.3">
      <c r="C56" s="550"/>
      <c r="D56" s="550"/>
      <c r="E56" s="550"/>
    </row>
    <row r="57" spans="1:5" ht="15" customHeight="1" thickBot="1" x14ac:dyDescent="0.3">
      <c r="A57" s="490" t="s">
        <v>678</v>
      </c>
      <c r="B57" s="491"/>
      <c r="C57" s="98"/>
      <c r="D57" s="98"/>
      <c r="E57" s="539"/>
    </row>
    <row r="58" spans="1:5" ht="14.25" customHeight="1" thickBot="1" x14ac:dyDescent="0.3">
      <c r="A58" s="490" t="s">
        <v>143</v>
      </c>
      <c r="B58" s="491"/>
      <c r="C58" s="98"/>
      <c r="D58" s="98"/>
      <c r="E58" s="53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50"/>
  </sheetPr>
  <dimension ref="A1:E58"/>
  <sheetViews>
    <sheetView view="pageBreakPreview" zoomScale="115" zoomScaleNormal="100" zoomScaleSheetLayoutView="115" workbookViewId="0">
      <selection activeCell="H8" sqref="H8"/>
    </sheetView>
  </sheetViews>
  <sheetFormatPr defaultColWidth="9.33203125" defaultRowHeight="13.2" x14ac:dyDescent="0.25"/>
  <cols>
    <col min="1" max="1" width="16" style="546" customWidth="1"/>
    <col min="2" max="2" width="59.33203125" style="26" customWidth="1"/>
    <col min="3" max="5" width="15.77734375" style="26" customWidth="1"/>
    <col min="6" max="16384" width="9.33203125" style="26"/>
  </cols>
  <sheetData>
    <row r="1" spans="1:5" s="481" customFormat="1" ht="21" customHeight="1" thickBot="1" x14ac:dyDescent="0.3">
      <c r="A1" s="480"/>
      <c r="B1" s="482"/>
      <c r="C1" s="527"/>
      <c r="D1" s="527"/>
      <c r="E1" s="623" t="str">
        <f>+CONCATENATE("7.4. melléklet a ……/",LEFT(ÖSSZEFÜGGÉSEK!A4,4)+1,". (……) önkormányzati rendelethez")</f>
        <v>7.4. melléklet a ……/2015. (……) önkormányzati rendelethez</v>
      </c>
    </row>
    <row r="2" spans="1:5" s="528" customFormat="1" ht="25.5" customHeight="1" x14ac:dyDescent="0.25">
      <c r="A2" s="508" t="s">
        <v>141</v>
      </c>
      <c r="B2" s="1324" t="s">
        <v>562</v>
      </c>
      <c r="C2" s="1325"/>
      <c r="D2" s="1326"/>
      <c r="E2" s="551" t="s">
        <v>46</v>
      </c>
    </row>
    <row r="3" spans="1:5" s="528" customFormat="1" ht="23.4" thickBot="1" x14ac:dyDescent="0.3">
      <c r="A3" s="526" t="s">
        <v>563</v>
      </c>
      <c r="B3" s="1321" t="s">
        <v>682</v>
      </c>
      <c r="C3" s="1327"/>
      <c r="D3" s="1328"/>
      <c r="E3" s="552" t="s">
        <v>48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04" customFormat="1" ht="12" customHeight="1" thickBot="1" x14ac:dyDescent="0.3">
      <c r="A8" s="478" t="s">
        <v>4</v>
      </c>
      <c r="B8" s="542" t="s">
        <v>564</v>
      </c>
      <c r="C8" s="409">
        <f>SUM(C9:C18)</f>
        <v>0</v>
      </c>
      <c r="D8" s="409">
        <f>SUM(D9:D18)</f>
        <v>0</v>
      </c>
      <c r="E8" s="548">
        <f>SUM(E9:E18)</f>
        <v>0</v>
      </c>
    </row>
    <row r="9" spans="1:5" s="504" customFormat="1" ht="12" customHeight="1" x14ac:dyDescent="0.25">
      <c r="A9" s="553" t="s">
        <v>70</v>
      </c>
      <c r="B9" s="331" t="s">
        <v>342</v>
      </c>
      <c r="C9" s="91"/>
      <c r="D9" s="91"/>
      <c r="E9" s="537"/>
    </row>
    <row r="10" spans="1:5" s="504" customFormat="1" ht="12" customHeight="1" x14ac:dyDescent="0.25">
      <c r="A10" s="554" t="s">
        <v>71</v>
      </c>
      <c r="B10" s="329" t="s">
        <v>343</v>
      </c>
      <c r="C10" s="406"/>
      <c r="D10" s="406"/>
      <c r="E10" s="100"/>
    </row>
    <row r="11" spans="1:5" s="504" customFormat="1" ht="12" customHeight="1" x14ac:dyDescent="0.25">
      <c r="A11" s="554" t="s">
        <v>72</v>
      </c>
      <c r="B11" s="329" t="s">
        <v>344</v>
      </c>
      <c r="C11" s="406"/>
      <c r="D11" s="406"/>
      <c r="E11" s="100"/>
    </row>
    <row r="12" spans="1:5" s="504" customFormat="1" ht="12" customHeight="1" x14ac:dyDescent="0.25">
      <c r="A12" s="554" t="s">
        <v>73</v>
      </c>
      <c r="B12" s="329" t="s">
        <v>345</v>
      </c>
      <c r="C12" s="406"/>
      <c r="D12" s="406"/>
      <c r="E12" s="100"/>
    </row>
    <row r="13" spans="1:5" s="504" customFormat="1" ht="12" customHeight="1" x14ac:dyDescent="0.25">
      <c r="A13" s="554" t="s">
        <v>103</v>
      </c>
      <c r="B13" s="329" t="s">
        <v>346</v>
      </c>
      <c r="C13" s="406"/>
      <c r="D13" s="406"/>
      <c r="E13" s="100"/>
    </row>
    <row r="14" spans="1:5" s="504" customFormat="1" ht="12" customHeight="1" x14ac:dyDescent="0.25">
      <c r="A14" s="554" t="s">
        <v>74</v>
      </c>
      <c r="B14" s="329" t="s">
        <v>565</v>
      </c>
      <c r="C14" s="406"/>
      <c r="D14" s="406"/>
      <c r="E14" s="100"/>
    </row>
    <row r="15" spans="1:5" s="531" customFormat="1" ht="12" customHeight="1" x14ac:dyDescent="0.25">
      <c r="A15" s="554" t="s">
        <v>75</v>
      </c>
      <c r="B15" s="328" t="s">
        <v>566</v>
      </c>
      <c r="C15" s="406"/>
      <c r="D15" s="406"/>
      <c r="E15" s="100"/>
    </row>
    <row r="16" spans="1:5" s="531" customFormat="1" ht="12" customHeight="1" x14ac:dyDescent="0.25">
      <c r="A16" s="554" t="s">
        <v>83</v>
      </c>
      <c r="B16" s="329" t="s">
        <v>349</v>
      </c>
      <c r="C16" s="92"/>
      <c r="D16" s="92"/>
      <c r="E16" s="536"/>
    </row>
    <row r="17" spans="1:5" s="504" customFormat="1" ht="12" customHeight="1" x14ac:dyDescent="0.25">
      <c r="A17" s="554" t="s">
        <v>84</v>
      </c>
      <c r="B17" s="329" t="s">
        <v>351</v>
      </c>
      <c r="C17" s="406"/>
      <c r="D17" s="406"/>
      <c r="E17" s="100"/>
    </row>
    <row r="18" spans="1:5" s="531" customFormat="1" ht="12" customHeight="1" thickBot="1" x14ac:dyDescent="0.3">
      <c r="A18" s="554" t="s">
        <v>85</v>
      </c>
      <c r="B18" s="328" t="s">
        <v>353</v>
      </c>
      <c r="C18" s="408"/>
      <c r="D18" s="408"/>
      <c r="E18" s="532"/>
    </row>
    <row r="19" spans="1:5" s="531" customFormat="1" ht="12" customHeight="1" thickBot="1" x14ac:dyDescent="0.3">
      <c r="A19" s="478" t="s">
        <v>5</v>
      </c>
      <c r="B19" s="542" t="s">
        <v>567</v>
      </c>
      <c r="C19" s="409">
        <f>SUM(C20:C22)</f>
        <v>0</v>
      </c>
      <c r="D19" s="409">
        <f>SUM(D20:D22)</f>
        <v>0</v>
      </c>
      <c r="E19" s="548">
        <f>SUM(E20:E22)</f>
        <v>0</v>
      </c>
    </row>
    <row r="20" spans="1:5" s="531" customFormat="1" ht="12" customHeight="1" x14ac:dyDescent="0.25">
      <c r="A20" s="554" t="s">
        <v>76</v>
      </c>
      <c r="B20" s="330" t="s">
        <v>315</v>
      </c>
      <c r="C20" s="406"/>
      <c r="D20" s="406"/>
      <c r="E20" s="100"/>
    </row>
    <row r="21" spans="1:5" s="531" customFormat="1" ht="12" customHeight="1" x14ac:dyDescent="0.25">
      <c r="A21" s="554" t="s">
        <v>77</v>
      </c>
      <c r="B21" s="329" t="s">
        <v>568</v>
      </c>
      <c r="C21" s="406"/>
      <c r="D21" s="406"/>
      <c r="E21" s="100"/>
    </row>
    <row r="22" spans="1:5" s="531" customFormat="1" ht="12" customHeight="1" x14ac:dyDescent="0.25">
      <c r="A22" s="554" t="s">
        <v>78</v>
      </c>
      <c r="B22" s="329" t="s">
        <v>569</v>
      </c>
      <c r="C22" s="406"/>
      <c r="D22" s="406"/>
      <c r="E22" s="100"/>
    </row>
    <row r="23" spans="1:5" s="531" customFormat="1" ht="12" customHeight="1" thickBot="1" x14ac:dyDescent="0.3">
      <c r="A23" s="554" t="s">
        <v>79</v>
      </c>
      <c r="B23" s="329" t="s">
        <v>683</v>
      </c>
      <c r="C23" s="406"/>
      <c r="D23" s="406"/>
      <c r="E23" s="100"/>
    </row>
    <row r="24" spans="1:5" s="531" customFormat="1" ht="12" customHeight="1" thickBot="1" x14ac:dyDescent="0.3">
      <c r="A24" s="541" t="s">
        <v>6</v>
      </c>
      <c r="B24" s="349" t="s">
        <v>118</v>
      </c>
      <c r="C24" s="35"/>
      <c r="D24" s="35"/>
      <c r="E24" s="547"/>
    </row>
    <row r="25" spans="1:5" s="531" customFormat="1" ht="12" customHeight="1" thickBot="1" x14ac:dyDescent="0.3">
      <c r="A25" s="541" t="s">
        <v>7</v>
      </c>
      <c r="B25" s="349" t="s">
        <v>570</v>
      </c>
      <c r="C25" s="409">
        <f>SUM(C26:C27)</f>
        <v>0</v>
      </c>
      <c r="D25" s="409">
        <f>SUM(D26:D27)</f>
        <v>0</v>
      </c>
      <c r="E25" s="548">
        <f>SUM(E26:E27)</f>
        <v>0</v>
      </c>
    </row>
    <row r="26" spans="1:5" s="531" customFormat="1" ht="12" customHeight="1" x14ac:dyDescent="0.25">
      <c r="A26" s="555" t="s">
        <v>329</v>
      </c>
      <c r="B26" s="556" t="s">
        <v>568</v>
      </c>
      <c r="C26" s="88"/>
      <c r="D26" s="88"/>
      <c r="E26" s="535"/>
    </row>
    <row r="27" spans="1:5" s="531" customFormat="1" ht="12" customHeight="1" x14ac:dyDescent="0.25">
      <c r="A27" s="555" t="s">
        <v>335</v>
      </c>
      <c r="B27" s="557" t="s">
        <v>571</v>
      </c>
      <c r="C27" s="410"/>
      <c r="D27" s="410"/>
      <c r="E27" s="534"/>
    </row>
    <row r="28" spans="1:5" s="531" customFormat="1" ht="12" customHeight="1" thickBot="1" x14ac:dyDescent="0.3">
      <c r="A28" s="554" t="s">
        <v>337</v>
      </c>
      <c r="B28" s="558" t="s">
        <v>684</v>
      </c>
      <c r="C28" s="538"/>
      <c r="D28" s="538"/>
      <c r="E28" s="533"/>
    </row>
    <row r="29" spans="1:5" s="531" customFormat="1" ht="12" customHeight="1" thickBot="1" x14ac:dyDescent="0.3">
      <c r="A29" s="541" t="s">
        <v>8</v>
      </c>
      <c r="B29" s="349" t="s">
        <v>572</v>
      </c>
      <c r="C29" s="409">
        <f>SUM(C30:C32)</f>
        <v>0</v>
      </c>
      <c r="D29" s="409">
        <f>SUM(D30:D32)</f>
        <v>0</v>
      </c>
      <c r="E29" s="548">
        <f>SUM(E30:E32)</f>
        <v>0</v>
      </c>
    </row>
    <row r="30" spans="1:5" s="531" customFormat="1" ht="12" customHeight="1" x14ac:dyDescent="0.25">
      <c r="A30" s="555" t="s">
        <v>63</v>
      </c>
      <c r="B30" s="556" t="s">
        <v>355</v>
      </c>
      <c r="C30" s="88"/>
      <c r="D30" s="88"/>
      <c r="E30" s="535"/>
    </row>
    <row r="31" spans="1:5" s="531" customFormat="1" ht="12" customHeight="1" x14ac:dyDescent="0.25">
      <c r="A31" s="555" t="s">
        <v>64</v>
      </c>
      <c r="B31" s="557" t="s">
        <v>356</v>
      </c>
      <c r="C31" s="410"/>
      <c r="D31" s="410"/>
      <c r="E31" s="534"/>
    </row>
    <row r="32" spans="1:5" s="531" customFormat="1" ht="12" customHeight="1" thickBot="1" x14ac:dyDescent="0.3">
      <c r="A32" s="554" t="s">
        <v>65</v>
      </c>
      <c r="B32" s="540" t="s">
        <v>358</v>
      </c>
      <c r="C32" s="538"/>
      <c r="D32" s="538"/>
      <c r="E32" s="533"/>
    </row>
    <row r="33" spans="1:5" s="531" customFormat="1" ht="12" customHeight="1" thickBot="1" x14ac:dyDescent="0.3">
      <c r="A33" s="541" t="s">
        <v>9</v>
      </c>
      <c r="B33" s="349" t="s">
        <v>483</v>
      </c>
      <c r="C33" s="35"/>
      <c r="D33" s="35"/>
      <c r="E33" s="547"/>
    </row>
    <row r="34" spans="1:5" s="504" customFormat="1" ht="12" customHeight="1" thickBot="1" x14ac:dyDescent="0.3">
      <c r="A34" s="541" t="s">
        <v>10</v>
      </c>
      <c r="B34" s="349" t="s">
        <v>573</v>
      </c>
      <c r="C34" s="35"/>
      <c r="D34" s="35"/>
      <c r="E34" s="547"/>
    </row>
    <row r="35" spans="1:5" s="504" customFormat="1" ht="12" customHeight="1" thickBot="1" x14ac:dyDescent="0.3">
      <c r="A35" s="478" t="s">
        <v>11</v>
      </c>
      <c r="B35" s="349" t="s">
        <v>685</v>
      </c>
      <c r="C35" s="409">
        <f>+C8+C19+C24+C25+C29+C33+C34</f>
        <v>0</v>
      </c>
      <c r="D35" s="409">
        <f>+D8+D19+D24+D25+D29+D33+D34</f>
        <v>0</v>
      </c>
      <c r="E35" s="548">
        <f>+E8+E19+E24+E25+E29+E33+E34</f>
        <v>0</v>
      </c>
    </row>
    <row r="36" spans="1:5" s="504" customFormat="1" ht="12" customHeight="1" thickBot="1" x14ac:dyDescent="0.3">
      <c r="A36" s="543" t="s">
        <v>12</v>
      </c>
      <c r="B36" s="349" t="s">
        <v>575</v>
      </c>
      <c r="C36" s="409">
        <f>+C37+C38+C39</f>
        <v>0</v>
      </c>
      <c r="D36" s="409">
        <f>+D37+D38+D39</f>
        <v>0</v>
      </c>
      <c r="E36" s="548">
        <f>+E37+E38+E39</f>
        <v>0</v>
      </c>
    </row>
    <row r="37" spans="1:5" s="504" customFormat="1" ht="12" customHeight="1" x14ac:dyDescent="0.25">
      <c r="A37" s="555" t="s">
        <v>576</v>
      </c>
      <c r="B37" s="556" t="s">
        <v>161</v>
      </c>
      <c r="C37" s="88"/>
      <c r="D37" s="88"/>
      <c r="E37" s="535"/>
    </row>
    <row r="38" spans="1:5" s="531" customFormat="1" ht="12" customHeight="1" x14ac:dyDescent="0.25">
      <c r="A38" s="555" t="s">
        <v>577</v>
      </c>
      <c r="B38" s="557" t="s">
        <v>0</v>
      </c>
      <c r="C38" s="410"/>
      <c r="D38" s="410"/>
      <c r="E38" s="534"/>
    </row>
    <row r="39" spans="1:5" s="531" customFormat="1" ht="12" customHeight="1" thickBot="1" x14ac:dyDescent="0.3">
      <c r="A39" s="554" t="s">
        <v>578</v>
      </c>
      <c r="B39" s="540" t="s">
        <v>579</v>
      </c>
      <c r="C39" s="538"/>
      <c r="D39" s="538"/>
      <c r="E39" s="533"/>
    </row>
    <row r="40" spans="1:5" s="531" customFormat="1" ht="15" customHeight="1" thickBot="1" x14ac:dyDescent="0.25">
      <c r="A40" s="543" t="s">
        <v>13</v>
      </c>
      <c r="B40" s="544" t="s">
        <v>580</v>
      </c>
      <c r="C40" s="94">
        <f>+C35+C36</f>
        <v>0</v>
      </c>
      <c r="D40" s="94">
        <f>+D35+D36</f>
        <v>0</v>
      </c>
      <c r="E40" s="549">
        <f>+E35+E36</f>
        <v>0</v>
      </c>
    </row>
    <row r="41" spans="1:5" s="531" customFormat="1" ht="15" customHeight="1" x14ac:dyDescent="0.25">
      <c r="A41" s="486"/>
      <c r="B41" s="487"/>
      <c r="C41" s="502"/>
      <c r="D41" s="502"/>
      <c r="E41" s="502"/>
    </row>
    <row r="42" spans="1:5" ht="13.8" thickBot="1" x14ac:dyDescent="0.3">
      <c r="A42" s="488"/>
      <c r="B42" s="489"/>
      <c r="C42" s="503"/>
      <c r="D42" s="503"/>
      <c r="E42" s="503"/>
    </row>
    <row r="43" spans="1:5" s="530" customFormat="1" ht="16.5" customHeight="1" thickBot="1" x14ac:dyDescent="0.3">
      <c r="A43" s="1318" t="s">
        <v>42</v>
      </c>
      <c r="B43" s="1319"/>
      <c r="C43" s="1319"/>
      <c r="D43" s="1319"/>
      <c r="E43" s="1320"/>
    </row>
    <row r="44" spans="1:5" s="306" customFormat="1" ht="12" customHeight="1" thickBot="1" x14ac:dyDescent="0.3">
      <c r="A44" s="541" t="s">
        <v>4</v>
      </c>
      <c r="B44" s="349" t="s">
        <v>581</v>
      </c>
      <c r="C44" s="409">
        <f>SUM(C45:C49)</f>
        <v>0</v>
      </c>
      <c r="D44" s="409">
        <f>SUM(D45:D49)</f>
        <v>0</v>
      </c>
      <c r="E44" s="441">
        <f>SUM(E45:E49)</f>
        <v>0</v>
      </c>
    </row>
    <row r="45" spans="1:5" ht="12" customHeight="1" x14ac:dyDescent="0.25">
      <c r="A45" s="554" t="s">
        <v>70</v>
      </c>
      <c r="B45" s="330" t="s">
        <v>34</v>
      </c>
      <c r="C45" s="88"/>
      <c r="D45" s="88"/>
      <c r="E45" s="436"/>
    </row>
    <row r="46" spans="1:5" ht="12" customHeight="1" x14ac:dyDescent="0.25">
      <c r="A46" s="554" t="s">
        <v>71</v>
      </c>
      <c r="B46" s="329" t="s">
        <v>127</v>
      </c>
      <c r="C46" s="403"/>
      <c r="D46" s="403"/>
      <c r="E46" s="437"/>
    </row>
    <row r="47" spans="1:5" ht="12" customHeight="1" x14ac:dyDescent="0.25">
      <c r="A47" s="554" t="s">
        <v>72</v>
      </c>
      <c r="B47" s="329" t="s">
        <v>98</v>
      </c>
      <c r="C47" s="403"/>
      <c r="D47" s="403"/>
      <c r="E47" s="437"/>
    </row>
    <row r="48" spans="1:5" ht="12" customHeight="1" x14ac:dyDescent="0.25">
      <c r="A48" s="554" t="s">
        <v>73</v>
      </c>
      <c r="B48" s="329" t="s">
        <v>128</v>
      </c>
      <c r="C48" s="403"/>
      <c r="D48" s="403"/>
      <c r="E48" s="437"/>
    </row>
    <row r="49" spans="1:5" ht="12" customHeight="1" thickBot="1" x14ac:dyDescent="0.3">
      <c r="A49" s="554" t="s">
        <v>103</v>
      </c>
      <c r="B49" s="329" t="s">
        <v>129</v>
      </c>
      <c r="C49" s="403"/>
      <c r="D49" s="403"/>
      <c r="E49" s="437"/>
    </row>
    <row r="50" spans="1:5" ht="12" customHeight="1" thickBot="1" x14ac:dyDescent="0.3">
      <c r="A50" s="541" t="s">
        <v>5</v>
      </c>
      <c r="B50" s="349" t="s">
        <v>582</v>
      </c>
      <c r="C50" s="409">
        <f>SUM(C51:C53)</f>
        <v>0</v>
      </c>
      <c r="D50" s="409">
        <f>SUM(D51:D53)</f>
        <v>0</v>
      </c>
      <c r="E50" s="441">
        <f>SUM(E51:E53)</f>
        <v>0</v>
      </c>
    </row>
    <row r="51" spans="1:5" s="306" customFormat="1" ht="12" customHeight="1" x14ac:dyDescent="0.25">
      <c r="A51" s="554" t="s">
        <v>76</v>
      </c>
      <c r="B51" s="330" t="s">
        <v>152</v>
      </c>
      <c r="C51" s="88"/>
      <c r="D51" s="88"/>
      <c r="E51" s="436"/>
    </row>
    <row r="52" spans="1:5" ht="12" customHeight="1" x14ac:dyDescent="0.25">
      <c r="A52" s="554" t="s">
        <v>77</v>
      </c>
      <c r="B52" s="329" t="s">
        <v>131</v>
      </c>
      <c r="C52" s="403"/>
      <c r="D52" s="403"/>
      <c r="E52" s="437"/>
    </row>
    <row r="53" spans="1:5" ht="12" customHeight="1" x14ac:dyDescent="0.25">
      <c r="A53" s="554" t="s">
        <v>78</v>
      </c>
      <c r="B53" s="329" t="s">
        <v>43</v>
      </c>
      <c r="C53" s="403"/>
      <c r="D53" s="403"/>
      <c r="E53" s="437"/>
    </row>
    <row r="54" spans="1:5" ht="12" customHeight="1" thickBot="1" x14ac:dyDescent="0.3">
      <c r="A54" s="554" t="s">
        <v>79</v>
      </c>
      <c r="B54" s="329" t="s">
        <v>686</v>
      </c>
      <c r="C54" s="403"/>
      <c r="D54" s="403"/>
      <c r="E54" s="437"/>
    </row>
    <row r="55" spans="1:5" ht="12" customHeight="1" thickBot="1" x14ac:dyDescent="0.3">
      <c r="A55" s="541" t="s">
        <v>6</v>
      </c>
      <c r="B55" s="545" t="s">
        <v>583</v>
      </c>
      <c r="C55" s="409">
        <f>+C44+C50</f>
        <v>0</v>
      </c>
      <c r="D55" s="409">
        <f>+D44+D50</f>
        <v>0</v>
      </c>
      <c r="E55" s="441">
        <f>+E44+E50</f>
        <v>0</v>
      </c>
    </row>
    <row r="56" spans="1:5" ht="13.8" thickBot="1" x14ac:dyDescent="0.3">
      <c r="C56" s="550"/>
      <c r="D56" s="550"/>
      <c r="E56" s="550"/>
    </row>
    <row r="57" spans="1:5" ht="15" customHeight="1" thickBot="1" x14ac:dyDescent="0.3">
      <c r="A57" s="490" t="s">
        <v>678</v>
      </c>
      <c r="B57" s="491"/>
      <c r="C57" s="98"/>
      <c r="D57" s="98"/>
      <c r="E57" s="539"/>
    </row>
    <row r="58" spans="1:5" ht="14.25" customHeight="1" thickBot="1" x14ac:dyDescent="0.3">
      <c r="A58" s="490" t="s">
        <v>143</v>
      </c>
      <c r="B58" s="491"/>
      <c r="C58" s="98"/>
      <c r="D58" s="98"/>
      <c r="E58" s="539"/>
    </row>
  </sheetData>
  <sheetProtection sheet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I162"/>
  <sheetViews>
    <sheetView tabSelected="1" zoomScale="130" zoomScaleNormal="130" zoomScaleSheetLayoutView="100" workbookViewId="0">
      <selection sqref="A1:E1"/>
    </sheetView>
  </sheetViews>
  <sheetFormatPr defaultColWidth="9.33203125" defaultRowHeight="15.6" x14ac:dyDescent="0.3"/>
  <cols>
    <col min="1" max="1" width="6.6640625" style="370" customWidth="1"/>
    <col min="2" max="2" width="53.77734375" style="370" customWidth="1"/>
    <col min="3" max="3" width="13.33203125" style="371" customWidth="1"/>
    <col min="4" max="4" width="12.33203125" style="371" customWidth="1"/>
    <col min="5" max="5" width="12.77734375" style="371" customWidth="1"/>
    <col min="6" max="6" width="9.33203125" style="381" hidden="1" customWidth="1"/>
    <col min="7" max="16384" width="9.33203125" style="381"/>
  </cols>
  <sheetData>
    <row r="1" spans="1:6" ht="15.9" customHeight="1" x14ac:dyDescent="0.3">
      <c r="A1" s="1277" t="s">
        <v>1</v>
      </c>
      <c r="B1" s="1277"/>
      <c r="C1" s="1277"/>
      <c r="D1" s="1277"/>
      <c r="E1" s="1277"/>
    </row>
    <row r="2" spans="1:6" ht="15.9" customHeight="1" thickBot="1" x14ac:dyDescent="0.35">
      <c r="A2" s="39" t="s">
        <v>107</v>
      </c>
      <c r="B2" s="39"/>
      <c r="C2" s="368"/>
      <c r="D2" s="368"/>
      <c r="E2" s="368" t="s">
        <v>153</v>
      </c>
    </row>
    <row r="3" spans="1:6" ht="15.9" customHeight="1" x14ac:dyDescent="0.3">
      <c r="A3" s="1283" t="s">
        <v>58</v>
      </c>
      <c r="B3" s="1280" t="s">
        <v>3</v>
      </c>
      <c r="C3" s="1278" t="s">
        <v>865</v>
      </c>
      <c r="D3" s="1278"/>
      <c r="E3" s="1279"/>
      <c r="F3" s="638"/>
    </row>
    <row r="4" spans="1:6" ht="38.1" customHeight="1" thickBot="1" x14ac:dyDescent="0.35">
      <c r="A4" s="1284"/>
      <c r="B4" s="1281"/>
      <c r="C4" s="41" t="s">
        <v>174</v>
      </c>
      <c r="D4" s="41" t="s">
        <v>178</v>
      </c>
      <c r="E4" s="42" t="s">
        <v>179</v>
      </c>
      <c r="F4" s="638"/>
    </row>
    <row r="5" spans="1:6" s="382" customFormat="1" ht="12" customHeight="1" thickBot="1" x14ac:dyDescent="0.25">
      <c r="A5" s="346" t="s">
        <v>423</v>
      </c>
      <c r="B5" s="347" t="s">
        <v>424</v>
      </c>
      <c r="C5" s="347" t="s">
        <v>425</v>
      </c>
      <c r="D5" s="347" t="s">
        <v>426</v>
      </c>
      <c r="E5" s="394" t="s">
        <v>427</v>
      </c>
      <c r="F5" s="639"/>
    </row>
    <row r="6" spans="1:6" s="383" customFormat="1" ht="12" customHeight="1" thickBot="1" x14ac:dyDescent="0.3">
      <c r="A6" s="341" t="s">
        <v>4</v>
      </c>
      <c r="B6" s="342" t="s">
        <v>307</v>
      </c>
      <c r="C6" s="373">
        <f>SUM(C7:C11)</f>
        <v>103763</v>
      </c>
      <c r="D6" s="373">
        <f>SUM(D7:D12)</f>
        <v>116463</v>
      </c>
      <c r="E6" s="356">
        <f>SUM(E7:E12)</f>
        <v>116463</v>
      </c>
      <c r="F6" s="640" t="s">
        <v>736</v>
      </c>
    </row>
    <row r="7" spans="1:6" s="383" customFormat="1" ht="12" customHeight="1" x14ac:dyDescent="0.25">
      <c r="A7" s="336" t="s">
        <v>70</v>
      </c>
      <c r="B7" s="384" t="s">
        <v>308</v>
      </c>
      <c r="C7" s="375"/>
      <c r="D7" s="375">
        <v>166</v>
      </c>
      <c r="E7" s="358">
        <v>166</v>
      </c>
      <c r="F7" s="640" t="s">
        <v>737</v>
      </c>
    </row>
    <row r="8" spans="1:6" s="383" customFormat="1" ht="12" customHeight="1" x14ac:dyDescent="0.25">
      <c r="A8" s="335" t="s">
        <v>71</v>
      </c>
      <c r="B8" s="385" t="s">
        <v>309</v>
      </c>
      <c r="C8" s="374">
        <v>55513</v>
      </c>
      <c r="D8" s="374">
        <v>58318</v>
      </c>
      <c r="E8" s="357">
        <v>58318</v>
      </c>
      <c r="F8" s="640" t="s">
        <v>738</v>
      </c>
    </row>
    <row r="9" spans="1:6" s="383" customFormat="1" ht="25.5" customHeight="1" x14ac:dyDescent="0.25">
      <c r="A9" s="335" t="s">
        <v>72</v>
      </c>
      <c r="B9" s="385" t="s">
        <v>310</v>
      </c>
      <c r="C9" s="374">
        <v>44318</v>
      </c>
      <c r="D9" s="374">
        <v>51630</v>
      </c>
      <c r="E9" s="357">
        <v>51630</v>
      </c>
      <c r="F9" s="640" t="s">
        <v>739</v>
      </c>
    </row>
    <row r="10" spans="1:6" s="383" customFormat="1" ht="12" customHeight="1" x14ac:dyDescent="0.25">
      <c r="A10" s="335" t="s">
        <v>73</v>
      </c>
      <c r="B10" s="385" t="s">
        <v>311</v>
      </c>
      <c r="C10" s="374">
        <v>3932</v>
      </c>
      <c r="D10" s="374">
        <v>4065</v>
      </c>
      <c r="E10" s="357">
        <v>4065</v>
      </c>
      <c r="F10" s="640" t="s">
        <v>740</v>
      </c>
    </row>
    <row r="11" spans="1:6" s="383" customFormat="1" ht="12" customHeight="1" x14ac:dyDescent="0.25">
      <c r="A11" s="335" t="s">
        <v>103</v>
      </c>
      <c r="B11" s="385" t="s">
        <v>874</v>
      </c>
      <c r="C11" s="374">
        <v>0</v>
      </c>
      <c r="D11" s="374">
        <v>1598</v>
      </c>
      <c r="E11" s="357">
        <v>1598</v>
      </c>
      <c r="F11" s="640" t="s">
        <v>741</v>
      </c>
    </row>
    <row r="12" spans="1:6" s="383" customFormat="1" ht="12" customHeight="1" thickBot="1" x14ac:dyDescent="0.3">
      <c r="A12" s="337" t="s">
        <v>74</v>
      </c>
      <c r="B12" s="386" t="s">
        <v>875</v>
      </c>
      <c r="C12" s="376">
        <v>0</v>
      </c>
      <c r="D12" s="376">
        <v>686</v>
      </c>
      <c r="E12" s="359">
        <v>686</v>
      </c>
      <c r="F12" s="640" t="s">
        <v>742</v>
      </c>
    </row>
    <row r="13" spans="1:6" s="383" customFormat="1" ht="23.25" customHeight="1" thickBot="1" x14ac:dyDescent="0.3">
      <c r="A13" s="341" t="s">
        <v>5</v>
      </c>
      <c r="B13" s="363" t="s">
        <v>314</v>
      </c>
      <c r="C13" s="373">
        <f>C18</f>
        <v>18092</v>
      </c>
      <c r="D13" s="373">
        <f>D18+D14</f>
        <v>23712</v>
      </c>
      <c r="E13" s="356">
        <f>E18+E14</f>
        <v>14683</v>
      </c>
      <c r="F13" s="640" t="s">
        <v>743</v>
      </c>
    </row>
    <row r="14" spans="1:6" s="383" customFormat="1" ht="12" customHeight="1" x14ac:dyDescent="0.25">
      <c r="A14" s="336" t="s">
        <v>76</v>
      </c>
      <c r="B14" s="384" t="s">
        <v>315</v>
      </c>
      <c r="C14" s="375">
        <v>0</v>
      </c>
      <c r="D14" s="375"/>
      <c r="E14" s="358"/>
      <c r="F14" s="640" t="s">
        <v>744</v>
      </c>
    </row>
    <row r="15" spans="1:6" s="383" customFormat="1" ht="12" customHeight="1" x14ac:dyDescent="0.25">
      <c r="A15" s="335" t="s">
        <v>77</v>
      </c>
      <c r="B15" s="385" t="s">
        <v>316</v>
      </c>
      <c r="C15" s="374">
        <v>0</v>
      </c>
      <c r="D15" s="374">
        <v>0</v>
      </c>
      <c r="E15" s="357">
        <v>0</v>
      </c>
      <c r="F15" s="640" t="s">
        <v>745</v>
      </c>
    </row>
    <row r="16" spans="1:6" s="383" customFormat="1" ht="12" customHeight="1" x14ac:dyDescent="0.25">
      <c r="A16" s="335" t="s">
        <v>78</v>
      </c>
      <c r="B16" s="385" t="s">
        <v>317</v>
      </c>
      <c r="C16" s="374">
        <v>0</v>
      </c>
      <c r="D16" s="374">
        <v>0</v>
      </c>
      <c r="E16" s="357">
        <v>0</v>
      </c>
      <c r="F16" s="640" t="s">
        <v>746</v>
      </c>
    </row>
    <row r="17" spans="1:6" s="383" customFormat="1" ht="12" customHeight="1" x14ac:dyDescent="0.25">
      <c r="A17" s="335" t="s">
        <v>79</v>
      </c>
      <c r="B17" s="385" t="s">
        <v>318</v>
      </c>
      <c r="C17" s="374">
        <v>0</v>
      </c>
      <c r="D17" s="374">
        <v>0</v>
      </c>
      <c r="E17" s="357">
        <v>0</v>
      </c>
      <c r="F17" s="640" t="s">
        <v>747</v>
      </c>
    </row>
    <row r="18" spans="1:6" s="383" customFormat="1" ht="12" customHeight="1" x14ac:dyDescent="0.25">
      <c r="A18" s="335" t="s">
        <v>80</v>
      </c>
      <c r="B18" s="385" t="s">
        <v>319</v>
      </c>
      <c r="C18" s="374">
        <v>18092</v>
      </c>
      <c r="D18" s="374">
        <v>23712</v>
      </c>
      <c r="E18" s="357">
        <v>14683</v>
      </c>
      <c r="F18" s="640" t="s">
        <v>748</v>
      </c>
    </row>
    <row r="19" spans="1:6" s="383" customFormat="1" ht="12" customHeight="1" thickBot="1" x14ac:dyDescent="0.3">
      <c r="A19" s="337" t="s">
        <v>87</v>
      </c>
      <c r="B19" s="386" t="s">
        <v>320</v>
      </c>
      <c r="C19" s="376">
        <v>0</v>
      </c>
      <c r="D19" s="376">
        <v>0</v>
      </c>
      <c r="E19" s="359"/>
      <c r="F19" s="640" t="s">
        <v>749</v>
      </c>
    </row>
    <row r="20" spans="1:6" s="383" customFormat="1" ht="22.5" customHeight="1" thickBot="1" x14ac:dyDescent="0.3">
      <c r="A20" s="341" t="s">
        <v>6</v>
      </c>
      <c r="B20" s="342" t="s">
        <v>321</v>
      </c>
      <c r="C20" s="373">
        <f>C21+C25</f>
        <v>5000</v>
      </c>
      <c r="D20" s="373">
        <f>D21+D25</f>
        <v>36440</v>
      </c>
      <c r="E20" s="356">
        <f>E21+E25</f>
        <v>29980</v>
      </c>
      <c r="F20" s="640" t="s">
        <v>750</v>
      </c>
    </row>
    <row r="21" spans="1:6" s="383" customFormat="1" ht="12" customHeight="1" x14ac:dyDescent="0.25">
      <c r="A21" s="336" t="s">
        <v>59</v>
      </c>
      <c r="B21" s="384" t="s">
        <v>322</v>
      </c>
      <c r="C21" s="375"/>
      <c r="D21" s="375"/>
      <c r="E21" s="358"/>
      <c r="F21" s="640" t="s">
        <v>751</v>
      </c>
    </row>
    <row r="22" spans="1:6" s="383" customFormat="1" ht="12" customHeight="1" x14ac:dyDescent="0.25">
      <c r="A22" s="335" t="s">
        <v>60</v>
      </c>
      <c r="B22" s="385" t="s">
        <v>323</v>
      </c>
      <c r="C22" s="374">
        <v>0</v>
      </c>
      <c r="D22" s="374">
        <v>0</v>
      </c>
      <c r="E22" s="357">
        <v>0</v>
      </c>
      <c r="F22" s="640" t="s">
        <v>752</v>
      </c>
    </row>
    <row r="23" spans="1:6" s="383" customFormat="1" ht="12" customHeight="1" x14ac:dyDescent="0.25">
      <c r="A23" s="335" t="s">
        <v>61</v>
      </c>
      <c r="B23" s="385" t="s">
        <v>324</v>
      </c>
      <c r="C23" s="374">
        <v>0</v>
      </c>
      <c r="D23" s="374">
        <v>0</v>
      </c>
      <c r="E23" s="357">
        <v>0</v>
      </c>
      <c r="F23" s="640" t="s">
        <v>753</v>
      </c>
    </row>
    <row r="24" spans="1:6" s="383" customFormat="1" ht="12" customHeight="1" x14ac:dyDescent="0.25">
      <c r="A24" s="335" t="s">
        <v>62</v>
      </c>
      <c r="B24" s="385" t="s">
        <v>325</v>
      </c>
      <c r="C24" s="374">
        <v>0</v>
      </c>
      <c r="D24" s="374">
        <v>0</v>
      </c>
      <c r="E24" s="357">
        <v>0</v>
      </c>
      <c r="F24" s="640" t="s">
        <v>754</v>
      </c>
    </row>
    <row r="25" spans="1:6" s="383" customFormat="1" ht="12" customHeight="1" x14ac:dyDescent="0.25">
      <c r="A25" s="335" t="s">
        <v>115</v>
      </c>
      <c r="B25" s="385" t="s">
        <v>326</v>
      </c>
      <c r="C25" s="374">
        <v>5000</v>
      </c>
      <c r="D25" s="374">
        <v>36440</v>
      </c>
      <c r="E25" s="357">
        <v>29980</v>
      </c>
      <c r="F25" s="640" t="s">
        <v>755</v>
      </c>
    </row>
    <row r="26" spans="1:6" s="383" customFormat="1" ht="12" customHeight="1" thickBot="1" x14ac:dyDescent="0.3">
      <c r="A26" s="337" t="s">
        <v>116</v>
      </c>
      <c r="B26" s="365" t="s">
        <v>327</v>
      </c>
      <c r="C26" s="376">
        <v>0</v>
      </c>
      <c r="D26" s="376">
        <v>0</v>
      </c>
      <c r="E26" s="359"/>
      <c r="F26" s="640" t="s">
        <v>756</v>
      </c>
    </row>
    <row r="27" spans="1:6" s="383" customFormat="1" ht="12" customHeight="1" thickBot="1" x14ac:dyDescent="0.3">
      <c r="A27" s="341" t="s">
        <v>117</v>
      </c>
      <c r="B27" s="342" t="s">
        <v>328</v>
      </c>
      <c r="C27" s="379">
        <f>C28+C31+C33+C32</f>
        <v>374100</v>
      </c>
      <c r="D27" s="379">
        <f>D28+D31+D33+D32</f>
        <v>542000</v>
      </c>
      <c r="E27" s="391">
        <f>E28+E31+E33+E32</f>
        <v>619068</v>
      </c>
      <c r="F27" s="640" t="s">
        <v>757</v>
      </c>
    </row>
    <row r="28" spans="1:6" s="383" customFormat="1" ht="12" customHeight="1" x14ac:dyDescent="0.25">
      <c r="A28" s="336" t="s">
        <v>329</v>
      </c>
      <c r="B28" s="384" t="s">
        <v>330</v>
      </c>
      <c r="C28" s="393">
        <f>C29+C30</f>
        <v>366000</v>
      </c>
      <c r="D28" s="393">
        <f>D29+D30</f>
        <v>533900</v>
      </c>
      <c r="E28" s="392">
        <f>E29+E30</f>
        <v>607324</v>
      </c>
      <c r="F28" s="640" t="s">
        <v>758</v>
      </c>
    </row>
    <row r="29" spans="1:6" s="383" customFormat="1" ht="12" customHeight="1" x14ac:dyDescent="0.25">
      <c r="A29" s="335" t="s">
        <v>331</v>
      </c>
      <c r="B29" s="385" t="s">
        <v>332</v>
      </c>
      <c r="C29" s="374">
        <v>46000</v>
      </c>
      <c r="D29" s="374">
        <v>63900</v>
      </c>
      <c r="E29" s="357">
        <v>63275</v>
      </c>
      <c r="F29" s="640" t="s">
        <v>759</v>
      </c>
    </row>
    <row r="30" spans="1:6" s="383" customFormat="1" ht="12" customHeight="1" x14ac:dyDescent="0.25">
      <c r="A30" s="335" t="s">
        <v>333</v>
      </c>
      <c r="B30" s="385" t="s">
        <v>334</v>
      </c>
      <c r="C30" s="374">
        <v>320000</v>
      </c>
      <c r="D30" s="374">
        <v>470000</v>
      </c>
      <c r="E30" s="357">
        <v>544049</v>
      </c>
      <c r="F30" s="640" t="s">
        <v>760</v>
      </c>
    </row>
    <row r="31" spans="1:6" s="383" customFormat="1" ht="12" customHeight="1" x14ac:dyDescent="0.25">
      <c r="A31" s="335" t="s">
        <v>335</v>
      </c>
      <c r="B31" s="385" t="s">
        <v>336</v>
      </c>
      <c r="C31" s="374">
        <v>8000</v>
      </c>
      <c r="D31" s="374">
        <v>8000</v>
      </c>
      <c r="E31" s="357">
        <v>9579</v>
      </c>
      <c r="F31" s="640" t="s">
        <v>761</v>
      </c>
    </row>
    <row r="32" spans="1:6" s="383" customFormat="1" ht="12" customHeight="1" x14ac:dyDescent="0.25">
      <c r="A32" s="335" t="s">
        <v>337</v>
      </c>
      <c r="B32" s="385" t="s">
        <v>338</v>
      </c>
      <c r="C32" s="374"/>
      <c r="D32" s="374"/>
      <c r="E32" s="357">
        <v>0</v>
      </c>
      <c r="F32" s="640" t="s">
        <v>762</v>
      </c>
    </row>
    <row r="33" spans="1:6" s="383" customFormat="1" ht="12" customHeight="1" thickBot="1" x14ac:dyDescent="0.3">
      <c r="A33" s="337" t="s">
        <v>339</v>
      </c>
      <c r="B33" s="365" t="s">
        <v>340</v>
      </c>
      <c r="C33" s="673">
        <v>100</v>
      </c>
      <c r="D33" s="673">
        <v>100</v>
      </c>
      <c r="E33" s="359">
        <v>2165</v>
      </c>
      <c r="F33" s="640" t="s">
        <v>763</v>
      </c>
    </row>
    <row r="34" spans="1:6" s="383" customFormat="1" ht="12" customHeight="1" thickBot="1" x14ac:dyDescent="0.3">
      <c r="A34" s="341" t="s">
        <v>8</v>
      </c>
      <c r="B34" s="342" t="s">
        <v>341</v>
      </c>
      <c r="C34" s="373">
        <f>SUM(C36:C45)</f>
        <v>31625</v>
      </c>
      <c r="D34" s="373">
        <f>SUM(D36:D45)</f>
        <v>34343</v>
      </c>
      <c r="E34" s="356">
        <f>SUM(E36:E45)</f>
        <v>50978</v>
      </c>
      <c r="F34" s="640" t="s">
        <v>764</v>
      </c>
    </row>
    <row r="35" spans="1:6" s="383" customFormat="1" ht="12" customHeight="1" x14ac:dyDescent="0.25">
      <c r="A35" s="336" t="s">
        <v>63</v>
      </c>
      <c r="B35" s="384" t="s">
        <v>342</v>
      </c>
      <c r="C35" s="375"/>
      <c r="D35" s="375"/>
      <c r="E35" s="358"/>
      <c r="F35" s="640" t="s">
        <v>765</v>
      </c>
    </row>
    <row r="36" spans="1:6" s="383" customFormat="1" ht="12" customHeight="1" x14ac:dyDescent="0.25">
      <c r="A36" s="335" t="s">
        <v>64</v>
      </c>
      <c r="B36" s="385" t="s">
        <v>343</v>
      </c>
      <c r="C36" s="674">
        <v>5025</v>
      </c>
      <c r="D36" s="675">
        <v>6604</v>
      </c>
      <c r="E36" s="357">
        <v>8572</v>
      </c>
      <c r="F36" s="640" t="s">
        <v>766</v>
      </c>
    </row>
    <row r="37" spans="1:6" s="383" customFormat="1" ht="12" customHeight="1" x14ac:dyDescent="0.25">
      <c r="A37" s="335" t="s">
        <v>65</v>
      </c>
      <c r="B37" s="385" t="s">
        <v>344</v>
      </c>
      <c r="C37" s="674">
        <v>3795</v>
      </c>
      <c r="D37" s="675">
        <v>3935</v>
      </c>
      <c r="E37" s="357">
        <v>4965</v>
      </c>
      <c r="F37" s="640" t="s">
        <v>767</v>
      </c>
    </row>
    <row r="38" spans="1:6" s="383" customFormat="1" ht="12" customHeight="1" x14ac:dyDescent="0.25">
      <c r="A38" s="335" t="s">
        <v>119</v>
      </c>
      <c r="B38" s="385" t="s">
        <v>345</v>
      </c>
      <c r="C38" s="674">
        <v>20</v>
      </c>
      <c r="D38" s="675">
        <v>720</v>
      </c>
      <c r="E38" s="357">
        <v>8452</v>
      </c>
      <c r="F38" s="640" t="s">
        <v>768</v>
      </c>
    </row>
    <row r="39" spans="1:6" s="383" customFormat="1" ht="12" customHeight="1" x14ac:dyDescent="0.25">
      <c r="A39" s="335" t="s">
        <v>120</v>
      </c>
      <c r="B39" s="385" t="s">
        <v>346</v>
      </c>
      <c r="C39" s="674">
        <v>12400</v>
      </c>
      <c r="D39" s="675">
        <v>12400</v>
      </c>
      <c r="E39" s="357">
        <v>13682</v>
      </c>
      <c r="F39" s="640" t="s">
        <v>769</v>
      </c>
    </row>
    <row r="40" spans="1:6" s="383" customFormat="1" ht="12" customHeight="1" x14ac:dyDescent="0.25">
      <c r="A40" s="335" t="s">
        <v>121</v>
      </c>
      <c r="B40" s="385" t="s">
        <v>347</v>
      </c>
      <c r="C40" s="674">
        <v>3801</v>
      </c>
      <c r="D40" s="675">
        <v>4000</v>
      </c>
      <c r="E40" s="357">
        <v>6583</v>
      </c>
      <c r="F40" s="640" t="s">
        <v>770</v>
      </c>
    </row>
    <row r="41" spans="1:6" s="383" customFormat="1" ht="12" customHeight="1" x14ac:dyDescent="0.25">
      <c r="A41" s="335" t="s">
        <v>122</v>
      </c>
      <c r="B41" s="385" t="s">
        <v>348</v>
      </c>
      <c r="C41" s="674">
        <v>1200</v>
      </c>
      <c r="D41" s="675">
        <v>1200</v>
      </c>
      <c r="E41" s="357">
        <v>1156</v>
      </c>
      <c r="F41" s="640" t="s">
        <v>771</v>
      </c>
    </row>
    <row r="42" spans="1:6" s="383" customFormat="1" ht="12" customHeight="1" x14ac:dyDescent="0.25">
      <c r="A42" s="335" t="s">
        <v>123</v>
      </c>
      <c r="B42" s="385" t="s">
        <v>349</v>
      </c>
      <c r="C42" s="674">
        <v>5000</v>
      </c>
      <c r="D42" s="675">
        <v>5000</v>
      </c>
      <c r="E42" s="357">
        <v>4606</v>
      </c>
      <c r="F42" s="640" t="s">
        <v>772</v>
      </c>
    </row>
    <row r="43" spans="1:6" s="383" customFormat="1" ht="12" customHeight="1" x14ac:dyDescent="0.25">
      <c r="A43" s="335" t="s">
        <v>350</v>
      </c>
      <c r="B43" s="385" t="s">
        <v>351</v>
      </c>
      <c r="C43" s="676"/>
      <c r="D43" s="675"/>
      <c r="E43" s="360">
        <v>920</v>
      </c>
      <c r="F43" s="640" t="s">
        <v>773</v>
      </c>
    </row>
    <row r="44" spans="1:6" s="383" customFormat="1" ht="12" customHeight="1" x14ac:dyDescent="0.25">
      <c r="A44" s="337" t="s">
        <v>352</v>
      </c>
      <c r="B44" s="386" t="s">
        <v>845</v>
      </c>
      <c r="C44" s="677"/>
      <c r="D44" s="678"/>
      <c r="E44" s="361"/>
      <c r="F44" s="640"/>
    </row>
    <row r="45" spans="1:6" s="383" customFormat="1" ht="12" customHeight="1" thickBot="1" x14ac:dyDescent="0.3">
      <c r="A45" s="337" t="s">
        <v>846</v>
      </c>
      <c r="B45" s="386" t="s">
        <v>353</v>
      </c>
      <c r="C45" s="677">
        <v>384</v>
      </c>
      <c r="D45" s="678">
        <v>484</v>
      </c>
      <c r="E45" s="361">
        <v>2042</v>
      </c>
      <c r="F45" s="640" t="s">
        <v>774</v>
      </c>
    </row>
    <row r="46" spans="1:6" s="383" customFormat="1" ht="12" customHeight="1" thickBot="1" x14ac:dyDescent="0.3">
      <c r="A46" s="341" t="s">
        <v>9</v>
      </c>
      <c r="B46" s="342" t="s">
        <v>354</v>
      </c>
      <c r="C46" s="373">
        <f>C48</f>
        <v>0</v>
      </c>
      <c r="D46" s="373">
        <f>D48+D49</f>
        <v>0</v>
      </c>
      <c r="E46" s="356">
        <f>E48+E49</f>
        <v>180</v>
      </c>
      <c r="F46" s="640" t="s">
        <v>775</v>
      </c>
    </row>
    <row r="47" spans="1:6" s="383" customFormat="1" ht="12" customHeight="1" x14ac:dyDescent="0.25">
      <c r="A47" s="336" t="s">
        <v>66</v>
      </c>
      <c r="B47" s="384" t="s">
        <v>355</v>
      </c>
      <c r="C47" s="395">
        <v>0</v>
      </c>
      <c r="D47" s="395">
        <v>0</v>
      </c>
      <c r="E47" s="362">
        <v>0</v>
      </c>
      <c r="F47" s="640" t="s">
        <v>776</v>
      </c>
    </row>
    <row r="48" spans="1:6" s="383" customFormat="1" ht="12" customHeight="1" x14ac:dyDescent="0.25">
      <c r="A48" s="335" t="s">
        <v>67</v>
      </c>
      <c r="B48" s="385" t="s">
        <v>356</v>
      </c>
      <c r="C48" s="377"/>
      <c r="D48" s="377"/>
      <c r="E48" s="360"/>
      <c r="F48" s="640" t="s">
        <v>777</v>
      </c>
    </row>
    <row r="49" spans="1:6" s="383" customFormat="1" ht="12" customHeight="1" x14ac:dyDescent="0.25">
      <c r="A49" s="335" t="s">
        <v>357</v>
      </c>
      <c r="B49" s="385" t="s">
        <v>358</v>
      </c>
      <c r="C49" s="377"/>
      <c r="D49" s="377"/>
      <c r="E49" s="360">
        <v>180</v>
      </c>
      <c r="F49" s="640" t="s">
        <v>778</v>
      </c>
    </row>
    <row r="50" spans="1:6" s="383" customFormat="1" ht="12" customHeight="1" x14ac:dyDescent="0.25">
      <c r="A50" s="335" t="s">
        <v>359</v>
      </c>
      <c r="B50" s="385" t="s">
        <v>360</v>
      </c>
      <c r="C50" s="377">
        <v>0</v>
      </c>
      <c r="D50" s="377">
        <v>0</v>
      </c>
      <c r="E50" s="360">
        <v>0</v>
      </c>
      <c r="F50" s="640" t="s">
        <v>779</v>
      </c>
    </row>
    <row r="51" spans="1:6" s="383" customFormat="1" ht="12" customHeight="1" thickBot="1" x14ac:dyDescent="0.3">
      <c r="A51" s="337" t="s">
        <v>361</v>
      </c>
      <c r="B51" s="386" t="s">
        <v>362</v>
      </c>
      <c r="C51" s="378">
        <v>0</v>
      </c>
      <c r="D51" s="378">
        <v>0</v>
      </c>
      <c r="E51" s="361">
        <v>0</v>
      </c>
      <c r="F51" s="640" t="s">
        <v>780</v>
      </c>
    </row>
    <row r="52" spans="1:6" s="383" customFormat="1" ht="17.25" customHeight="1" thickBot="1" x14ac:dyDescent="0.3">
      <c r="A52" s="341" t="s">
        <v>124</v>
      </c>
      <c r="B52" s="342" t="s">
        <v>363</v>
      </c>
      <c r="C52" s="373"/>
      <c r="D52" s="373">
        <f>D55</f>
        <v>0</v>
      </c>
      <c r="E52" s="356">
        <f>E55</f>
        <v>305</v>
      </c>
      <c r="F52" s="640" t="s">
        <v>781</v>
      </c>
    </row>
    <row r="53" spans="1:6" s="383" customFormat="1" ht="23.25" customHeight="1" x14ac:dyDescent="0.25">
      <c r="A53" s="336" t="s">
        <v>68</v>
      </c>
      <c r="B53" s="702" t="s">
        <v>876</v>
      </c>
      <c r="C53" s="375">
        <v>0</v>
      </c>
      <c r="D53" s="375">
        <v>0</v>
      </c>
      <c r="E53" s="358">
        <v>0</v>
      </c>
      <c r="F53" s="640" t="s">
        <v>782</v>
      </c>
    </row>
    <row r="54" spans="1:6" s="383" customFormat="1" ht="25.5" customHeight="1" x14ac:dyDescent="0.25">
      <c r="A54" s="335" t="s">
        <v>69</v>
      </c>
      <c r="B54" s="385" t="s">
        <v>365</v>
      </c>
      <c r="C54" s="374">
        <v>0</v>
      </c>
      <c r="D54" s="374">
        <v>0</v>
      </c>
      <c r="E54" s="357">
        <v>0</v>
      </c>
      <c r="F54" s="640" t="s">
        <v>783</v>
      </c>
    </row>
    <row r="55" spans="1:6" s="383" customFormat="1" ht="12" customHeight="1" x14ac:dyDescent="0.25">
      <c r="A55" s="335" t="s">
        <v>366</v>
      </c>
      <c r="B55" s="385" t="s">
        <v>367</v>
      </c>
      <c r="C55" s="374">
        <v>0</v>
      </c>
      <c r="D55" s="374">
        <v>0</v>
      </c>
      <c r="E55" s="357">
        <v>305</v>
      </c>
      <c r="F55" s="640" t="s">
        <v>784</v>
      </c>
    </row>
    <row r="56" spans="1:6" s="383" customFormat="1" ht="12" customHeight="1" thickBot="1" x14ac:dyDescent="0.3">
      <c r="A56" s="337" t="s">
        <v>368</v>
      </c>
      <c r="B56" s="386" t="s">
        <v>369</v>
      </c>
      <c r="C56" s="376">
        <v>0</v>
      </c>
      <c r="D56" s="376">
        <v>0</v>
      </c>
      <c r="E56" s="359">
        <v>0</v>
      </c>
      <c r="F56" s="640" t="s">
        <v>785</v>
      </c>
    </row>
    <row r="57" spans="1:6" s="383" customFormat="1" ht="12" customHeight="1" thickBot="1" x14ac:dyDescent="0.3">
      <c r="A57" s="341" t="s">
        <v>11</v>
      </c>
      <c r="B57" s="363" t="s">
        <v>370</v>
      </c>
      <c r="C57" s="373">
        <f>C59</f>
        <v>0</v>
      </c>
      <c r="D57" s="373">
        <f>D59+D60</f>
        <v>18720</v>
      </c>
      <c r="E57" s="356">
        <f>E59+E60</f>
        <v>18820</v>
      </c>
      <c r="F57" s="640" t="s">
        <v>786</v>
      </c>
    </row>
    <row r="58" spans="1:6" s="383" customFormat="1" ht="30" customHeight="1" x14ac:dyDescent="0.25">
      <c r="A58" s="336" t="s">
        <v>125</v>
      </c>
      <c r="B58" s="384" t="s">
        <v>371</v>
      </c>
      <c r="C58" s="377">
        <v>0</v>
      </c>
      <c r="D58" s="377">
        <v>0</v>
      </c>
      <c r="E58" s="360">
        <v>0</v>
      </c>
      <c r="F58" s="640" t="s">
        <v>787</v>
      </c>
    </row>
    <row r="59" spans="1:6" s="383" customFormat="1" ht="24.75" customHeight="1" x14ac:dyDescent="0.25">
      <c r="A59" s="335" t="s">
        <v>126</v>
      </c>
      <c r="B59" s="385" t="s">
        <v>372</v>
      </c>
      <c r="C59" s="377"/>
      <c r="D59" s="377">
        <v>15000</v>
      </c>
      <c r="E59" s="360">
        <v>15000</v>
      </c>
      <c r="F59" s="640" t="s">
        <v>788</v>
      </c>
    </row>
    <row r="60" spans="1:6" s="383" customFormat="1" ht="12" customHeight="1" x14ac:dyDescent="0.25">
      <c r="A60" s="335" t="s">
        <v>154</v>
      </c>
      <c r="B60" s="385" t="s">
        <v>373</v>
      </c>
      <c r="C60" s="377"/>
      <c r="D60" s="377">
        <v>3720</v>
      </c>
      <c r="E60" s="360">
        <v>3820</v>
      </c>
      <c r="F60" s="640" t="s">
        <v>789</v>
      </c>
    </row>
    <row r="61" spans="1:6" s="383" customFormat="1" ht="12" customHeight="1" thickBot="1" x14ac:dyDescent="0.3">
      <c r="A61" s="337" t="s">
        <v>374</v>
      </c>
      <c r="B61" s="386" t="s">
        <v>375</v>
      </c>
      <c r="C61" s="377">
        <v>0</v>
      </c>
      <c r="D61" s="377">
        <v>0</v>
      </c>
      <c r="E61" s="360">
        <v>0</v>
      </c>
      <c r="F61" s="640" t="s">
        <v>790</v>
      </c>
    </row>
    <row r="62" spans="1:6" s="383" customFormat="1" ht="12" customHeight="1" thickBot="1" x14ac:dyDescent="0.3">
      <c r="A62" s="341" t="s">
        <v>12</v>
      </c>
      <c r="B62" s="342" t="s">
        <v>376</v>
      </c>
      <c r="C62" s="379">
        <f>C34+C27+C20+C13+C6+C57+C46</f>
        <v>532580</v>
      </c>
      <c r="D62" s="379">
        <f>D52+D34+D27+D20+D13+D6+D57+D46</f>
        <v>771678</v>
      </c>
      <c r="E62" s="391">
        <f>E52+E34+E27+E20+E13+E6+E57+E46</f>
        <v>850477</v>
      </c>
      <c r="F62" s="640" t="s">
        <v>791</v>
      </c>
    </row>
    <row r="63" spans="1:6" s="383" customFormat="1" ht="19.5" customHeight="1" thickBot="1" x14ac:dyDescent="0.3">
      <c r="A63" s="396" t="s">
        <v>377</v>
      </c>
      <c r="B63" s="363" t="s">
        <v>378</v>
      </c>
      <c r="C63" s="373"/>
      <c r="D63" s="373"/>
      <c r="E63" s="356"/>
      <c r="F63" s="640" t="s">
        <v>792</v>
      </c>
    </row>
    <row r="64" spans="1:6" s="383" customFormat="1" ht="12" customHeight="1" x14ac:dyDescent="0.25">
      <c r="A64" s="336" t="s">
        <v>379</v>
      </c>
      <c r="B64" s="384" t="s">
        <v>380</v>
      </c>
      <c r="C64" s="377">
        <v>0</v>
      </c>
      <c r="D64" s="377">
        <v>0</v>
      </c>
      <c r="E64" s="360">
        <v>0</v>
      </c>
      <c r="F64" s="640" t="s">
        <v>793</v>
      </c>
    </row>
    <row r="65" spans="1:6" s="383" customFormat="1" ht="12" customHeight="1" x14ac:dyDescent="0.25">
      <c r="A65" s="335" t="s">
        <v>381</v>
      </c>
      <c r="B65" s="385" t="s">
        <v>382</v>
      </c>
      <c r="C65" s="377">
        <v>0</v>
      </c>
      <c r="D65" s="377">
        <v>0</v>
      </c>
      <c r="E65" s="360">
        <v>0</v>
      </c>
      <c r="F65" s="640" t="s">
        <v>794</v>
      </c>
    </row>
    <row r="66" spans="1:6" s="383" customFormat="1" ht="12" customHeight="1" thickBot="1" x14ac:dyDescent="0.3">
      <c r="A66" s="337" t="s">
        <v>383</v>
      </c>
      <c r="B66" s="321" t="s">
        <v>428</v>
      </c>
      <c r="C66" s="377">
        <v>0</v>
      </c>
      <c r="D66" s="377">
        <v>0</v>
      </c>
      <c r="E66" s="360">
        <v>0</v>
      </c>
      <c r="F66" s="640" t="s">
        <v>795</v>
      </c>
    </row>
    <row r="67" spans="1:6" s="383" customFormat="1" ht="12" customHeight="1" thickBot="1" x14ac:dyDescent="0.3">
      <c r="A67" s="396" t="s">
        <v>385</v>
      </c>
      <c r="B67" s="363" t="s">
        <v>386</v>
      </c>
      <c r="C67" s="373">
        <f>C68</f>
        <v>349460</v>
      </c>
      <c r="D67" s="373">
        <f>D68</f>
        <v>349460</v>
      </c>
      <c r="E67" s="356">
        <f>E68</f>
        <v>0</v>
      </c>
      <c r="F67" s="640" t="s">
        <v>796</v>
      </c>
    </row>
    <row r="68" spans="1:6" s="383" customFormat="1" ht="13.5" customHeight="1" x14ac:dyDescent="0.25">
      <c r="A68" s="336" t="s">
        <v>104</v>
      </c>
      <c r="B68" s="384" t="s">
        <v>387</v>
      </c>
      <c r="C68" s="377">
        <v>349460</v>
      </c>
      <c r="D68" s="377">
        <v>349460</v>
      </c>
      <c r="E68" s="360">
        <v>0</v>
      </c>
      <c r="F68" s="640" t="s">
        <v>797</v>
      </c>
    </row>
    <row r="69" spans="1:6" s="383" customFormat="1" ht="12" customHeight="1" x14ac:dyDescent="0.25">
      <c r="A69" s="335" t="s">
        <v>105</v>
      </c>
      <c r="B69" s="385" t="s">
        <v>388</v>
      </c>
      <c r="C69" s="377">
        <v>0</v>
      </c>
      <c r="D69" s="377">
        <v>0</v>
      </c>
      <c r="E69" s="360">
        <v>0</v>
      </c>
      <c r="F69" s="640" t="s">
        <v>798</v>
      </c>
    </row>
    <row r="70" spans="1:6" s="383" customFormat="1" ht="12" customHeight="1" x14ac:dyDescent="0.25">
      <c r="A70" s="335" t="s">
        <v>389</v>
      </c>
      <c r="B70" s="385" t="s">
        <v>390</v>
      </c>
      <c r="C70" s="377">
        <v>0</v>
      </c>
      <c r="D70" s="377">
        <v>0</v>
      </c>
      <c r="E70" s="360">
        <v>0</v>
      </c>
      <c r="F70" s="640" t="s">
        <v>799</v>
      </c>
    </row>
    <row r="71" spans="1:6" s="383" customFormat="1" ht="12" customHeight="1" thickBot="1" x14ac:dyDescent="0.3">
      <c r="A71" s="337" t="s">
        <v>391</v>
      </c>
      <c r="B71" s="386" t="s">
        <v>392</v>
      </c>
      <c r="C71" s="377">
        <v>0</v>
      </c>
      <c r="D71" s="377">
        <v>0</v>
      </c>
      <c r="E71" s="360">
        <v>0</v>
      </c>
      <c r="F71" s="640" t="s">
        <v>800</v>
      </c>
    </row>
    <row r="72" spans="1:6" s="383" customFormat="1" ht="12" customHeight="1" thickBot="1" x14ac:dyDescent="0.3">
      <c r="A72" s="396" t="s">
        <v>393</v>
      </c>
      <c r="B72" s="363" t="s">
        <v>394</v>
      </c>
      <c r="C72" s="373">
        <f>C73</f>
        <v>200000</v>
      </c>
      <c r="D72" s="373">
        <f>D73</f>
        <v>332477</v>
      </c>
      <c r="E72" s="356">
        <f>E73</f>
        <v>332477</v>
      </c>
      <c r="F72" s="640" t="s">
        <v>801</v>
      </c>
    </row>
    <row r="73" spans="1:6" s="383" customFormat="1" ht="12" customHeight="1" x14ac:dyDescent="0.25">
      <c r="A73" s="336" t="s">
        <v>395</v>
      </c>
      <c r="B73" s="384" t="s">
        <v>396</v>
      </c>
      <c r="C73" s="377">
        <v>200000</v>
      </c>
      <c r="D73" s="377">
        <v>332477</v>
      </c>
      <c r="E73" s="360">
        <v>332477</v>
      </c>
      <c r="F73" s="640" t="s">
        <v>802</v>
      </c>
    </row>
    <row r="74" spans="1:6" s="383" customFormat="1" ht="12" customHeight="1" thickBot="1" x14ac:dyDescent="0.3">
      <c r="A74" s="337" t="s">
        <v>397</v>
      </c>
      <c r="B74" s="386" t="s">
        <v>398</v>
      </c>
      <c r="C74" s="377">
        <v>0</v>
      </c>
      <c r="D74" s="377">
        <v>0</v>
      </c>
      <c r="E74" s="360">
        <v>0</v>
      </c>
      <c r="F74" s="640" t="s">
        <v>803</v>
      </c>
    </row>
    <row r="75" spans="1:6" s="383" customFormat="1" ht="12" customHeight="1" thickBot="1" x14ac:dyDescent="0.3">
      <c r="A75" s="396" t="s">
        <v>399</v>
      </c>
      <c r="B75" s="363" t="s">
        <v>400</v>
      </c>
      <c r="C75" s="373">
        <f>C78</f>
        <v>237071</v>
      </c>
      <c r="D75" s="373">
        <f>D76+D78</f>
        <v>259709</v>
      </c>
      <c r="E75" s="356">
        <f>E76+E78</f>
        <v>246409</v>
      </c>
      <c r="F75" s="640" t="s">
        <v>804</v>
      </c>
    </row>
    <row r="76" spans="1:6" s="383" customFormat="1" ht="12" customHeight="1" x14ac:dyDescent="0.25">
      <c r="A76" s="336" t="s">
        <v>401</v>
      </c>
      <c r="B76" s="384" t="s">
        <v>402</v>
      </c>
      <c r="C76" s="377"/>
      <c r="D76" s="377">
        <v>7463</v>
      </c>
      <c r="E76" s="360">
        <v>7463</v>
      </c>
      <c r="F76" s="640" t="s">
        <v>805</v>
      </c>
    </row>
    <row r="77" spans="1:6" s="383" customFormat="1" ht="12" customHeight="1" x14ac:dyDescent="0.25">
      <c r="A77" s="335" t="s">
        <v>403</v>
      </c>
      <c r="B77" s="385" t="s">
        <v>404</v>
      </c>
      <c r="C77" s="377">
        <v>0</v>
      </c>
      <c r="D77" s="377">
        <v>0</v>
      </c>
      <c r="E77" s="360">
        <v>0</v>
      </c>
      <c r="F77" s="640" t="s">
        <v>806</v>
      </c>
    </row>
    <row r="78" spans="1:6" s="383" customFormat="1" ht="12" customHeight="1" thickBot="1" x14ac:dyDescent="0.3">
      <c r="A78" s="337" t="s">
        <v>405</v>
      </c>
      <c r="B78" s="365" t="s">
        <v>852</v>
      </c>
      <c r="C78" s="377">
        <v>237071</v>
      </c>
      <c r="D78" s="377">
        <v>252246</v>
      </c>
      <c r="E78" s="360">
        <v>238946</v>
      </c>
      <c r="F78" s="640" t="s">
        <v>807</v>
      </c>
    </row>
    <row r="79" spans="1:6" s="383" customFormat="1" ht="12" customHeight="1" thickBot="1" x14ac:dyDescent="0.3">
      <c r="A79" s="396" t="s">
        <v>407</v>
      </c>
      <c r="B79" s="363" t="s">
        <v>408</v>
      </c>
      <c r="C79" s="373"/>
      <c r="D79" s="373"/>
      <c r="E79" s="356"/>
      <c r="F79" s="640" t="s">
        <v>808</v>
      </c>
    </row>
    <row r="80" spans="1:6" s="383" customFormat="1" ht="12" customHeight="1" x14ac:dyDescent="0.25">
      <c r="A80" s="387" t="s">
        <v>409</v>
      </c>
      <c r="B80" s="384" t="s">
        <v>410</v>
      </c>
      <c r="C80" s="377">
        <v>0</v>
      </c>
      <c r="D80" s="377">
        <v>0</v>
      </c>
      <c r="E80" s="360">
        <v>0</v>
      </c>
      <c r="F80" s="640" t="s">
        <v>809</v>
      </c>
    </row>
    <row r="81" spans="1:6" s="383" customFormat="1" ht="12" customHeight="1" x14ac:dyDescent="0.25">
      <c r="A81" s="388" t="s">
        <v>411</v>
      </c>
      <c r="B81" s="385" t="s">
        <v>412</v>
      </c>
      <c r="C81" s="377">
        <v>0</v>
      </c>
      <c r="D81" s="377">
        <v>0</v>
      </c>
      <c r="E81" s="360">
        <v>0</v>
      </c>
      <c r="F81" s="640" t="s">
        <v>810</v>
      </c>
    </row>
    <row r="82" spans="1:6" s="383" customFormat="1" ht="12" customHeight="1" x14ac:dyDescent="0.25">
      <c r="A82" s="388" t="s">
        <v>413</v>
      </c>
      <c r="B82" s="385" t="s">
        <v>414</v>
      </c>
      <c r="C82" s="377">
        <v>0</v>
      </c>
      <c r="D82" s="377">
        <v>0</v>
      </c>
      <c r="E82" s="360">
        <v>0</v>
      </c>
      <c r="F82" s="640" t="s">
        <v>811</v>
      </c>
    </row>
    <row r="83" spans="1:6" s="383" customFormat="1" ht="12" customHeight="1" thickBot="1" x14ac:dyDescent="0.3">
      <c r="A83" s="397" t="s">
        <v>415</v>
      </c>
      <c r="B83" s="365" t="s">
        <v>416</v>
      </c>
      <c r="C83" s="377">
        <v>0</v>
      </c>
      <c r="D83" s="377">
        <v>0</v>
      </c>
      <c r="E83" s="360">
        <v>0</v>
      </c>
      <c r="F83" s="640" t="s">
        <v>812</v>
      </c>
    </row>
    <row r="84" spans="1:6" s="383" customFormat="1" ht="12" customHeight="1" thickBot="1" x14ac:dyDescent="0.3">
      <c r="A84" s="396" t="s">
        <v>417</v>
      </c>
      <c r="B84" s="363" t="s">
        <v>418</v>
      </c>
      <c r="C84" s="399">
        <v>0</v>
      </c>
      <c r="D84" s="399">
        <v>0</v>
      </c>
      <c r="E84" s="400">
        <v>0</v>
      </c>
      <c r="F84" s="640" t="s">
        <v>813</v>
      </c>
    </row>
    <row r="85" spans="1:6" s="383" customFormat="1" ht="12" customHeight="1" thickBot="1" x14ac:dyDescent="0.3">
      <c r="A85" s="396" t="s">
        <v>419</v>
      </c>
      <c r="B85" s="319" t="s">
        <v>420</v>
      </c>
      <c r="C85" s="379">
        <f>C72+C67+C75</f>
        <v>786531</v>
      </c>
      <c r="D85" s="379">
        <f>D75+D72+D67</f>
        <v>941646</v>
      </c>
      <c r="E85" s="391">
        <f>E75+E72+E67</f>
        <v>578886</v>
      </c>
      <c r="F85" s="640" t="s">
        <v>814</v>
      </c>
    </row>
    <row r="86" spans="1:6" s="383" customFormat="1" ht="21.75" customHeight="1" thickBot="1" x14ac:dyDescent="0.3">
      <c r="A86" s="398" t="s">
        <v>421</v>
      </c>
      <c r="B86" s="322" t="s">
        <v>422</v>
      </c>
      <c r="C86" s="379">
        <f>C85+C62</f>
        <v>1319111</v>
      </c>
      <c r="D86" s="379">
        <f>D85+D62</f>
        <v>1713324</v>
      </c>
      <c r="E86" s="391">
        <f>E85+E62</f>
        <v>1429363</v>
      </c>
      <c r="F86" s="640" t="s">
        <v>815</v>
      </c>
    </row>
    <row r="87" spans="1:6" s="383" customFormat="1" ht="12" customHeight="1" x14ac:dyDescent="0.25">
      <c r="A87" s="317"/>
      <c r="B87" s="317"/>
      <c r="C87" s="318"/>
      <c r="D87" s="318"/>
      <c r="E87" s="318"/>
      <c r="F87" s="640"/>
    </row>
    <row r="88" spans="1:6" ht="16.5" customHeight="1" x14ac:dyDescent="0.3">
      <c r="A88" s="1277" t="s">
        <v>33</v>
      </c>
      <c r="B88" s="1277"/>
      <c r="C88" s="1277"/>
      <c r="D88" s="1277"/>
      <c r="E88" s="1277"/>
      <c r="F88" s="638"/>
    </row>
    <row r="89" spans="1:6" s="389" customFormat="1" ht="16.5" customHeight="1" thickBot="1" x14ac:dyDescent="0.35">
      <c r="A89" s="40" t="s">
        <v>108</v>
      </c>
      <c r="B89" s="40"/>
      <c r="C89" s="350"/>
      <c r="D89" s="350"/>
      <c r="E89" s="350" t="s">
        <v>153</v>
      </c>
      <c r="F89" s="641"/>
    </row>
    <row r="90" spans="1:6" s="389" customFormat="1" ht="16.5" customHeight="1" x14ac:dyDescent="0.3">
      <c r="A90" s="1283" t="s">
        <v>58</v>
      </c>
      <c r="B90" s="1280" t="s">
        <v>173</v>
      </c>
      <c r="C90" s="1278" t="str">
        <f>+C3</f>
        <v>2019. évi</v>
      </c>
      <c r="D90" s="1278"/>
      <c r="E90" s="1279"/>
      <c r="F90" s="641"/>
    </row>
    <row r="91" spans="1:6" ht="38.1" customHeight="1" thickBot="1" x14ac:dyDescent="0.35">
      <c r="A91" s="1284"/>
      <c r="B91" s="1281"/>
      <c r="C91" s="41" t="s">
        <v>174</v>
      </c>
      <c r="D91" s="41" t="s">
        <v>178</v>
      </c>
      <c r="E91" s="42" t="s">
        <v>179</v>
      </c>
      <c r="F91" s="638"/>
    </row>
    <row r="92" spans="1:6" s="382" customFormat="1" ht="12" customHeight="1" thickBot="1" x14ac:dyDescent="0.25">
      <c r="A92" s="346" t="s">
        <v>423</v>
      </c>
      <c r="B92" s="347" t="s">
        <v>424</v>
      </c>
      <c r="C92" s="347" t="s">
        <v>425</v>
      </c>
      <c r="D92" s="347" t="s">
        <v>426</v>
      </c>
      <c r="E92" s="348" t="s">
        <v>427</v>
      </c>
      <c r="F92" s="639"/>
    </row>
    <row r="93" spans="1:6" ht="12" customHeight="1" thickBot="1" x14ac:dyDescent="0.35">
      <c r="A93" s="343" t="s">
        <v>4</v>
      </c>
      <c r="B93" s="345" t="s">
        <v>429</v>
      </c>
      <c r="C93" s="372">
        <f>C94+C95+C96+C97+C98</f>
        <v>449253</v>
      </c>
      <c r="D93" s="372">
        <f>SUM(D94:D98)</f>
        <v>537497</v>
      </c>
      <c r="E93" s="327">
        <f>SUM(E94:E98)</f>
        <v>478475</v>
      </c>
      <c r="F93" s="638" t="s">
        <v>736</v>
      </c>
    </row>
    <row r="94" spans="1:6" ht="12" customHeight="1" x14ac:dyDescent="0.3">
      <c r="A94" s="338" t="s">
        <v>70</v>
      </c>
      <c r="B94" s="331" t="s">
        <v>34</v>
      </c>
      <c r="C94" s="83">
        <v>176219</v>
      </c>
      <c r="D94" s="83">
        <v>193156</v>
      </c>
      <c r="E94" s="326">
        <v>188524</v>
      </c>
      <c r="F94" s="638" t="s">
        <v>737</v>
      </c>
    </row>
    <row r="95" spans="1:6" ht="12" customHeight="1" x14ac:dyDescent="0.3">
      <c r="A95" s="335" t="s">
        <v>71</v>
      </c>
      <c r="B95" s="329" t="s">
        <v>127</v>
      </c>
      <c r="C95" s="374">
        <v>35296</v>
      </c>
      <c r="D95" s="374">
        <v>38548</v>
      </c>
      <c r="E95" s="357">
        <v>35630</v>
      </c>
      <c r="F95" s="638" t="s">
        <v>738</v>
      </c>
    </row>
    <row r="96" spans="1:6" ht="12" customHeight="1" x14ac:dyDescent="0.3">
      <c r="A96" s="335" t="s">
        <v>72</v>
      </c>
      <c r="B96" s="329" t="s">
        <v>98</v>
      </c>
      <c r="C96" s="376">
        <v>174923</v>
      </c>
      <c r="D96" s="376">
        <v>244468</v>
      </c>
      <c r="E96" s="359">
        <v>202962</v>
      </c>
      <c r="F96" s="638" t="s">
        <v>739</v>
      </c>
    </row>
    <row r="97" spans="1:6" ht="12" customHeight="1" x14ac:dyDescent="0.3">
      <c r="A97" s="335" t="s">
        <v>73</v>
      </c>
      <c r="B97" s="332" t="s">
        <v>128</v>
      </c>
      <c r="C97" s="376">
        <v>14580</v>
      </c>
      <c r="D97" s="376">
        <v>16178</v>
      </c>
      <c r="E97" s="359">
        <v>12410</v>
      </c>
      <c r="F97" s="638" t="s">
        <v>740</v>
      </c>
    </row>
    <row r="98" spans="1:6" ht="12" customHeight="1" x14ac:dyDescent="0.3">
      <c r="A98" s="335" t="s">
        <v>82</v>
      </c>
      <c r="B98" s="340" t="s">
        <v>129</v>
      </c>
      <c r="C98" s="376">
        <f>C103+C108+C107+C99+C100</f>
        <v>48235</v>
      </c>
      <c r="D98" s="376">
        <f>D99+D103+D107+D108+D100</f>
        <v>45147</v>
      </c>
      <c r="E98" s="359">
        <f>E99+E100+E103+E108</f>
        <v>38949</v>
      </c>
      <c r="F98" s="638" t="s">
        <v>741</v>
      </c>
    </row>
    <row r="99" spans="1:6" ht="12" customHeight="1" x14ac:dyDescent="0.3">
      <c r="A99" s="335" t="s">
        <v>74</v>
      </c>
      <c r="B99" s="329" t="s">
        <v>877</v>
      </c>
      <c r="C99" s="376"/>
      <c r="D99" s="376">
        <v>818</v>
      </c>
      <c r="E99" s="359">
        <v>818</v>
      </c>
      <c r="F99" s="638" t="s">
        <v>742</v>
      </c>
    </row>
    <row r="100" spans="1:6" ht="12" customHeight="1" x14ac:dyDescent="0.3">
      <c r="A100" s="335" t="s">
        <v>75</v>
      </c>
      <c r="B100" s="352" t="s">
        <v>853</v>
      </c>
      <c r="C100" s="376">
        <v>16349</v>
      </c>
      <c r="D100" s="376">
        <v>11473</v>
      </c>
      <c r="E100" s="359">
        <v>11473</v>
      </c>
      <c r="F100" s="638" t="s">
        <v>743</v>
      </c>
    </row>
    <row r="101" spans="1:6" ht="27" customHeight="1" x14ac:dyDescent="0.3">
      <c r="A101" s="335" t="s">
        <v>83</v>
      </c>
      <c r="B101" s="353" t="s">
        <v>432</v>
      </c>
      <c r="C101" s="376"/>
      <c r="D101" s="376"/>
      <c r="E101" s="359"/>
      <c r="F101" s="638" t="s">
        <v>744</v>
      </c>
    </row>
    <row r="102" spans="1:6" ht="21" customHeight="1" x14ac:dyDescent="0.3">
      <c r="A102" s="335" t="s">
        <v>84</v>
      </c>
      <c r="B102" s="353" t="s">
        <v>433</v>
      </c>
      <c r="C102" s="376"/>
      <c r="D102" s="376"/>
      <c r="E102" s="359"/>
      <c r="F102" s="638" t="s">
        <v>745</v>
      </c>
    </row>
    <row r="103" spans="1:6" ht="12" customHeight="1" x14ac:dyDescent="0.3">
      <c r="A103" s="335" t="s">
        <v>85</v>
      </c>
      <c r="B103" s="352" t="s">
        <v>434</v>
      </c>
      <c r="C103" s="376">
        <v>5430</v>
      </c>
      <c r="D103" s="376">
        <v>5430</v>
      </c>
      <c r="E103" s="359">
        <v>4344</v>
      </c>
      <c r="F103" s="638" t="s">
        <v>746</v>
      </c>
    </row>
    <row r="104" spans="1:6" ht="12" customHeight="1" x14ac:dyDescent="0.3">
      <c r="A104" s="335" t="s">
        <v>86</v>
      </c>
      <c r="B104" s="352" t="s">
        <v>435</v>
      </c>
      <c r="C104" s="376"/>
      <c r="D104" s="376"/>
      <c r="E104" s="359"/>
      <c r="F104" s="638" t="s">
        <v>747</v>
      </c>
    </row>
    <row r="105" spans="1:6" ht="20.25" customHeight="1" x14ac:dyDescent="0.3">
      <c r="A105" s="335" t="s">
        <v>88</v>
      </c>
      <c r="B105" s="353" t="s">
        <v>436</v>
      </c>
      <c r="C105" s="376">
        <v>0</v>
      </c>
      <c r="D105" s="376">
        <v>0</v>
      </c>
      <c r="E105" s="359">
        <v>0</v>
      </c>
      <c r="F105" s="638" t="s">
        <v>748</v>
      </c>
    </row>
    <row r="106" spans="1:6" ht="12" customHeight="1" x14ac:dyDescent="0.3">
      <c r="A106" s="334" t="s">
        <v>130</v>
      </c>
      <c r="B106" s="354" t="s">
        <v>437</v>
      </c>
      <c r="C106" s="376">
        <v>0</v>
      </c>
      <c r="D106" s="376">
        <v>0</v>
      </c>
      <c r="E106" s="359">
        <v>0</v>
      </c>
      <c r="F106" s="638" t="s">
        <v>749</v>
      </c>
    </row>
    <row r="107" spans="1:6" ht="12" customHeight="1" x14ac:dyDescent="0.3">
      <c r="A107" s="335" t="s">
        <v>438</v>
      </c>
      <c r="B107" s="354" t="s">
        <v>439</v>
      </c>
      <c r="C107" s="376"/>
      <c r="D107" s="376"/>
      <c r="E107" s="359">
        <v>0</v>
      </c>
      <c r="F107" s="638" t="s">
        <v>750</v>
      </c>
    </row>
    <row r="108" spans="1:6" ht="21" customHeight="1" thickBot="1" x14ac:dyDescent="0.35">
      <c r="A108" s="339" t="s">
        <v>440</v>
      </c>
      <c r="B108" s="355" t="s">
        <v>441</v>
      </c>
      <c r="C108" s="84">
        <v>26456</v>
      </c>
      <c r="D108" s="84">
        <v>27426</v>
      </c>
      <c r="E108" s="320">
        <v>22314</v>
      </c>
      <c r="F108" s="638" t="s">
        <v>751</v>
      </c>
    </row>
    <row r="109" spans="1:6" ht="12" customHeight="1" thickBot="1" x14ac:dyDescent="0.35">
      <c r="A109" s="341" t="s">
        <v>5</v>
      </c>
      <c r="B109" s="344" t="s">
        <v>442</v>
      </c>
      <c r="C109" s="373">
        <f>C110+C112+C114</f>
        <v>585205</v>
      </c>
      <c r="D109" s="373">
        <f>D110+D112+D114</f>
        <v>624826</v>
      </c>
      <c r="E109" s="356">
        <f>E110+E112+E114</f>
        <v>327066</v>
      </c>
      <c r="F109" s="638" t="s">
        <v>752</v>
      </c>
    </row>
    <row r="110" spans="1:6" ht="12" customHeight="1" x14ac:dyDescent="0.3">
      <c r="A110" s="336" t="s">
        <v>76</v>
      </c>
      <c r="B110" s="329" t="s">
        <v>152</v>
      </c>
      <c r="C110" s="375">
        <v>555045</v>
      </c>
      <c r="D110" s="375">
        <v>571586</v>
      </c>
      <c r="E110" s="358">
        <v>303783</v>
      </c>
      <c r="F110" s="638" t="s">
        <v>753</v>
      </c>
    </row>
    <row r="111" spans="1:6" ht="12" customHeight="1" x14ac:dyDescent="0.3">
      <c r="A111" s="336" t="s">
        <v>77</v>
      </c>
      <c r="B111" s="333" t="s">
        <v>443</v>
      </c>
      <c r="C111" s="375">
        <v>0</v>
      </c>
      <c r="D111" s="375">
        <v>0</v>
      </c>
      <c r="E111" s="358">
        <v>0</v>
      </c>
      <c r="F111" s="638" t="s">
        <v>754</v>
      </c>
    </row>
    <row r="112" spans="1:6" x14ac:dyDescent="0.3">
      <c r="A112" s="336" t="s">
        <v>78</v>
      </c>
      <c r="B112" s="333" t="s">
        <v>131</v>
      </c>
      <c r="C112" s="374">
        <v>30160</v>
      </c>
      <c r="D112" s="374">
        <v>31834</v>
      </c>
      <c r="E112" s="357">
        <v>1877</v>
      </c>
      <c r="F112" s="638" t="s">
        <v>755</v>
      </c>
    </row>
    <row r="113" spans="1:6" ht="12" customHeight="1" x14ac:dyDescent="0.3">
      <c r="A113" s="336" t="s">
        <v>79</v>
      </c>
      <c r="B113" s="333" t="s">
        <v>444</v>
      </c>
      <c r="C113" s="374">
        <v>0</v>
      </c>
      <c r="D113" s="374">
        <v>0</v>
      </c>
      <c r="E113" s="357"/>
      <c r="F113" s="638" t="s">
        <v>756</v>
      </c>
    </row>
    <row r="114" spans="1:6" ht="12" customHeight="1" x14ac:dyDescent="0.3">
      <c r="A114" s="336" t="s">
        <v>80</v>
      </c>
      <c r="B114" s="365" t="s">
        <v>155</v>
      </c>
      <c r="C114" s="374">
        <f>C122</f>
        <v>0</v>
      </c>
      <c r="D114" s="374">
        <f>D118+D120+D122</f>
        <v>21406</v>
      </c>
      <c r="E114" s="357">
        <f>E118+E120+E122</f>
        <v>21406</v>
      </c>
      <c r="F114" s="638" t="s">
        <v>757</v>
      </c>
    </row>
    <row r="115" spans="1:6" ht="21.75" customHeight="1" x14ac:dyDescent="0.3">
      <c r="A115" s="336" t="s">
        <v>87</v>
      </c>
      <c r="B115" s="364" t="s">
        <v>445</v>
      </c>
      <c r="C115" s="374">
        <v>0</v>
      </c>
      <c r="D115" s="374">
        <v>0</v>
      </c>
      <c r="E115" s="357">
        <v>0</v>
      </c>
      <c r="F115" s="638" t="s">
        <v>758</v>
      </c>
    </row>
    <row r="116" spans="1:6" ht="24" customHeight="1" x14ac:dyDescent="0.3">
      <c r="A116" s="336" t="s">
        <v>89</v>
      </c>
      <c r="B116" s="380" t="s">
        <v>446</v>
      </c>
      <c r="C116" s="374">
        <v>0</v>
      </c>
      <c r="D116" s="374">
        <v>0</v>
      </c>
      <c r="E116" s="357">
        <v>0</v>
      </c>
      <c r="F116" s="638" t="s">
        <v>759</v>
      </c>
    </row>
    <row r="117" spans="1:6" ht="27" customHeight="1" x14ac:dyDescent="0.3">
      <c r="A117" s="336" t="s">
        <v>132</v>
      </c>
      <c r="B117" s="353" t="s">
        <v>433</v>
      </c>
      <c r="C117" s="374">
        <v>0</v>
      </c>
      <c r="D117" s="374">
        <v>0</v>
      </c>
      <c r="E117" s="357">
        <v>0</v>
      </c>
      <c r="F117" s="638" t="s">
        <v>760</v>
      </c>
    </row>
    <row r="118" spans="1:6" ht="12" customHeight="1" x14ac:dyDescent="0.3">
      <c r="A118" s="336" t="s">
        <v>133</v>
      </c>
      <c r="B118" s="353" t="s">
        <v>447</v>
      </c>
      <c r="C118" s="374">
        <v>0</v>
      </c>
      <c r="D118" s="374">
        <v>1356</v>
      </c>
      <c r="E118" s="357">
        <v>1356</v>
      </c>
      <c r="F118" s="638" t="s">
        <v>761</v>
      </c>
    </row>
    <row r="119" spans="1:6" ht="12" customHeight="1" x14ac:dyDescent="0.3">
      <c r="A119" s="336" t="s">
        <v>134</v>
      </c>
      <c r="B119" s="353" t="s">
        <v>448</v>
      </c>
      <c r="C119" s="374">
        <v>0</v>
      </c>
      <c r="D119" s="374">
        <v>0</v>
      </c>
      <c r="E119" s="357"/>
      <c r="F119" s="638" t="s">
        <v>762</v>
      </c>
    </row>
    <row r="120" spans="1:6" s="401" customFormat="1" ht="18" customHeight="1" x14ac:dyDescent="0.3">
      <c r="A120" s="336" t="s">
        <v>449</v>
      </c>
      <c r="B120" s="353" t="s">
        <v>436</v>
      </c>
      <c r="C120" s="374"/>
      <c r="D120" s="374">
        <v>15000</v>
      </c>
      <c r="E120" s="357">
        <v>15000</v>
      </c>
      <c r="F120" s="638" t="s">
        <v>763</v>
      </c>
    </row>
    <row r="121" spans="1:6" ht="12" customHeight="1" x14ac:dyDescent="0.3">
      <c r="A121" s="336" t="s">
        <v>450</v>
      </c>
      <c r="B121" s="353" t="s">
        <v>451</v>
      </c>
      <c r="C121" s="374">
        <v>0</v>
      </c>
      <c r="D121" s="374">
        <v>0</v>
      </c>
      <c r="E121" s="357">
        <v>0</v>
      </c>
      <c r="F121" s="638" t="s">
        <v>764</v>
      </c>
    </row>
    <row r="122" spans="1:6" ht="22.5" customHeight="1" thickBot="1" x14ac:dyDescent="0.35">
      <c r="A122" s="334" t="s">
        <v>452</v>
      </c>
      <c r="B122" s="353" t="s">
        <v>453</v>
      </c>
      <c r="C122" s="376"/>
      <c r="D122" s="376">
        <v>5050</v>
      </c>
      <c r="E122" s="359">
        <v>5050</v>
      </c>
      <c r="F122" s="638" t="s">
        <v>765</v>
      </c>
    </row>
    <row r="123" spans="1:6" ht="12" customHeight="1" thickBot="1" x14ac:dyDescent="0.35">
      <c r="A123" s="341" t="s">
        <v>6</v>
      </c>
      <c r="B123" s="349" t="s">
        <v>454</v>
      </c>
      <c r="C123" s="373">
        <f>C124+C125</f>
        <v>44170</v>
      </c>
      <c r="D123" s="373">
        <f>D124+D125</f>
        <v>293295</v>
      </c>
      <c r="E123" s="356"/>
      <c r="F123" s="638" t="s">
        <v>766</v>
      </c>
    </row>
    <row r="124" spans="1:6" ht="12" customHeight="1" x14ac:dyDescent="0.3">
      <c r="A124" s="336" t="s">
        <v>59</v>
      </c>
      <c r="B124" s="330" t="s">
        <v>44</v>
      </c>
      <c r="C124" s="375">
        <v>7220</v>
      </c>
      <c r="D124" s="375">
        <v>46795</v>
      </c>
      <c r="E124" s="358">
        <v>0</v>
      </c>
      <c r="F124" s="638" t="s">
        <v>767</v>
      </c>
    </row>
    <row r="125" spans="1:6" ht="12" customHeight="1" thickBot="1" x14ac:dyDescent="0.35">
      <c r="A125" s="337" t="s">
        <v>60</v>
      </c>
      <c r="B125" s="333" t="s">
        <v>45</v>
      </c>
      <c r="C125" s="376">
        <v>36950</v>
      </c>
      <c r="D125" s="376">
        <v>246500</v>
      </c>
      <c r="E125" s="359">
        <v>0</v>
      </c>
      <c r="F125" s="638" t="s">
        <v>768</v>
      </c>
    </row>
    <row r="126" spans="1:6" ht="12" customHeight="1" thickBot="1" x14ac:dyDescent="0.35">
      <c r="A126" s="341" t="s">
        <v>7</v>
      </c>
      <c r="B126" s="349" t="s">
        <v>455</v>
      </c>
      <c r="C126" s="373">
        <f>C123+C109+C93</f>
        <v>1078628</v>
      </c>
      <c r="D126" s="373">
        <f>D123+D109+D93</f>
        <v>1455618</v>
      </c>
      <c r="E126" s="356">
        <f>E109+E93</f>
        <v>805541</v>
      </c>
      <c r="F126" s="638" t="s">
        <v>769</v>
      </c>
    </row>
    <row r="127" spans="1:6" ht="20.25" customHeight="1" thickBot="1" x14ac:dyDescent="0.35">
      <c r="A127" s="341" t="s">
        <v>8</v>
      </c>
      <c r="B127" s="349" t="s">
        <v>456</v>
      </c>
      <c r="C127" s="373"/>
      <c r="D127" s="373"/>
      <c r="E127" s="356"/>
      <c r="F127" s="638" t="s">
        <v>770</v>
      </c>
    </row>
    <row r="128" spans="1:6" ht="12" customHeight="1" x14ac:dyDescent="0.3">
      <c r="A128" s="336" t="s">
        <v>63</v>
      </c>
      <c r="B128" s="330" t="s">
        <v>457</v>
      </c>
      <c r="C128" s="374">
        <v>0</v>
      </c>
      <c r="D128" s="374">
        <v>0</v>
      </c>
      <c r="E128" s="357">
        <v>0</v>
      </c>
      <c r="F128" s="638" t="s">
        <v>771</v>
      </c>
    </row>
    <row r="129" spans="1:9" ht="12" customHeight="1" x14ac:dyDescent="0.3">
      <c r="A129" s="336" t="s">
        <v>64</v>
      </c>
      <c r="B129" s="330" t="s">
        <v>458</v>
      </c>
      <c r="C129" s="374">
        <v>0</v>
      </c>
      <c r="D129" s="374">
        <v>0</v>
      </c>
      <c r="E129" s="357">
        <v>0</v>
      </c>
      <c r="F129" s="638" t="s">
        <v>772</v>
      </c>
    </row>
    <row r="130" spans="1:9" ht="12" customHeight="1" thickBot="1" x14ac:dyDescent="0.35">
      <c r="A130" s="334" t="s">
        <v>65</v>
      </c>
      <c r="B130" s="328" t="s">
        <v>459</v>
      </c>
      <c r="C130" s="374">
        <v>0</v>
      </c>
      <c r="D130" s="374">
        <v>0</v>
      </c>
      <c r="E130" s="357">
        <v>0</v>
      </c>
      <c r="F130" s="638" t="s">
        <v>773</v>
      </c>
    </row>
    <row r="131" spans="1:9" ht="12" customHeight="1" thickBot="1" x14ac:dyDescent="0.35">
      <c r="A131" s="341" t="s">
        <v>9</v>
      </c>
      <c r="B131" s="349" t="s">
        <v>460</v>
      </c>
      <c r="C131" s="373">
        <f>C132</f>
        <v>0</v>
      </c>
      <c r="D131" s="373">
        <f>D132</f>
        <v>0</v>
      </c>
      <c r="E131" s="356">
        <f>E132</f>
        <v>0</v>
      </c>
      <c r="F131" s="638" t="s">
        <v>774</v>
      </c>
    </row>
    <row r="132" spans="1:9" ht="12" customHeight="1" x14ac:dyDescent="0.3">
      <c r="A132" s="336" t="s">
        <v>66</v>
      </c>
      <c r="B132" s="330" t="s">
        <v>461</v>
      </c>
      <c r="C132" s="374"/>
      <c r="D132" s="374"/>
      <c r="E132" s="357"/>
      <c r="F132" s="638" t="s">
        <v>775</v>
      </c>
    </row>
    <row r="133" spans="1:9" ht="12" customHeight="1" x14ac:dyDescent="0.3">
      <c r="A133" s="336" t="s">
        <v>67</v>
      </c>
      <c r="B133" s="330" t="s">
        <v>462</v>
      </c>
      <c r="C133" s="374">
        <v>0</v>
      </c>
      <c r="D133" s="374">
        <v>0</v>
      </c>
      <c r="E133" s="357">
        <v>0</v>
      </c>
      <c r="F133" s="638" t="s">
        <v>776</v>
      </c>
    </row>
    <row r="134" spans="1:9" ht="12" customHeight="1" x14ac:dyDescent="0.3">
      <c r="A134" s="336" t="s">
        <v>357</v>
      </c>
      <c r="B134" s="330" t="s">
        <v>463</v>
      </c>
      <c r="C134" s="374">
        <v>0</v>
      </c>
      <c r="D134" s="374">
        <v>0</v>
      </c>
      <c r="E134" s="357">
        <v>0</v>
      </c>
      <c r="F134" s="638" t="s">
        <v>777</v>
      </c>
    </row>
    <row r="135" spans="1:9" ht="12" customHeight="1" thickBot="1" x14ac:dyDescent="0.35">
      <c r="A135" s="334" t="s">
        <v>359</v>
      </c>
      <c r="B135" s="328" t="s">
        <v>464</v>
      </c>
      <c r="C135" s="374">
        <v>0</v>
      </c>
      <c r="D135" s="374">
        <v>0</v>
      </c>
      <c r="E135" s="357">
        <v>0</v>
      </c>
      <c r="F135" s="638" t="s">
        <v>778</v>
      </c>
    </row>
    <row r="136" spans="1:9" ht="12" customHeight="1" thickBot="1" x14ac:dyDescent="0.35">
      <c r="A136" s="341" t="s">
        <v>10</v>
      </c>
      <c r="B136" s="349" t="s">
        <v>465</v>
      </c>
      <c r="C136" s="379">
        <f>C139+C138</f>
        <v>240483</v>
      </c>
      <c r="D136" s="379">
        <f>D138+D139</f>
        <v>257706</v>
      </c>
      <c r="E136" s="391">
        <f>E139+E138</f>
        <v>244405</v>
      </c>
      <c r="F136" s="638" t="s">
        <v>779</v>
      </c>
    </row>
    <row r="137" spans="1:9" ht="12" customHeight="1" x14ac:dyDescent="0.3">
      <c r="A137" s="336" t="s">
        <v>68</v>
      </c>
      <c r="B137" s="330" t="s">
        <v>466</v>
      </c>
      <c r="C137" s="374">
        <v>0</v>
      </c>
      <c r="D137" s="374">
        <v>0</v>
      </c>
      <c r="E137" s="357"/>
      <c r="F137" s="638" t="s">
        <v>780</v>
      </c>
    </row>
    <row r="138" spans="1:9" ht="12" customHeight="1" x14ac:dyDescent="0.3">
      <c r="A138" s="336" t="s">
        <v>69</v>
      </c>
      <c r="B138" s="330" t="s">
        <v>467</v>
      </c>
      <c r="C138" s="374">
        <v>3412</v>
      </c>
      <c r="D138" s="374">
        <v>5460</v>
      </c>
      <c r="E138" s="357">
        <v>5460</v>
      </c>
      <c r="F138" s="638" t="s">
        <v>781</v>
      </c>
    </row>
    <row r="139" spans="1:9" ht="12" customHeight="1" x14ac:dyDescent="0.3">
      <c r="A139" s="336" t="s">
        <v>366</v>
      </c>
      <c r="B139" s="330" t="s">
        <v>816</v>
      </c>
      <c r="C139" s="374">
        <v>237071</v>
      </c>
      <c r="D139" s="374">
        <v>252246</v>
      </c>
      <c r="E139" s="357">
        <v>238945</v>
      </c>
      <c r="F139" s="638" t="s">
        <v>782</v>
      </c>
    </row>
    <row r="140" spans="1:9" ht="12" customHeight="1" thickBot="1" x14ac:dyDescent="0.35">
      <c r="A140" s="334" t="s">
        <v>368</v>
      </c>
      <c r="B140" s="328" t="s">
        <v>469</v>
      </c>
      <c r="C140" s="374">
        <v>0</v>
      </c>
      <c r="D140" s="374">
        <v>0</v>
      </c>
      <c r="E140" s="357">
        <v>0</v>
      </c>
      <c r="F140" s="638" t="s">
        <v>783</v>
      </c>
    </row>
    <row r="141" spans="1:9" ht="15" customHeight="1" thickBot="1" x14ac:dyDescent="0.35">
      <c r="A141" s="341" t="s">
        <v>11</v>
      </c>
      <c r="B141" s="349" t="s">
        <v>470</v>
      </c>
      <c r="C141" s="85"/>
      <c r="D141" s="85"/>
      <c r="E141" s="325"/>
      <c r="F141" s="638" t="s">
        <v>784</v>
      </c>
      <c r="G141" s="390"/>
      <c r="H141" s="390"/>
      <c r="I141" s="390"/>
    </row>
    <row r="142" spans="1:9" s="383" customFormat="1" ht="12.9" customHeight="1" x14ac:dyDescent="0.3">
      <c r="A142" s="336" t="s">
        <v>125</v>
      </c>
      <c r="B142" s="330" t="s">
        <v>471</v>
      </c>
      <c r="C142" s="374">
        <v>0</v>
      </c>
      <c r="D142" s="374">
        <v>0</v>
      </c>
      <c r="E142" s="357">
        <v>0</v>
      </c>
      <c r="F142" s="638" t="s">
        <v>785</v>
      </c>
    </row>
    <row r="143" spans="1:9" ht="12.75" customHeight="1" x14ac:dyDescent="0.3">
      <c r="A143" s="336" t="s">
        <v>126</v>
      </c>
      <c r="B143" s="330" t="s">
        <v>472</v>
      </c>
      <c r="C143" s="374">
        <v>0</v>
      </c>
      <c r="D143" s="374">
        <v>0</v>
      </c>
      <c r="E143" s="357">
        <v>0</v>
      </c>
      <c r="F143" s="638" t="s">
        <v>786</v>
      </c>
    </row>
    <row r="144" spans="1:9" ht="12.75" customHeight="1" x14ac:dyDescent="0.3">
      <c r="A144" s="336" t="s">
        <v>154</v>
      </c>
      <c r="B144" s="330" t="s">
        <v>473</v>
      </c>
      <c r="C144" s="374">
        <v>0</v>
      </c>
      <c r="D144" s="374">
        <v>0</v>
      </c>
      <c r="E144" s="357">
        <v>0</v>
      </c>
      <c r="F144" s="638" t="s">
        <v>787</v>
      </c>
    </row>
    <row r="145" spans="1:6" ht="12.75" customHeight="1" thickBot="1" x14ac:dyDescent="0.35">
      <c r="A145" s="336" t="s">
        <v>374</v>
      </c>
      <c r="B145" s="330" t="s">
        <v>474</v>
      </c>
      <c r="C145" s="374">
        <v>0</v>
      </c>
      <c r="D145" s="374">
        <v>0</v>
      </c>
      <c r="E145" s="357">
        <v>0</v>
      </c>
      <c r="F145" s="638" t="s">
        <v>788</v>
      </c>
    </row>
    <row r="146" spans="1:6" ht="16.2" thickBot="1" x14ac:dyDescent="0.35">
      <c r="A146" s="341" t="s">
        <v>12</v>
      </c>
      <c r="B146" s="349" t="s">
        <v>475</v>
      </c>
      <c r="C146" s="323">
        <f>C136+C131</f>
        <v>240483</v>
      </c>
      <c r="D146" s="323">
        <f>D136+D131</f>
        <v>257706</v>
      </c>
      <c r="E146" s="324">
        <f>E136+E132</f>
        <v>244405</v>
      </c>
      <c r="F146" s="638" t="s">
        <v>789</v>
      </c>
    </row>
    <row r="147" spans="1:6" ht="16.2" thickBot="1" x14ac:dyDescent="0.35">
      <c r="A147" s="366" t="s">
        <v>13</v>
      </c>
      <c r="B147" s="369" t="s">
        <v>476</v>
      </c>
      <c r="C147" s="323">
        <f>C126+C146</f>
        <v>1319111</v>
      </c>
      <c r="D147" s="323">
        <f>D146+D126</f>
        <v>1713324</v>
      </c>
      <c r="E147" s="324">
        <f>E126+E136+E131</f>
        <v>1049946</v>
      </c>
      <c r="F147" s="638" t="s">
        <v>790</v>
      </c>
    </row>
    <row r="149" spans="1:6" ht="18.75" customHeight="1" x14ac:dyDescent="0.3">
      <c r="A149" s="1282" t="s">
        <v>477</v>
      </c>
      <c r="B149" s="1282"/>
      <c r="C149" s="1282"/>
      <c r="D149" s="1282"/>
      <c r="E149" s="1282"/>
    </row>
    <row r="150" spans="1:6" ht="13.5" customHeight="1" thickBot="1" x14ac:dyDescent="0.35">
      <c r="A150" s="351" t="s">
        <v>109</v>
      </c>
      <c r="B150" s="351"/>
      <c r="C150" s="381"/>
      <c r="E150" s="368" t="s">
        <v>153</v>
      </c>
    </row>
    <row r="151" spans="1:6" ht="21" thickBot="1" x14ac:dyDescent="0.35">
      <c r="A151" s="341">
        <v>1</v>
      </c>
      <c r="B151" s="344" t="s">
        <v>478</v>
      </c>
      <c r="C151" s="367">
        <f>+C62-C126</f>
        <v>-546048</v>
      </c>
      <c r="D151" s="367">
        <f>+D62-D126</f>
        <v>-683940</v>
      </c>
      <c r="E151" s="367">
        <f>+E62-E126</f>
        <v>44936</v>
      </c>
    </row>
    <row r="152" spans="1:6" ht="21" thickBot="1" x14ac:dyDescent="0.35">
      <c r="A152" s="341" t="s">
        <v>5</v>
      </c>
      <c r="B152" s="344" t="s">
        <v>479</v>
      </c>
      <c r="C152" s="367">
        <f>+C85-C146</f>
        <v>546048</v>
      </c>
      <c r="D152" s="367">
        <f>+D85-D146</f>
        <v>683940</v>
      </c>
      <c r="E152" s="367">
        <f>+E85-E146</f>
        <v>334481</v>
      </c>
    </row>
    <row r="153" spans="1:6" ht="7.5" customHeight="1" x14ac:dyDescent="0.3"/>
    <row r="155" spans="1:6" ht="12.75" customHeight="1" x14ac:dyDescent="0.3"/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ht="12.75" customHeight="1" x14ac:dyDescent="0.3"/>
    <row r="162" ht="12.75" customHeight="1" x14ac:dyDescent="0.3"/>
  </sheetData>
  <mergeCells count="9">
    <mergeCell ref="A1:E1"/>
    <mergeCell ref="C3:E3"/>
    <mergeCell ref="B3:B4"/>
    <mergeCell ref="A149:E149"/>
    <mergeCell ref="C90:E90"/>
    <mergeCell ref="B90:B91"/>
    <mergeCell ref="A90:A91"/>
    <mergeCell ref="A3:A4"/>
    <mergeCell ref="A88:E88"/>
  </mergeCells>
  <phoneticPr fontId="0" type="noConversion"/>
  <printOptions horizontalCentered="1"/>
  <pageMargins left="0.59055118110236227" right="0.59055118110236227" top="1.4566929133858268" bottom="0.86614173228346458" header="0.51181102362204722" footer="0.51181102362204722"/>
  <pageSetup paperSize="9" orientation="portrait" r:id="rId1"/>
  <headerFooter alignWithMargins="0">
    <oddHeader>&amp;C&amp;"Times New Roman CE,Félkövér"&amp;12
Gönyű Község Önkormányzat és intézményei
2019. ÉVI ZÁRSZÁMADÁSÁNAK PÉNZÜGYI MÉRLEGE&amp;10
&amp;R&amp;"Times New Roman CE,Félkövér dőlt"&amp;11 1.1. melléklet a 12/2020. (VII.7.) önkormányzati rendelethez</oddHeader>
  </headerFooter>
  <rowBreaks count="1" manualBreakCount="1">
    <brk id="87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50"/>
  </sheetPr>
  <dimension ref="A1:M146"/>
  <sheetViews>
    <sheetView zoomScaleNormal="100" zoomScaleSheetLayoutView="145" workbookViewId="0">
      <selection activeCell="F1" sqref="F1:F65536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6" width="0" style="642" hidden="1" customWidth="1"/>
    <col min="7" max="16384" width="9.33203125" style="26"/>
  </cols>
  <sheetData>
    <row r="1" spans="1:6" s="481" customFormat="1" ht="21" customHeight="1" thickBot="1" x14ac:dyDescent="0.3">
      <c r="A1" s="480"/>
      <c r="B1" s="482"/>
      <c r="C1" s="527"/>
      <c r="D1" s="527"/>
      <c r="E1" s="623" t="str">
        <f>+CONCATENATE("8.1. melléklet a ……/",LEFT(ÖSSZEFÜGGÉSEK!A4,4)+1,". (……) önkormányzati rendelethez")</f>
        <v>8.1. melléklet a ……/2015. (……) önkormányzati rendelethez</v>
      </c>
      <c r="F1" s="645"/>
    </row>
    <row r="2" spans="1:6" s="528" customFormat="1" ht="25.5" customHeight="1" x14ac:dyDescent="0.25">
      <c r="A2" s="508" t="s">
        <v>141</v>
      </c>
      <c r="B2" s="1324" t="s">
        <v>144</v>
      </c>
      <c r="C2" s="1325"/>
      <c r="D2" s="1326"/>
      <c r="E2" s="551" t="s">
        <v>47</v>
      </c>
      <c r="F2" s="646"/>
    </row>
    <row r="3" spans="1:6" s="528" customFormat="1" ht="16.2" thickBot="1" x14ac:dyDescent="0.3">
      <c r="A3" s="526" t="s">
        <v>140</v>
      </c>
      <c r="B3" s="1321" t="s">
        <v>555</v>
      </c>
      <c r="C3" s="1327"/>
      <c r="D3" s="1328"/>
      <c r="E3" s="552" t="s">
        <v>38</v>
      </c>
      <c r="F3" s="646"/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  <c r="F4" s="647"/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  <c r="F6" s="648"/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  <c r="F7" s="648"/>
    </row>
    <row r="8" spans="1:6" s="504" customFormat="1" ht="12" customHeight="1" thickBot="1" x14ac:dyDescent="0.3">
      <c r="A8" s="478" t="s">
        <v>4</v>
      </c>
      <c r="B8" s="542" t="s">
        <v>564</v>
      </c>
      <c r="C8" s="409">
        <v>0</v>
      </c>
      <c r="D8" s="569">
        <v>0</v>
      </c>
      <c r="E8" s="548">
        <v>0</v>
      </c>
      <c r="F8" s="648" t="s">
        <v>736</v>
      </c>
    </row>
    <row r="9" spans="1:6" s="504" customFormat="1" ht="12" customHeight="1" x14ac:dyDescent="0.25">
      <c r="A9" s="553" t="s">
        <v>70</v>
      </c>
      <c r="B9" s="331" t="s">
        <v>342</v>
      </c>
      <c r="C9" s="91">
        <v>0</v>
      </c>
      <c r="D9" s="570">
        <v>0</v>
      </c>
      <c r="E9" s="537">
        <v>0</v>
      </c>
      <c r="F9" s="648" t="s">
        <v>737</v>
      </c>
    </row>
    <row r="10" spans="1:6" s="504" customFormat="1" ht="12" customHeight="1" x14ac:dyDescent="0.25">
      <c r="A10" s="554" t="s">
        <v>71</v>
      </c>
      <c r="B10" s="329" t="s">
        <v>343</v>
      </c>
      <c r="C10" s="406">
        <v>0</v>
      </c>
      <c r="D10" s="571">
        <v>0</v>
      </c>
      <c r="E10" s="100">
        <v>150</v>
      </c>
      <c r="F10" s="648" t="s">
        <v>738</v>
      </c>
    </row>
    <row r="11" spans="1:6" s="504" customFormat="1" ht="12" customHeight="1" x14ac:dyDescent="0.25">
      <c r="A11" s="554" t="s">
        <v>72</v>
      </c>
      <c r="B11" s="329" t="s">
        <v>344</v>
      </c>
      <c r="C11" s="406">
        <v>200</v>
      </c>
      <c r="D11" s="571">
        <v>200</v>
      </c>
      <c r="E11" s="100">
        <v>410</v>
      </c>
      <c r="F11" s="648" t="s">
        <v>739</v>
      </c>
    </row>
    <row r="12" spans="1:6" s="504" customFormat="1" ht="12" customHeight="1" x14ac:dyDescent="0.25">
      <c r="A12" s="554" t="s">
        <v>73</v>
      </c>
      <c r="B12" s="329" t="s">
        <v>345</v>
      </c>
      <c r="C12" s="406">
        <v>1175</v>
      </c>
      <c r="D12" s="571">
        <v>1905</v>
      </c>
      <c r="E12" s="100">
        <v>6408</v>
      </c>
      <c r="F12" s="648" t="s">
        <v>740</v>
      </c>
    </row>
    <row r="13" spans="1:6" s="504" customFormat="1" ht="12" customHeight="1" x14ac:dyDescent="0.25">
      <c r="A13" s="554" t="s">
        <v>103</v>
      </c>
      <c r="B13" s="329" t="s">
        <v>346</v>
      </c>
      <c r="C13" s="406">
        <v>5020</v>
      </c>
      <c r="D13" s="571">
        <v>5020</v>
      </c>
      <c r="E13" s="100">
        <v>5141</v>
      </c>
      <c r="F13" s="648" t="s">
        <v>741</v>
      </c>
    </row>
    <row r="14" spans="1:6" s="504" customFormat="1" ht="12" customHeight="1" x14ac:dyDescent="0.25">
      <c r="A14" s="554" t="s">
        <v>74</v>
      </c>
      <c r="B14" s="329" t="s">
        <v>565</v>
      </c>
      <c r="C14" s="406">
        <v>1531</v>
      </c>
      <c r="D14" s="571">
        <v>1531</v>
      </c>
      <c r="E14" s="100">
        <v>2870</v>
      </c>
      <c r="F14" s="648" t="s">
        <v>742</v>
      </c>
    </row>
    <row r="15" spans="1:6" s="531" customFormat="1" ht="12" customHeight="1" x14ac:dyDescent="0.25">
      <c r="A15" s="554" t="s">
        <v>75</v>
      </c>
      <c r="B15" s="328" t="s">
        <v>566</v>
      </c>
      <c r="C15" s="406">
        <v>1650</v>
      </c>
      <c r="D15" s="571">
        <v>1650</v>
      </c>
      <c r="E15" s="100">
        <v>1233</v>
      </c>
      <c r="F15" s="648" t="s">
        <v>743</v>
      </c>
    </row>
    <row r="16" spans="1:6" s="531" customFormat="1" ht="12" customHeight="1" x14ac:dyDescent="0.25">
      <c r="A16" s="554" t="s">
        <v>83</v>
      </c>
      <c r="B16" s="329" t="s">
        <v>349</v>
      </c>
      <c r="C16" s="92">
        <v>1000</v>
      </c>
      <c r="D16" s="572">
        <v>1000</v>
      </c>
      <c r="E16" s="536">
        <v>580</v>
      </c>
      <c r="F16" s="648" t="s">
        <v>744</v>
      </c>
    </row>
    <row r="17" spans="1:6" s="504" customFormat="1" ht="12" customHeight="1" x14ac:dyDescent="0.25">
      <c r="A17" s="554" t="s">
        <v>84</v>
      </c>
      <c r="B17" s="329" t="s">
        <v>351</v>
      </c>
      <c r="C17" s="406">
        <v>0</v>
      </c>
      <c r="D17" s="571">
        <v>0</v>
      </c>
      <c r="E17" s="100">
        <v>0</v>
      </c>
      <c r="F17" s="648" t="s">
        <v>745</v>
      </c>
    </row>
    <row r="18" spans="1:6" s="531" customFormat="1" ht="12" customHeight="1" thickBot="1" x14ac:dyDescent="0.3">
      <c r="A18" s="554" t="s">
        <v>85</v>
      </c>
      <c r="B18" s="328" t="s">
        <v>353</v>
      </c>
      <c r="C18" s="408">
        <v>384</v>
      </c>
      <c r="D18" s="101">
        <v>384</v>
      </c>
      <c r="E18" s="532">
        <v>426</v>
      </c>
      <c r="F18" s="648" t="s">
        <v>746</v>
      </c>
    </row>
    <row r="19" spans="1:6" s="531" customFormat="1" ht="12" customHeight="1" thickBot="1" x14ac:dyDescent="0.3">
      <c r="A19" s="478" t="s">
        <v>5</v>
      </c>
      <c r="B19" s="542" t="s">
        <v>567</v>
      </c>
      <c r="C19" s="409">
        <v>682836</v>
      </c>
      <c r="D19" s="569">
        <v>1059869</v>
      </c>
      <c r="E19" s="548">
        <v>1000589</v>
      </c>
      <c r="F19" s="648" t="s">
        <v>747</v>
      </c>
    </row>
    <row r="20" spans="1:6" s="531" customFormat="1" ht="12" customHeight="1" x14ac:dyDescent="0.25">
      <c r="A20" s="554" t="s">
        <v>76</v>
      </c>
      <c r="B20" s="330" t="s">
        <v>315</v>
      </c>
      <c r="C20" s="406">
        <v>0</v>
      </c>
      <c r="D20" s="571">
        <v>0</v>
      </c>
      <c r="E20" s="100">
        <v>0</v>
      </c>
      <c r="F20" s="648" t="s">
        <v>748</v>
      </c>
    </row>
    <row r="21" spans="1:6" s="531" customFormat="1" ht="12" customHeight="1" x14ac:dyDescent="0.25">
      <c r="A21" s="554" t="s">
        <v>77</v>
      </c>
      <c r="B21" s="329" t="s">
        <v>568</v>
      </c>
      <c r="C21" s="406">
        <v>0</v>
      </c>
      <c r="D21" s="571">
        <v>0</v>
      </c>
      <c r="E21" s="100">
        <v>0</v>
      </c>
      <c r="F21" s="648" t="s">
        <v>749</v>
      </c>
    </row>
    <row r="22" spans="1:6" s="531" customFormat="1" ht="12" customHeight="1" x14ac:dyDescent="0.25">
      <c r="A22" s="554" t="s">
        <v>78</v>
      </c>
      <c r="B22" s="329" t="s">
        <v>569</v>
      </c>
      <c r="C22" s="406">
        <v>34404</v>
      </c>
      <c r="D22" s="571">
        <v>98590</v>
      </c>
      <c r="E22" s="100">
        <v>73007</v>
      </c>
      <c r="F22" s="648" t="s">
        <v>750</v>
      </c>
    </row>
    <row r="23" spans="1:6" s="504" customFormat="1" ht="12" customHeight="1" thickBot="1" x14ac:dyDescent="0.3">
      <c r="A23" s="554" t="s">
        <v>79</v>
      </c>
      <c r="B23" s="329" t="s">
        <v>688</v>
      </c>
      <c r="C23" s="406">
        <v>0</v>
      </c>
      <c r="D23" s="571">
        <v>0</v>
      </c>
      <c r="E23" s="100">
        <v>441</v>
      </c>
      <c r="F23" s="648" t="s">
        <v>751</v>
      </c>
    </row>
    <row r="24" spans="1:6" s="504" customFormat="1" ht="12" customHeight="1" thickBot="1" x14ac:dyDescent="0.3">
      <c r="A24" s="541" t="s">
        <v>6</v>
      </c>
      <c r="B24" s="349" t="s">
        <v>118</v>
      </c>
      <c r="C24" s="35">
        <v>112650</v>
      </c>
      <c r="D24" s="573">
        <v>197650</v>
      </c>
      <c r="E24" s="547">
        <v>235461</v>
      </c>
      <c r="F24" s="648" t="s">
        <v>752</v>
      </c>
    </row>
    <row r="25" spans="1:6" s="504" customFormat="1" ht="12" customHeight="1" thickBot="1" x14ac:dyDescent="0.3">
      <c r="A25" s="541" t="s">
        <v>7</v>
      </c>
      <c r="B25" s="349" t="s">
        <v>570</v>
      </c>
      <c r="C25" s="409">
        <v>682836</v>
      </c>
      <c r="D25" s="569">
        <v>1059869</v>
      </c>
      <c r="E25" s="548">
        <v>1000589</v>
      </c>
      <c r="F25" s="648" t="s">
        <v>753</v>
      </c>
    </row>
    <row r="26" spans="1:6" s="504" customFormat="1" ht="12" customHeight="1" x14ac:dyDescent="0.25">
      <c r="A26" s="555" t="s">
        <v>329</v>
      </c>
      <c r="B26" s="556" t="s">
        <v>568</v>
      </c>
      <c r="C26" s="88">
        <v>0</v>
      </c>
      <c r="D26" s="562">
        <v>0</v>
      </c>
      <c r="E26" s="535">
        <v>0</v>
      </c>
      <c r="F26" s="648" t="s">
        <v>754</v>
      </c>
    </row>
    <row r="27" spans="1:6" s="504" customFormat="1" ht="12" customHeight="1" x14ac:dyDescent="0.25">
      <c r="A27" s="555" t="s">
        <v>335</v>
      </c>
      <c r="B27" s="557" t="s">
        <v>571</v>
      </c>
      <c r="C27" s="410">
        <v>7076</v>
      </c>
      <c r="D27" s="574">
        <v>14762</v>
      </c>
      <c r="E27" s="534">
        <v>44114</v>
      </c>
      <c r="F27" s="648" t="s">
        <v>755</v>
      </c>
    </row>
    <row r="28" spans="1:6" s="504" customFormat="1" ht="12" customHeight="1" thickBot="1" x14ac:dyDescent="0.3">
      <c r="A28" s="554" t="s">
        <v>337</v>
      </c>
      <c r="B28" s="558" t="s">
        <v>689</v>
      </c>
      <c r="C28" s="538">
        <v>0</v>
      </c>
      <c r="D28" s="575">
        <v>0</v>
      </c>
      <c r="E28" s="533">
        <v>8799</v>
      </c>
      <c r="F28" s="648" t="s">
        <v>756</v>
      </c>
    </row>
    <row r="29" spans="1:6" s="504" customFormat="1" ht="12" customHeight="1" thickBot="1" x14ac:dyDescent="0.3">
      <c r="A29" s="541" t="s">
        <v>8</v>
      </c>
      <c r="B29" s="349" t="s">
        <v>572</v>
      </c>
      <c r="C29" s="409">
        <v>682836</v>
      </c>
      <c r="D29" s="569">
        <v>1059869</v>
      </c>
      <c r="E29" s="548">
        <v>1000589</v>
      </c>
      <c r="F29" s="648" t="s">
        <v>757</v>
      </c>
    </row>
    <row r="30" spans="1:6" s="504" customFormat="1" ht="12" customHeight="1" x14ac:dyDescent="0.25">
      <c r="A30" s="555" t="s">
        <v>63</v>
      </c>
      <c r="B30" s="556" t="s">
        <v>355</v>
      </c>
      <c r="C30" s="88">
        <v>0</v>
      </c>
      <c r="D30" s="562">
        <v>0</v>
      </c>
      <c r="E30" s="535">
        <v>0</v>
      </c>
      <c r="F30" s="648" t="s">
        <v>758</v>
      </c>
    </row>
    <row r="31" spans="1:6" s="504" customFormat="1" ht="12" customHeight="1" x14ac:dyDescent="0.25">
      <c r="A31" s="555" t="s">
        <v>64</v>
      </c>
      <c r="B31" s="557" t="s">
        <v>356</v>
      </c>
      <c r="C31" s="410">
        <v>0</v>
      </c>
      <c r="D31" s="574">
        <v>0</v>
      </c>
      <c r="E31" s="534">
        <v>0</v>
      </c>
      <c r="F31" s="648" t="s">
        <v>759</v>
      </c>
    </row>
    <row r="32" spans="1:6" s="504" customFormat="1" ht="12" customHeight="1" thickBot="1" x14ac:dyDescent="0.3">
      <c r="A32" s="554" t="s">
        <v>65</v>
      </c>
      <c r="B32" s="540" t="s">
        <v>358</v>
      </c>
      <c r="C32" s="538">
        <v>0</v>
      </c>
      <c r="D32" s="575">
        <v>0</v>
      </c>
      <c r="E32" s="533">
        <v>0</v>
      </c>
      <c r="F32" s="648" t="s">
        <v>760</v>
      </c>
    </row>
    <row r="33" spans="1:13" s="504" customFormat="1" ht="12" customHeight="1" thickBot="1" x14ac:dyDescent="0.3">
      <c r="A33" s="541" t="s">
        <v>9</v>
      </c>
      <c r="B33" s="349" t="s">
        <v>483</v>
      </c>
      <c r="C33" s="35">
        <v>0</v>
      </c>
      <c r="D33" s="573">
        <v>246</v>
      </c>
      <c r="E33" s="547">
        <v>246</v>
      </c>
      <c r="F33" s="648" t="s">
        <v>761</v>
      </c>
    </row>
    <row r="34" spans="1:13" s="504" customFormat="1" ht="12" customHeight="1" thickBot="1" x14ac:dyDescent="0.3">
      <c r="A34" s="541" t="s">
        <v>10</v>
      </c>
      <c r="B34" s="349" t="s">
        <v>573</v>
      </c>
      <c r="C34" s="35">
        <v>0</v>
      </c>
      <c r="D34" s="573">
        <v>0</v>
      </c>
      <c r="E34" s="547">
        <v>0</v>
      </c>
      <c r="F34" s="648" t="s">
        <v>762</v>
      </c>
    </row>
    <row r="35" spans="1:13" s="504" customFormat="1" ht="12" customHeight="1" thickBot="1" x14ac:dyDescent="0.3">
      <c r="A35" s="478" t="s">
        <v>11</v>
      </c>
      <c r="B35" s="349" t="s">
        <v>574</v>
      </c>
      <c r="C35" s="409">
        <v>682836</v>
      </c>
      <c r="D35" s="569">
        <v>1059869</v>
      </c>
      <c r="E35" s="548">
        <v>1000589</v>
      </c>
      <c r="F35" s="648" t="s">
        <v>763</v>
      </c>
    </row>
    <row r="36" spans="1:13" s="531" customFormat="1" ht="12" customHeight="1" thickBot="1" x14ac:dyDescent="0.3">
      <c r="A36" s="543" t="s">
        <v>12</v>
      </c>
      <c r="B36" s="349" t="s">
        <v>575</v>
      </c>
      <c r="C36" s="409">
        <v>682836</v>
      </c>
      <c r="D36" s="569">
        <v>1059869</v>
      </c>
      <c r="E36" s="548">
        <v>1000589</v>
      </c>
      <c r="F36" s="648" t="s">
        <v>764</v>
      </c>
    </row>
    <row r="37" spans="1:13" s="531" customFormat="1" ht="15" customHeight="1" x14ac:dyDescent="0.25">
      <c r="A37" s="555" t="s">
        <v>576</v>
      </c>
      <c r="B37" s="556" t="s">
        <v>161</v>
      </c>
      <c r="C37" s="88">
        <v>55000</v>
      </c>
      <c r="D37" s="562">
        <v>73588</v>
      </c>
      <c r="E37" s="535">
        <v>73588</v>
      </c>
      <c r="F37" s="648" t="s">
        <v>765</v>
      </c>
    </row>
    <row r="38" spans="1:13" s="531" customFormat="1" ht="15" customHeight="1" x14ac:dyDescent="0.25">
      <c r="A38" s="555" t="s">
        <v>577</v>
      </c>
      <c r="B38" s="557" t="s">
        <v>0</v>
      </c>
      <c r="C38" s="410">
        <v>0</v>
      </c>
      <c r="D38" s="574">
        <v>0</v>
      </c>
      <c r="E38" s="534">
        <v>0</v>
      </c>
      <c r="F38" s="648" t="s">
        <v>766</v>
      </c>
    </row>
    <row r="39" spans="1:13" ht="16.2" thickBot="1" x14ac:dyDescent="0.3">
      <c r="A39" s="554" t="s">
        <v>578</v>
      </c>
      <c r="B39" s="540" t="s">
        <v>579</v>
      </c>
      <c r="C39" s="538">
        <v>0</v>
      </c>
      <c r="D39" s="575">
        <v>0</v>
      </c>
      <c r="E39" s="533">
        <v>0</v>
      </c>
      <c r="F39" s="648" t="s">
        <v>767</v>
      </c>
    </row>
    <row r="40" spans="1:13" s="530" customFormat="1" ht="16.5" customHeight="1" thickBot="1" x14ac:dyDescent="0.25">
      <c r="A40" s="543" t="s">
        <v>13</v>
      </c>
      <c r="B40" s="544" t="s">
        <v>580</v>
      </c>
      <c r="C40" s="94">
        <v>682836</v>
      </c>
      <c r="D40" s="576">
        <v>1059869</v>
      </c>
      <c r="E40" s="549">
        <v>1000589</v>
      </c>
      <c r="F40" s="648" t="s">
        <v>768</v>
      </c>
    </row>
    <row r="41" spans="1:13" s="306" customFormat="1" ht="12" customHeight="1" x14ac:dyDescent="0.25">
      <c r="A41" s="486"/>
      <c r="B41" s="487"/>
      <c r="C41" s="502"/>
      <c r="D41" s="502"/>
      <c r="E41" s="502"/>
      <c r="F41" s="648"/>
    </row>
    <row r="42" spans="1:13" ht="12" customHeight="1" thickBot="1" x14ac:dyDescent="0.3">
      <c r="A42" s="488"/>
      <c r="B42" s="489"/>
      <c r="C42" s="503"/>
      <c r="D42" s="503"/>
      <c r="E42" s="503"/>
      <c r="F42" s="648"/>
    </row>
    <row r="43" spans="1:13" ht="12" customHeight="1" thickBot="1" x14ac:dyDescent="0.3">
      <c r="A43" s="1318" t="s">
        <v>42</v>
      </c>
      <c r="B43" s="1319"/>
      <c r="C43" s="1319"/>
      <c r="D43" s="1319"/>
      <c r="E43" s="1320"/>
      <c r="F43" s="530"/>
    </row>
    <row r="44" spans="1:13" ht="12" customHeight="1" thickBot="1" x14ac:dyDescent="0.3">
      <c r="A44" s="541" t="s">
        <v>4</v>
      </c>
      <c r="B44" s="349" t="s">
        <v>581</v>
      </c>
      <c r="C44" s="409">
        <v>0</v>
      </c>
      <c r="D44" s="409">
        <v>0</v>
      </c>
      <c r="E44" s="548">
        <v>0</v>
      </c>
      <c r="F44" s="648" t="s">
        <v>736</v>
      </c>
    </row>
    <row r="45" spans="1:13" ht="12" customHeight="1" x14ac:dyDescent="0.25">
      <c r="A45" s="554" t="s">
        <v>70</v>
      </c>
      <c r="B45" s="330" t="s">
        <v>34</v>
      </c>
      <c r="C45" s="88">
        <v>19929</v>
      </c>
      <c r="D45" s="88">
        <v>40516</v>
      </c>
      <c r="E45" s="535">
        <v>38897</v>
      </c>
      <c r="F45" s="648" t="s">
        <v>737</v>
      </c>
      <c r="M45" s="26">
        <f>15000/60</f>
        <v>250</v>
      </c>
    </row>
    <row r="46" spans="1:13" ht="12" customHeight="1" x14ac:dyDescent="0.25">
      <c r="A46" s="554" t="s">
        <v>71</v>
      </c>
      <c r="B46" s="329" t="s">
        <v>127</v>
      </c>
      <c r="C46" s="403">
        <v>4835</v>
      </c>
      <c r="D46" s="403">
        <v>9849</v>
      </c>
      <c r="E46" s="559">
        <v>9202</v>
      </c>
      <c r="F46" s="648" t="s">
        <v>738</v>
      </c>
      <c r="M46" s="26">
        <f>+M45/8</f>
        <v>31.25</v>
      </c>
    </row>
    <row r="47" spans="1:13" ht="12" customHeight="1" x14ac:dyDescent="0.25">
      <c r="A47" s="554" t="s">
        <v>72</v>
      </c>
      <c r="B47" s="329" t="s">
        <v>98</v>
      </c>
      <c r="C47" s="403">
        <v>122986</v>
      </c>
      <c r="D47" s="403">
        <v>171339</v>
      </c>
      <c r="E47" s="559">
        <v>154856</v>
      </c>
      <c r="F47" s="648" t="s">
        <v>739</v>
      </c>
    </row>
    <row r="48" spans="1:13" s="306" customFormat="1" ht="12" customHeight="1" x14ac:dyDescent="0.25">
      <c r="A48" s="554" t="s">
        <v>73</v>
      </c>
      <c r="B48" s="329" t="s">
        <v>128</v>
      </c>
      <c r="C48" s="403">
        <v>12270</v>
      </c>
      <c r="D48" s="403">
        <v>13652</v>
      </c>
      <c r="E48" s="559">
        <v>13403</v>
      </c>
      <c r="F48" s="648" t="s">
        <v>740</v>
      </c>
    </row>
    <row r="49" spans="1:6" ht="12" customHeight="1" thickBot="1" x14ac:dyDescent="0.3">
      <c r="A49" s="554" t="s">
        <v>103</v>
      </c>
      <c r="B49" s="329" t="s">
        <v>129</v>
      </c>
      <c r="C49" s="403">
        <v>19202</v>
      </c>
      <c r="D49" s="403">
        <v>68864</v>
      </c>
      <c r="E49" s="559">
        <v>12588</v>
      </c>
      <c r="F49" s="648" t="s">
        <v>741</v>
      </c>
    </row>
    <row r="50" spans="1:6" ht="12" customHeight="1" thickBot="1" x14ac:dyDescent="0.3">
      <c r="A50" s="541" t="s">
        <v>5</v>
      </c>
      <c r="B50" s="349" t="s">
        <v>582</v>
      </c>
      <c r="C50" s="409">
        <v>682836</v>
      </c>
      <c r="D50" s="409">
        <v>1059869</v>
      </c>
      <c r="E50" s="548">
        <v>1000589</v>
      </c>
      <c r="F50" s="648" t="s">
        <v>742</v>
      </c>
    </row>
    <row r="51" spans="1:6" ht="12" customHeight="1" x14ac:dyDescent="0.25">
      <c r="A51" s="554" t="s">
        <v>76</v>
      </c>
      <c r="B51" s="330" t="s">
        <v>152</v>
      </c>
      <c r="C51" s="88">
        <v>6240</v>
      </c>
      <c r="D51" s="88">
        <v>50730</v>
      </c>
      <c r="E51" s="535">
        <v>35098</v>
      </c>
      <c r="F51" s="648" t="s">
        <v>743</v>
      </c>
    </row>
    <row r="52" spans="1:6" ht="12" customHeight="1" x14ac:dyDescent="0.25">
      <c r="A52" s="554" t="s">
        <v>77</v>
      </c>
      <c r="B52" s="329" t="s">
        <v>131</v>
      </c>
      <c r="C52" s="403">
        <v>6720</v>
      </c>
      <c r="D52" s="403">
        <v>9414</v>
      </c>
      <c r="E52" s="559">
        <v>9399</v>
      </c>
      <c r="F52" s="648" t="s">
        <v>744</v>
      </c>
    </row>
    <row r="53" spans="1:6" ht="15" customHeight="1" x14ac:dyDescent="0.25">
      <c r="A53" s="554" t="s">
        <v>78</v>
      </c>
      <c r="B53" s="329" t="s">
        <v>43</v>
      </c>
      <c r="C53" s="403">
        <v>0</v>
      </c>
      <c r="D53" s="403">
        <v>0</v>
      </c>
      <c r="E53" s="559">
        <v>0</v>
      </c>
      <c r="F53" s="648" t="s">
        <v>745</v>
      </c>
    </row>
    <row r="54" spans="1:6" ht="16.2" thickBot="1" x14ac:dyDescent="0.3">
      <c r="A54" s="554" t="s">
        <v>79</v>
      </c>
      <c r="B54" s="329" t="s">
        <v>690</v>
      </c>
      <c r="C54" s="403">
        <v>0</v>
      </c>
      <c r="D54" s="403">
        <v>0</v>
      </c>
      <c r="E54" s="559">
        <v>0</v>
      </c>
      <c r="F54" s="648" t="s">
        <v>746</v>
      </c>
    </row>
    <row r="55" spans="1:6" ht="15" customHeight="1" thickBot="1" x14ac:dyDescent="0.3">
      <c r="A55" s="541" t="s">
        <v>6</v>
      </c>
      <c r="B55" s="545" t="s">
        <v>583</v>
      </c>
      <c r="C55" s="94">
        <v>0</v>
      </c>
      <c r="D55" s="94">
        <v>0</v>
      </c>
      <c r="E55" s="549">
        <v>0</v>
      </c>
      <c r="F55" s="648" t="s">
        <v>747</v>
      </c>
    </row>
    <row r="56" spans="1:6" ht="16.2" thickBot="1" x14ac:dyDescent="0.3">
      <c r="C56" s="550"/>
      <c r="D56" s="550"/>
      <c r="E56" s="550"/>
      <c r="F56" s="648"/>
    </row>
    <row r="57" spans="1:6" ht="16.2" thickBot="1" x14ac:dyDescent="0.3">
      <c r="A57" s="490" t="s">
        <v>678</v>
      </c>
      <c r="B57" s="491"/>
      <c r="C57" s="98"/>
      <c r="D57" s="98"/>
      <c r="E57" s="539"/>
      <c r="F57" s="648"/>
    </row>
    <row r="58" spans="1:6" ht="16.2" thickBot="1" x14ac:dyDescent="0.3">
      <c r="A58" s="490" t="s">
        <v>143</v>
      </c>
      <c r="B58" s="491"/>
      <c r="C58" s="98"/>
      <c r="D58" s="98"/>
      <c r="E58" s="539"/>
      <c r="F58" s="648"/>
    </row>
    <row r="59" spans="1:6" ht="15.6" x14ac:dyDescent="0.25">
      <c r="F59" s="648"/>
    </row>
    <row r="60" spans="1:6" ht="15.6" x14ac:dyDescent="0.25">
      <c r="F60" s="648"/>
    </row>
    <row r="61" spans="1:6" ht="15.6" x14ac:dyDescent="0.25">
      <c r="F61" s="648"/>
    </row>
    <row r="62" spans="1:6" ht="15.6" x14ac:dyDescent="0.25">
      <c r="F62" s="648"/>
    </row>
    <row r="63" spans="1:6" ht="15.6" x14ac:dyDescent="0.25">
      <c r="F63" s="648"/>
    </row>
    <row r="64" spans="1:6" ht="15.6" x14ac:dyDescent="0.25">
      <c r="F64" s="648"/>
    </row>
    <row r="65" spans="6:6" ht="15.6" x14ac:dyDescent="0.25">
      <c r="F65" s="648"/>
    </row>
    <row r="66" spans="6:6" ht="15.6" x14ac:dyDescent="0.25">
      <c r="F66" s="648"/>
    </row>
    <row r="67" spans="6:6" ht="15.6" x14ac:dyDescent="0.25">
      <c r="F67" s="648"/>
    </row>
    <row r="68" spans="6:6" ht="15.6" x14ac:dyDescent="0.25">
      <c r="F68" s="648"/>
    </row>
    <row r="69" spans="6:6" ht="15.6" x14ac:dyDescent="0.25">
      <c r="F69" s="648"/>
    </row>
    <row r="70" spans="6:6" ht="15.6" x14ac:dyDescent="0.25">
      <c r="F70" s="648"/>
    </row>
    <row r="71" spans="6:6" ht="15.6" x14ac:dyDescent="0.25">
      <c r="F71" s="648"/>
    </row>
    <row r="72" spans="6:6" ht="15.6" x14ac:dyDescent="0.25">
      <c r="F72" s="648"/>
    </row>
    <row r="73" spans="6:6" ht="15.6" x14ac:dyDescent="0.25">
      <c r="F73" s="648"/>
    </row>
    <row r="74" spans="6:6" ht="15.6" x14ac:dyDescent="0.25">
      <c r="F74" s="648"/>
    </row>
    <row r="75" spans="6:6" ht="15.6" x14ac:dyDescent="0.25">
      <c r="F75" s="648"/>
    </row>
    <row r="76" spans="6:6" ht="15.6" x14ac:dyDescent="0.25">
      <c r="F76" s="648"/>
    </row>
    <row r="77" spans="6:6" ht="15.6" x14ac:dyDescent="0.25">
      <c r="F77" s="648"/>
    </row>
    <row r="78" spans="6:6" ht="15.6" x14ac:dyDescent="0.25">
      <c r="F78" s="648"/>
    </row>
    <row r="79" spans="6:6" ht="15.6" x14ac:dyDescent="0.25">
      <c r="F79" s="648"/>
    </row>
    <row r="80" spans="6:6" ht="15.6" x14ac:dyDescent="0.25">
      <c r="F80" s="648"/>
    </row>
    <row r="81" spans="6:6" ht="15.6" x14ac:dyDescent="0.25">
      <c r="F81" s="648"/>
    </row>
    <row r="82" spans="6:6" ht="15.6" x14ac:dyDescent="0.25">
      <c r="F82" s="648"/>
    </row>
    <row r="83" spans="6:6" ht="15.6" x14ac:dyDescent="0.25">
      <c r="F83" s="648"/>
    </row>
    <row r="84" spans="6:6" ht="15.6" x14ac:dyDescent="0.25">
      <c r="F84" s="648"/>
    </row>
    <row r="85" spans="6:6" ht="15.6" x14ac:dyDescent="0.25">
      <c r="F85" s="648"/>
    </row>
    <row r="86" spans="6:6" ht="15.6" x14ac:dyDescent="0.25">
      <c r="F86" s="648"/>
    </row>
    <row r="87" spans="6:6" ht="15.6" x14ac:dyDescent="0.25">
      <c r="F87" s="648"/>
    </row>
    <row r="88" spans="6:6" ht="13.8" x14ac:dyDescent="0.25">
      <c r="F88" s="649"/>
    </row>
    <row r="90" spans="6:6" ht="15.6" x14ac:dyDescent="0.25">
      <c r="F90" s="648"/>
    </row>
    <row r="91" spans="6:6" x14ac:dyDescent="0.25">
      <c r="F91" s="650"/>
    </row>
    <row r="92" spans="6:6" x14ac:dyDescent="0.25">
      <c r="F92" s="650"/>
    </row>
    <row r="93" spans="6:6" x14ac:dyDescent="0.25">
      <c r="F93" s="650"/>
    </row>
    <row r="94" spans="6:6" x14ac:dyDescent="0.25">
      <c r="F94" s="650"/>
    </row>
    <row r="95" spans="6:6" x14ac:dyDescent="0.25">
      <c r="F95" s="650"/>
    </row>
    <row r="96" spans="6:6" x14ac:dyDescent="0.25">
      <c r="F96" s="650"/>
    </row>
    <row r="97" spans="6:6" x14ac:dyDescent="0.25">
      <c r="F97" s="650"/>
    </row>
    <row r="98" spans="6:6" x14ac:dyDescent="0.25">
      <c r="F98" s="650"/>
    </row>
    <row r="99" spans="6:6" x14ac:dyDescent="0.25">
      <c r="F99" s="650"/>
    </row>
    <row r="100" spans="6:6" x14ac:dyDescent="0.25">
      <c r="F100" s="650"/>
    </row>
    <row r="101" spans="6:6" x14ac:dyDescent="0.25">
      <c r="F101" s="650"/>
    </row>
    <row r="102" spans="6:6" x14ac:dyDescent="0.25">
      <c r="F102" s="650"/>
    </row>
    <row r="103" spans="6:6" x14ac:dyDescent="0.25">
      <c r="F103" s="650"/>
    </row>
    <row r="104" spans="6:6" x14ac:dyDescent="0.25">
      <c r="F104" s="650"/>
    </row>
    <row r="105" spans="6:6" x14ac:dyDescent="0.25">
      <c r="F105" s="650"/>
    </row>
    <row r="106" spans="6:6" x14ac:dyDescent="0.25">
      <c r="F106" s="650"/>
    </row>
    <row r="107" spans="6:6" x14ac:dyDescent="0.25">
      <c r="F107" s="650"/>
    </row>
    <row r="108" spans="6:6" x14ac:dyDescent="0.25">
      <c r="F108" s="650"/>
    </row>
    <row r="109" spans="6:6" x14ac:dyDescent="0.25">
      <c r="F109" s="650"/>
    </row>
    <row r="110" spans="6:6" x14ac:dyDescent="0.25">
      <c r="F110" s="650"/>
    </row>
    <row r="111" spans="6:6" x14ac:dyDescent="0.25">
      <c r="F111" s="650"/>
    </row>
    <row r="112" spans="6:6" x14ac:dyDescent="0.25">
      <c r="F112" s="650"/>
    </row>
    <row r="113" spans="6:6" x14ac:dyDescent="0.25">
      <c r="F113" s="650"/>
    </row>
    <row r="114" spans="6:6" x14ac:dyDescent="0.25">
      <c r="F114" s="650"/>
    </row>
    <row r="115" spans="6:6" x14ac:dyDescent="0.25">
      <c r="F115" s="650"/>
    </row>
    <row r="116" spans="6:6" x14ac:dyDescent="0.25">
      <c r="F116" s="650"/>
    </row>
    <row r="117" spans="6:6" x14ac:dyDescent="0.25">
      <c r="F117" s="650"/>
    </row>
    <row r="118" spans="6:6" x14ac:dyDescent="0.25">
      <c r="F118" s="650"/>
    </row>
    <row r="119" spans="6:6" x14ac:dyDescent="0.25">
      <c r="F119" s="650"/>
    </row>
    <row r="120" spans="6:6" x14ac:dyDescent="0.25">
      <c r="F120" s="650"/>
    </row>
    <row r="121" spans="6:6" x14ac:dyDescent="0.25">
      <c r="F121" s="650"/>
    </row>
    <row r="122" spans="6:6" x14ac:dyDescent="0.25">
      <c r="F122" s="650"/>
    </row>
    <row r="123" spans="6:6" x14ac:dyDescent="0.25">
      <c r="F123" s="650"/>
    </row>
    <row r="124" spans="6:6" x14ac:dyDescent="0.25">
      <c r="F124" s="650"/>
    </row>
    <row r="125" spans="6:6" x14ac:dyDescent="0.25">
      <c r="F125" s="650"/>
    </row>
    <row r="126" spans="6:6" x14ac:dyDescent="0.25">
      <c r="F126" s="650"/>
    </row>
    <row r="127" spans="6:6" x14ac:dyDescent="0.25">
      <c r="F127" s="650"/>
    </row>
    <row r="128" spans="6:6" x14ac:dyDescent="0.25">
      <c r="F128" s="650"/>
    </row>
    <row r="129" spans="6:6" x14ac:dyDescent="0.25">
      <c r="F129" s="650"/>
    </row>
    <row r="130" spans="6:6" x14ac:dyDescent="0.25">
      <c r="F130" s="650"/>
    </row>
    <row r="131" spans="6:6" x14ac:dyDescent="0.25">
      <c r="F131" s="650"/>
    </row>
    <row r="132" spans="6:6" x14ac:dyDescent="0.25">
      <c r="F132" s="650"/>
    </row>
    <row r="133" spans="6:6" x14ac:dyDescent="0.25">
      <c r="F133" s="650"/>
    </row>
    <row r="134" spans="6:6" x14ac:dyDescent="0.25">
      <c r="F134" s="650"/>
    </row>
    <row r="135" spans="6:6" x14ac:dyDescent="0.25">
      <c r="F135" s="650"/>
    </row>
    <row r="136" spans="6:6" x14ac:dyDescent="0.25">
      <c r="F136" s="650"/>
    </row>
    <row r="137" spans="6:6" x14ac:dyDescent="0.25">
      <c r="F137" s="650"/>
    </row>
    <row r="138" spans="6:6" x14ac:dyDescent="0.25">
      <c r="F138" s="650"/>
    </row>
    <row r="139" spans="6:6" x14ac:dyDescent="0.25">
      <c r="F139" s="650"/>
    </row>
    <row r="140" spans="6:6" x14ac:dyDescent="0.25">
      <c r="F140" s="650"/>
    </row>
    <row r="141" spans="6:6" x14ac:dyDescent="0.25">
      <c r="F141" s="650"/>
    </row>
    <row r="142" spans="6:6" x14ac:dyDescent="0.25">
      <c r="F142" s="650"/>
    </row>
    <row r="143" spans="6:6" x14ac:dyDescent="0.25">
      <c r="F143" s="650"/>
    </row>
    <row r="144" spans="6:6" x14ac:dyDescent="0.25">
      <c r="F144" s="650"/>
    </row>
    <row r="145" spans="6:6" x14ac:dyDescent="0.25">
      <c r="F145" s="650"/>
    </row>
    <row r="146" spans="6:6" x14ac:dyDescent="0.25">
      <c r="F146" s="650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50"/>
  </sheetPr>
  <dimension ref="A1:F146"/>
  <sheetViews>
    <sheetView zoomScaleNormal="100" zoomScaleSheetLayoutView="145" workbookViewId="0">
      <selection activeCell="B3" sqref="B3:D3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6" width="0" style="642" hidden="1" customWidth="1"/>
    <col min="7" max="16384" width="9.33203125" style="26"/>
  </cols>
  <sheetData>
    <row r="1" spans="1:6" s="481" customFormat="1" ht="21" customHeight="1" thickBot="1" x14ac:dyDescent="0.3">
      <c r="A1" s="480"/>
      <c r="B1" s="482"/>
      <c r="C1" s="527"/>
      <c r="D1" s="527"/>
      <c r="E1" s="623" t="str">
        <f>+CONCATENATE("8.1.1. melléklet a ……/",LEFT(ÖSSZEFÜGGÉSEK!A4,4)+1,". (……) önkormányzati rendelethez")</f>
        <v>8.1.1. melléklet a ……/2015. (……) önkormányzati rendelethez</v>
      </c>
      <c r="F1" s="645"/>
    </row>
    <row r="2" spans="1:6" s="528" customFormat="1" ht="25.5" customHeight="1" x14ac:dyDescent="0.25">
      <c r="A2" s="508" t="s">
        <v>141</v>
      </c>
      <c r="B2" s="1324" t="s">
        <v>822</v>
      </c>
      <c r="C2" s="1325"/>
      <c r="D2" s="1326"/>
      <c r="E2" s="551" t="s">
        <v>47</v>
      </c>
      <c r="F2" s="646"/>
    </row>
    <row r="3" spans="1:6" s="528" customFormat="1" ht="16.2" thickBot="1" x14ac:dyDescent="0.3">
      <c r="A3" s="526" t="s">
        <v>140</v>
      </c>
      <c r="B3" s="1321" t="s">
        <v>697</v>
      </c>
      <c r="C3" s="1327"/>
      <c r="D3" s="1328"/>
      <c r="E3" s="552" t="s">
        <v>46</v>
      </c>
      <c r="F3" s="646"/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  <c r="F4" s="647"/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  <c r="F6" s="648"/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  <c r="F7" s="648"/>
    </row>
    <row r="8" spans="1:6" s="504" customFormat="1" ht="12" customHeight="1" thickBot="1" x14ac:dyDescent="0.3">
      <c r="A8" s="478" t="s">
        <v>4</v>
      </c>
      <c r="B8" s="542" t="s">
        <v>564</v>
      </c>
      <c r="C8" s="409">
        <v>0</v>
      </c>
      <c r="D8" s="569">
        <v>0</v>
      </c>
      <c r="E8" s="548">
        <v>0</v>
      </c>
      <c r="F8" s="648" t="s">
        <v>736</v>
      </c>
    </row>
    <row r="9" spans="1:6" s="504" customFormat="1" ht="12" customHeight="1" x14ac:dyDescent="0.25">
      <c r="A9" s="553" t="s">
        <v>70</v>
      </c>
      <c r="B9" s="331" t="s">
        <v>342</v>
      </c>
      <c r="C9" s="91">
        <v>0</v>
      </c>
      <c r="D9" s="570">
        <v>0</v>
      </c>
      <c r="E9" s="537">
        <v>0</v>
      </c>
      <c r="F9" s="648" t="s">
        <v>737</v>
      </c>
    </row>
    <row r="10" spans="1:6" s="504" customFormat="1" ht="12" customHeight="1" x14ac:dyDescent="0.25">
      <c r="A10" s="554" t="s">
        <v>71</v>
      </c>
      <c r="B10" s="329" t="s">
        <v>343</v>
      </c>
      <c r="C10" s="406">
        <v>0</v>
      </c>
      <c r="D10" s="571">
        <v>0</v>
      </c>
      <c r="E10" s="100">
        <v>150</v>
      </c>
      <c r="F10" s="648" t="s">
        <v>738</v>
      </c>
    </row>
    <row r="11" spans="1:6" s="504" customFormat="1" ht="12" customHeight="1" x14ac:dyDescent="0.25">
      <c r="A11" s="554" t="s">
        <v>72</v>
      </c>
      <c r="B11" s="329" t="s">
        <v>344</v>
      </c>
      <c r="C11" s="406">
        <v>200</v>
      </c>
      <c r="D11" s="571">
        <v>200</v>
      </c>
      <c r="E11" s="100">
        <v>410</v>
      </c>
      <c r="F11" s="648" t="s">
        <v>739</v>
      </c>
    </row>
    <row r="12" spans="1:6" s="504" customFormat="1" ht="12" customHeight="1" x14ac:dyDescent="0.25">
      <c r="A12" s="554" t="s">
        <v>73</v>
      </c>
      <c r="B12" s="329" t="s">
        <v>345</v>
      </c>
      <c r="C12" s="406">
        <v>1175</v>
      </c>
      <c r="D12" s="571">
        <v>1905</v>
      </c>
      <c r="E12" s="100">
        <v>6408</v>
      </c>
      <c r="F12" s="648" t="s">
        <v>740</v>
      </c>
    </row>
    <row r="13" spans="1:6" s="504" customFormat="1" ht="12" customHeight="1" x14ac:dyDescent="0.25">
      <c r="A13" s="554" t="s">
        <v>103</v>
      </c>
      <c r="B13" s="329" t="s">
        <v>346</v>
      </c>
      <c r="C13" s="406">
        <v>5020</v>
      </c>
      <c r="D13" s="571">
        <v>5020</v>
      </c>
      <c r="E13" s="100">
        <v>5141</v>
      </c>
      <c r="F13" s="648" t="s">
        <v>741</v>
      </c>
    </row>
    <row r="14" spans="1:6" s="504" customFormat="1" ht="12" customHeight="1" x14ac:dyDescent="0.25">
      <c r="A14" s="554" t="s">
        <v>74</v>
      </c>
      <c r="B14" s="329" t="s">
        <v>565</v>
      </c>
      <c r="C14" s="406">
        <v>1531</v>
      </c>
      <c r="D14" s="571">
        <v>1531</v>
      </c>
      <c r="E14" s="100">
        <v>2870</v>
      </c>
      <c r="F14" s="648" t="s">
        <v>742</v>
      </c>
    </row>
    <row r="15" spans="1:6" s="531" customFormat="1" ht="12" customHeight="1" x14ac:dyDescent="0.25">
      <c r="A15" s="554" t="s">
        <v>75</v>
      </c>
      <c r="B15" s="328" t="s">
        <v>566</v>
      </c>
      <c r="C15" s="406">
        <v>1650</v>
      </c>
      <c r="D15" s="571">
        <v>1650</v>
      </c>
      <c r="E15" s="100">
        <v>1233</v>
      </c>
      <c r="F15" s="648" t="s">
        <v>743</v>
      </c>
    </row>
    <row r="16" spans="1:6" s="531" customFormat="1" ht="12" customHeight="1" x14ac:dyDescent="0.25">
      <c r="A16" s="554" t="s">
        <v>83</v>
      </c>
      <c r="B16" s="329" t="s">
        <v>349</v>
      </c>
      <c r="C16" s="92">
        <v>1000</v>
      </c>
      <c r="D16" s="572">
        <v>1000</v>
      </c>
      <c r="E16" s="536">
        <v>580</v>
      </c>
      <c r="F16" s="648" t="s">
        <v>744</v>
      </c>
    </row>
    <row r="17" spans="1:6" s="504" customFormat="1" ht="12" customHeight="1" x14ac:dyDescent="0.25">
      <c r="A17" s="554" t="s">
        <v>84</v>
      </c>
      <c r="B17" s="329" t="s">
        <v>351</v>
      </c>
      <c r="C17" s="406">
        <v>0</v>
      </c>
      <c r="D17" s="571">
        <v>0</v>
      </c>
      <c r="E17" s="100">
        <v>0</v>
      </c>
      <c r="F17" s="648" t="s">
        <v>745</v>
      </c>
    </row>
    <row r="18" spans="1:6" s="531" customFormat="1" ht="12" customHeight="1" thickBot="1" x14ac:dyDescent="0.3">
      <c r="A18" s="554" t="s">
        <v>85</v>
      </c>
      <c r="B18" s="328" t="s">
        <v>353</v>
      </c>
      <c r="C18" s="408">
        <v>384</v>
      </c>
      <c r="D18" s="101">
        <v>384</v>
      </c>
      <c r="E18" s="532">
        <v>426</v>
      </c>
      <c r="F18" s="648" t="s">
        <v>746</v>
      </c>
    </row>
    <row r="19" spans="1:6" s="531" customFormat="1" ht="12" customHeight="1" thickBot="1" x14ac:dyDescent="0.3">
      <c r="A19" s="478" t="s">
        <v>5</v>
      </c>
      <c r="B19" s="542" t="s">
        <v>567</v>
      </c>
      <c r="C19" s="409">
        <v>682836</v>
      </c>
      <c r="D19" s="569">
        <v>1059869</v>
      </c>
      <c r="E19" s="548">
        <v>1000589</v>
      </c>
      <c r="F19" s="648" t="s">
        <v>747</v>
      </c>
    </row>
    <row r="20" spans="1:6" s="531" customFormat="1" ht="12" customHeight="1" x14ac:dyDescent="0.25">
      <c r="A20" s="554" t="s">
        <v>76</v>
      </c>
      <c r="B20" s="330" t="s">
        <v>315</v>
      </c>
      <c r="C20" s="406">
        <v>0</v>
      </c>
      <c r="D20" s="571">
        <v>0</v>
      </c>
      <c r="E20" s="100">
        <v>0</v>
      </c>
      <c r="F20" s="648" t="s">
        <v>748</v>
      </c>
    </row>
    <row r="21" spans="1:6" s="531" customFormat="1" ht="12" customHeight="1" x14ac:dyDescent="0.25">
      <c r="A21" s="554" t="s">
        <v>77</v>
      </c>
      <c r="B21" s="329" t="s">
        <v>568</v>
      </c>
      <c r="C21" s="406">
        <v>0</v>
      </c>
      <c r="D21" s="571">
        <v>0</v>
      </c>
      <c r="E21" s="100">
        <v>0</v>
      </c>
      <c r="F21" s="648" t="s">
        <v>749</v>
      </c>
    </row>
    <row r="22" spans="1:6" s="531" customFormat="1" ht="12" customHeight="1" x14ac:dyDescent="0.25">
      <c r="A22" s="554" t="s">
        <v>78</v>
      </c>
      <c r="B22" s="329" t="s">
        <v>569</v>
      </c>
      <c r="C22" s="406">
        <v>34404</v>
      </c>
      <c r="D22" s="571">
        <v>98590</v>
      </c>
      <c r="E22" s="100">
        <v>73007</v>
      </c>
      <c r="F22" s="648" t="s">
        <v>750</v>
      </c>
    </row>
    <row r="23" spans="1:6" s="504" customFormat="1" ht="12" customHeight="1" thickBot="1" x14ac:dyDescent="0.3">
      <c r="A23" s="554" t="s">
        <v>79</v>
      </c>
      <c r="B23" s="329" t="s">
        <v>688</v>
      </c>
      <c r="C23" s="406">
        <v>0</v>
      </c>
      <c r="D23" s="571">
        <v>0</v>
      </c>
      <c r="E23" s="100">
        <v>441</v>
      </c>
      <c r="F23" s="648" t="s">
        <v>751</v>
      </c>
    </row>
    <row r="24" spans="1:6" s="504" customFormat="1" ht="12" customHeight="1" thickBot="1" x14ac:dyDescent="0.3">
      <c r="A24" s="541" t="s">
        <v>6</v>
      </c>
      <c r="B24" s="349" t="s">
        <v>118</v>
      </c>
      <c r="C24" s="35">
        <v>112650</v>
      </c>
      <c r="D24" s="573">
        <v>197650</v>
      </c>
      <c r="E24" s="547">
        <v>235461</v>
      </c>
      <c r="F24" s="648" t="s">
        <v>752</v>
      </c>
    </row>
    <row r="25" spans="1:6" s="504" customFormat="1" ht="12" customHeight="1" thickBot="1" x14ac:dyDescent="0.3">
      <c r="A25" s="541" t="s">
        <v>7</v>
      </c>
      <c r="B25" s="349" t="s">
        <v>570</v>
      </c>
      <c r="C25" s="409">
        <v>682836</v>
      </c>
      <c r="D25" s="569">
        <v>1059869</v>
      </c>
      <c r="E25" s="548">
        <v>1000589</v>
      </c>
      <c r="F25" s="648" t="s">
        <v>753</v>
      </c>
    </row>
    <row r="26" spans="1:6" s="504" customFormat="1" ht="12" customHeight="1" x14ac:dyDescent="0.25">
      <c r="A26" s="555" t="s">
        <v>329</v>
      </c>
      <c r="B26" s="556" t="s">
        <v>568</v>
      </c>
      <c r="C26" s="88">
        <v>0</v>
      </c>
      <c r="D26" s="562">
        <v>0</v>
      </c>
      <c r="E26" s="535">
        <v>0</v>
      </c>
      <c r="F26" s="648" t="s">
        <v>754</v>
      </c>
    </row>
    <row r="27" spans="1:6" s="504" customFormat="1" ht="12" customHeight="1" x14ac:dyDescent="0.25">
      <c r="A27" s="555" t="s">
        <v>335</v>
      </c>
      <c r="B27" s="557" t="s">
        <v>571</v>
      </c>
      <c r="C27" s="410">
        <v>7076</v>
      </c>
      <c r="D27" s="574">
        <v>14762</v>
      </c>
      <c r="E27" s="534">
        <v>44114</v>
      </c>
      <c r="F27" s="648" t="s">
        <v>755</v>
      </c>
    </row>
    <row r="28" spans="1:6" s="504" customFormat="1" ht="12" customHeight="1" thickBot="1" x14ac:dyDescent="0.3">
      <c r="A28" s="554" t="s">
        <v>337</v>
      </c>
      <c r="B28" s="558" t="s">
        <v>689</v>
      </c>
      <c r="C28" s="538">
        <v>0</v>
      </c>
      <c r="D28" s="575">
        <v>0</v>
      </c>
      <c r="E28" s="533">
        <v>8799</v>
      </c>
      <c r="F28" s="648" t="s">
        <v>756</v>
      </c>
    </row>
    <row r="29" spans="1:6" s="504" customFormat="1" ht="12" customHeight="1" thickBot="1" x14ac:dyDescent="0.3">
      <c r="A29" s="541" t="s">
        <v>8</v>
      </c>
      <c r="B29" s="349" t="s">
        <v>572</v>
      </c>
      <c r="C29" s="409">
        <v>682836</v>
      </c>
      <c r="D29" s="569">
        <v>1059869</v>
      </c>
      <c r="E29" s="548">
        <v>1000589</v>
      </c>
      <c r="F29" s="648" t="s">
        <v>757</v>
      </c>
    </row>
    <row r="30" spans="1:6" s="504" customFormat="1" ht="12" customHeight="1" x14ac:dyDescent="0.25">
      <c r="A30" s="555" t="s">
        <v>63</v>
      </c>
      <c r="B30" s="556" t="s">
        <v>355</v>
      </c>
      <c r="C30" s="88">
        <v>0</v>
      </c>
      <c r="D30" s="562">
        <v>0</v>
      </c>
      <c r="E30" s="535">
        <v>0</v>
      </c>
      <c r="F30" s="648" t="s">
        <v>758</v>
      </c>
    </row>
    <row r="31" spans="1:6" s="504" customFormat="1" ht="12" customHeight="1" x14ac:dyDescent="0.25">
      <c r="A31" s="555" t="s">
        <v>64</v>
      </c>
      <c r="B31" s="557" t="s">
        <v>356</v>
      </c>
      <c r="C31" s="410">
        <v>0</v>
      </c>
      <c r="D31" s="574">
        <v>0</v>
      </c>
      <c r="E31" s="534">
        <v>0</v>
      </c>
      <c r="F31" s="648" t="s">
        <v>759</v>
      </c>
    </row>
    <row r="32" spans="1:6" s="504" customFormat="1" ht="12" customHeight="1" thickBot="1" x14ac:dyDescent="0.3">
      <c r="A32" s="554" t="s">
        <v>65</v>
      </c>
      <c r="B32" s="540" t="s">
        <v>358</v>
      </c>
      <c r="C32" s="538">
        <v>0</v>
      </c>
      <c r="D32" s="575">
        <v>0</v>
      </c>
      <c r="E32" s="533">
        <v>0</v>
      </c>
      <c r="F32" s="648" t="s">
        <v>760</v>
      </c>
    </row>
    <row r="33" spans="1:6" s="504" customFormat="1" ht="12" customHeight="1" thickBot="1" x14ac:dyDescent="0.3">
      <c r="A33" s="541" t="s">
        <v>9</v>
      </c>
      <c r="B33" s="349" t="s">
        <v>483</v>
      </c>
      <c r="C33" s="35">
        <v>0</v>
      </c>
      <c r="D33" s="573">
        <v>246</v>
      </c>
      <c r="E33" s="547">
        <v>246</v>
      </c>
      <c r="F33" s="648" t="s">
        <v>761</v>
      </c>
    </row>
    <row r="34" spans="1:6" s="504" customFormat="1" ht="12" customHeight="1" thickBot="1" x14ac:dyDescent="0.3">
      <c r="A34" s="541" t="s">
        <v>10</v>
      </c>
      <c r="B34" s="349" t="s">
        <v>573</v>
      </c>
      <c r="C34" s="35">
        <v>0</v>
      </c>
      <c r="D34" s="573">
        <v>0</v>
      </c>
      <c r="E34" s="547">
        <v>0</v>
      </c>
      <c r="F34" s="648" t="s">
        <v>762</v>
      </c>
    </row>
    <row r="35" spans="1:6" s="504" customFormat="1" ht="12" customHeight="1" thickBot="1" x14ac:dyDescent="0.3">
      <c r="A35" s="478" t="s">
        <v>11</v>
      </c>
      <c r="B35" s="349" t="s">
        <v>574</v>
      </c>
      <c r="C35" s="409">
        <v>682836</v>
      </c>
      <c r="D35" s="569">
        <v>1059869</v>
      </c>
      <c r="E35" s="548">
        <v>1000589</v>
      </c>
      <c r="F35" s="648" t="s">
        <v>763</v>
      </c>
    </row>
    <row r="36" spans="1:6" s="531" customFormat="1" ht="12" customHeight="1" thickBot="1" x14ac:dyDescent="0.3">
      <c r="A36" s="543" t="s">
        <v>12</v>
      </c>
      <c r="B36" s="349" t="s">
        <v>575</v>
      </c>
      <c r="C36" s="409">
        <v>682836</v>
      </c>
      <c r="D36" s="569">
        <v>1059869</v>
      </c>
      <c r="E36" s="548">
        <v>1000589</v>
      </c>
      <c r="F36" s="648" t="s">
        <v>764</v>
      </c>
    </row>
    <row r="37" spans="1:6" s="531" customFormat="1" ht="15" customHeight="1" x14ac:dyDescent="0.25">
      <c r="A37" s="555" t="s">
        <v>576</v>
      </c>
      <c r="B37" s="556" t="s">
        <v>161</v>
      </c>
      <c r="C37" s="88">
        <v>55000</v>
      </c>
      <c r="D37" s="562">
        <v>73588</v>
      </c>
      <c r="E37" s="535">
        <v>73588</v>
      </c>
      <c r="F37" s="648" t="s">
        <v>765</v>
      </c>
    </row>
    <row r="38" spans="1:6" s="531" customFormat="1" ht="15" customHeight="1" x14ac:dyDescent="0.25">
      <c r="A38" s="555" t="s">
        <v>577</v>
      </c>
      <c r="B38" s="557" t="s">
        <v>0</v>
      </c>
      <c r="C38" s="410">
        <v>0</v>
      </c>
      <c r="D38" s="574">
        <v>0</v>
      </c>
      <c r="E38" s="534">
        <v>0</v>
      </c>
      <c r="F38" s="648" t="s">
        <v>766</v>
      </c>
    </row>
    <row r="39" spans="1:6" ht="16.2" thickBot="1" x14ac:dyDescent="0.3">
      <c r="A39" s="554" t="s">
        <v>578</v>
      </c>
      <c r="B39" s="540" t="s">
        <v>579</v>
      </c>
      <c r="C39" s="538">
        <v>0</v>
      </c>
      <c r="D39" s="575">
        <v>0</v>
      </c>
      <c r="E39" s="533">
        <v>0</v>
      </c>
      <c r="F39" s="648" t="s">
        <v>767</v>
      </c>
    </row>
    <row r="40" spans="1:6" s="530" customFormat="1" ht="16.5" customHeight="1" thickBot="1" x14ac:dyDescent="0.25">
      <c r="A40" s="543" t="s">
        <v>13</v>
      </c>
      <c r="B40" s="544" t="s">
        <v>580</v>
      </c>
      <c r="C40" s="94">
        <v>682836</v>
      </c>
      <c r="D40" s="576">
        <v>1059869</v>
      </c>
      <c r="E40" s="549">
        <v>1000589</v>
      </c>
      <c r="F40" s="648" t="s">
        <v>768</v>
      </c>
    </row>
    <row r="41" spans="1:6" s="306" customFormat="1" ht="12" customHeight="1" x14ac:dyDescent="0.25">
      <c r="A41" s="486"/>
      <c r="B41" s="487"/>
      <c r="C41" s="502"/>
      <c r="D41" s="502"/>
      <c r="E41" s="502"/>
      <c r="F41" s="648"/>
    </row>
    <row r="42" spans="1:6" ht="12" customHeight="1" thickBot="1" x14ac:dyDescent="0.3">
      <c r="A42" s="488"/>
      <c r="B42" s="489"/>
      <c r="C42" s="503"/>
      <c r="D42" s="503"/>
      <c r="E42" s="503"/>
      <c r="F42" s="648"/>
    </row>
    <row r="43" spans="1:6" ht="12" customHeight="1" thickBot="1" x14ac:dyDescent="0.3">
      <c r="A43" s="1318" t="s">
        <v>42</v>
      </c>
      <c r="B43" s="1319"/>
      <c r="C43" s="1319"/>
      <c r="D43" s="1319"/>
      <c r="E43" s="1320"/>
      <c r="F43" s="530"/>
    </row>
    <row r="44" spans="1:6" ht="12" customHeight="1" thickBot="1" x14ac:dyDescent="0.3">
      <c r="A44" s="541" t="s">
        <v>4</v>
      </c>
      <c r="B44" s="349" t="s">
        <v>581</v>
      </c>
      <c r="C44" s="409">
        <v>0</v>
      </c>
      <c r="D44" s="409">
        <v>0</v>
      </c>
      <c r="E44" s="548">
        <v>0</v>
      </c>
      <c r="F44" s="648" t="s">
        <v>736</v>
      </c>
    </row>
    <row r="45" spans="1:6" ht="12" customHeight="1" x14ac:dyDescent="0.25">
      <c r="A45" s="554" t="s">
        <v>70</v>
      </c>
      <c r="B45" s="330" t="s">
        <v>34</v>
      </c>
      <c r="C45" s="88">
        <v>19929</v>
      </c>
      <c r="D45" s="88">
        <v>40516</v>
      </c>
      <c r="E45" s="535">
        <v>38897</v>
      </c>
      <c r="F45" s="648" t="s">
        <v>737</v>
      </c>
    </row>
    <row r="46" spans="1:6" ht="12" customHeight="1" x14ac:dyDescent="0.25">
      <c r="A46" s="554" t="s">
        <v>71</v>
      </c>
      <c r="B46" s="329" t="s">
        <v>127</v>
      </c>
      <c r="C46" s="403">
        <v>4835</v>
      </c>
      <c r="D46" s="403">
        <v>9849</v>
      </c>
      <c r="E46" s="559">
        <v>9202</v>
      </c>
      <c r="F46" s="648" t="s">
        <v>738</v>
      </c>
    </row>
    <row r="47" spans="1:6" ht="12" customHeight="1" x14ac:dyDescent="0.25">
      <c r="A47" s="554" t="s">
        <v>72</v>
      </c>
      <c r="B47" s="329" t="s">
        <v>98</v>
      </c>
      <c r="C47" s="403">
        <v>122986</v>
      </c>
      <c r="D47" s="403">
        <v>171339</v>
      </c>
      <c r="E47" s="559">
        <v>154856</v>
      </c>
      <c r="F47" s="648" t="s">
        <v>739</v>
      </c>
    </row>
    <row r="48" spans="1:6" s="306" customFormat="1" ht="12" customHeight="1" x14ac:dyDescent="0.25">
      <c r="A48" s="554" t="s">
        <v>73</v>
      </c>
      <c r="B48" s="329" t="s">
        <v>128</v>
      </c>
      <c r="C48" s="403">
        <v>12270</v>
      </c>
      <c r="D48" s="403">
        <v>13652</v>
      </c>
      <c r="E48" s="559">
        <v>13403</v>
      </c>
      <c r="F48" s="648" t="s">
        <v>740</v>
      </c>
    </row>
    <row r="49" spans="1:6" ht="12" customHeight="1" thickBot="1" x14ac:dyDescent="0.3">
      <c r="A49" s="554" t="s">
        <v>103</v>
      </c>
      <c r="B49" s="329" t="s">
        <v>129</v>
      </c>
      <c r="C49" s="403">
        <v>19202</v>
      </c>
      <c r="D49" s="403">
        <v>68864</v>
      </c>
      <c r="E49" s="559">
        <v>12588</v>
      </c>
      <c r="F49" s="648" t="s">
        <v>741</v>
      </c>
    </row>
    <row r="50" spans="1:6" ht="12" customHeight="1" thickBot="1" x14ac:dyDescent="0.3">
      <c r="A50" s="541" t="s">
        <v>5</v>
      </c>
      <c r="B50" s="349" t="s">
        <v>582</v>
      </c>
      <c r="C50" s="409">
        <v>682836</v>
      </c>
      <c r="D50" s="409">
        <v>1059869</v>
      </c>
      <c r="E50" s="548">
        <v>1000589</v>
      </c>
      <c r="F50" s="648" t="s">
        <v>742</v>
      </c>
    </row>
    <row r="51" spans="1:6" ht="12" customHeight="1" x14ac:dyDescent="0.25">
      <c r="A51" s="554" t="s">
        <v>76</v>
      </c>
      <c r="B51" s="330" t="s">
        <v>152</v>
      </c>
      <c r="C51" s="88">
        <v>6240</v>
      </c>
      <c r="D51" s="88">
        <v>50730</v>
      </c>
      <c r="E51" s="535">
        <v>35098</v>
      </c>
      <c r="F51" s="648" t="s">
        <v>743</v>
      </c>
    </row>
    <row r="52" spans="1:6" ht="12" customHeight="1" x14ac:dyDescent="0.25">
      <c r="A52" s="554" t="s">
        <v>77</v>
      </c>
      <c r="B52" s="329" t="s">
        <v>131</v>
      </c>
      <c r="C52" s="403">
        <v>6720</v>
      </c>
      <c r="D52" s="403">
        <v>9414</v>
      </c>
      <c r="E52" s="559">
        <v>9399</v>
      </c>
      <c r="F52" s="648" t="s">
        <v>744</v>
      </c>
    </row>
    <row r="53" spans="1:6" ht="15" customHeight="1" x14ac:dyDescent="0.25">
      <c r="A53" s="554" t="s">
        <v>78</v>
      </c>
      <c r="B53" s="329" t="s">
        <v>43</v>
      </c>
      <c r="C53" s="403">
        <v>0</v>
      </c>
      <c r="D53" s="403">
        <v>0</v>
      </c>
      <c r="E53" s="559">
        <v>0</v>
      </c>
      <c r="F53" s="648" t="s">
        <v>745</v>
      </c>
    </row>
    <row r="54" spans="1:6" ht="16.2" thickBot="1" x14ac:dyDescent="0.3">
      <c r="A54" s="554" t="s">
        <v>79</v>
      </c>
      <c r="B54" s="329" t="s">
        <v>690</v>
      </c>
      <c r="C54" s="403">
        <v>0</v>
      </c>
      <c r="D54" s="403">
        <v>0</v>
      </c>
      <c r="E54" s="559">
        <v>0</v>
      </c>
      <c r="F54" s="648" t="s">
        <v>746</v>
      </c>
    </row>
    <row r="55" spans="1:6" ht="15" customHeight="1" thickBot="1" x14ac:dyDescent="0.3">
      <c r="A55" s="541" t="s">
        <v>6</v>
      </c>
      <c r="B55" s="545" t="s">
        <v>583</v>
      </c>
      <c r="C55" s="94">
        <v>0</v>
      </c>
      <c r="D55" s="94">
        <v>0</v>
      </c>
      <c r="E55" s="549">
        <v>0</v>
      </c>
      <c r="F55" s="648" t="s">
        <v>747</v>
      </c>
    </row>
    <row r="56" spans="1:6" ht="16.2" thickBot="1" x14ac:dyDescent="0.3">
      <c r="C56" s="550"/>
      <c r="D56" s="550"/>
      <c r="E56" s="550"/>
      <c r="F56" s="648"/>
    </row>
    <row r="57" spans="1:6" ht="16.2" thickBot="1" x14ac:dyDescent="0.3">
      <c r="A57" s="490" t="s">
        <v>678</v>
      </c>
      <c r="B57" s="491"/>
      <c r="C57" s="98"/>
      <c r="D57" s="98"/>
      <c r="E57" s="539"/>
      <c r="F57" s="648"/>
    </row>
    <row r="58" spans="1:6" ht="16.2" thickBot="1" x14ac:dyDescent="0.3">
      <c r="A58" s="490" t="s">
        <v>143</v>
      </c>
      <c r="B58" s="491"/>
      <c r="C58" s="98"/>
      <c r="D58" s="98"/>
      <c r="E58" s="539"/>
      <c r="F58" s="648"/>
    </row>
    <row r="59" spans="1:6" ht="15.6" x14ac:dyDescent="0.25">
      <c r="F59" s="648"/>
    </row>
    <row r="60" spans="1:6" ht="15.6" x14ac:dyDescent="0.25">
      <c r="F60" s="648"/>
    </row>
    <row r="61" spans="1:6" ht="15.6" x14ac:dyDescent="0.25">
      <c r="F61" s="648"/>
    </row>
    <row r="62" spans="1:6" ht="15.6" x14ac:dyDescent="0.25">
      <c r="F62" s="648"/>
    </row>
    <row r="63" spans="1:6" ht="15.6" x14ac:dyDescent="0.25">
      <c r="F63" s="648"/>
    </row>
    <row r="64" spans="1:6" ht="15.6" x14ac:dyDescent="0.25">
      <c r="F64" s="648"/>
    </row>
    <row r="65" spans="6:6" ht="15.6" x14ac:dyDescent="0.25">
      <c r="F65" s="648"/>
    </row>
    <row r="66" spans="6:6" ht="15.6" x14ac:dyDescent="0.25">
      <c r="F66" s="648"/>
    </row>
    <row r="67" spans="6:6" ht="15.6" x14ac:dyDescent="0.25">
      <c r="F67" s="648"/>
    </row>
    <row r="68" spans="6:6" ht="15.6" x14ac:dyDescent="0.25">
      <c r="F68" s="648"/>
    </row>
    <row r="69" spans="6:6" ht="15.6" x14ac:dyDescent="0.25">
      <c r="F69" s="648"/>
    </row>
    <row r="70" spans="6:6" ht="15.6" x14ac:dyDescent="0.25">
      <c r="F70" s="648"/>
    </row>
    <row r="71" spans="6:6" ht="15.6" x14ac:dyDescent="0.25">
      <c r="F71" s="648"/>
    </row>
    <row r="72" spans="6:6" ht="15.6" x14ac:dyDescent="0.25">
      <c r="F72" s="648"/>
    </row>
    <row r="73" spans="6:6" ht="15.6" x14ac:dyDescent="0.25">
      <c r="F73" s="648"/>
    </row>
    <row r="74" spans="6:6" ht="15.6" x14ac:dyDescent="0.25">
      <c r="F74" s="648"/>
    </row>
    <row r="75" spans="6:6" ht="15.6" x14ac:dyDescent="0.25">
      <c r="F75" s="648"/>
    </row>
    <row r="76" spans="6:6" ht="15.6" x14ac:dyDescent="0.25">
      <c r="F76" s="648"/>
    </row>
    <row r="77" spans="6:6" ht="15.6" x14ac:dyDescent="0.25">
      <c r="F77" s="648"/>
    </row>
    <row r="78" spans="6:6" ht="15.6" x14ac:dyDescent="0.25">
      <c r="F78" s="648"/>
    </row>
    <row r="79" spans="6:6" ht="15.6" x14ac:dyDescent="0.25">
      <c r="F79" s="648"/>
    </row>
    <row r="80" spans="6:6" ht="15.6" x14ac:dyDescent="0.25">
      <c r="F80" s="648"/>
    </row>
    <row r="81" spans="6:6" ht="15.6" x14ac:dyDescent="0.25">
      <c r="F81" s="648"/>
    </row>
    <row r="82" spans="6:6" ht="15.6" x14ac:dyDescent="0.25">
      <c r="F82" s="648"/>
    </row>
    <row r="83" spans="6:6" ht="15.6" x14ac:dyDescent="0.25">
      <c r="F83" s="648"/>
    </row>
    <row r="84" spans="6:6" ht="15.6" x14ac:dyDescent="0.25">
      <c r="F84" s="648"/>
    </row>
    <row r="85" spans="6:6" ht="15.6" x14ac:dyDescent="0.25">
      <c r="F85" s="648"/>
    </row>
    <row r="86" spans="6:6" ht="15.6" x14ac:dyDescent="0.25">
      <c r="F86" s="648"/>
    </row>
    <row r="87" spans="6:6" ht="15.6" x14ac:dyDescent="0.25">
      <c r="F87" s="648"/>
    </row>
    <row r="88" spans="6:6" ht="13.8" x14ac:dyDescent="0.25">
      <c r="F88" s="649"/>
    </row>
    <row r="90" spans="6:6" ht="15.6" x14ac:dyDescent="0.25">
      <c r="F90" s="648"/>
    </row>
    <row r="91" spans="6:6" x14ac:dyDescent="0.25">
      <c r="F91" s="650"/>
    </row>
    <row r="92" spans="6:6" x14ac:dyDescent="0.25">
      <c r="F92" s="650"/>
    </row>
    <row r="93" spans="6:6" x14ac:dyDescent="0.25">
      <c r="F93" s="650"/>
    </row>
    <row r="94" spans="6:6" x14ac:dyDescent="0.25">
      <c r="F94" s="650"/>
    </row>
    <row r="95" spans="6:6" x14ac:dyDescent="0.25">
      <c r="F95" s="650"/>
    </row>
    <row r="96" spans="6:6" x14ac:dyDescent="0.25">
      <c r="F96" s="650"/>
    </row>
    <row r="97" spans="6:6" x14ac:dyDescent="0.25">
      <c r="F97" s="650"/>
    </row>
    <row r="98" spans="6:6" x14ac:dyDescent="0.25">
      <c r="F98" s="650"/>
    </row>
    <row r="99" spans="6:6" x14ac:dyDescent="0.25">
      <c r="F99" s="650"/>
    </row>
    <row r="100" spans="6:6" x14ac:dyDescent="0.25">
      <c r="F100" s="650"/>
    </row>
    <row r="101" spans="6:6" x14ac:dyDescent="0.25">
      <c r="F101" s="650"/>
    </row>
    <row r="102" spans="6:6" x14ac:dyDescent="0.25">
      <c r="F102" s="650"/>
    </row>
    <row r="103" spans="6:6" x14ac:dyDescent="0.25">
      <c r="F103" s="650"/>
    </row>
    <row r="104" spans="6:6" x14ac:dyDescent="0.25">
      <c r="F104" s="650"/>
    </row>
    <row r="105" spans="6:6" x14ac:dyDescent="0.25">
      <c r="F105" s="650"/>
    </row>
    <row r="106" spans="6:6" x14ac:dyDescent="0.25">
      <c r="F106" s="650"/>
    </row>
    <row r="107" spans="6:6" x14ac:dyDescent="0.25">
      <c r="F107" s="650"/>
    </row>
    <row r="108" spans="6:6" x14ac:dyDescent="0.25">
      <c r="F108" s="650"/>
    </row>
    <row r="109" spans="6:6" x14ac:dyDescent="0.25">
      <c r="F109" s="650"/>
    </row>
    <row r="110" spans="6:6" x14ac:dyDescent="0.25">
      <c r="F110" s="650"/>
    </row>
    <row r="111" spans="6:6" x14ac:dyDescent="0.25">
      <c r="F111" s="650"/>
    </row>
    <row r="112" spans="6:6" x14ac:dyDescent="0.25">
      <c r="F112" s="650"/>
    </row>
    <row r="113" spans="6:6" x14ac:dyDescent="0.25">
      <c r="F113" s="650"/>
    </row>
    <row r="114" spans="6:6" x14ac:dyDescent="0.25">
      <c r="F114" s="650"/>
    </row>
    <row r="115" spans="6:6" x14ac:dyDescent="0.25">
      <c r="F115" s="650"/>
    </row>
    <row r="116" spans="6:6" x14ac:dyDescent="0.25">
      <c r="F116" s="650"/>
    </row>
    <row r="117" spans="6:6" x14ac:dyDescent="0.25">
      <c r="F117" s="650"/>
    </row>
    <row r="118" spans="6:6" x14ac:dyDescent="0.25">
      <c r="F118" s="650"/>
    </row>
    <row r="119" spans="6:6" x14ac:dyDescent="0.25">
      <c r="F119" s="650"/>
    </row>
    <row r="120" spans="6:6" x14ac:dyDescent="0.25">
      <c r="F120" s="650"/>
    </row>
    <row r="121" spans="6:6" x14ac:dyDescent="0.25">
      <c r="F121" s="650"/>
    </row>
    <row r="122" spans="6:6" x14ac:dyDescent="0.25">
      <c r="F122" s="650"/>
    </row>
    <row r="123" spans="6:6" x14ac:dyDescent="0.25">
      <c r="F123" s="650"/>
    </row>
    <row r="124" spans="6:6" x14ac:dyDescent="0.25">
      <c r="F124" s="650"/>
    </row>
    <row r="125" spans="6:6" x14ac:dyDescent="0.25">
      <c r="F125" s="650"/>
    </row>
    <row r="126" spans="6:6" x14ac:dyDescent="0.25">
      <c r="F126" s="650"/>
    </row>
    <row r="127" spans="6:6" x14ac:dyDescent="0.25">
      <c r="F127" s="650"/>
    </row>
    <row r="128" spans="6:6" x14ac:dyDescent="0.25">
      <c r="F128" s="650"/>
    </row>
    <row r="129" spans="6:6" x14ac:dyDescent="0.25">
      <c r="F129" s="650"/>
    </row>
    <row r="130" spans="6:6" x14ac:dyDescent="0.25">
      <c r="F130" s="650"/>
    </row>
    <row r="131" spans="6:6" x14ac:dyDescent="0.25">
      <c r="F131" s="650"/>
    </row>
    <row r="132" spans="6:6" x14ac:dyDescent="0.25">
      <c r="F132" s="650"/>
    </row>
    <row r="133" spans="6:6" x14ac:dyDescent="0.25">
      <c r="F133" s="650"/>
    </row>
    <row r="134" spans="6:6" x14ac:dyDescent="0.25">
      <c r="F134" s="650"/>
    </row>
    <row r="135" spans="6:6" x14ac:dyDescent="0.25">
      <c r="F135" s="650"/>
    </row>
    <row r="136" spans="6:6" x14ac:dyDescent="0.25">
      <c r="F136" s="650"/>
    </row>
    <row r="137" spans="6:6" x14ac:dyDescent="0.25">
      <c r="F137" s="650"/>
    </row>
    <row r="138" spans="6:6" x14ac:dyDescent="0.25">
      <c r="F138" s="650"/>
    </row>
    <row r="139" spans="6:6" x14ac:dyDescent="0.25">
      <c r="F139" s="650"/>
    </row>
    <row r="140" spans="6:6" x14ac:dyDescent="0.25">
      <c r="F140" s="650"/>
    </row>
    <row r="141" spans="6:6" x14ac:dyDescent="0.25">
      <c r="F141" s="650"/>
    </row>
    <row r="142" spans="6:6" x14ac:dyDescent="0.25">
      <c r="F142" s="650"/>
    </row>
    <row r="143" spans="6:6" x14ac:dyDescent="0.25">
      <c r="F143" s="650"/>
    </row>
    <row r="144" spans="6:6" x14ac:dyDescent="0.25">
      <c r="F144" s="650"/>
    </row>
    <row r="145" spans="6:6" x14ac:dyDescent="0.25">
      <c r="F145" s="650"/>
    </row>
    <row r="146" spans="6:6" x14ac:dyDescent="0.25">
      <c r="F146" s="65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0"/>
  </sheetPr>
  <dimension ref="A1:E58"/>
  <sheetViews>
    <sheetView zoomScaleNormal="100" zoomScaleSheetLayoutView="145" workbookViewId="0">
      <selection activeCell="F21" sqref="F21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16384" width="9.33203125" style="26"/>
  </cols>
  <sheetData>
    <row r="1" spans="1:5" s="481" customFormat="1" ht="21" customHeight="1" thickBot="1" x14ac:dyDescent="0.3">
      <c r="A1" s="480"/>
      <c r="B1" s="482"/>
      <c r="C1" s="527"/>
      <c r="D1" s="527"/>
      <c r="E1" s="623" t="str">
        <f>+CONCATENATE("8.1.2. melléklet a ……/",LEFT(ÖSSZEFÜGGÉSEK!A4,4)+1,". (……) önkormányzati rendelethez")</f>
        <v>8.1.2. melléklet a ……/2015. (……) önkormányzati rendelethez</v>
      </c>
    </row>
    <row r="2" spans="1:5" s="528" customFormat="1" ht="25.5" customHeight="1" x14ac:dyDescent="0.25">
      <c r="A2" s="508" t="s">
        <v>141</v>
      </c>
      <c r="B2" s="1324" t="s">
        <v>144</v>
      </c>
      <c r="C2" s="1325"/>
      <c r="D2" s="1326"/>
      <c r="E2" s="551" t="s">
        <v>47</v>
      </c>
    </row>
    <row r="3" spans="1:5" s="528" customFormat="1" ht="16.2" thickBot="1" x14ac:dyDescent="0.3">
      <c r="A3" s="526" t="s">
        <v>140</v>
      </c>
      <c r="B3" s="1321" t="s">
        <v>687</v>
      </c>
      <c r="C3" s="1327"/>
      <c r="D3" s="1328"/>
      <c r="E3" s="552" t="s">
        <v>47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04" customFormat="1" ht="12" customHeight="1" thickBot="1" x14ac:dyDescent="0.3">
      <c r="A8" s="478" t="s">
        <v>4</v>
      </c>
      <c r="B8" s="542" t="s">
        <v>564</v>
      </c>
      <c r="C8" s="409">
        <f>SUM(C9:C18)</f>
        <v>0</v>
      </c>
      <c r="D8" s="569">
        <f>SUM(D9:D18)</f>
        <v>0</v>
      </c>
      <c r="E8" s="548">
        <f>SUM(E9:E18)</f>
        <v>0</v>
      </c>
    </row>
    <row r="9" spans="1:5" s="504" customFormat="1" ht="12" customHeight="1" x14ac:dyDescent="0.25">
      <c r="A9" s="553" t="s">
        <v>70</v>
      </c>
      <c r="B9" s="331" t="s">
        <v>342</v>
      </c>
      <c r="C9" s="91"/>
      <c r="D9" s="570"/>
      <c r="E9" s="537"/>
    </row>
    <row r="10" spans="1:5" s="504" customFormat="1" ht="12" customHeight="1" x14ac:dyDescent="0.25">
      <c r="A10" s="554" t="s">
        <v>71</v>
      </c>
      <c r="B10" s="329" t="s">
        <v>343</v>
      </c>
      <c r="C10" s="406"/>
      <c r="D10" s="571"/>
      <c r="E10" s="100"/>
    </row>
    <row r="11" spans="1:5" s="504" customFormat="1" ht="12" customHeight="1" x14ac:dyDescent="0.25">
      <c r="A11" s="554" t="s">
        <v>72</v>
      </c>
      <c r="B11" s="329" t="s">
        <v>344</v>
      </c>
      <c r="C11" s="406"/>
      <c r="D11" s="571"/>
      <c r="E11" s="100"/>
    </row>
    <row r="12" spans="1:5" s="504" customFormat="1" ht="12" customHeight="1" x14ac:dyDescent="0.25">
      <c r="A12" s="554" t="s">
        <v>73</v>
      </c>
      <c r="B12" s="329" t="s">
        <v>345</v>
      </c>
      <c r="C12" s="406"/>
      <c r="D12" s="571"/>
      <c r="E12" s="100"/>
    </row>
    <row r="13" spans="1:5" s="504" customFormat="1" ht="12" customHeight="1" x14ac:dyDescent="0.25">
      <c r="A13" s="554" t="s">
        <v>103</v>
      </c>
      <c r="B13" s="329" t="s">
        <v>346</v>
      </c>
      <c r="C13" s="406"/>
      <c r="D13" s="571"/>
      <c r="E13" s="100"/>
    </row>
    <row r="14" spans="1:5" s="504" customFormat="1" ht="12" customHeight="1" x14ac:dyDescent="0.25">
      <c r="A14" s="554" t="s">
        <v>74</v>
      </c>
      <c r="B14" s="329" t="s">
        <v>565</v>
      </c>
      <c r="C14" s="406"/>
      <c r="D14" s="571"/>
      <c r="E14" s="100"/>
    </row>
    <row r="15" spans="1:5" s="531" customFormat="1" ht="12" customHeight="1" x14ac:dyDescent="0.25">
      <c r="A15" s="554" t="s">
        <v>75</v>
      </c>
      <c r="B15" s="328" t="s">
        <v>566</v>
      </c>
      <c r="C15" s="406"/>
      <c r="D15" s="571"/>
      <c r="E15" s="100"/>
    </row>
    <row r="16" spans="1:5" s="531" customFormat="1" ht="12" customHeight="1" x14ac:dyDescent="0.25">
      <c r="A16" s="554" t="s">
        <v>83</v>
      </c>
      <c r="B16" s="329" t="s">
        <v>349</v>
      </c>
      <c r="C16" s="92"/>
      <c r="D16" s="572"/>
      <c r="E16" s="536"/>
    </row>
    <row r="17" spans="1:5" s="504" customFormat="1" ht="12" customHeight="1" x14ac:dyDescent="0.25">
      <c r="A17" s="554" t="s">
        <v>84</v>
      </c>
      <c r="B17" s="329" t="s">
        <v>351</v>
      </c>
      <c r="C17" s="406"/>
      <c r="D17" s="571"/>
      <c r="E17" s="100"/>
    </row>
    <row r="18" spans="1:5" s="531" customFormat="1" ht="12" customHeight="1" thickBot="1" x14ac:dyDescent="0.3">
      <c r="A18" s="554" t="s">
        <v>85</v>
      </c>
      <c r="B18" s="328" t="s">
        <v>353</v>
      </c>
      <c r="C18" s="408"/>
      <c r="D18" s="101"/>
      <c r="E18" s="532"/>
    </row>
    <row r="19" spans="1:5" s="531" customFormat="1" ht="12" customHeight="1" thickBot="1" x14ac:dyDescent="0.3">
      <c r="A19" s="478" t="s">
        <v>5</v>
      </c>
      <c r="B19" s="542" t="s">
        <v>567</v>
      </c>
      <c r="C19" s="409">
        <f>SUM(C20:C22)</f>
        <v>0</v>
      </c>
      <c r="D19" s="569">
        <f>SUM(D20:D22)</f>
        <v>0</v>
      </c>
      <c r="E19" s="548">
        <f>SUM(E20:E22)</f>
        <v>0</v>
      </c>
    </row>
    <row r="20" spans="1:5" s="531" customFormat="1" ht="12" customHeight="1" x14ac:dyDescent="0.25">
      <c r="A20" s="554" t="s">
        <v>76</v>
      </c>
      <c r="B20" s="330" t="s">
        <v>315</v>
      </c>
      <c r="C20" s="406"/>
      <c r="D20" s="571"/>
      <c r="E20" s="100"/>
    </row>
    <row r="21" spans="1:5" s="531" customFormat="1" ht="12" customHeight="1" x14ac:dyDescent="0.25">
      <c r="A21" s="554" t="s">
        <v>77</v>
      </c>
      <c r="B21" s="329" t="s">
        <v>568</v>
      </c>
      <c r="C21" s="406"/>
      <c r="D21" s="571"/>
      <c r="E21" s="100"/>
    </row>
    <row r="22" spans="1:5" s="531" customFormat="1" ht="12" customHeight="1" x14ac:dyDescent="0.25">
      <c r="A22" s="554" t="s">
        <v>78</v>
      </c>
      <c r="B22" s="329" t="s">
        <v>569</v>
      </c>
      <c r="C22" s="406"/>
      <c r="D22" s="571"/>
      <c r="E22" s="100"/>
    </row>
    <row r="23" spans="1:5" s="504" customFormat="1" ht="12" customHeight="1" thickBot="1" x14ac:dyDescent="0.3">
      <c r="A23" s="554" t="s">
        <v>79</v>
      </c>
      <c r="B23" s="329" t="s">
        <v>688</v>
      </c>
      <c r="C23" s="406"/>
      <c r="D23" s="571"/>
      <c r="E23" s="100"/>
    </row>
    <row r="24" spans="1:5" s="504" customFormat="1" ht="12" customHeight="1" thickBot="1" x14ac:dyDescent="0.3">
      <c r="A24" s="541" t="s">
        <v>6</v>
      </c>
      <c r="B24" s="349" t="s">
        <v>118</v>
      </c>
      <c r="C24" s="35"/>
      <c r="D24" s="573"/>
      <c r="E24" s="547"/>
    </row>
    <row r="25" spans="1:5" s="504" customFormat="1" ht="12" customHeight="1" thickBot="1" x14ac:dyDescent="0.3">
      <c r="A25" s="541" t="s">
        <v>7</v>
      </c>
      <c r="B25" s="349" t="s">
        <v>570</v>
      </c>
      <c r="C25" s="409">
        <f>+C26+C27</f>
        <v>0</v>
      </c>
      <c r="D25" s="569">
        <f>+D26+D27</f>
        <v>0</v>
      </c>
      <c r="E25" s="548">
        <f>+E26+E27</f>
        <v>0</v>
      </c>
    </row>
    <row r="26" spans="1:5" s="504" customFormat="1" ht="12" customHeight="1" x14ac:dyDescent="0.25">
      <c r="A26" s="555" t="s">
        <v>329</v>
      </c>
      <c r="B26" s="556" t="s">
        <v>568</v>
      </c>
      <c r="C26" s="88"/>
      <c r="D26" s="562"/>
      <c r="E26" s="535"/>
    </row>
    <row r="27" spans="1:5" s="504" customFormat="1" ht="12" customHeight="1" x14ac:dyDescent="0.25">
      <c r="A27" s="555" t="s">
        <v>335</v>
      </c>
      <c r="B27" s="557" t="s">
        <v>571</v>
      </c>
      <c r="C27" s="410"/>
      <c r="D27" s="574"/>
      <c r="E27" s="534"/>
    </row>
    <row r="28" spans="1:5" s="504" customFormat="1" ht="12" customHeight="1" thickBot="1" x14ac:dyDescent="0.3">
      <c r="A28" s="554" t="s">
        <v>337</v>
      </c>
      <c r="B28" s="558" t="s">
        <v>689</v>
      </c>
      <c r="C28" s="538"/>
      <c r="D28" s="575"/>
      <c r="E28" s="533"/>
    </row>
    <row r="29" spans="1:5" s="504" customFormat="1" ht="12" customHeight="1" thickBot="1" x14ac:dyDescent="0.3">
      <c r="A29" s="541" t="s">
        <v>8</v>
      </c>
      <c r="B29" s="349" t="s">
        <v>572</v>
      </c>
      <c r="C29" s="409">
        <f>+C30+C31+C32</f>
        <v>0</v>
      </c>
      <c r="D29" s="569">
        <f>+D30+D31+D32</f>
        <v>0</v>
      </c>
      <c r="E29" s="548">
        <f>+E30+E31+E32</f>
        <v>0</v>
      </c>
    </row>
    <row r="30" spans="1:5" s="504" customFormat="1" ht="12" customHeight="1" x14ac:dyDescent="0.25">
      <c r="A30" s="555" t="s">
        <v>63</v>
      </c>
      <c r="B30" s="556" t="s">
        <v>355</v>
      </c>
      <c r="C30" s="88"/>
      <c r="D30" s="562"/>
      <c r="E30" s="535"/>
    </row>
    <row r="31" spans="1:5" s="504" customFormat="1" ht="12" customHeight="1" x14ac:dyDescent="0.25">
      <c r="A31" s="555" t="s">
        <v>64</v>
      </c>
      <c r="B31" s="557" t="s">
        <v>356</v>
      </c>
      <c r="C31" s="410"/>
      <c r="D31" s="574"/>
      <c r="E31" s="534"/>
    </row>
    <row r="32" spans="1:5" s="504" customFormat="1" ht="12" customHeight="1" thickBot="1" x14ac:dyDescent="0.3">
      <c r="A32" s="554" t="s">
        <v>65</v>
      </c>
      <c r="B32" s="540" t="s">
        <v>358</v>
      </c>
      <c r="C32" s="538"/>
      <c r="D32" s="575"/>
      <c r="E32" s="533"/>
    </row>
    <row r="33" spans="1:5" s="504" customFormat="1" ht="12" customHeight="1" thickBot="1" x14ac:dyDescent="0.3">
      <c r="A33" s="541" t="s">
        <v>9</v>
      </c>
      <c r="B33" s="349" t="s">
        <v>483</v>
      </c>
      <c r="C33" s="35"/>
      <c r="D33" s="573"/>
      <c r="E33" s="547"/>
    </row>
    <row r="34" spans="1:5" s="504" customFormat="1" ht="12" customHeight="1" thickBot="1" x14ac:dyDescent="0.3">
      <c r="A34" s="541" t="s">
        <v>10</v>
      </c>
      <c r="B34" s="349" t="s">
        <v>573</v>
      </c>
      <c r="C34" s="35"/>
      <c r="D34" s="573"/>
      <c r="E34" s="547"/>
    </row>
    <row r="35" spans="1:5" s="504" customFormat="1" ht="12" customHeight="1" thickBot="1" x14ac:dyDescent="0.3">
      <c r="A35" s="478" t="s">
        <v>11</v>
      </c>
      <c r="B35" s="349" t="s">
        <v>574</v>
      </c>
      <c r="C35" s="409">
        <f>+C8+C19+C24+C25+C29+C33+C34</f>
        <v>0</v>
      </c>
      <c r="D35" s="569">
        <f>+D8+D19+D24+D25+D29+D33+D34</f>
        <v>0</v>
      </c>
      <c r="E35" s="548">
        <f>+E8+E19+E24+E25+E29+E33+E34</f>
        <v>0</v>
      </c>
    </row>
    <row r="36" spans="1:5" s="531" customFormat="1" ht="12" customHeight="1" thickBot="1" x14ac:dyDescent="0.3">
      <c r="A36" s="543" t="s">
        <v>12</v>
      </c>
      <c r="B36" s="349" t="s">
        <v>575</v>
      </c>
      <c r="C36" s="409">
        <f>+C37+C38+C39</f>
        <v>0</v>
      </c>
      <c r="D36" s="569">
        <f>+D37+D38+D39</f>
        <v>0</v>
      </c>
      <c r="E36" s="548">
        <f>+E37+E38+E39</f>
        <v>0</v>
      </c>
    </row>
    <row r="37" spans="1:5" s="531" customFormat="1" ht="15" customHeight="1" x14ac:dyDescent="0.25">
      <c r="A37" s="555" t="s">
        <v>576</v>
      </c>
      <c r="B37" s="556" t="s">
        <v>161</v>
      </c>
      <c r="C37" s="88"/>
      <c r="D37" s="562"/>
      <c r="E37" s="535"/>
    </row>
    <row r="38" spans="1:5" s="531" customFormat="1" ht="15" customHeight="1" x14ac:dyDescent="0.25">
      <c r="A38" s="555" t="s">
        <v>577</v>
      </c>
      <c r="B38" s="557" t="s">
        <v>0</v>
      </c>
      <c r="C38" s="410"/>
      <c r="D38" s="574"/>
      <c r="E38" s="534"/>
    </row>
    <row r="39" spans="1:5" ht="13.8" thickBot="1" x14ac:dyDescent="0.3">
      <c r="A39" s="554" t="s">
        <v>578</v>
      </c>
      <c r="B39" s="540" t="s">
        <v>579</v>
      </c>
      <c r="C39" s="538"/>
      <c r="D39" s="575"/>
      <c r="E39" s="533"/>
    </row>
    <row r="40" spans="1:5" s="530" customFormat="1" ht="16.5" customHeight="1" thickBot="1" x14ac:dyDescent="0.25">
      <c r="A40" s="543" t="s">
        <v>13</v>
      </c>
      <c r="B40" s="544" t="s">
        <v>580</v>
      </c>
      <c r="C40" s="94">
        <f>+C35+C36</f>
        <v>0</v>
      </c>
      <c r="D40" s="576">
        <f>+D35+D36</f>
        <v>0</v>
      </c>
      <c r="E40" s="549">
        <f>+E35+E36</f>
        <v>0</v>
      </c>
    </row>
    <row r="41" spans="1:5" s="306" customFormat="1" ht="12" customHeight="1" x14ac:dyDescent="0.25">
      <c r="A41" s="486"/>
      <c r="B41" s="487"/>
      <c r="C41" s="502"/>
      <c r="D41" s="502"/>
      <c r="E41" s="502"/>
    </row>
    <row r="42" spans="1:5" ht="12" customHeight="1" thickBot="1" x14ac:dyDescent="0.3">
      <c r="A42" s="488"/>
      <c r="B42" s="489"/>
      <c r="C42" s="503"/>
      <c r="D42" s="503"/>
      <c r="E42" s="503"/>
    </row>
    <row r="43" spans="1:5" ht="12" customHeight="1" thickBot="1" x14ac:dyDescent="0.3">
      <c r="A43" s="1318" t="s">
        <v>42</v>
      </c>
      <c r="B43" s="1319"/>
      <c r="C43" s="1319"/>
      <c r="D43" s="1319"/>
      <c r="E43" s="1320"/>
    </row>
    <row r="44" spans="1:5" ht="12" customHeight="1" thickBot="1" x14ac:dyDescent="0.3">
      <c r="A44" s="541" t="s">
        <v>4</v>
      </c>
      <c r="B44" s="349" t="s">
        <v>581</v>
      </c>
      <c r="C44" s="409">
        <f>SUM(C45:C49)</f>
        <v>0</v>
      </c>
      <c r="D44" s="409">
        <f>SUM(D45:D49)</f>
        <v>0</v>
      </c>
      <c r="E44" s="548">
        <f>SUM(E45:E49)</f>
        <v>0</v>
      </c>
    </row>
    <row r="45" spans="1:5" ht="12" customHeight="1" x14ac:dyDescent="0.25">
      <c r="A45" s="554" t="s">
        <v>70</v>
      </c>
      <c r="B45" s="330" t="s">
        <v>34</v>
      </c>
      <c r="C45" s="88"/>
      <c r="D45" s="88"/>
      <c r="E45" s="535"/>
    </row>
    <row r="46" spans="1:5" ht="12" customHeight="1" x14ac:dyDescent="0.25">
      <c r="A46" s="554" t="s">
        <v>71</v>
      </c>
      <c r="B46" s="329" t="s">
        <v>127</v>
      </c>
      <c r="C46" s="403"/>
      <c r="D46" s="403"/>
      <c r="E46" s="559"/>
    </row>
    <row r="47" spans="1:5" ht="12" customHeight="1" x14ac:dyDescent="0.25">
      <c r="A47" s="554" t="s">
        <v>72</v>
      </c>
      <c r="B47" s="329" t="s">
        <v>98</v>
      </c>
      <c r="C47" s="403"/>
      <c r="D47" s="403"/>
      <c r="E47" s="559"/>
    </row>
    <row r="48" spans="1:5" s="306" customFormat="1" ht="12" customHeight="1" x14ac:dyDescent="0.25">
      <c r="A48" s="554" t="s">
        <v>73</v>
      </c>
      <c r="B48" s="329" t="s">
        <v>128</v>
      </c>
      <c r="C48" s="403"/>
      <c r="D48" s="403"/>
      <c r="E48" s="559"/>
    </row>
    <row r="49" spans="1:5" ht="12" customHeight="1" thickBot="1" x14ac:dyDescent="0.3">
      <c r="A49" s="554" t="s">
        <v>103</v>
      </c>
      <c r="B49" s="329" t="s">
        <v>129</v>
      </c>
      <c r="C49" s="403"/>
      <c r="D49" s="403"/>
      <c r="E49" s="559"/>
    </row>
    <row r="50" spans="1:5" ht="12" customHeight="1" thickBot="1" x14ac:dyDescent="0.3">
      <c r="A50" s="541" t="s">
        <v>5</v>
      </c>
      <c r="B50" s="349" t="s">
        <v>582</v>
      </c>
      <c r="C50" s="409">
        <f>SUM(C51:C53)</f>
        <v>0</v>
      </c>
      <c r="D50" s="409">
        <f>SUM(D51:D53)</f>
        <v>0</v>
      </c>
      <c r="E50" s="548">
        <f>SUM(E51:E53)</f>
        <v>0</v>
      </c>
    </row>
    <row r="51" spans="1:5" ht="12" customHeight="1" x14ac:dyDescent="0.25">
      <c r="A51" s="554" t="s">
        <v>76</v>
      </c>
      <c r="B51" s="330" t="s">
        <v>152</v>
      </c>
      <c r="C51" s="88"/>
      <c r="D51" s="88"/>
      <c r="E51" s="535"/>
    </row>
    <row r="52" spans="1:5" ht="12" customHeight="1" x14ac:dyDescent="0.25">
      <c r="A52" s="554" t="s">
        <v>77</v>
      </c>
      <c r="B52" s="329" t="s">
        <v>131</v>
      </c>
      <c r="C52" s="403"/>
      <c r="D52" s="403"/>
      <c r="E52" s="559"/>
    </row>
    <row r="53" spans="1:5" ht="15" customHeight="1" x14ac:dyDescent="0.25">
      <c r="A53" s="554" t="s">
        <v>78</v>
      </c>
      <c r="B53" s="329" t="s">
        <v>43</v>
      </c>
      <c r="C53" s="403"/>
      <c r="D53" s="403"/>
      <c r="E53" s="559"/>
    </row>
    <row r="54" spans="1:5" ht="13.8" thickBot="1" x14ac:dyDescent="0.3">
      <c r="A54" s="554" t="s">
        <v>79</v>
      </c>
      <c r="B54" s="329" t="s">
        <v>690</v>
      </c>
      <c r="C54" s="403"/>
      <c r="D54" s="403"/>
      <c r="E54" s="559"/>
    </row>
    <row r="55" spans="1:5" ht="15" customHeight="1" thickBot="1" x14ac:dyDescent="0.3">
      <c r="A55" s="541" t="s">
        <v>6</v>
      </c>
      <c r="B55" s="545" t="s">
        <v>583</v>
      </c>
      <c r="C55" s="94">
        <f>+C44+C50</f>
        <v>0</v>
      </c>
      <c r="D55" s="94">
        <f>+D44+D50</f>
        <v>0</v>
      </c>
      <c r="E55" s="549">
        <f>+E44+E50</f>
        <v>0</v>
      </c>
    </row>
    <row r="56" spans="1:5" ht="13.8" thickBot="1" x14ac:dyDescent="0.3">
      <c r="C56" s="550"/>
      <c r="D56" s="550"/>
      <c r="E56" s="550"/>
    </row>
    <row r="57" spans="1:5" ht="13.8" thickBot="1" x14ac:dyDescent="0.3">
      <c r="A57" s="490" t="s">
        <v>678</v>
      </c>
      <c r="B57" s="491"/>
      <c r="C57" s="98"/>
      <c r="D57" s="98"/>
      <c r="E57" s="539"/>
    </row>
    <row r="58" spans="1:5" ht="13.8" thickBot="1" x14ac:dyDescent="0.3">
      <c r="A58" s="490" t="s">
        <v>143</v>
      </c>
      <c r="B58" s="491"/>
      <c r="C58" s="98"/>
      <c r="D58" s="98"/>
      <c r="E58" s="53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0"/>
  </sheetPr>
  <dimension ref="A1:E58"/>
  <sheetViews>
    <sheetView zoomScaleNormal="100" zoomScaleSheetLayoutView="145" workbookViewId="0">
      <selection activeCell="B8" sqref="B8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16384" width="9.33203125" style="26"/>
  </cols>
  <sheetData>
    <row r="1" spans="1:5" s="481" customFormat="1" ht="21" customHeight="1" thickBot="1" x14ac:dyDescent="0.3">
      <c r="A1" s="480"/>
      <c r="B1" s="482"/>
      <c r="C1" s="527"/>
      <c r="D1" s="527"/>
      <c r="E1" s="623" t="str">
        <f>+CONCATENATE("8.1.3. melléklet a ……/",LEFT(ÖSSZEFÜGGÉSEK!A4,4)+1,". (……) önkormányzati rendelethez")</f>
        <v>8.1.3. melléklet a ……/2015. (……) önkormányzati rendelethez</v>
      </c>
    </row>
    <row r="2" spans="1:5" s="528" customFormat="1" ht="25.5" customHeight="1" x14ac:dyDescent="0.25">
      <c r="A2" s="508" t="s">
        <v>141</v>
      </c>
      <c r="B2" s="1324" t="s">
        <v>144</v>
      </c>
      <c r="C2" s="1325"/>
      <c r="D2" s="1326"/>
      <c r="E2" s="551" t="s">
        <v>47</v>
      </c>
    </row>
    <row r="3" spans="1:5" s="528" customFormat="1" ht="16.2" thickBot="1" x14ac:dyDescent="0.3">
      <c r="A3" s="526" t="s">
        <v>140</v>
      </c>
      <c r="B3" s="1321" t="s">
        <v>698</v>
      </c>
      <c r="C3" s="1327"/>
      <c r="D3" s="1328"/>
      <c r="E3" s="552" t="s">
        <v>48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04" customFormat="1" ht="12" customHeight="1" thickBot="1" x14ac:dyDescent="0.3">
      <c r="A8" s="478" t="s">
        <v>4</v>
      </c>
      <c r="B8" s="542" t="s">
        <v>564</v>
      </c>
      <c r="C8" s="409">
        <f>SUM(C9:C18)</f>
        <v>0</v>
      </c>
      <c r="D8" s="569">
        <f>SUM(D9:D18)</f>
        <v>0</v>
      </c>
      <c r="E8" s="548">
        <f>SUM(E9:E18)</f>
        <v>0</v>
      </c>
    </row>
    <row r="9" spans="1:5" s="504" customFormat="1" ht="12" customHeight="1" x14ac:dyDescent="0.25">
      <c r="A9" s="553" t="s">
        <v>70</v>
      </c>
      <c r="B9" s="331" t="s">
        <v>342</v>
      </c>
      <c r="C9" s="91"/>
      <c r="D9" s="570"/>
      <c r="E9" s="537"/>
    </row>
    <row r="10" spans="1:5" s="504" customFormat="1" ht="12" customHeight="1" x14ac:dyDescent="0.25">
      <c r="A10" s="554" t="s">
        <v>71</v>
      </c>
      <c r="B10" s="329" t="s">
        <v>343</v>
      </c>
      <c r="C10" s="406"/>
      <c r="D10" s="571"/>
      <c r="E10" s="100"/>
    </row>
    <row r="11" spans="1:5" s="504" customFormat="1" ht="12" customHeight="1" x14ac:dyDescent="0.25">
      <c r="A11" s="554" t="s">
        <v>72</v>
      </c>
      <c r="B11" s="329" t="s">
        <v>344</v>
      </c>
      <c r="C11" s="406"/>
      <c r="D11" s="571"/>
      <c r="E11" s="100"/>
    </row>
    <row r="12" spans="1:5" s="504" customFormat="1" ht="12" customHeight="1" x14ac:dyDescent="0.25">
      <c r="A12" s="554" t="s">
        <v>73</v>
      </c>
      <c r="B12" s="329" t="s">
        <v>345</v>
      </c>
      <c r="C12" s="406"/>
      <c r="D12" s="571"/>
      <c r="E12" s="100"/>
    </row>
    <row r="13" spans="1:5" s="504" customFormat="1" ht="12" customHeight="1" x14ac:dyDescent="0.25">
      <c r="A13" s="554" t="s">
        <v>103</v>
      </c>
      <c r="B13" s="329" t="s">
        <v>346</v>
      </c>
      <c r="C13" s="406"/>
      <c r="D13" s="571"/>
      <c r="E13" s="100"/>
    </row>
    <row r="14" spans="1:5" s="504" customFormat="1" ht="12" customHeight="1" x14ac:dyDescent="0.25">
      <c r="A14" s="554" t="s">
        <v>74</v>
      </c>
      <c r="B14" s="329" t="s">
        <v>565</v>
      </c>
      <c r="C14" s="406"/>
      <c r="D14" s="571"/>
      <c r="E14" s="100"/>
    </row>
    <row r="15" spans="1:5" s="531" customFormat="1" ht="12" customHeight="1" x14ac:dyDescent="0.25">
      <c r="A15" s="554" t="s">
        <v>75</v>
      </c>
      <c r="B15" s="328" t="s">
        <v>566</v>
      </c>
      <c r="C15" s="406"/>
      <c r="D15" s="571"/>
      <c r="E15" s="100"/>
    </row>
    <row r="16" spans="1:5" s="531" customFormat="1" ht="12" customHeight="1" x14ac:dyDescent="0.25">
      <c r="A16" s="554" t="s">
        <v>83</v>
      </c>
      <c r="B16" s="329" t="s">
        <v>349</v>
      </c>
      <c r="C16" s="92"/>
      <c r="D16" s="572"/>
      <c r="E16" s="536"/>
    </row>
    <row r="17" spans="1:5" s="504" customFormat="1" ht="12" customHeight="1" x14ac:dyDescent="0.25">
      <c r="A17" s="554" t="s">
        <v>84</v>
      </c>
      <c r="B17" s="329" t="s">
        <v>351</v>
      </c>
      <c r="C17" s="406"/>
      <c r="D17" s="571"/>
      <c r="E17" s="100"/>
    </row>
    <row r="18" spans="1:5" s="531" customFormat="1" ht="12" customHeight="1" thickBot="1" x14ac:dyDescent="0.3">
      <c r="A18" s="554" t="s">
        <v>85</v>
      </c>
      <c r="B18" s="328" t="s">
        <v>353</v>
      </c>
      <c r="C18" s="408"/>
      <c r="D18" s="101"/>
      <c r="E18" s="532"/>
    </row>
    <row r="19" spans="1:5" s="531" customFormat="1" ht="12" customHeight="1" thickBot="1" x14ac:dyDescent="0.3">
      <c r="A19" s="478" t="s">
        <v>5</v>
      </c>
      <c r="B19" s="542" t="s">
        <v>567</v>
      </c>
      <c r="C19" s="409">
        <f>SUM(C20:C22)</f>
        <v>0</v>
      </c>
      <c r="D19" s="569">
        <f>SUM(D20:D22)</f>
        <v>0</v>
      </c>
      <c r="E19" s="548">
        <f>SUM(E20:E22)</f>
        <v>0</v>
      </c>
    </row>
    <row r="20" spans="1:5" s="531" customFormat="1" ht="12" customHeight="1" x14ac:dyDescent="0.25">
      <c r="A20" s="554" t="s">
        <v>76</v>
      </c>
      <c r="B20" s="330" t="s">
        <v>315</v>
      </c>
      <c r="C20" s="406"/>
      <c r="D20" s="571"/>
      <c r="E20" s="100"/>
    </row>
    <row r="21" spans="1:5" s="531" customFormat="1" ht="12" customHeight="1" x14ac:dyDescent="0.25">
      <c r="A21" s="554" t="s">
        <v>77</v>
      </c>
      <c r="B21" s="329" t="s">
        <v>568</v>
      </c>
      <c r="C21" s="406"/>
      <c r="D21" s="571"/>
      <c r="E21" s="100"/>
    </row>
    <row r="22" spans="1:5" s="531" customFormat="1" ht="12" customHeight="1" x14ac:dyDescent="0.25">
      <c r="A22" s="554" t="s">
        <v>78</v>
      </c>
      <c r="B22" s="329" t="s">
        <v>569</v>
      </c>
      <c r="C22" s="406"/>
      <c r="D22" s="571"/>
      <c r="E22" s="100"/>
    </row>
    <row r="23" spans="1:5" s="504" customFormat="1" ht="12" customHeight="1" thickBot="1" x14ac:dyDescent="0.3">
      <c r="A23" s="554" t="s">
        <v>79</v>
      </c>
      <c r="B23" s="329" t="s">
        <v>688</v>
      </c>
      <c r="C23" s="406"/>
      <c r="D23" s="571"/>
      <c r="E23" s="100"/>
    </row>
    <row r="24" spans="1:5" s="504" customFormat="1" ht="12" customHeight="1" thickBot="1" x14ac:dyDescent="0.3">
      <c r="A24" s="541" t="s">
        <v>6</v>
      </c>
      <c r="B24" s="349" t="s">
        <v>118</v>
      </c>
      <c r="C24" s="35"/>
      <c r="D24" s="573"/>
      <c r="E24" s="547"/>
    </row>
    <row r="25" spans="1:5" s="504" customFormat="1" ht="12" customHeight="1" thickBot="1" x14ac:dyDescent="0.3">
      <c r="A25" s="541" t="s">
        <v>7</v>
      </c>
      <c r="B25" s="349" t="s">
        <v>570</v>
      </c>
      <c r="C25" s="409">
        <f>+C26+C27</f>
        <v>0</v>
      </c>
      <c r="D25" s="569">
        <f>+D26+D27</f>
        <v>0</v>
      </c>
      <c r="E25" s="548">
        <f>+E26+E27</f>
        <v>0</v>
      </c>
    </row>
    <row r="26" spans="1:5" s="504" customFormat="1" ht="12" customHeight="1" x14ac:dyDescent="0.25">
      <c r="A26" s="555" t="s">
        <v>329</v>
      </c>
      <c r="B26" s="556" t="s">
        <v>568</v>
      </c>
      <c r="C26" s="88"/>
      <c r="D26" s="562"/>
      <c r="E26" s="535"/>
    </row>
    <row r="27" spans="1:5" s="504" customFormat="1" ht="12" customHeight="1" x14ac:dyDescent="0.25">
      <c r="A27" s="555" t="s">
        <v>335</v>
      </c>
      <c r="B27" s="557" t="s">
        <v>571</v>
      </c>
      <c r="C27" s="410"/>
      <c r="D27" s="574"/>
      <c r="E27" s="534"/>
    </row>
    <row r="28" spans="1:5" s="504" customFormat="1" ht="12" customHeight="1" thickBot="1" x14ac:dyDescent="0.3">
      <c r="A28" s="554" t="s">
        <v>337</v>
      </c>
      <c r="B28" s="558" t="s">
        <v>689</v>
      </c>
      <c r="C28" s="538"/>
      <c r="D28" s="575"/>
      <c r="E28" s="533"/>
    </row>
    <row r="29" spans="1:5" s="504" customFormat="1" ht="12" customHeight="1" thickBot="1" x14ac:dyDescent="0.3">
      <c r="A29" s="541" t="s">
        <v>8</v>
      </c>
      <c r="B29" s="349" t="s">
        <v>572</v>
      </c>
      <c r="C29" s="409">
        <f>+C30+C31+C32</f>
        <v>0</v>
      </c>
      <c r="D29" s="569">
        <f>+D30+D31+D32</f>
        <v>0</v>
      </c>
      <c r="E29" s="548">
        <f>+E30+E31+E32</f>
        <v>0</v>
      </c>
    </row>
    <row r="30" spans="1:5" s="504" customFormat="1" ht="12" customHeight="1" x14ac:dyDescent="0.25">
      <c r="A30" s="555" t="s">
        <v>63</v>
      </c>
      <c r="B30" s="556" t="s">
        <v>355</v>
      </c>
      <c r="C30" s="88"/>
      <c r="D30" s="562"/>
      <c r="E30" s="535"/>
    </row>
    <row r="31" spans="1:5" s="504" customFormat="1" ht="12" customHeight="1" x14ac:dyDescent="0.25">
      <c r="A31" s="555" t="s">
        <v>64</v>
      </c>
      <c r="B31" s="557" t="s">
        <v>356</v>
      </c>
      <c r="C31" s="410"/>
      <c r="D31" s="574"/>
      <c r="E31" s="534"/>
    </row>
    <row r="32" spans="1:5" s="504" customFormat="1" ht="12" customHeight="1" thickBot="1" x14ac:dyDescent="0.3">
      <c r="A32" s="554" t="s">
        <v>65</v>
      </c>
      <c r="B32" s="540" t="s">
        <v>358</v>
      </c>
      <c r="C32" s="538"/>
      <c r="D32" s="575"/>
      <c r="E32" s="533"/>
    </row>
    <row r="33" spans="1:5" s="504" customFormat="1" ht="12" customHeight="1" thickBot="1" x14ac:dyDescent="0.3">
      <c r="A33" s="541" t="s">
        <v>9</v>
      </c>
      <c r="B33" s="349" t="s">
        <v>483</v>
      </c>
      <c r="C33" s="35"/>
      <c r="D33" s="573"/>
      <c r="E33" s="547"/>
    </row>
    <row r="34" spans="1:5" s="504" customFormat="1" ht="12" customHeight="1" thickBot="1" x14ac:dyDescent="0.3">
      <c r="A34" s="541" t="s">
        <v>10</v>
      </c>
      <c r="B34" s="349" t="s">
        <v>573</v>
      </c>
      <c r="C34" s="35"/>
      <c r="D34" s="573"/>
      <c r="E34" s="547"/>
    </row>
    <row r="35" spans="1:5" s="504" customFormat="1" ht="12" customHeight="1" thickBot="1" x14ac:dyDescent="0.3">
      <c r="A35" s="478" t="s">
        <v>11</v>
      </c>
      <c r="B35" s="349" t="s">
        <v>574</v>
      </c>
      <c r="C35" s="409">
        <f>+C8+C19+C24+C25+C29+C33+C34</f>
        <v>0</v>
      </c>
      <c r="D35" s="569">
        <f>+D8+D19+D24+D25+D29+D33+D34</f>
        <v>0</v>
      </c>
      <c r="E35" s="548">
        <f>+E8+E19+E24+E25+E29+E33+E34</f>
        <v>0</v>
      </c>
    </row>
    <row r="36" spans="1:5" s="531" customFormat="1" ht="12" customHeight="1" thickBot="1" x14ac:dyDescent="0.3">
      <c r="A36" s="543" t="s">
        <v>12</v>
      </c>
      <c r="B36" s="349" t="s">
        <v>575</v>
      </c>
      <c r="C36" s="409">
        <f>+C37+C38+C39</f>
        <v>0</v>
      </c>
      <c r="D36" s="569">
        <f>+D37+D38+D39</f>
        <v>0</v>
      </c>
      <c r="E36" s="548">
        <f>+E37+E38+E39</f>
        <v>0</v>
      </c>
    </row>
    <row r="37" spans="1:5" s="531" customFormat="1" ht="15" customHeight="1" x14ac:dyDescent="0.25">
      <c r="A37" s="555" t="s">
        <v>576</v>
      </c>
      <c r="B37" s="556" t="s">
        <v>161</v>
      </c>
      <c r="C37" s="88"/>
      <c r="D37" s="562"/>
      <c r="E37" s="535"/>
    </row>
    <row r="38" spans="1:5" s="531" customFormat="1" ht="15" customHeight="1" x14ac:dyDescent="0.25">
      <c r="A38" s="555" t="s">
        <v>577</v>
      </c>
      <c r="B38" s="557" t="s">
        <v>0</v>
      </c>
      <c r="C38" s="410"/>
      <c r="D38" s="574"/>
      <c r="E38" s="534"/>
    </row>
    <row r="39" spans="1:5" ht="13.8" thickBot="1" x14ac:dyDescent="0.3">
      <c r="A39" s="554" t="s">
        <v>578</v>
      </c>
      <c r="B39" s="540" t="s">
        <v>579</v>
      </c>
      <c r="C39" s="538"/>
      <c r="D39" s="575"/>
      <c r="E39" s="533"/>
    </row>
    <row r="40" spans="1:5" s="530" customFormat="1" ht="16.5" customHeight="1" thickBot="1" x14ac:dyDescent="0.25">
      <c r="A40" s="543" t="s">
        <v>13</v>
      </c>
      <c r="B40" s="544" t="s">
        <v>580</v>
      </c>
      <c r="C40" s="94">
        <f>+C35+C36</f>
        <v>0</v>
      </c>
      <c r="D40" s="576">
        <f>+D35+D36</f>
        <v>0</v>
      </c>
      <c r="E40" s="549">
        <f>+E35+E36</f>
        <v>0</v>
      </c>
    </row>
    <row r="41" spans="1:5" s="306" customFormat="1" ht="12" customHeight="1" x14ac:dyDescent="0.25">
      <c r="A41" s="486"/>
      <c r="B41" s="487"/>
      <c r="C41" s="502"/>
      <c r="D41" s="502"/>
      <c r="E41" s="502"/>
    </row>
    <row r="42" spans="1:5" ht="12" customHeight="1" thickBot="1" x14ac:dyDescent="0.3">
      <c r="A42" s="488"/>
      <c r="B42" s="489"/>
      <c r="C42" s="503"/>
      <c r="D42" s="503"/>
      <c r="E42" s="503"/>
    </row>
    <row r="43" spans="1:5" ht="12" customHeight="1" thickBot="1" x14ac:dyDescent="0.3">
      <c r="A43" s="1318" t="s">
        <v>42</v>
      </c>
      <c r="B43" s="1319"/>
      <c r="C43" s="1319"/>
      <c r="D43" s="1319"/>
      <c r="E43" s="1320"/>
    </row>
    <row r="44" spans="1:5" ht="12" customHeight="1" thickBot="1" x14ac:dyDescent="0.3">
      <c r="A44" s="541" t="s">
        <v>4</v>
      </c>
      <c r="B44" s="349" t="s">
        <v>581</v>
      </c>
      <c r="C44" s="409">
        <f>SUM(C45:C49)</f>
        <v>0</v>
      </c>
      <c r="D44" s="409">
        <f>SUM(D45:D49)</f>
        <v>0</v>
      </c>
      <c r="E44" s="548">
        <f>SUM(E45:E49)</f>
        <v>0</v>
      </c>
    </row>
    <row r="45" spans="1:5" ht="12" customHeight="1" x14ac:dyDescent="0.25">
      <c r="A45" s="554" t="s">
        <v>70</v>
      </c>
      <c r="B45" s="330" t="s">
        <v>34</v>
      </c>
      <c r="C45" s="88"/>
      <c r="D45" s="88"/>
      <c r="E45" s="535"/>
    </row>
    <row r="46" spans="1:5" ht="12" customHeight="1" x14ac:dyDescent="0.25">
      <c r="A46" s="554" t="s">
        <v>71</v>
      </c>
      <c r="B46" s="329" t="s">
        <v>127</v>
      </c>
      <c r="C46" s="403"/>
      <c r="D46" s="403"/>
      <c r="E46" s="559"/>
    </row>
    <row r="47" spans="1:5" ht="12" customHeight="1" x14ac:dyDescent="0.25">
      <c r="A47" s="554" t="s">
        <v>72</v>
      </c>
      <c r="B47" s="329" t="s">
        <v>98</v>
      </c>
      <c r="C47" s="403"/>
      <c r="D47" s="403"/>
      <c r="E47" s="559"/>
    </row>
    <row r="48" spans="1:5" s="306" customFormat="1" ht="12" customHeight="1" x14ac:dyDescent="0.25">
      <c r="A48" s="554" t="s">
        <v>73</v>
      </c>
      <c r="B48" s="329" t="s">
        <v>128</v>
      </c>
      <c r="C48" s="403"/>
      <c r="D48" s="403"/>
      <c r="E48" s="559"/>
    </row>
    <row r="49" spans="1:5" ht="12" customHeight="1" thickBot="1" x14ac:dyDescent="0.3">
      <c r="A49" s="554" t="s">
        <v>103</v>
      </c>
      <c r="B49" s="329" t="s">
        <v>129</v>
      </c>
      <c r="C49" s="403"/>
      <c r="D49" s="403"/>
      <c r="E49" s="559"/>
    </row>
    <row r="50" spans="1:5" ht="12" customHeight="1" thickBot="1" x14ac:dyDescent="0.3">
      <c r="A50" s="541" t="s">
        <v>5</v>
      </c>
      <c r="B50" s="349" t="s">
        <v>582</v>
      </c>
      <c r="C50" s="409">
        <f>SUM(C51:C53)</f>
        <v>0</v>
      </c>
      <c r="D50" s="409">
        <f>SUM(D51:D53)</f>
        <v>0</v>
      </c>
      <c r="E50" s="548">
        <f>SUM(E51:E53)</f>
        <v>0</v>
      </c>
    </row>
    <row r="51" spans="1:5" ht="12" customHeight="1" x14ac:dyDescent="0.25">
      <c r="A51" s="554" t="s">
        <v>76</v>
      </c>
      <c r="B51" s="330" t="s">
        <v>152</v>
      </c>
      <c r="C51" s="88"/>
      <c r="D51" s="88"/>
      <c r="E51" s="535"/>
    </row>
    <row r="52" spans="1:5" ht="12" customHeight="1" x14ac:dyDescent="0.25">
      <c r="A52" s="554" t="s">
        <v>77</v>
      </c>
      <c r="B52" s="329" t="s">
        <v>131</v>
      </c>
      <c r="C52" s="403"/>
      <c r="D52" s="403"/>
      <c r="E52" s="559"/>
    </row>
    <row r="53" spans="1:5" ht="15" customHeight="1" x14ac:dyDescent="0.25">
      <c r="A53" s="554" t="s">
        <v>78</v>
      </c>
      <c r="B53" s="329" t="s">
        <v>43</v>
      </c>
      <c r="C53" s="403"/>
      <c r="D53" s="403"/>
      <c r="E53" s="559"/>
    </row>
    <row r="54" spans="1:5" ht="13.8" thickBot="1" x14ac:dyDescent="0.3">
      <c r="A54" s="554" t="s">
        <v>79</v>
      </c>
      <c r="B54" s="329" t="s">
        <v>690</v>
      </c>
      <c r="C54" s="403"/>
      <c r="D54" s="403"/>
      <c r="E54" s="559"/>
    </row>
    <row r="55" spans="1:5" ht="15" customHeight="1" thickBot="1" x14ac:dyDescent="0.3">
      <c r="A55" s="541" t="s">
        <v>6</v>
      </c>
      <c r="B55" s="545" t="s">
        <v>583</v>
      </c>
      <c r="C55" s="94">
        <f>+C44+C50</f>
        <v>0</v>
      </c>
      <c r="D55" s="94">
        <f>+D44+D50</f>
        <v>0</v>
      </c>
      <c r="E55" s="549">
        <f>+E44+E50</f>
        <v>0</v>
      </c>
    </row>
    <row r="56" spans="1:5" ht="13.8" thickBot="1" x14ac:dyDescent="0.3">
      <c r="C56" s="550"/>
      <c r="D56" s="550"/>
      <c r="E56" s="550"/>
    </row>
    <row r="57" spans="1:5" ht="13.8" thickBot="1" x14ac:dyDescent="0.3">
      <c r="A57" s="490" t="s">
        <v>678</v>
      </c>
      <c r="B57" s="491"/>
      <c r="C57" s="98"/>
      <c r="D57" s="98"/>
      <c r="E57" s="539"/>
    </row>
    <row r="58" spans="1:5" ht="13.8" thickBot="1" x14ac:dyDescent="0.3">
      <c r="A58" s="490" t="s">
        <v>143</v>
      </c>
      <c r="B58" s="491"/>
      <c r="C58" s="98"/>
      <c r="D58" s="98"/>
      <c r="E58" s="53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0"/>
  </sheetPr>
  <dimension ref="A1:F58"/>
  <sheetViews>
    <sheetView zoomScaleNormal="100" zoomScaleSheetLayoutView="145" workbookViewId="0">
      <selection activeCell="F1" sqref="F1:F65536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6" width="0" style="26" hidden="1" customWidth="1"/>
    <col min="7" max="16384" width="9.33203125" style="26"/>
  </cols>
  <sheetData>
    <row r="1" spans="1:6" s="481" customFormat="1" ht="21" customHeight="1" thickBot="1" x14ac:dyDescent="0.3">
      <c r="A1" s="480"/>
      <c r="B1" s="482"/>
      <c r="C1" s="527"/>
      <c r="D1" s="527"/>
      <c r="E1" s="623" t="str">
        <f>+CONCATENATE("8.2. melléklet a ……/",LEFT(ÖSSZEFÜGGÉSEK!A4,4)+1,". (……) önkormányzati rendelethez")</f>
        <v>8.2. melléklet a ……/2015. (……) önkormányzati rendelethez</v>
      </c>
    </row>
    <row r="2" spans="1:6" s="528" customFormat="1" ht="25.5" customHeight="1" x14ac:dyDescent="0.25">
      <c r="A2" s="508" t="s">
        <v>141</v>
      </c>
      <c r="B2" s="1324" t="s">
        <v>145</v>
      </c>
      <c r="C2" s="1325"/>
      <c r="D2" s="1326"/>
      <c r="E2" s="551" t="s">
        <v>48</v>
      </c>
    </row>
    <row r="3" spans="1:6" s="528" customFormat="1" ht="16.2" thickBot="1" x14ac:dyDescent="0.3">
      <c r="A3" s="526" t="s">
        <v>140</v>
      </c>
      <c r="B3" s="1321" t="s">
        <v>555</v>
      </c>
      <c r="C3" s="1327"/>
      <c r="D3" s="1328"/>
      <c r="E3" s="552" t="s">
        <v>38</v>
      </c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6" s="504" customFormat="1" ht="12" customHeight="1" thickBot="1" x14ac:dyDescent="0.3">
      <c r="A8" s="478" t="s">
        <v>4</v>
      </c>
      <c r="B8" s="542" t="s">
        <v>564</v>
      </c>
      <c r="C8" s="409">
        <v>0</v>
      </c>
      <c r="D8" s="569">
        <v>0</v>
      </c>
      <c r="E8" s="548">
        <v>0</v>
      </c>
      <c r="F8" s="504" t="s">
        <v>736</v>
      </c>
    </row>
    <row r="9" spans="1:6" s="504" customFormat="1" ht="12" customHeight="1" x14ac:dyDescent="0.25">
      <c r="A9" s="553" t="s">
        <v>70</v>
      </c>
      <c r="B9" s="331" t="s">
        <v>342</v>
      </c>
      <c r="C9" s="91">
        <v>0</v>
      </c>
      <c r="D9" s="570">
        <v>0</v>
      </c>
      <c r="E9" s="537">
        <v>0</v>
      </c>
      <c r="F9" s="504" t="s">
        <v>737</v>
      </c>
    </row>
    <row r="10" spans="1:6" s="504" customFormat="1" ht="12" customHeight="1" x14ac:dyDescent="0.25">
      <c r="A10" s="554" t="s">
        <v>71</v>
      </c>
      <c r="B10" s="329" t="s">
        <v>343</v>
      </c>
      <c r="C10" s="406">
        <v>0</v>
      </c>
      <c r="D10" s="571">
        <v>0</v>
      </c>
      <c r="E10" s="100">
        <v>150</v>
      </c>
      <c r="F10" s="504" t="s">
        <v>738</v>
      </c>
    </row>
    <row r="11" spans="1:6" s="504" customFormat="1" ht="12" customHeight="1" x14ac:dyDescent="0.25">
      <c r="A11" s="554" t="s">
        <v>72</v>
      </c>
      <c r="B11" s="329" t="s">
        <v>344</v>
      </c>
      <c r="C11" s="406">
        <v>200</v>
      </c>
      <c r="D11" s="571">
        <v>200</v>
      </c>
      <c r="E11" s="100">
        <v>410</v>
      </c>
      <c r="F11" s="504" t="s">
        <v>739</v>
      </c>
    </row>
    <row r="12" spans="1:6" s="504" customFormat="1" ht="12" customHeight="1" x14ac:dyDescent="0.25">
      <c r="A12" s="554" t="s">
        <v>73</v>
      </c>
      <c r="B12" s="329" t="s">
        <v>345</v>
      </c>
      <c r="C12" s="406">
        <v>1175</v>
      </c>
      <c r="D12" s="571">
        <v>1905</v>
      </c>
      <c r="E12" s="100">
        <v>6408</v>
      </c>
      <c r="F12" s="504" t="s">
        <v>740</v>
      </c>
    </row>
    <row r="13" spans="1:6" s="504" customFormat="1" ht="12" customHeight="1" x14ac:dyDescent="0.25">
      <c r="A13" s="554" t="s">
        <v>103</v>
      </c>
      <c r="B13" s="329" t="s">
        <v>346</v>
      </c>
      <c r="C13" s="406">
        <v>5020</v>
      </c>
      <c r="D13" s="571">
        <v>5020</v>
      </c>
      <c r="E13" s="100">
        <v>5141</v>
      </c>
      <c r="F13" s="504" t="s">
        <v>741</v>
      </c>
    </row>
    <row r="14" spans="1:6" s="504" customFormat="1" ht="12" customHeight="1" x14ac:dyDescent="0.25">
      <c r="A14" s="554" t="s">
        <v>74</v>
      </c>
      <c r="B14" s="329" t="s">
        <v>565</v>
      </c>
      <c r="C14" s="406">
        <v>1531</v>
      </c>
      <c r="D14" s="571">
        <v>1531</v>
      </c>
      <c r="E14" s="100">
        <v>2870</v>
      </c>
      <c r="F14" s="504" t="s">
        <v>742</v>
      </c>
    </row>
    <row r="15" spans="1:6" s="531" customFormat="1" ht="12" customHeight="1" x14ac:dyDescent="0.25">
      <c r="A15" s="554" t="s">
        <v>75</v>
      </c>
      <c r="B15" s="328" t="s">
        <v>566</v>
      </c>
      <c r="C15" s="406">
        <v>1650</v>
      </c>
      <c r="D15" s="571">
        <v>1650</v>
      </c>
      <c r="E15" s="100">
        <v>1233</v>
      </c>
      <c r="F15" s="531" t="s">
        <v>743</v>
      </c>
    </row>
    <row r="16" spans="1:6" s="531" customFormat="1" ht="12" customHeight="1" x14ac:dyDescent="0.25">
      <c r="A16" s="554" t="s">
        <v>83</v>
      </c>
      <c r="B16" s="329" t="s">
        <v>349</v>
      </c>
      <c r="C16" s="92">
        <v>1000</v>
      </c>
      <c r="D16" s="572">
        <v>1000</v>
      </c>
      <c r="E16" s="536">
        <v>580</v>
      </c>
      <c r="F16" s="531" t="s">
        <v>744</v>
      </c>
    </row>
    <row r="17" spans="1:6" s="504" customFormat="1" ht="12" customHeight="1" x14ac:dyDescent="0.25">
      <c r="A17" s="554" t="s">
        <v>84</v>
      </c>
      <c r="B17" s="329" t="s">
        <v>351</v>
      </c>
      <c r="C17" s="406">
        <v>0</v>
      </c>
      <c r="D17" s="571">
        <v>0</v>
      </c>
      <c r="E17" s="100">
        <v>0</v>
      </c>
      <c r="F17" s="504" t="s">
        <v>745</v>
      </c>
    </row>
    <row r="18" spans="1:6" s="531" customFormat="1" ht="12" customHeight="1" thickBot="1" x14ac:dyDescent="0.3">
      <c r="A18" s="554" t="s">
        <v>85</v>
      </c>
      <c r="B18" s="328" t="s">
        <v>353</v>
      </c>
      <c r="C18" s="408">
        <v>384</v>
      </c>
      <c r="D18" s="101">
        <v>384</v>
      </c>
      <c r="E18" s="532">
        <v>426</v>
      </c>
      <c r="F18" s="531" t="s">
        <v>746</v>
      </c>
    </row>
    <row r="19" spans="1:6" s="531" customFormat="1" ht="12" customHeight="1" thickBot="1" x14ac:dyDescent="0.3">
      <c r="A19" s="478" t="s">
        <v>5</v>
      </c>
      <c r="B19" s="542" t="s">
        <v>567</v>
      </c>
      <c r="C19" s="409">
        <v>682836</v>
      </c>
      <c r="D19" s="569">
        <v>1059869</v>
      </c>
      <c r="E19" s="548">
        <v>1000589</v>
      </c>
      <c r="F19" s="531" t="s">
        <v>747</v>
      </c>
    </row>
    <row r="20" spans="1:6" s="531" customFormat="1" ht="12" customHeight="1" x14ac:dyDescent="0.25">
      <c r="A20" s="554" t="s">
        <v>76</v>
      </c>
      <c r="B20" s="330" t="s">
        <v>315</v>
      </c>
      <c r="C20" s="406">
        <v>0</v>
      </c>
      <c r="D20" s="571">
        <v>0</v>
      </c>
      <c r="E20" s="100">
        <v>0</v>
      </c>
      <c r="F20" s="531" t="s">
        <v>748</v>
      </c>
    </row>
    <row r="21" spans="1:6" s="531" customFormat="1" ht="12" customHeight="1" x14ac:dyDescent="0.25">
      <c r="A21" s="554" t="s">
        <v>77</v>
      </c>
      <c r="B21" s="329" t="s">
        <v>568</v>
      </c>
      <c r="C21" s="406">
        <v>0</v>
      </c>
      <c r="D21" s="571">
        <v>0</v>
      </c>
      <c r="E21" s="100">
        <v>0</v>
      </c>
      <c r="F21" s="531" t="s">
        <v>749</v>
      </c>
    </row>
    <row r="22" spans="1:6" s="531" customFormat="1" ht="12" customHeight="1" x14ac:dyDescent="0.25">
      <c r="A22" s="554" t="s">
        <v>78</v>
      </c>
      <c r="B22" s="329" t="s">
        <v>569</v>
      </c>
      <c r="C22" s="406">
        <v>34404</v>
      </c>
      <c r="D22" s="571">
        <v>98590</v>
      </c>
      <c r="E22" s="100">
        <v>73007</v>
      </c>
      <c r="F22" s="531" t="s">
        <v>750</v>
      </c>
    </row>
    <row r="23" spans="1:6" s="504" customFormat="1" ht="12" customHeight="1" thickBot="1" x14ac:dyDescent="0.3">
      <c r="A23" s="554" t="s">
        <v>79</v>
      </c>
      <c r="B23" s="329" t="s">
        <v>688</v>
      </c>
      <c r="C23" s="406">
        <v>0</v>
      </c>
      <c r="D23" s="571">
        <v>0</v>
      </c>
      <c r="E23" s="100">
        <v>441</v>
      </c>
      <c r="F23" s="504" t="s">
        <v>751</v>
      </c>
    </row>
    <row r="24" spans="1:6" s="504" customFormat="1" ht="12" customHeight="1" thickBot="1" x14ac:dyDescent="0.3">
      <c r="A24" s="541" t="s">
        <v>6</v>
      </c>
      <c r="B24" s="349" t="s">
        <v>118</v>
      </c>
      <c r="C24" s="35">
        <v>112650</v>
      </c>
      <c r="D24" s="573">
        <v>197650</v>
      </c>
      <c r="E24" s="547">
        <v>235461</v>
      </c>
      <c r="F24" s="504" t="s">
        <v>752</v>
      </c>
    </row>
    <row r="25" spans="1:6" s="504" customFormat="1" ht="12" customHeight="1" thickBot="1" x14ac:dyDescent="0.3">
      <c r="A25" s="541" t="s">
        <v>7</v>
      </c>
      <c r="B25" s="349" t="s">
        <v>570</v>
      </c>
      <c r="C25" s="409">
        <v>682836</v>
      </c>
      <c r="D25" s="569">
        <v>1059869</v>
      </c>
      <c r="E25" s="548">
        <v>1000589</v>
      </c>
      <c r="F25" s="504" t="s">
        <v>753</v>
      </c>
    </row>
    <row r="26" spans="1:6" s="504" customFormat="1" ht="12" customHeight="1" x14ac:dyDescent="0.25">
      <c r="A26" s="555" t="s">
        <v>329</v>
      </c>
      <c r="B26" s="556" t="s">
        <v>568</v>
      </c>
      <c r="C26" s="88">
        <v>0</v>
      </c>
      <c r="D26" s="562">
        <v>0</v>
      </c>
      <c r="E26" s="535">
        <v>0</v>
      </c>
      <c r="F26" s="504" t="s">
        <v>754</v>
      </c>
    </row>
    <row r="27" spans="1:6" s="504" customFormat="1" ht="12" customHeight="1" x14ac:dyDescent="0.25">
      <c r="A27" s="555" t="s">
        <v>335</v>
      </c>
      <c r="B27" s="557" t="s">
        <v>571</v>
      </c>
      <c r="C27" s="410">
        <v>7076</v>
      </c>
      <c r="D27" s="574">
        <v>14762</v>
      </c>
      <c r="E27" s="534">
        <v>44114</v>
      </c>
      <c r="F27" s="504" t="s">
        <v>755</v>
      </c>
    </row>
    <row r="28" spans="1:6" s="504" customFormat="1" ht="12" customHeight="1" thickBot="1" x14ac:dyDescent="0.3">
      <c r="A28" s="554" t="s">
        <v>337</v>
      </c>
      <c r="B28" s="558" t="s">
        <v>689</v>
      </c>
      <c r="C28" s="538">
        <v>0</v>
      </c>
      <c r="D28" s="575">
        <v>0</v>
      </c>
      <c r="E28" s="533">
        <v>8799</v>
      </c>
      <c r="F28" s="504" t="s">
        <v>756</v>
      </c>
    </row>
    <row r="29" spans="1:6" s="504" customFormat="1" ht="12" customHeight="1" thickBot="1" x14ac:dyDescent="0.3">
      <c r="A29" s="541" t="s">
        <v>8</v>
      </c>
      <c r="B29" s="349" t="s">
        <v>572</v>
      </c>
      <c r="C29" s="409">
        <v>682836</v>
      </c>
      <c r="D29" s="569">
        <v>1059869</v>
      </c>
      <c r="E29" s="548">
        <v>1000589</v>
      </c>
      <c r="F29" s="504" t="s">
        <v>757</v>
      </c>
    </row>
    <row r="30" spans="1:6" s="504" customFormat="1" ht="12" customHeight="1" x14ac:dyDescent="0.25">
      <c r="A30" s="555" t="s">
        <v>63</v>
      </c>
      <c r="B30" s="556" t="s">
        <v>355</v>
      </c>
      <c r="C30" s="88">
        <v>0</v>
      </c>
      <c r="D30" s="562">
        <v>0</v>
      </c>
      <c r="E30" s="535">
        <v>0</v>
      </c>
      <c r="F30" s="504" t="s">
        <v>758</v>
      </c>
    </row>
    <row r="31" spans="1:6" s="504" customFormat="1" ht="12" customHeight="1" x14ac:dyDescent="0.25">
      <c r="A31" s="555" t="s">
        <v>64</v>
      </c>
      <c r="B31" s="557" t="s">
        <v>356</v>
      </c>
      <c r="C31" s="410">
        <v>0</v>
      </c>
      <c r="D31" s="574">
        <v>0</v>
      </c>
      <c r="E31" s="534">
        <v>0</v>
      </c>
      <c r="F31" s="504" t="s">
        <v>759</v>
      </c>
    </row>
    <row r="32" spans="1:6" s="504" customFormat="1" ht="12" customHeight="1" thickBot="1" x14ac:dyDescent="0.3">
      <c r="A32" s="554" t="s">
        <v>65</v>
      </c>
      <c r="B32" s="540" t="s">
        <v>358</v>
      </c>
      <c r="C32" s="538">
        <v>0</v>
      </c>
      <c r="D32" s="575">
        <v>0</v>
      </c>
      <c r="E32" s="533">
        <v>0</v>
      </c>
      <c r="F32" s="504" t="s">
        <v>760</v>
      </c>
    </row>
    <row r="33" spans="1:6" s="504" customFormat="1" ht="12" customHeight="1" thickBot="1" x14ac:dyDescent="0.3">
      <c r="A33" s="541" t="s">
        <v>9</v>
      </c>
      <c r="B33" s="349" t="s">
        <v>483</v>
      </c>
      <c r="C33" s="35">
        <v>0</v>
      </c>
      <c r="D33" s="573">
        <v>246</v>
      </c>
      <c r="E33" s="547">
        <v>246</v>
      </c>
      <c r="F33" s="504" t="s">
        <v>761</v>
      </c>
    </row>
    <row r="34" spans="1:6" s="504" customFormat="1" ht="12" customHeight="1" thickBot="1" x14ac:dyDescent="0.3">
      <c r="A34" s="541" t="s">
        <v>10</v>
      </c>
      <c r="B34" s="349" t="s">
        <v>573</v>
      </c>
      <c r="C34" s="35">
        <v>0</v>
      </c>
      <c r="D34" s="573">
        <v>0</v>
      </c>
      <c r="E34" s="547">
        <v>0</v>
      </c>
      <c r="F34" s="504" t="s">
        <v>762</v>
      </c>
    </row>
    <row r="35" spans="1:6" s="504" customFormat="1" ht="12" customHeight="1" thickBot="1" x14ac:dyDescent="0.3">
      <c r="A35" s="478" t="s">
        <v>11</v>
      </c>
      <c r="B35" s="349" t="s">
        <v>574</v>
      </c>
      <c r="C35" s="409">
        <v>682836</v>
      </c>
      <c r="D35" s="569">
        <v>1059869</v>
      </c>
      <c r="E35" s="548">
        <v>1000589</v>
      </c>
      <c r="F35" s="504" t="s">
        <v>763</v>
      </c>
    </row>
    <row r="36" spans="1:6" s="531" customFormat="1" ht="12" customHeight="1" thickBot="1" x14ac:dyDescent="0.3">
      <c r="A36" s="543" t="s">
        <v>12</v>
      </c>
      <c r="B36" s="349" t="s">
        <v>575</v>
      </c>
      <c r="C36" s="409">
        <v>682836</v>
      </c>
      <c r="D36" s="569">
        <v>1059869</v>
      </c>
      <c r="E36" s="548">
        <v>1000589</v>
      </c>
      <c r="F36" s="531" t="s">
        <v>764</v>
      </c>
    </row>
    <row r="37" spans="1:6" s="531" customFormat="1" ht="15" customHeight="1" x14ac:dyDescent="0.25">
      <c r="A37" s="555" t="s">
        <v>576</v>
      </c>
      <c r="B37" s="556" t="s">
        <v>161</v>
      </c>
      <c r="C37" s="88">
        <v>55000</v>
      </c>
      <c r="D37" s="562">
        <v>73588</v>
      </c>
      <c r="E37" s="535">
        <v>73588</v>
      </c>
      <c r="F37" s="531" t="s">
        <v>765</v>
      </c>
    </row>
    <row r="38" spans="1:6" s="531" customFormat="1" ht="15" customHeight="1" x14ac:dyDescent="0.25">
      <c r="A38" s="555" t="s">
        <v>577</v>
      </c>
      <c r="B38" s="557" t="s">
        <v>0</v>
      </c>
      <c r="C38" s="410">
        <v>0</v>
      </c>
      <c r="D38" s="574">
        <v>0</v>
      </c>
      <c r="E38" s="534">
        <v>0</v>
      </c>
      <c r="F38" s="531" t="s">
        <v>766</v>
      </c>
    </row>
    <row r="39" spans="1:6" ht="13.8" thickBot="1" x14ac:dyDescent="0.3">
      <c r="A39" s="554" t="s">
        <v>578</v>
      </c>
      <c r="B39" s="540" t="s">
        <v>579</v>
      </c>
      <c r="C39" s="538">
        <v>0</v>
      </c>
      <c r="D39" s="575">
        <v>0</v>
      </c>
      <c r="E39" s="533">
        <v>0</v>
      </c>
      <c r="F39" s="26" t="s">
        <v>767</v>
      </c>
    </row>
    <row r="40" spans="1:6" s="530" customFormat="1" ht="16.5" customHeight="1" thickBot="1" x14ac:dyDescent="0.25">
      <c r="A40" s="543" t="s">
        <v>13</v>
      </c>
      <c r="B40" s="544" t="s">
        <v>580</v>
      </c>
      <c r="C40" s="94">
        <v>682836</v>
      </c>
      <c r="D40" s="576">
        <v>1059869</v>
      </c>
      <c r="E40" s="549">
        <v>1000589</v>
      </c>
      <c r="F40" s="530" t="s">
        <v>768</v>
      </c>
    </row>
    <row r="41" spans="1:6" s="306" customFormat="1" ht="12" customHeight="1" x14ac:dyDescent="0.25">
      <c r="A41" s="486"/>
      <c r="B41" s="487"/>
      <c r="C41" s="502"/>
      <c r="D41" s="502"/>
      <c r="E41" s="502"/>
    </row>
    <row r="42" spans="1:6" ht="12" customHeight="1" thickBot="1" x14ac:dyDescent="0.3">
      <c r="A42" s="488"/>
      <c r="B42" s="489"/>
      <c r="C42" s="503"/>
      <c r="D42" s="503"/>
      <c r="E42" s="503"/>
    </row>
    <row r="43" spans="1:6" ht="12" customHeight="1" thickBot="1" x14ac:dyDescent="0.3">
      <c r="A43" s="1318" t="s">
        <v>42</v>
      </c>
      <c r="B43" s="1319"/>
      <c r="C43" s="1319"/>
      <c r="D43" s="1319"/>
      <c r="E43" s="1320"/>
    </row>
    <row r="44" spans="1:6" ht="12" customHeight="1" thickBot="1" x14ac:dyDescent="0.3">
      <c r="A44" s="541" t="s">
        <v>4</v>
      </c>
      <c r="B44" s="349" t="s">
        <v>581</v>
      </c>
      <c r="C44" s="409">
        <v>0</v>
      </c>
      <c r="D44" s="409">
        <v>0</v>
      </c>
      <c r="E44" s="548">
        <v>0</v>
      </c>
      <c r="F44" s="26" t="s">
        <v>736</v>
      </c>
    </row>
    <row r="45" spans="1:6" ht="12" customHeight="1" x14ac:dyDescent="0.25">
      <c r="A45" s="554" t="s">
        <v>70</v>
      </c>
      <c r="B45" s="330" t="s">
        <v>34</v>
      </c>
      <c r="C45" s="88">
        <v>19929</v>
      </c>
      <c r="D45" s="88">
        <v>40516</v>
      </c>
      <c r="E45" s="535">
        <v>38897</v>
      </c>
      <c r="F45" s="26" t="s">
        <v>737</v>
      </c>
    </row>
    <row r="46" spans="1:6" ht="12" customHeight="1" x14ac:dyDescent="0.25">
      <c r="A46" s="554" t="s">
        <v>71</v>
      </c>
      <c r="B46" s="329" t="s">
        <v>127</v>
      </c>
      <c r="C46" s="403">
        <v>4835</v>
      </c>
      <c r="D46" s="403">
        <v>9849</v>
      </c>
      <c r="E46" s="559">
        <v>9202</v>
      </c>
      <c r="F46" s="26" t="s">
        <v>738</v>
      </c>
    </row>
    <row r="47" spans="1:6" ht="12" customHeight="1" x14ac:dyDescent="0.25">
      <c r="A47" s="554" t="s">
        <v>72</v>
      </c>
      <c r="B47" s="329" t="s">
        <v>98</v>
      </c>
      <c r="C47" s="403">
        <v>122986</v>
      </c>
      <c r="D47" s="403">
        <v>171339</v>
      </c>
      <c r="E47" s="559">
        <v>154856</v>
      </c>
      <c r="F47" s="26" t="s">
        <v>739</v>
      </c>
    </row>
    <row r="48" spans="1:6" s="306" customFormat="1" ht="12" customHeight="1" x14ac:dyDescent="0.25">
      <c r="A48" s="554" t="s">
        <v>73</v>
      </c>
      <c r="B48" s="329" t="s">
        <v>128</v>
      </c>
      <c r="C48" s="403">
        <v>12270</v>
      </c>
      <c r="D48" s="403">
        <v>13652</v>
      </c>
      <c r="E48" s="559">
        <v>13403</v>
      </c>
      <c r="F48" s="306" t="s">
        <v>740</v>
      </c>
    </row>
    <row r="49" spans="1:6" ht="12" customHeight="1" thickBot="1" x14ac:dyDescent="0.3">
      <c r="A49" s="554" t="s">
        <v>103</v>
      </c>
      <c r="B49" s="329" t="s">
        <v>129</v>
      </c>
      <c r="C49" s="403">
        <v>19202</v>
      </c>
      <c r="D49" s="403">
        <v>68864</v>
      </c>
      <c r="E49" s="559">
        <v>12588</v>
      </c>
      <c r="F49" s="26" t="s">
        <v>741</v>
      </c>
    </row>
    <row r="50" spans="1:6" ht="12" customHeight="1" thickBot="1" x14ac:dyDescent="0.3">
      <c r="A50" s="541" t="s">
        <v>5</v>
      </c>
      <c r="B50" s="349" t="s">
        <v>582</v>
      </c>
      <c r="C50" s="409">
        <v>682836</v>
      </c>
      <c r="D50" s="409">
        <v>1059869</v>
      </c>
      <c r="E50" s="548">
        <v>1000589</v>
      </c>
      <c r="F50" s="26" t="s">
        <v>742</v>
      </c>
    </row>
    <row r="51" spans="1:6" ht="12" customHeight="1" x14ac:dyDescent="0.25">
      <c r="A51" s="554" t="s">
        <v>76</v>
      </c>
      <c r="B51" s="330" t="s">
        <v>152</v>
      </c>
      <c r="C51" s="88">
        <v>6240</v>
      </c>
      <c r="D51" s="88">
        <v>50730</v>
      </c>
      <c r="E51" s="535">
        <v>35098</v>
      </c>
      <c r="F51" s="26" t="s">
        <v>743</v>
      </c>
    </row>
    <row r="52" spans="1:6" ht="12" customHeight="1" x14ac:dyDescent="0.25">
      <c r="A52" s="554" t="s">
        <v>77</v>
      </c>
      <c r="B52" s="329" t="s">
        <v>131</v>
      </c>
      <c r="C52" s="403">
        <v>6720</v>
      </c>
      <c r="D52" s="403">
        <v>9414</v>
      </c>
      <c r="E52" s="559">
        <v>9399</v>
      </c>
      <c r="F52" s="26" t="s">
        <v>744</v>
      </c>
    </row>
    <row r="53" spans="1:6" ht="15" customHeight="1" x14ac:dyDescent="0.25">
      <c r="A53" s="554" t="s">
        <v>78</v>
      </c>
      <c r="B53" s="329" t="s">
        <v>43</v>
      </c>
      <c r="C53" s="403">
        <v>0</v>
      </c>
      <c r="D53" s="403">
        <v>0</v>
      </c>
      <c r="E53" s="559">
        <v>0</v>
      </c>
      <c r="F53" s="26" t="s">
        <v>745</v>
      </c>
    </row>
    <row r="54" spans="1:6" ht="13.8" thickBot="1" x14ac:dyDescent="0.3">
      <c r="A54" s="554" t="s">
        <v>79</v>
      </c>
      <c r="B54" s="329" t="s">
        <v>690</v>
      </c>
      <c r="C54" s="403">
        <v>0</v>
      </c>
      <c r="D54" s="403">
        <v>0</v>
      </c>
      <c r="E54" s="559">
        <v>0</v>
      </c>
      <c r="F54" s="26" t="s">
        <v>746</v>
      </c>
    </row>
    <row r="55" spans="1:6" ht="15" customHeight="1" thickBot="1" x14ac:dyDescent="0.3">
      <c r="A55" s="541" t="s">
        <v>6</v>
      </c>
      <c r="B55" s="545" t="s">
        <v>583</v>
      </c>
      <c r="C55" s="94">
        <v>0</v>
      </c>
      <c r="D55" s="94">
        <v>0</v>
      </c>
      <c r="E55" s="549">
        <v>0</v>
      </c>
      <c r="F55" s="26" t="s">
        <v>747</v>
      </c>
    </row>
    <row r="56" spans="1:6" ht="13.8" thickBot="1" x14ac:dyDescent="0.3">
      <c r="C56" s="550"/>
      <c r="D56" s="550"/>
      <c r="E56" s="550"/>
    </row>
    <row r="57" spans="1:6" ht="13.8" thickBot="1" x14ac:dyDescent="0.3">
      <c r="A57" s="490" t="s">
        <v>678</v>
      </c>
      <c r="B57" s="491"/>
      <c r="C57" s="98"/>
      <c r="D57" s="98"/>
      <c r="E57" s="539"/>
    </row>
    <row r="58" spans="1:6" ht="13.8" thickBot="1" x14ac:dyDescent="0.3">
      <c r="A58" s="490" t="s">
        <v>143</v>
      </c>
      <c r="B58" s="491"/>
      <c r="C58" s="98"/>
      <c r="D58" s="98"/>
      <c r="E58" s="53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0"/>
  </sheetPr>
  <dimension ref="A1:F146"/>
  <sheetViews>
    <sheetView zoomScaleNormal="100" zoomScaleSheetLayoutView="145" workbookViewId="0">
      <selection activeCell="F1" sqref="F1:F65536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6" width="0" style="642" hidden="1" customWidth="1"/>
    <col min="7" max="16384" width="9.33203125" style="26"/>
  </cols>
  <sheetData>
    <row r="1" spans="1:6" s="481" customFormat="1" ht="21" customHeight="1" thickBot="1" x14ac:dyDescent="0.3">
      <c r="A1" s="480"/>
      <c r="B1" s="482"/>
      <c r="C1" s="527"/>
      <c r="D1" s="527"/>
      <c r="E1" s="623" t="str">
        <f>+CONCATENATE("8.2.1. melléklet a ……/",LEFT(ÖSSZEFÜGGÉSEK!A4,4)+1,". (……) önkormányzati rendelethez")</f>
        <v>8.2.1. melléklet a ……/2015. (……) önkormányzati rendelethez</v>
      </c>
      <c r="F1" s="645"/>
    </row>
    <row r="2" spans="1:6" s="528" customFormat="1" ht="25.5" customHeight="1" x14ac:dyDescent="0.25">
      <c r="A2" s="508" t="s">
        <v>141</v>
      </c>
      <c r="B2" s="1324" t="s">
        <v>145</v>
      </c>
      <c r="C2" s="1325"/>
      <c r="D2" s="1326"/>
      <c r="E2" s="551" t="s">
        <v>48</v>
      </c>
      <c r="F2" s="646"/>
    </row>
    <row r="3" spans="1:6" s="528" customFormat="1" ht="16.2" thickBot="1" x14ac:dyDescent="0.3">
      <c r="A3" s="526" t="s">
        <v>140</v>
      </c>
      <c r="B3" s="1321" t="s">
        <v>697</v>
      </c>
      <c r="C3" s="1327"/>
      <c r="D3" s="1328"/>
      <c r="E3" s="552" t="s">
        <v>46</v>
      </c>
      <c r="F3" s="646"/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  <c r="F4" s="647"/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  <c r="F6" s="648"/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  <c r="F7" s="648"/>
    </row>
    <row r="8" spans="1:6" s="504" customFormat="1" ht="12" customHeight="1" thickBot="1" x14ac:dyDescent="0.3">
      <c r="A8" s="478" t="s">
        <v>4</v>
      </c>
      <c r="B8" s="542" t="s">
        <v>564</v>
      </c>
      <c r="C8" s="409">
        <v>0</v>
      </c>
      <c r="D8" s="569">
        <v>0</v>
      </c>
      <c r="E8" s="548">
        <v>0</v>
      </c>
      <c r="F8" s="648" t="s">
        <v>736</v>
      </c>
    </row>
    <row r="9" spans="1:6" s="504" customFormat="1" ht="12" customHeight="1" x14ac:dyDescent="0.25">
      <c r="A9" s="553" t="s">
        <v>70</v>
      </c>
      <c r="B9" s="331" t="s">
        <v>342</v>
      </c>
      <c r="C9" s="91">
        <v>0</v>
      </c>
      <c r="D9" s="570">
        <v>0</v>
      </c>
      <c r="E9" s="537">
        <v>0</v>
      </c>
      <c r="F9" s="648" t="s">
        <v>737</v>
      </c>
    </row>
    <row r="10" spans="1:6" s="504" customFormat="1" ht="12" customHeight="1" x14ac:dyDescent="0.25">
      <c r="A10" s="554" t="s">
        <v>71</v>
      </c>
      <c r="B10" s="329" t="s">
        <v>343</v>
      </c>
      <c r="C10" s="406">
        <v>0</v>
      </c>
      <c r="D10" s="571">
        <v>0</v>
      </c>
      <c r="E10" s="100">
        <v>150</v>
      </c>
      <c r="F10" s="648" t="s">
        <v>738</v>
      </c>
    </row>
    <row r="11" spans="1:6" s="504" customFormat="1" ht="12" customHeight="1" x14ac:dyDescent="0.25">
      <c r="A11" s="554" t="s">
        <v>72</v>
      </c>
      <c r="B11" s="329" t="s">
        <v>344</v>
      </c>
      <c r="C11" s="406">
        <v>200</v>
      </c>
      <c r="D11" s="571">
        <v>200</v>
      </c>
      <c r="E11" s="100">
        <v>410</v>
      </c>
      <c r="F11" s="648" t="s">
        <v>739</v>
      </c>
    </row>
    <row r="12" spans="1:6" s="504" customFormat="1" ht="12" customHeight="1" x14ac:dyDescent="0.25">
      <c r="A12" s="554" t="s">
        <v>73</v>
      </c>
      <c r="B12" s="329" t="s">
        <v>345</v>
      </c>
      <c r="C12" s="406">
        <v>1175</v>
      </c>
      <c r="D12" s="571">
        <v>1905</v>
      </c>
      <c r="E12" s="100">
        <v>6408</v>
      </c>
      <c r="F12" s="648" t="s">
        <v>740</v>
      </c>
    </row>
    <row r="13" spans="1:6" s="504" customFormat="1" ht="12" customHeight="1" x14ac:dyDescent="0.25">
      <c r="A13" s="554" t="s">
        <v>103</v>
      </c>
      <c r="B13" s="329" t="s">
        <v>346</v>
      </c>
      <c r="C13" s="406">
        <v>5020</v>
      </c>
      <c r="D13" s="571">
        <v>5020</v>
      </c>
      <c r="E13" s="100">
        <v>5141</v>
      </c>
      <c r="F13" s="648" t="s">
        <v>741</v>
      </c>
    </row>
    <row r="14" spans="1:6" s="504" customFormat="1" ht="12" customHeight="1" x14ac:dyDescent="0.25">
      <c r="A14" s="554" t="s">
        <v>74</v>
      </c>
      <c r="B14" s="329" t="s">
        <v>565</v>
      </c>
      <c r="C14" s="406">
        <v>1531</v>
      </c>
      <c r="D14" s="571">
        <v>1531</v>
      </c>
      <c r="E14" s="100">
        <v>2870</v>
      </c>
      <c r="F14" s="648" t="s">
        <v>742</v>
      </c>
    </row>
    <row r="15" spans="1:6" s="531" customFormat="1" ht="12" customHeight="1" x14ac:dyDescent="0.25">
      <c r="A15" s="554" t="s">
        <v>75</v>
      </c>
      <c r="B15" s="328" t="s">
        <v>566</v>
      </c>
      <c r="C15" s="406">
        <v>1650</v>
      </c>
      <c r="D15" s="571">
        <v>1650</v>
      </c>
      <c r="E15" s="100">
        <v>1233</v>
      </c>
      <c r="F15" s="648" t="s">
        <v>743</v>
      </c>
    </row>
    <row r="16" spans="1:6" s="531" customFormat="1" ht="12" customHeight="1" x14ac:dyDescent="0.25">
      <c r="A16" s="554" t="s">
        <v>83</v>
      </c>
      <c r="B16" s="329" t="s">
        <v>349</v>
      </c>
      <c r="C16" s="92">
        <v>1000</v>
      </c>
      <c r="D16" s="572">
        <v>1000</v>
      </c>
      <c r="E16" s="536">
        <v>580</v>
      </c>
      <c r="F16" s="648" t="s">
        <v>744</v>
      </c>
    </row>
    <row r="17" spans="1:6" s="504" customFormat="1" ht="12" customHeight="1" x14ac:dyDescent="0.25">
      <c r="A17" s="554" t="s">
        <v>84</v>
      </c>
      <c r="B17" s="329" t="s">
        <v>351</v>
      </c>
      <c r="C17" s="406">
        <v>0</v>
      </c>
      <c r="D17" s="571">
        <v>0</v>
      </c>
      <c r="E17" s="100">
        <v>0</v>
      </c>
      <c r="F17" s="648" t="s">
        <v>745</v>
      </c>
    </row>
    <row r="18" spans="1:6" s="531" customFormat="1" ht="12" customHeight="1" thickBot="1" x14ac:dyDescent="0.3">
      <c r="A18" s="554" t="s">
        <v>85</v>
      </c>
      <c r="B18" s="328" t="s">
        <v>353</v>
      </c>
      <c r="C18" s="408">
        <v>384</v>
      </c>
      <c r="D18" s="101">
        <v>384</v>
      </c>
      <c r="E18" s="532">
        <v>426</v>
      </c>
      <c r="F18" s="648" t="s">
        <v>746</v>
      </c>
    </row>
    <row r="19" spans="1:6" s="531" customFormat="1" ht="12" customHeight="1" thickBot="1" x14ac:dyDescent="0.3">
      <c r="A19" s="478" t="s">
        <v>5</v>
      </c>
      <c r="B19" s="542" t="s">
        <v>567</v>
      </c>
      <c r="C19" s="409">
        <v>682836</v>
      </c>
      <c r="D19" s="569">
        <v>1059869</v>
      </c>
      <c r="E19" s="548">
        <v>1000589</v>
      </c>
      <c r="F19" s="648" t="s">
        <v>747</v>
      </c>
    </row>
    <row r="20" spans="1:6" s="531" customFormat="1" ht="12" customHeight="1" x14ac:dyDescent="0.25">
      <c r="A20" s="554" t="s">
        <v>76</v>
      </c>
      <c r="B20" s="330" t="s">
        <v>315</v>
      </c>
      <c r="C20" s="406">
        <v>0</v>
      </c>
      <c r="D20" s="571">
        <v>0</v>
      </c>
      <c r="E20" s="100">
        <v>0</v>
      </c>
      <c r="F20" s="648" t="s">
        <v>748</v>
      </c>
    </row>
    <row r="21" spans="1:6" s="531" customFormat="1" ht="12" customHeight="1" x14ac:dyDescent="0.25">
      <c r="A21" s="554" t="s">
        <v>77</v>
      </c>
      <c r="B21" s="329" t="s">
        <v>568</v>
      </c>
      <c r="C21" s="406">
        <v>0</v>
      </c>
      <c r="D21" s="571">
        <v>0</v>
      </c>
      <c r="E21" s="100">
        <v>0</v>
      </c>
      <c r="F21" s="648" t="s">
        <v>749</v>
      </c>
    </row>
    <row r="22" spans="1:6" s="531" customFormat="1" ht="12" customHeight="1" x14ac:dyDescent="0.25">
      <c r="A22" s="554" t="s">
        <v>78</v>
      </c>
      <c r="B22" s="329" t="s">
        <v>569</v>
      </c>
      <c r="C22" s="406">
        <v>34404</v>
      </c>
      <c r="D22" s="571">
        <v>98590</v>
      </c>
      <c r="E22" s="100">
        <v>73007</v>
      </c>
      <c r="F22" s="648" t="s">
        <v>750</v>
      </c>
    </row>
    <row r="23" spans="1:6" s="504" customFormat="1" ht="12" customHeight="1" thickBot="1" x14ac:dyDescent="0.3">
      <c r="A23" s="554" t="s">
        <v>79</v>
      </c>
      <c r="B23" s="329" t="s">
        <v>688</v>
      </c>
      <c r="C23" s="406">
        <v>0</v>
      </c>
      <c r="D23" s="571">
        <v>0</v>
      </c>
      <c r="E23" s="100">
        <v>441</v>
      </c>
      <c r="F23" s="648" t="s">
        <v>751</v>
      </c>
    </row>
    <row r="24" spans="1:6" s="504" customFormat="1" ht="12" customHeight="1" thickBot="1" x14ac:dyDescent="0.3">
      <c r="A24" s="541" t="s">
        <v>6</v>
      </c>
      <c r="B24" s="349" t="s">
        <v>118</v>
      </c>
      <c r="C24" s="35">
        <v>112650</v>
      </c>
      <c r="D24" s="573">
        <v>197650</v>
      </c>
      <c r="E24" s="547">
        <v>235461</v>
      </c>
      <c r="F24" s="648" t="s">
        <v>752</v>
      </c>
    </row>
    <row r="25" spans="1:6" s="504" customFormat="1" ht="12" customHeight="1" thickBot="1" x14ac:dyDescent="0.3">
      <c r="A25" s="541" t="s">
        <v>7</v>
      </c>
      <c r="B25" s="349" t="s">
        <v>570</v>
      </c>
      <c r="C25" s="409">
        <v>682836</v>
      </c>
      <c r="D25" s="569">
        <v>1059869</v>
      </c>
      <c r="E25" s="548">
        <v>1000589</v>
      </c>
      <c r="F25" s="648" t="s">
        <v>753</v>
      </c>
    </row>
    <row r="26" spans="1:6" s="504" customFormat="1" ht="12" customHeight="1" x14ac:dyDescent="0.25">
      <c r="A26" s="555" t="s">
        <v>329</v>
      </c>
      <c r="B26" s="556" t="s">
        <v>568</v>
      </c>
      <c r="C26" s="88">
        <v>0</v>
      </c>
      <c r="D26" s="562">
        <v>0</v>
      </c>
      <c r="E26" s="535">
        <v>0</v>
      </c>
      <c r="F26" s="648" t="s">
        <v>754</v>
      </c>
    </row>
    <row r="27" spans="1:6" s="504" customFormat="1" ht="12" customHeight="1" x14ac:dyDescent="0.25">
      <c r="A27" s="555" t="s">
        <v>335</v>
      </c>
      <c r="B27" s="557" t="s">
        <v>571</v>
      </c>
      <c r="C27" s="410">
        <v>7076</v>
      </c>
      <c r="D27" s="574">
        <v>14762</v>
      </c>
      <c r="E27" s="534">
        <v>44114</v>
      </c>
      <c r="F27" s="648" t="s">
        <v>755</v>
      </c>
    </row>
    <row r="28" spans="1:6" s="504" customFormat="1" ht="12" customHeight="1" thickBot="1" x14ac:dyDescent="0.3">
      <c r="A28" s="554" t="s">
        <v>337</v>
      </c>
      <c r="B28" s="558" t="s">
        <v>689</v>
      </c>
      <c r="C28" s="538">
        <v>0</v>
      </c>
      <c r="D28" s="575">
        <v>0</v>
      </c>
      <c r="E28" s="533">
        <v>8799</v>
      </c>
      <c r="F28" s="648" t="s">
        <v>756</v>
      </c>
    </row>
    <row r="29" spans="1:6" s="504" customFormat="1" ht="12" customHeight="1" thickBot="1" x14ac:dyDescent="0.3">
      <c r="A29" s="541" t="s">
        <v>8</v>
      </c>
      <c r="B29" s="349" t="s">
        <v>572</v>
      </c>
      <c r="C29" s="409">
        <v>682836</v>
      </c>
      <c r="D29" s="569">
        <v>1059869</v>
      </c>
      <c r="E29" s="548">
        <v>1000589</v>
      </c>
      <c r="F29" s="648" t="s">
        <v>757</v>
      </c>
    </row>
    <row r="30" spans="1:6" s="504" customFormat="1" ht="12" customHeight="1" x14ac:dyDescent="0.25">
      <c r="A30" s="555" t="s">
        <v>63</v>
      </c>
      <c r="B30" s="556" t="s">
        <v>355</v>
      </c>
      <c r="C30" s="88">
        <v>0</v>
      </c>
      <c r="D30" s="562">
        <v>0</v>
      </c>
      <c r="E30" s="535">
        <v>0</v>
      </c>
      <c r="F30" s="648" t="s">
        <v>758</v>
      </c>
    </row>
    <row r="31" spans="1:6" s="504" customFormat="1" ht="12" customHeight="1" x14ac:dyDescent="0.25">
      <c r="A31" s="555" t="s">
        <v>64</v>
      </c>
      <c r="B31" s="557" t="s">
        <v>356</v>
      </c>
      <c r="C31" s="410">
        <v>0</v>
      </c>
      <c r="D31" s="574">
        <v>0</v>
      </c>
      <c r="E31" s="534">
        <v>0</v>
      </c>
      <c r="F31" s="648" t="s">
        <v>759</v>
      </c>
    </row>
    <row r="32" spans="1:6" s="504" customFormat="1" ht="12" customHeight="1" thickBot="1" x14ac:dyDescent="0.3">
      <c r="A32" s="554" t="s">
        <v>65</v>
      </c>
      <c r="B32" s="540" t="s">
        <v>358</v>
      </c>
      <c r="C32" s="538">
        <v>0</v>
      </c>
      <c r="D32" s="575">
        <v>0</v>
      </c>
      <c r="E32" s="533">
        <v>0</v>
      </c>
      <c r="F32" s="648" t="s">
        <v>760</v>
      </c>
    </row>
    <row r="33" spans="1:6" s="504" customFormat="1" ht="12" customHeight="1" thickBot="1" x14ac:dyDescent="0.3">
      <c r="A33" s="541" t="s">
        <v>9</v>
      </c>
      <c r="B33" s="349" t="s">
        <v>483</v>
      </c>
      <c r="C33" s="35">
        <v>0</v>
      </c>
      <c r="D33" s="573">
        <v>246</v>
      </c>
      <c r="E33" s="547">
        <v>246</v>
      </c>
      <c r="F33" s="648" t="s">
        <v>761</v>
      </c>
    </row>
    <row r="34" spans="1:6" s="504" customFormat="1" ht="12" customHeight="1" thickBot="1" x14ac:dyDescent="0.3">
      <c r="A34" s="541" t="s">
        <v>10</v>
      </c>
      <c r="B34" s="349" t="s">
        <v>573</v>
      </c>
      <c r="C34" s="35">
        <v>0</v>
      </c>
      <c r="D34" s="573">
        <v>0</v>
      </c>
      <c r="E34" s="547">
        <v>0</v>
      </c>
      <c r="F34" s="648" t="s">
        <v>762</v>
      </c>
    </row>
    <row r="35" spans="1:6" s="504" customFormat="1" ht="12" customHeight="1" thickBot="1" x14ac:dyDescent="0.3">
      <c r="A35" s="478" t="s">
        <v>11</v>
      </c>
      <c r="B35" s="349" t="s">
        <v>574</v>
      </c>
      <c r="C35" s="409">
        <v>682836</v>
      </c>
      <c r="D35" s="569">
        <v>1059869</v>
      </c>
      <c r="E35" s="548">
        <v>1000589</v>
      </c>
      <c r="F35" s="648" t="s">
        <v>763</v>
      </c>
    </row>
    <row r="36" spans="1:6" s="531" customFormat="1" ht="12" customHeight="1" thickBot="1" x14ac:dyDescent="0.3">
      <c r="A36" s="543" t="s">
        <v>12</v>
      </c>
      <c r="B36" s="349" t="s">
        <v>575</v>
      </c>
      <c r="C36" s="409">
        <v>682836</v>
      </c>
      <c r="D36" s="569">
        <v>1059869</v>
      </c>
      <c r="E36" s="548">
        <v>1000589</v>
      </c>
      <c r="F36" s="648" t="s">
        <v>764</v>
      </c>
    </row>
    <row r="37" spans="1:6" s="531" customFormat="1" ht="15" customHeight="1" x14ac:dyDescent="0.25">
      <c r="A37" s="555" t="s">
        <v>576</v>
      </c>
      <c r="B37" s="556" t="s">
        <v>161</v>
      </c>
      <c r="C37" s="88">
        <v>55000</v>
      </c>
      <c r="D37" s="562">
        <v>73588</v>
      </c>
      <c r="E37" s="535">
        <v>73588</v>
      </c>
      <c r="F37" s="648" t="s">
        <v>765</v>
      </c>
    </row>
    <row r="38" spans="1:6" s="531" customFormat="1" ht="15" customHeight="1" x14ac:dyDescent="0.25">
      <c r="A38" s="555" t="s">
        <v>577</v>
      </c>
      <c r="B38" s="557" t="s">
        <v>0</v>
      </c>
      <c r="C38" s="410">
        <v>0</v>
      </c>
      <c r="D38" s="574">
        <v>0</v>
      </c>
      <c r="E38" s="534">
        <v>0</v>
      </c>
      <c r="F38" s="648" t="s">
        <v>766</v>
      </c>
    </row>
    <row r="39" spans="1:6" ht="16.2" thickBot="1" x14ac:dyDescent="0.3">
      <c r="A39" s="554" t="s">
        <v>578</v>
      </c>
      <c r="B39" s="540" t="s">
        <v>579</v>
      </c>
      <c r="C39" s="538">
        <v>0</v>
      </c>
      <c r="D39" s="575">
        <v>0</v>
      </c>
      <c r="E39" s="533">
        <v>0</v>
      </c>
      <c r="F39" s="648" t="s">
        <v>767</v>
      </c>
    </row>
    <row r="40" spans="1:6" s="530" customFormat="1" ht="16.5" customHeight="1" thickBot="1" x14ac:dyDescent="0.25">
      <c r="A40" s="543" t="s">
        <v>13</v>
      </c>
      <c r="B40" s="544" t="s">
        <v>580</v>
      </c>
      <c r="C40" s="94">
        <v>682836</v>
      </c>
      <c r="D40" s="576">
        <v>1059869</v>
      </c>
      <c r="E40" s="549">
        <v>1000589</v>
      </c>
      <c r="F40" s="648" t="s">
        <v>768</v>
      </c>
    </row>
    <row r="41" spans="1:6" s="306" customFormat="1" ht="12" customHeight="1" x14ac:dyDescent="0.25">
      <c r="A41" s="486"/>
      <c r="B41" s="487"/>
      <c r="C41" s="502"/>
      <c r="D41" s="502"/>
      <c r="E41" s="502"/>
      <c r="F41" s="648"/>
    </row>
    <row r="42" spans="1:6" ht="12" customHeight="1" thickBot="1" x14ac:dyDescent="0.3">
      <c r="A42" s="488"/>
      <c r="B42" s="489"/>
      <c r="C42" s="503"/>
      <c r="D42" s="503"/>
      <c r="E42" s="503"/>
      <c r="F42" s="648"/>
    </row>
    <row r="43" spans="1:6" ht="12" customHeight="1" thickBot="1" x14ac:dyDescent="0.3">
      <c r="A43" s="1318" t="s">
        <v>42</v>
      </c>
      <c r="B43" s="1319"/>
      <c r="C43" s="1319"/>
      <c r="D43" s="1319"/>
      <c r="E43" s="1320"/>
      <c r="F43" s="530"/>
    </row>
    <row r="44" spans="1:6" ht="12" customHeight="1" thickBot="1" x14ac:dyDescent="0.3">
      <c r="A44" s="541" t="s">
        <v>4</v>
      </c>
      <c r="B44" s="349" t="s">
        <v>581</v>
      </c>
      <c r="C44" s="409">
        <v>0</v>
      </c>
      <c r="D44" s="409">
        <v>0</v>
      </c>
      <c r="E44" s="548">
        <v>0</v>
      </c>
      <c r="F44" s="648" t="s">
        <v>736</v>
      </c>
    </row>
    <row r="45" spans="1:6" ht="12" customHeight="1" x14ac:dyDescent="0.25">
      <c r="A45" s="554" t="s">
        <v>70</v>
      </c>
      <c r="B45" s="330" t="s">
        <v>34</v>
      </c>
      <c r="C45" s="88">
        <v>19929</v>
      </c>
      <c r="D45" s="88">
        <v>40516</v>
      </c>
      <c r="E45" s="535">
        <v>38897</v>
      </c>
      <c r="F45" s="648" t="s">
        <v>737</v>
      </c>
    </row>
    <row r="46" spans="1:6" ht="12" customHeight="1" x14ac:dyDescent="0.25">
      <c r="A46" s="554" t="s">
        <v>71</v>
      </c>
      <c r="B46" s="329" t="s">
        <v>127</v>
      </c>
      <c r="C46" s="403">
        <v>4835</v>
      </c>
      <c r="D46" s="403">
        <v>9849</v>
      </c>
      <c r="E46" s="559">
        <v>9202</v>
      </c>
      <c r="F46" s="648" t="s">
        <v>738</v>
      </c>
    </row>
    <row r="47" spans="1:6" ht="12" customHeight="1" x14ac:dyDescent="0.25">
      <c r="A47" s="554" t="s">
        <v>72</v>
      </c>
      <c r="B47" s="329" t="s">
        <v>98</v>
      </c>
      <c r="C47" s="403">
        <v>122986</v>
      </c>
      <c r="D47" s="403">
        <v>171339</v>
      </c>
      <c r="E47" s="559">
        <v>154856</v>
      </c>
      <c r="F47" s="648" t="s">
        <v>739</v>
      </c>
    </row>
    <row r="48" spans="1:6" s="306" customFormat="1" ht="12" customHeight="1" x14ac:dyDescent="0.25">
      <c r="A48" s="554" t="s">
        <v>73</v>
      </c>
      <c r="B48" s="329" t="s">
        <v>128</v>
      </c>
      <c r="C48" s="403">
        <v>12270</v>
      </c>
      <c r="D48" s="403">
        <v>13652</v>
      </c>
      <c r="E48" s="559">
        <v>13403</v>
      </c>
      <c r="F48" s="648" t="s">
        <v>740</v>
      </c>
    </row>
    <row r="49" spans="1:6" ht="12" customHeight="1" thickBot="1" x14ac:dyDescent="0.3">
      <c r="A49" s="554" t="s">
        <v>103</v>
      </c>
      <c r="B49" s="329" t="s">
        <v>129</v>
      </c>
      <c r="C49" s="403">
        <v>19202</v>
      </c>
      <c r="D49" s="403">
        <v>68864</v>
      </c>
      <c r="E49" s="559">
        <v>12588</v>
      </c>
      <c r="F49" s="648" t="s">
        <v>741</v>
      </c>
    </row>
    <row r="50" spans="1:6" ht="12" customHeight="1" thickBot="1" x14ac:dyDescent="0.3">
      <c r="A50" s="541" t="s">
        <v>5</v>
      </c>
      <c r="B50" s="349" t="s">
        <v>582</v>
      </c>
      <c r="C50" s="409">
        <v>682836</v>
      </c>
      <c r="D50" s="409">
        <v>1059869</v>
      </c>
      <c r="E50" s="548">
        <v>1000589</v>
      </c>
      <c r="F50" s="648" t="s">
        <v>742</v>
      </c>
    </row>
    <row r="51" spans="1:6" ht="12" customHeight="1" x14ac:dyDescent="0.25">
      <c r="A51" s="554" t="s">
        <v>76</v>
      </c>
      <c r="B51" s="330" t="s">
        <v>152</v>
      </c>
      <c r="C51" s="88">
        <v>6240</v>
      </c>
      <c r="D51" s="88">
        <v>50730</v>
      </c>
      <c r="E51" s="535">
        <v>35098</v>
      </c>
      <c r="F51" s="648" t="s">
        <v>743</v>
      </c>
    </row>
    <row r="52" spans="1:6" ht="12" customHeight="1" x14ac:dyDescent="0.25">
      <c r="A52" s="554" t="s">
        <v>77</v>
      </c>
      <c r="B52" s="329" t="s">
        <v>131</v>
      </c>
      <c r="C52" s="403">
        <v>6720</v>
      </c>
      <c r="D52" s="403">
        <v>9414</v>
      </c>
      <c r="E52" s="559">
        <v>9399</v>
      </c>
      <c r="F52" s="648" t="s">
        <v>744</v>
      </c>
    </row>
    <row r="53" spans="1:6" ht="15" customHeight="1" x14ac:dyDescent="0.25">
      <c r="A53" s="554" t="s">
        <v>78</v>
      </c>
      <c r="B53" s="329" t="s">
        <v>43</v>
      </c>
      <c r="C53" s="403">
        <v>0</v>
      </c>
      <c r="D53" s="403">
        <v>0</v>
      </c>
      <c r="E53" s="559">
        <v>0</v>
      </c>
      <c r="F53" s="648" t="s">
        <v>745</v>
      </c>
    </row>
    <row r="54" spans="1:6" ht="16.2" thickBot="1" x14ac:dyDescent="0.3">
      <c r="A54" s="554" t="s">
        <v>79</v>
      </c>
      <c r="B54" s="329" t="s">
        <v>690</v>
      </c>
      <c r="C54" s="403">
        <v>0</v>
      </c>
      <c r="D54" s="403">
        <v>0</v>
      </c>
      <c r="E54" s="559">
        <v>0</v>
      </c>
      <c r="F54" s="648" t="s">
        <v>746</v>
      </c>
    </row>
    <row r="55" spans="1:6" ht="15" customHeight="1" thickBot="1" x14ac:dyDescent="0.3">
      <c r="A55" s="541" t="s">
        <v>6</v>
      </c>
      <c r="B55" s="545" t="s">
        <v>583</v>
      </c>
      <c r="C55" s="94">
        <v>0</v>
      </c>
      <c r="D55" s="94">
        <v>0</v>
      </c>
      <c r="E55" s="549">
        <v>0</v>
      </c>
      <c r="F55" s="648" t="s">
        <v>747</v>
      </c>
    </row>
    <row r="56" spans="1:6" ht="16.2" thickBot="1" x14ac:dyDescent="0.3">
      <c r="C56" s="550"/>
      <c r="D56" s="550"/>
      <c r="E56" s="550"/>
      <c r="F56" s="648"/>
    </row>
    <row r="57" spans="1:6" ht="16.2" thickBot="1" x14ac:dyDescent="0.3">
      <c r="A57" s="490" t="s">
        <v>678</v>
      </c>
      <c r="B57" s="491"/>
      <c r="C57" s="98"/>
      <c r="D57" s="98"/>
      <c r="E57" s="539"/>
      <c r="F57" s="648"/>
    </row>
    <row r="58" spans="1:6" ht="16.2" thickBot="1" x14ac:dyDescent="0.3">
      <c r="A58" s="490" t="s">
        <v>143</v>
      </c>
      <c r="B58" s="491"/>
      <c r="C58" s="98"/>
      <c r="D58" s="98"/>
      <c r="E58" s="539"/>
      <c r="F58" s="648"/>
    </row>
    <row r="59" spans="1:6" ht="15.6" x14ac:dyDescent="0.25">
      <c r="F59" s="648"/>
    </row>
    <row r="60" spans="1:6" ht="15.6" x14ac:dyDescent="0.25">
      <c r="F60" s="648"/>
    </row>
    <row r="61" spans="1:6" ht="15.6" x14ac:dyDescent="0.25">
      <c r="F61" s="648"/>
    </row>
    <row r="62" spans="1:6" ht="15.6" x14ac:dyDescent="0.25">
      <c r="F62" s="648"/>
    </row>
    <row r="63" spans="1:6" ht="15.6" x14ac:dyDescent="0.25">
      <c r="F63" s="648"/>
    </row>
    <row r="64" spans="1:6" ht="15.6" x14ac:dyDescent="0.25">
      <c r="F64" s="648"/>
    </row>
    <row r="65" spans="6:6" ht="15.6" x14ac:dyDescent="0.25">
      <c r="F65" s="648"/>
    </row>
    <row r="66" spans="6:6" ht="15.6" x14ac:dyDescent="0.25">
      <c r="F66" s="648"/>
    </row>
    <row r="67" spans="6:6" ht="15.6" x14ac:dyDescent="0.25">
      <c r="F67" s="648"/>
    </row>
    <row r="68" spans="6:6" ht="15.6" x14ac:dyDescent="0.25">
      <c r="F68" s="648"/>
    </row>
    <row r="69" spans="6:6" ht="15.6" x14ac:dyDescent="0.25">
      <c r="F69" s="648"/>
    </row>
    <row r="70" spans="6:6" ht="15.6" x14ac:dyDescent="0.25">
      <c r="F70" s="648"/>
    </row>
    <row r="71" spans="6:6" ht="15.6" x14ac:dyDescent="0.25">
      <c r="F71" s="648"/>
    </row>
    <row r="72" spans="6:6" ht="15.6" x14ac:dyDescent="0.25">
      <c r="F72" s="648"/>
    </row>
    <row r="73" spans="6:6" ht="15.6" x14ac:dyDescent="0.25">
      <c r="F73" s="648"/>
    </row>
    <row r="74" spans="6:6" ht="15.6" x14ac:dyDescent="0.25">
      <c r="F74" s="648"/>
    </row>
    <row r="75" spans="6:6" ht="15.6" x14ac:dyDescent="0.25">
      <c r="F75" s="648"/>
    </row>
    <row r="76" spans="6:6" ht="15.6" x14ac:dyDescent="0.25">
      <c r="F76" s="648"/>
    </row>
    <row r="77" spans="6:6" ht="15.6" x14ac:dyDescent="0.25">
      <c r="F77" s="648"/>
    </row>
    <row r="78" spans="6:6" ht="15.6" x14ac:dyDescent="0.25">
      <c r="F78" s="648"/>
    </row>
    <row r="79" spans="6:6" ht="15.6" x14ac:dyDescent="0.25">
      <c r="F79" s="648"/>
    </row>
    <row r="80" spans="6:6" ht="15.6" x14ac:dyDescent="0.25">
      <c r="F80" s="648"/>
    </row>
    <row r="81" spans="6:6" ht="15.6" x14ac:dyDescent="0.25">
      <c r="F81" s="648"/>
    </row>
    <row r="82" spans="6:6" ht="15.6" x14ac:dyDescent="0.25">
      <c r="F82" s="648"/>
    </row>
    <row r="83" spans="6:6" ht="15.6" x14ac:dyDescent="0.25">
      <c r="F83" s="648"/>
    </row>
    <row r="84" spans="6:6" ht="15.6" x14ac:dyDescent="0.25">
      <c r="F84" s="648"/>
    </row>
    <row r="85" spans="6:6" ht="15.6" x14ac:dyDescent="0.25">
      <c r="F85" s="648"/>
    </row>
    <row r="86" spans="6:6" ht="15.6" x14ac:dyDescent="0.25">
      <c r="F86" s="648"/>
    </row>
    <row r="87" spans="6:6" ht="15.6" x14ac:dyDescent="0.25">
      <c r="F87" s="648"/>
    </row>
    <row r="88" spans="6:6" ht="13.8" x14ac:dyDescent="0.25">
      <c r="F88" s="649"/>
    </row>
    <row r="90" spans="6:6" ht="15.6" x14ac:dyDescent="0.25">
      <c r="F90" s="648"/>
    </row>
    <row r="91" spans="6:6" x14ac:dyDescent="0.25">
      <c r="F91" s="650"/>
    </row>
    <row r="92" spans="6:6" x14ac:dyDescent="0.25">
      <c r="F92" s="650"/>
    </row>
    <row r="93" spans="6:6" x14ac:dyDescent="0.25">
      <c r="F93" s="650"/>
    </row>
    <row r="94" spans="6:6" x14ac:dyDescent="0.25">
      <c r="F94" s="650"/>
    </row>
    <row r="95" spans="6:6" x14ac:dyDescent="0.25">
      <c r="F95" s="650"/>
    </row>
    <row r="96" spans="6:6" x14ac:dyDescent="0.25">
      <c r="F96" s="650"/>
    </row>
    <row r="97" spans="6:6" x14ac:dyDescent="0.25">
      <c r="F97" s="650"/>
    </row>
    <row r="98" spans="6:6" x14ac:dyDescent="0.25">
      <c r="F98" s="650"/>
    </row>
    <row r="99" spans="6:6" x14ac:dyDescent="0.25">
      <c r="F99" s="650"/>
    </row>
    <row r="100" spans="6:6" x14ac:dyDescent="0.25">
      <c r="F100" s="650"/>
    </row>
    <row r="101" spans="6:6" x14ac:dyDescent="0.25">
      <c r="F101" s="650"/>
    </row>
    <row r="102" spans="6:6" x14ac:dyDescent="0.25">
      <c r="F102" s="650"/>
    </row>
    <row r="103" spans="6:6" x14ac:dyDescent="0.25">
      <c r="F103" s="650"/>
    </row>
    <row r="104" spans="6:6" x14ac:dyDescent="0.25">
      <c r="F104" s="650"/>
    </row>
    <row r="105" spans="6:6" x14ac:dyDescent="0.25">
      <c r="F105" s="650"/>
    </row>
    <row r="106" spans="6:6" x14ac:dyDescent="0.25">
      <c r="F106" s="650"/>
    </row>
    <row r="107" spans="6:6" x14ac:dyDescent="0.25">
      <c r="F107" s="650"/>
    </row>
    <row r="108" spans="6:6" x14ac:dyDescent="0.25">
      <c r="F108" s="650"/>
    </row>
    <row r="109" spans="6:6" x14ac:dyDescent="0.25">
      <c r="F109" s="650"/>
    </row>
    <row r="110" spans="6:6" x14ac:dyDescent="0.25">
      <c r="F110" s="650"/>
    </row>
    <row r="111" spans="6:6" x14ac:dyDescent="0.25">
      <c r="F111" s="650"/>
    </row>
    <row r="112" spans="6:6" x14ac:dyDescent="0.25">
      <c r="F112" s="650"/>
    </row>
    <row r="113" spans="6:6" x14ac:dyDescent="0.25">
      <c r="F113" s="650"/>
    </row>
    <row r="114" spans="6:6" x14ac:dyDescent="0.25">
      <c r="F114" s="650"/>
    </row>
    <row r="115" spans="6:6" x14ac:dyDescent="0.25">
      <c r="F115" s="650"/>
    </row>
    <row r="116" spans="6:6" x14ac:dyDescent="0.25">
      <c r="F116" s="650"/>
    </row>
    <row r="117" spans="6:6" x14ac:dyDescent="0.25">
      <c r="F117" s="650"/>
    </row>
    <row r="118" spans="6:6" x14ac:dyDescent="0.25">
      <c r="F118" s="650"/>
    </row>
    <row r="119" spans="6:6" x14ac:dyDescent="0.25">
      <c r="F119" s="650"/>
    </row>
    <row r="120" spans="6:6" x14ac:dyDescent="0.25">
      <c r="F120" s="650"/>
    </row>
    <row r="121" spans="6:6" x14ac:dyDescent="0.25">
      <c r="F121" s="650"/>
    </row>
    <row r="122" spans="6:6" x14ac:dyDescent="0.25">
      <c r="F122" s="650"/>
    </row>
    <row r="123" spans="6:6" x14ac:dyDescent="0.25">
      <c r="F123" s="650"/>
    </row>
    <row r="124" spans="6:6" x14ac:dyDescent="0.25">
      <c r="F124" s="650"/>
    </row>
    <row r="125" spans="6:6" x14ac:dyDescent="0.25">
      <c r="F125" s="650"/>
    </row>
    <row r="126" spans="6:6" x14ac:dyDescent="0.25">
      <c r="F126" s="650"/>
    </row>
    <row r="127" spans="6:6" x14ac:dyDescent="0.25">
      <c r="F127" s="650"/>
    </row>
    <row r="128" spans="6:6" x14ac:dyDescent="0.25">
      <c r="F128" s="650"/>
    </row>
    <row r="129" spans="6:6" x14ac:dyDescent="0.25">
      <c r="F129" s="650"/>
    </row>
    <row r="130" spans="6:6" x14ac:dyDescent="0.25">
      <c r="F130" s="650"/>
    </row>
    <row r="131" spans="6:6" x14ac:dyDescent="0.25">
      <c r="F131" s="650"/>
    </row>
    <row r="132" spans="6:6" x14ac:dyDescent="0.25">
      <c r="F132" s="650"/>
    </row>
    <row r="133" spans="6:6" x14ac:dyDescent="0.25">
      <c r="F133" s="650"/>
    </row>
    <row r="134" spans="6:6" x14ac:dyDescent="0.25">
      <c r="F134" s="650"/>
    </row>
    <row r="135" spans="6:6" x14ac:dyDescent="0.25">
      <c r="F135" s="650"/>
    </row>
    <row r="136" spans="6:6" x14ac:dyDescent="0.25">
      <c r="F136" s="650"/>
    </row>
    <row r="137" spans="6:6" x14ac:dyDescent="0.25">
      <c r="F137" s="650"/>
    </row>
    <row r="138" spans="6:6" x14ac:dyDescent="0.25">
      <c r="F138" s="650"/>
    </row>
    <row r="139" spans="6:6" x14ac:dyDescent="0.25">
      <c r="F139" s="650"/>
    </row>
    <row r="140" spans="6:6" x14ac:dyDescent="0.25">
      <c r="F140" s="650"/>
    </row>
    <row r="141" spans="6:6" x14ac:dyDescent="0.25">
      <c r="F141" s="650"/>
    </row>
    <row r="142" spans="6:6" x14ac:dyDescent="0.25">
      <c r="F142" s="650"/>
    </row>
    <row r="143" spans="6:6" x14ac:dyDescent="0.25">
      <c r="F143" s="650"/>
    </row>
    <row r="144" spans="6:6" x14ac:dyDescent="0.25">
      <c r="F144" s="650"/>
    </row>
    <row r="145" spans="6:6" x14ac:dyDescent="0.25">
      <c r="F145" s="650"/>
    </row>
    <row r="146" spans="6:6" x14ac:dyDescent="0.25">
      <c r="F146" s="65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0"/>
  </sheetPr>
  <dimension ref="A1:E58"/>
  <sheetViews>
    <sheetView zoomScaleNormal="100" zoomScaleSheetLayoutView="145" workbookViewId="0">
      <selection activeCell="G6" sqref="G6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16384" width="9.33203125" style="26"/>
  </cols>
  <sheetData>
    <row r="1" spans="1:5" s="481" customFormat="1" ht="21" customHeight="1" thickBot="1" x14ac:dyDescent="0.3">
      <c r="A1" s="480"/>
      <c r="B1" s="482"/>
      <c r="C1" s="527"/>
      <c r="D1" s="527"/>
      <c r="E1" s="623" t="str">
        <f>+CONCATENATE("8.2.2. melléklet a ……/",LEFT(ÖSSZEFÜGGÉSEK!A4,4)+1,". (……) önkormányzati rendelethez")</f>
        <v>8.2.2. melléklet a ……/2015. (……) önkormányzati rendelethez</v>
      </c>
    </row>
    <row r="2" spans="1:5" s="528" customFormat="1" ht="25.5" customHeight="1" x14ac:dyDescent="0.25">
      <c r="A2" s="508" t="s">
        <v>141</v>
      </c>
      <c r="B2" s="1324" t="s">
        <v>145</v>
      </c>
      <c r="C2" s="1325"/>
      <c r="D2" s="1326"/>
      <c r="E2" s="551" t="s">
        <v>48</v>
      </c>
    </row>
    <row r="3" spans="1:5" s="528" customFormat="1" ht="16.2" thickBot="1" x14ac:dyDescent="0.3">
      <c r="A3" s="526" t="s">
        <v>140</v>
      </c>
      <c r="B3" s="1321" t="s">
        <v>687</v>
      </c>
      <c r="C3" s="1327"/>
      <c r="D3" s="1328"/>
      <c r="E3" s="552" t="s">
        <v>47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04" customFormat="1" ht="12" customHeight="1" thickBot="1" x14ac:dyDescent="0.3">
      <c r="A8" s="478" t="s">
        <v>4</v>
      </c>
      <c r="B8" s="542" t="s">
        <v>564</v>
      </c>
      <c r="C8" s="409">
        <f>SUM(C9:C18)</f>
        <v>0</v>
      </c>
      <c r="D8" s="569">
        <f>SUM(D9:D18)</f>
        <v>0</v>
      </c>
      <c r="E8" s="548">
        <f>SUM(E9:E18)</f>
        <v>0</v>
      </c>
    </row>
    <row r="9" spans="1:5" s="504" customFormat="1" ht="12" customHeight="1" x14ac:dyDescent="0.25">
      <c r="A9" s="553" t="s">
        <v>70</v>
      </c>
      <c r="B9" s="331" t="s">
        <v>342</v>
      </c>
      <c r="C9" s="91"/>
      <c r="D9" s="570"/>
      <c r="E9" s="537"/>
    </row>
    <row r="10" spans="1:5" s="504" customFormat="1" ht="12" customHeight="1" x14ac:dyDescent="0.25">
      <c r="A10" s="554" t="s">
        <v>71</v>
      </c>
      <c r="B10" s="329" t="s">
        <v>343</v>
      </c>
      <c r="C10" s="406"/>
      <c r="D10" s="571"/>
      <c r="E10" s="100"/>
    </row>
    <row r="11" spans="1:5" s="504" customFormat="1" ht="12" customHeight="1" x14ac:dyDescent="0.25">
      <c r="A11" s="554" t="s">
        <v>72</v>
      </c>
      <c r="B11" s="329" t="s">
        <v>344</v>
      </c>
      <c r="C11" s="406"/>
      <c r="D11" s="571"/>
      <c r="E11" s="100"/>
    </row>
    <row r="12" spans="1:5" s="504" customFormat="1" ht="12" customHeight="1" x14ac:dyDescent="0.25">
      <c r="A12" s="554" t="s">
        <v>73</v>
      </c>
      <c r="B12" s="329" t="s">
        <v>345</v>
      </c>
      <c r="C12" s="406"/>
      <c r="D12" s="571"/>
      <c r="E12" s="100"/>
    </row>
    <row r="13" spans="1:5" s="504" customFormat="1" ht="12" customHeight="1" x14ac:dyDescent="0.25">
      <c r="A13" s="554" t="s">
        <v>103</v>
      </c>
      <c r="B13" s="329" t="s">
        <v>346</v>
      </c>
      <c r="C13" s="406"/>
      <c r="D13" s="571"/>
      <c r="E13" s="100"/>
    </row>
    <row r="14" spans="1:5" s="504" customFormat="1" ht="12" customHeight="1" x14ac:dyDescent="0.25">
      <c r="A14" s="554" t="s">
        <v>74</v>
      </c>
      <c r="B14" s="329" t="s">
        <v>565</v>
      </c>
      <c r="C14" s="406"/>
      <c r="D14" s="571"/>
      <c r="E14" s="100"/>
    </row>
    <row r="15" spans="1:5" s="531" customFormat="1" ht="12" customHeight="1" x14ac:dyDescent="0.25">
      <c r="A15" s="554" t="s">
        <v>75</v>
      </c>
      <c r="B15" s="328" t="s">
        <v>566</v>
      </c>
      <c r="C15" s="406"/>
      <c r="D15" s="571"/>
      <c r="E15" s="100"/>
    </row>
    <row r="16" spans="1:5" s="531" customFormat="1" ht="12" customHeight="1" x14ac:dyDescent="0.25">
      <c r="A16" s="554" t="s">
        <v>83</v>
      </c>
      <c r="B16" s="329" t="s">
        <v>349</v>
      </c>
      <c r="C16" s="92"/>
      <c r="D16" s="572"/>
      <c r="E16" s="536"/>
    </row>
    <row r="17" spans="1:5" s="504" customFormat="1" ht="12" customHeight="1" x14ac:dyDescent="0.25">
      <c r="A17" s="554" t="s">
        <v>84</v>
      </c>
      <c r="B17" s="329" t="s">
        <v>351</v>
      </c>
      <c r="C17" s="406"/>
      <c r="D17" s="571"/>
      <c r="E17" s="100"/>
    </row>
    <row r="18" spans="1:5" s="531" customFormat="1" ht="12" customHeight="1" thickBot="1" x14ac:dyDescent="0.3">
      <c r="A18" s="554" t="s">
        <v>85</v>
      </c>
      <c r="B18" s="328" t="s">
        <v>353</v>
      </c>
      <c r="C18" s="408"/>
      <c r="D18" s="101"/>
      <c r="E18" s="532"/>
    </row>
    <row r="19" spans="1:5" s="531" customFormat="1" ht="12" customHeight="1" thickBot="1" x14ac:dyDescent="0.3">
      <c r="A19" s="478" t="s">
        <v>5</v>
      </c>
      <c r="B19" s="542" t="s">
        <v>567</v>
      </c>
      <c r="C19" s="409">
        <f>SUM(C20:C22)</f>
        <v>0</v>
      </c>
      <c r="D19" s="569">
        <f>SUM(D20:D22)</f>
        <v>0</v>
      </c>
      <c r="E19" s="548">
        <f>SUM(E20:E22)</f>
        <v>0</v>
      </c>
    </row>
    <row r="20" spans="1:5" s="531" customFormat="1" ht="12" customHeight="1" x14ac:dyDescent="0.25">
      <c r="A20" s="554" t="s">
        <v>76</v>
      </c>
      <c r="B20" s="330" t="s">
        <v>315</v>
      </c>
      <c r="C20" s="406"/>
      <c r="D20" s="571"/>
      <c r="E20" s="100"/>
    </row>
    <row r="21" spans="1:5" s="531" customFormat="1" ht="12" customHeight="1" x14ac:dyDescent="0.25">
      <c r="A21" s="554" t="s">
        <v>77</v>
      </c>
      <c r="B21" s="329" t="s">
        <v>568</v>
      </c>
      <c r="C21" s="406"/>
      <c r="D21" s="571"/>
      <c r="E21" s="100"/>
    </row>
    <row r="22" spans="1:5" s="531" customFormat="1" ht="12" customHeight="1" x14ac:dyDescent="0.25">
      <c r="A22" s="554" t="s">
        <v>78</v>
      </c>
      <c r="B22" s="329" t="s">
        <v>569</v>
      </c>
      <c r="C22" s="406"/>
      <c r="D22" s="571"/>
      <c r="E22" s="100"/>
    </row>
    <row r="23" spans="1:5" s="504" customFormat="1" ht="12" customHeight="1" thickBot="1" x14ac:dyDescent="0.3">
      <c r="A23" s="554" t="s">
        <v>79</v>
      </c>
      <c r="B23" s="329" t="s">
        <v>688</v>
      </c>
      <c r="C23" s="406"/>
      <c r="D23" s="571"/>
      <c r="E23" s="100"/>
    </row>
    <row r="24" spans="1:5" s="504" customFormat="1" ht="12" customHeight="1" thickBot="1" x14ac:dyDescent="0.3">
      <c r="A24" s="541" t="s">
        <v>6</v>
      </c>
      <c r="B24" s="349" t="s">
        <v>118</v>
      </c>
      <c r="C24" s="35"/>
      <c r="D24" s="573"/>
      <c r="E24" s="547"/>
    </row>
    <row r="25" spans="1:5" s="504" customFormat="1" ht="12" customHeight="1" thickBot="1" x14ac:dyDescent="0.3">
      <c r="A25" s="541" t="s">
        <v>7</v>
      </c>
      <c r="B25" s="349" t="s">
        <v>570</v>
      </c>
      <c r="C25" s="409">
        <f>+C26+C27</f>
        <v>0</v>
      </c>
      <c r="D25" s="569">
        <f>+D26+D27</f>
        <v>0</v>
      </c>
      <c r="E25" s="548">
        <f>+E26+E27</f>
        <v>0</v>
      </c>
    </row>
    <row r="26" spans="1:5" s="504" customFormat="1" ht="12" customHeight="1" x14ac:dyDescent="0.25">
      <c r="A26" s="555" t="s">
        <v>329</v>
      </c>
      <c r="B26" s="556" t="s">
        <v>568</v>
      </c>
      <c r="C26" s="88"/>
      <c r="D26" s="562"/>
      <c r="E26" s="535"/>
    </row>
    <row r="27" spans="1:5" s="504" customFormat="1" ht="12" customHeight="1" x14ac:dyDescent="0.25">
      <c r="A27" s="555" t="s">
        <v>335</v>
      </c>
      <c r="B27" s="557" t="s">
        <v>571</v>
      </c>
      <c r="C27" s="410"/>
      <c r="D27" s="574"/>
      <c r="E27" s="534"/>
    </row>
    <row r="28" spans="1:5" s="504" customFormat="1" ht="12" customHeight="1" thickBot="1" x14ac:dyDescent="0.3">
      <c r="A28" s="554" t="s">
        <v>337</v>
      </c>
      <c r="B28" s="558" t="s">
        <v>689</v>
      </c>
      <c r="C28" s="538"/>
      <c r="D28" s="575"/>
      <c r="E28" s="533"/>
    </row>
    <row r="29" spans="1:5" s="504" customFormat="1" ht="12" customHeight="1" thickBot="1" x14ac:dyDescent="0.3">
      <c r="A29" s="541" t="s">
        <v>8</v>
      </c>
      <c r="B29" s="349" t="s">
        <v>572</v>
      </c>
      <c r="C29" s="409">
        <f>+C30+C31+C32</f>
        <v>0</v>
      </c>
      <c r="D29" s="569">
        <f>+D30+D31+D32</f>
        <v>0</v>
      </c>
      <c r="E29" s="548">
        <f>+E30+E31+E32</f>
        <v>0</v>
      </c>
    </row>
    <row r="30" spans="1:5" s="504" customFormat="1" ht="12" customHeight="1" x14ac:dyDescent="0.25">
      <c r="A30" s="555" t="s">
        <v>63</v>
      </c>
      <c r="B30" s="556" t="s">
        <v>355</v>
      </c>
      <c r="C30" s="88"/>
      <c r="D30" s="562"/>
      <c r="E30" s="535"/>
    </row>
    <row r="31" spans="1:5" s="504" customFormat="1" ht="12" customHeight="1" x14ac:dyDescent="0.25">
      <c r="A31" s="555" t="s">
        <v>64</v>
      </c>
      <c r="B31" s="557" t="s">
        <v>356</v>
      </c>
      <c r="C31" s="410"/>
      <c r="D31" s="574"/>
      <c r="E31" s="534"/>
    </row>
    <row r="32" spans="1:5" s="504" customFormat="1" ht="12" customHeight="1" thickBot="1" x14ac:dyDescent="0.3">
      <c r="A32" s="554" t="s">
        <v>65</v>
      </c>
      <c r="B32" s="540" t="s">
        <v>358</v>
      </c>
      <c r="C32" s="538"/>
      <c r="D32" s="575"/>
      <c r="E32" s="533"/>
    </row>
    <row r="33" spans="1:5" s="504" customFormat="1" ht="12" customHeight="1" thickBot="1" x14ac:dyDescent="0.3">
      <c r="A33" s="541" t="s">
        <v>9</v>
      </c>
      <c r="B33" s="349" t="s">
        <v>483</v>
      </c>
      <c r="C33" s="35"/>
      <c r="D33" s="573"/>
      <c r="E33" s="547"/>
    </row>
    <row r="34" spans="1:5" s="504" customFormat="1" ht="12" customHeight="1" thickBot="1" x14ac:dyDescent="0.3">
      <c r="A34" s="541" t="s">
        <v>10</v>
      </c>
      <c r="B34" s="349" t="s">
        <v>573</v>
      </c>
      <c r="C34" s="35"/>
      <c r="D34" s="573"/>
      <c r="E34" s="547"/>
    </row>
    <row r="35" spans="1:5" s="504" customFormat="1" ht="12" customHeight="1" thickBot="1" x14ac:dyDescent="0.3">
      <c r="A35" s="478" t="s">
        <v>11</v>
      </c>
      <c r="B35" s="349" t="s">
        <v>574</v>
      </c>
      <c r="C35" s="409">
        <f>+C8+C19+C24+C25+C29+C33+C34</f>
        <v>0</v>
      </c>
      <c r="D35" s="569">
        <f>+D8+D19+D24+D25+D29+D33+D34</f>
        <v>0</v>
      </c>
      <c r="E35" s="548">
        <f>+E8+E19+E24+E25+E29+E33+E34</f>
        <v>0</v>
      </c>
    </row>
    <row r="36" spans="1:5" s="531" customFormat="1" ht="12" customHeight="1" thickBot="1" x14ac:dyDescent="0.3">
      <c r="A36" s="543" t="s">
        <v>12</v>
      </c>
      <c r="B36" s="349" t="s">
        <v>575</v>
      </c>
      <c r="C36" s="409">
        <f>+C37+C38+C39</f>
        <v>0</v>
      </c>
      <c r="D36" s="569">
        <f>+D37+D38+D39</f>
        <v>0</v>
      </c>
      <c r="E36" s="548">
        <f>+E37+E38+E39</f>
        <v>0</v>
      </c>
    </row>
    <row r="37" spans="1:5" s="531" customFormat="1" ht="15" customHeight="1" x14ac:dyDescent="0.25">
      <c r="A37" s="555" t="s">
        <v>576</v>
      </c>
      <c r="B37" s="556" t="s">
        <v>161</v>
      </c>
      <c r="C37" s="88"/>
      <c r="D37" s="562"/>
      <c r="E37" s="535"/>
    </row>
    <row r="38" spans="1:5" s="531" customFormat="1" ht="15" customHeight="1" x14ac:dyDescent="0.25">
      <c r="A38" s="555" t="s">
        <v>577</v>
      </c>
      <c r="B38" s="557" t="s">
        <v>0</v>
      </c>
      <c r="C38" s="410"/>
      <c r="D38" s="574"/>
      <c r="E38" s="534"/>
    </row>
    <row r="39" spans="1:5" ht="13.8" thickBot="1" x14ac:dyDescent="0.3">
      <c r="A39" s="554" t="s">
        <v>578</v>
      </c>
      <c r="B39" s="540" t="s">
        <v>579</v>
      </c>
      <c r="C39" s="538"/>
      <c r="D39" s="575"/>
      <c r="E39" s="533"/>
    </row>
    <row r="40" spans="1:5" s="530" customFormat="1" ht="16.5" customHeight="1" thickBot="1" x14ac:dyDescent="0.25">
      <c r="A40" s="543" t="s">
        <v>13</v>
      </c>
      <c r="B40" s="544" t="s">
        <v>580</v>
      </c>
      <c r="C40" s="94">
        <f>+C35+C36</f>
        <v>0</v>
      </c>
      <c r="D40" s="576">
        <f>+D35+D36</f>
        <v>0</v>
      </c>
      <c r="E40" s="549">
        <f>+E35+E36</f>
        <v>0</v>
      </c>
    </row>
    <row r="41" spans="1:5" s="306" customFormat="1" ht="12" customHeight="1" x14ac:dyDescent="0.25">
      <c r="A41" s="486"/>
      <c r="B41" s="487"/>
      <c r="C41" s="502"/>
      <c r="D41" s="502"/>
      <c r="E41" s="502"/>
    </row>
    <row r="42" spans="1:5" ht="12" customHeight="1" thickBot="1" x14ac:dyDescent="0.3">
      <c r="A42" s="488"/>
      <c r="B42" s="489"/>
      <c r="C42" s="503"/>
      <c r="D42" s="503"/>
      <c r="E42" s="503"/>
    </row>
    <row r="43" spans="1:5" ht="12" customHeight="1" thickBot="1" x14ac:dyDescent="0.3">
      <c r="A43" s="1318" t="s">
        <v>42</v>
      </c>
      <c r="B43" s="1319"/>
      <c r="C43" s="1319"/>
      <c r="D43" s="1319"/>
      <c r="E43" s="1320"/>
    </row>
    <row r="44" spans="1:5" ht="12" customHeight="1" thickBot="1" x14ac:dyDescent="0.3">
      <c r="A44" s="541" t="s">
        <v>4</v>
      </c>
      <c r="B44" s="349" t="s">
        <v>581</v>
      </c>
      <c r="C44" s="409">
        <f>SUM(C45:C49)</f>
        <v>0</v>
      </c>
      <c r="D44" s="409">
        <f>SUM(D45:D49)</f>
        <v>0</v>
      </c>
      <c r="E44" s="548">
        <f>SUM(E45:E49)</f>
        <v>0</v>
      </c>
    </row>
    <row r="45" spans="1:5" ht="12" customHeight="1" x14ac:dyDescent="0.25">
      <c r="A45" s="554" t="s">
        <v>70</v>
      </c>
      <c r="B45" s="330" t="s">
        <v>34</v>
      </c>
      <c r="C45" s="88"/>
      <c r="D45" s="88"/>
      <c r="E45" s="535"/>
    </row>
    <row r="46" spans="1:5" ht="12" customHeight="1" x14ac:dyDescent="0.25">
      <c r="A46" s="554" t="s">
        <v>71</v>
      </c>
      <c r="B46" s="329" t="s">
        <v>127</v>
      </c>
      <c r="C46" s="403"/>
      <c r="D46" s="403"/>
      <c r="E46" s="559"/>
    </row>
    <row r="47" spans="1:5" ht="12" customHeight="1" x14ac:dyDescent="0.25">
      <c r="A47" s="554" t="s">
        <v>72</v>
      </c>
      <c r="B47" s="329" t="s">
        <v>98</v>
      </c>
      <c r="C47" s="403"/>
      <c r="D47" s="403"/>
      <c r="E47" s="559"/>
    </row>
    <row r="48" spans="1:5" s="306" customFormat="1" ht="12" customHeight="1" x14ac:dyDescent="0.25">
      <c r="A48" s="554" t="s">
        <v>73</v>
      </c>
      <c r="B48" s="329" t="s">
        <v>128</v>
      </c>
      <c r="C48" s="403"/>
      <c r="D48" s="403"/>
      <c r="E48" s="559"/>
    </row>
    <row r="49" spans="1:5" ht="12" customHeight="1" thickBot="1" x14ac:dyDescent="0.3">
      <c r="A49" s="554" t="s">
        <v>103</v>
      </c>
      <c r="B49" s="329" t="s">
        <v>129</v>
      </c>
      <c r="C49" s="403"/>
      <c r="D49" s="403"/>
      <c r="E49" s="559"/>
    </row>
    <row r="50" spans="1:5" ht="12" customHeight="1" thickBot="1" x14ac:dyDescent="0.3">
      <c r="A50" s="541" t="s">
        <v>5</v>
      </c>
      <c r="B50" s="349" t="s">
        <v>582</v>
      </c>
      <c r="C50" s="409">
        <f>SUM(C51:C53)</f>
        <v>0</v>
      </c>
      <c r="D50" s="409">
        <f>SUM(D51:D53)</f>
        <v>0</v>
      </c>
      <c r="E50" s="548">
        <f>SUM(E51:E53)</f>
        <v>0</v>
      </c>
    </row>
    <row r="51" spans="1:5" ht="12" customHeight="1" x14ac:dyDescent="0.25">
      <c r="A51" s="554" t="s">
        <v>76</v>
      </c>
      <c r="B51" s="330" t="s">
        <v>152</v>
      </c>
      <c r="C51" s="88"/>
      <c r="D51" s="88"/>
      <c r="E51" s="535"/>
    </row>
    <row r="52" spans="1:5" ht="12" customHeight="1" x14ac:dyDescent="0.25">
      <c r="A52" s="554" t="s">
        <v>77</v>
      </c>
      <c r="B52" s="329" t="s">
        <v>131</v>
      </c>
      <c r="C52" s="403"/>
      <c r="D52" s="403"/>
      <c r="E52" s="559"/>
    </row>
    <row r="53" spans="1:5" ht="15" customHeight="1" x14ac:dyDescent="0.25">
      <c r="A53" s="554" t="s">
        <v>78</v>
      </c>
      <c r="B53" s="329" t="s">
        <v>43</v>
      </c>
      <c r="C53" s="403"/>
      <c r="D53" s="403"/>
      <c r="E53" s="559"/>
    </row>
    <row r="54" spans="1:5" ht="13.8" thickBot="1" x14ac:dyDescent="0.3">
      <c r="A54" s="554" t="s">
        <v>79</v>
      </c>
      <c r="B54" s="329" t="s">
        <v>690</v>
      </c>
      <c r="C54" s="403"/>
      <c r="D54" s="403"/>
      <c r="E54" s="559"/>
    </row>
    <row r="55" spans="1:5" ht="15" customHeight="1" thickBot="1" x14ac:dyDescent="0.3">
      <c r="A55" s="541" t="s">
        <v>6</v>
      </c>
      <c r="B55" s="545" t="s">
        <v>583</v>
      </c>
      <c r="C55" s="94">
        <f>+C44+C50</f>
        <v>0</v>
      </c>
      <c r="D55" s="94">
        <f>+D44+D50</f>
        <v>0</v>
      </c>
      <c r="E55" s="549">
        <f>+E44+E50</f>
        <v>0</v>
      </c>
    </row>
    <row r="56" spans="1:5" ht="13.8" thickBot="1" x14ac:dyDescent="0.3">
      <c r="C56" s="550"/>
      <c r="D56" s="550"/>
      <c r="E56" s="550"/>
    </row>
    <row r="57" spans="1:5" ht="13.8" thickBot="1" x14ac:dyDescent="0.3">
      <c r="A57" s="490" t="s">
        <v>678</v>
      </c>
      <c r="B57" s="491"/>
      <c r="C57" s="98"/>
      <c r="D57" s="98"/>
      <c r="E57" s="539"/>
    </row>
    <row r="58" spans="1:5" ht="13.8" thickBot="1" x14ac:dyDescent="0.3">
      <c r="A58" s="490" t="s">
        <v>143</v>
      </c>
      <c r="B58" s="491"/>
      <c r="C58" s="98"/>
      <c r="D58" s="98"/>
      <c r="E58" s="53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16384" width="9.33203125" style="26"/>
  </cols>
  <sheetData>
    <row r="1" spans="1:5" s="481" customFormat="1" ht="21" customHeight="1" thickBot="1" x14ac:dyDescent="0.3">
      <c r="A1" s="480"/>
      <c r="B1" s="482"/>
      <c r="C1" s="527"/>
      <c r="D1" s="527"/>
      <c r="E1" s="623" t="str">
        <f>+CONCATENATE("8.2.3. melléklet a ……/",LEFT(ÖSSZEFÜGGÉSEK!A4,4)+1,". (……) önkormányzati rendelethez")</f>
        <v>8.2.3. melléklet a ……/2015. (……) önkormányzati rendelethez</v>
      </c>
    </row>
    <row r="2" spans="1:5" s="528" customFormat="1" ht="25.5" customHeight="1" x14ac:dyDescent="0.25">
      <c r="A2" s="508" t="s">
        <v>141</v>
      </c>
      <c r="B2" s="1324" t="s">
        <v>145</v>
      </c>
      <c r="C2" s="1325"/>
      <c r="D2" s="1326"/>
      <c r="E2" s="551" t="s">
        <v>48</v>
      </c>
    </row>
    <row r="3" spans="1:5" s="528" customFormat="1" ht="16.2" thickBot="1" x14ac:dyDescent="0.3">
      <c r="A3" s="526" t="s">
        <v>140</v>
      </c>
      <c r="B3" s="1321" t="s">
        <v>682</v>
      </c>
      <c r="C3" s="1327"/>
      <c r="D3" s="1328"/>
      <c r="E3" s="552" t="s">
        <v>48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04" customFormat="1" ht="12" customHeight="1" thickBot="1" x14ac:dyDescent="0.3">
      <c r="A8" s="478" t="s">
        <v>4</v>
      </c>
      <c r="B8" s="542" t="s">
        <v>564</v>
      </c>
      <c r="C8" s="409">
        <f>SUM(C9:C18)</f>
        <v>0</v>
      </c>
      <c r="D8" s="569">
        <f>SUM(D9:D18)</f>
        <v>0</v>
      </c>
      <c r="E8" s="548">
        <f>SUM(E9:E18)</f>
        <v>0</v>
      </c>
    </row>
    <row r="9" spans="1:5" s="504" customFormat="1" ht="12" customHeight="1" x14ac:dyDescent="0.25">
      <c r="A9" s="553" t="s">
        <v>70</v>
      </c>
      <c r="B9" s="331" t="s">
        <v>342</v>
      </c>
      <c r="C9" s="91"/>
      <c r="D9" s="570"/>
      <c r="E9" s="537"/>
    </row>
    <row r="10" spans="1:5" s="504" customFormat="1" ht="12" customHeight="1" x14ac:dyDescent="0.25">
      <c r="A10" s="554" t="s">
        <v>71</v>
      </c>
      <c r="B10" s="329" t="s">
        <v>343</v>
      </c>
      <c r="C10" s="406"/>
      <c r="D10" s="571"/>
      <c r="E10" s="100"/>
    </row>
    <row r="11" spans="1:5" s="504" customFormat="1" ht="12" customHeight="1" x14ac:dyDescent="0.25">
      <c r="A11" s="554" t="s">
        <v>72</v>
      </c>
      <c r="B11" s="329" t="s">
        <v>344</v>
      </c>
      <c r="C11" s="406"/>
      <c r="D11" s="571"/>
      <c r="E11" s="100"/>
    </row>
    <row r="12" spans="1:5" s="504" customFormat="1" ht="12" customHeight="1" x14ac:dyDescent="0.25">
      <c r="A12" s="554" t="s">
        <v>73</v>
      </c>
      <c r="B12" s="329" t="s">
        <v>345</v>
      </c>
      <c r="C12" s="406"/>
      <c r="D12" s="571"/>
      <c r="E12" s="100"/>
    </row>
    <row r="13" spans="1:5" s="504" customFormat="1" ht="12" customHeight="1" x14ac:dyDescent="0.25">
      <c r="A13" s="554" t="s">
        <v>103</v>
      </c>
      <c r="B13" s="329" t="s">
        <v>346</v>
      </c>
      <c r="C13" s="406"/>
      <c r="D13" s="571"/>
      <c r="E13" s="100"/>
    </row>
    <row r="14" spans="1:5" s="504" customFormat="1" ht="12" customHeight="1" x14ac:dyDescent="0.25">
      <c r="A14" s="554" t="s">
        <v>74</v>
      </c>
      <c r="B14" s="329" t="s">
        <v>565</v>
      </c>
      <c r="C14" s="406"/>
      <c r="D14" s="571"/>
      <c r="E14" s="100"/>
    </row>
    <row r="15" spans="1:5" s="531" customFormat="1" ht="12" customHeight="1" x14ac:dyDescent="0.25">
      <c r="A15" s="554" t="s">
        <v>75</v>
      </c>
      <c r="B15" s="328" t="s">
        <v>566</v>
      </c>
      <c r="C15" s="406"/>
      <c r="D15" s="571"/>
      <c r="E15" s="100"/>
    </row>
    <row r="16" spans="1:5" s="531" customFormat="1" ht="12" customHeight="1" x14ac:dyDescent="0.25">
      <c r="A16" s="554" t="s">
        <v>83</v>
      </c>
      <c r="B16" s="329" t="s">
        <v>349</v>
      </c>
      <c r="C16" s="92"/>
      <c r="D16" s="572"/>
      <c r="E16" s="536"/>
    </row>
    <row r="17" spans="1:5" s="504" customFormat="1" ht="12" customHeight="1" x14ac:dyDescent="0.25">
      <c r="A17" s="554" t="s">
        <v>84</v>
      </c>
      <c r="B17" s="329" t="s">
        <v>351</v>
      </c>
      <c r="C17" s="406"/>
      <c r="D17" s="571"/>
      <c r="E17" s="100"/>
    </row>
    <row r="18" spans="1:5" s="531" customFormat="1" ht="12" customHeight="1" thickBot="1" x14ac:dyDescent="0.3">
      <c r="A18" s="554" t="s">
        <v>85</v>
      </c>
      <c r="B18" s="328" t="s">
        <v>353</v>
      </c>
      <c r="C18" s="408"/>
      <c r="D18" s="101"/>
      <c r="E18" s="532"/>
    </row>
    <row r="19" spans="1:5" s="531" customFormat="1" ht="12" customHeight="1" thickBot="1" x14ac:dyDescent="0.3">
      <c r="A19" s="478" t="s">
        <v>5</v>
      </c>
      <c r="B19" s="542" t="s">
        <v>567</v>
      </c>
      <c r="C19" s="409">
        <f>SUM(C20:C22)</f>
        <v>0</v>
      </c>
      <c r="D19" s="569">
        <f>SUM(D20:D22)</f>
        <v>0</v>
      </c>
      <c r="E19" s="548">
        <f>SUM(E20:E22)</f>
        <v>0</v>
      </c>
    </row>
    <row r="20" spans="1:5" s="531" customFormat="1" ht="12" customHeight="1" x14ac:dyDescent="0.25">
      <c r="A20" s="554" t="s">
        <v>76</v>
      </c>
      <c r="B20" s="330" t="s">
        <v>315</v>
      </c>
      <c r="C20" s="406"/>
      <c r="D20" s="571"/>
      <c r="E20" s="100"/>
    </row>
    <row r="21" spans="1:5" s="531" customFormat="1" ht="12" customHeight="1" x14ac:dyDescent="0.25">
      <c r="A21" s="554" t="s">
        <v>77</v>
      </c>
      <c r="B21" s="329" t="s">
        <v>568</v>
      </c>
      <c r="C21" s="406"/>
      <c r="D21" s="571"/>
      <c r="E21" s="100"/>
    </row>
    <row r="22" spans="1:5" s="531" customFormat="1" ht="12" customHeight="1" x14ac:dyDescent="0.25">
      <c r="A22" s="554" t="s">
        <v>78</v>
      </c>
      <c r="B22" s="329" t="s">
        <v>569</v>
      </c>
      <c r="C22" s="406"/>
      <c r="D22" s="571"/>
      <c r="E22" s="100"/>
    </row>
    <row r="23" spans="1:5" s="504" customFormat="1" ht="12" customHeight="1" thickBot="1" x14ac:dyDescent="0.3">
      <c r="A23" s="554" t="s">
        <v>79</v>
      </c>
      <c r="B23" s="329" t="s">
        <v>688</v>
      </c>
      <c r="C23" s="406"/>
      <c r="D23" s="571"/>
      <c r="E23" s="100"/>
    </row>
    <row r="24" spans="1:5" s="504" customFormat="1" ht="12" customHeight="1" thickBot="1" x14ac:dyDescent="0.3">
      <c r="A24" s="541" t="s">
        <v>6</v>
      </c>
      <c r="B24" s="349" t="s">
        <v>118</v>
      </c>
      <c r="C24" s="35"/>
      <c r="D24" s="573"/>
      <c r="E24" s="547"/>
    </row>
    <row r="25" spans="1:5" s="504" customFormat="1" ht="12" customHeight="1" thickBot="1" x14ac:dyDescent="0.3">
      <c r="A25" s="541" t="s">
        <v>7</v>
      </c>
      <c r="B25" s="349" t="s">
        <v>570</v>
      </c>
      <c r="C25" s="409">
        <f>+C26+C27</f>
        <v>0</v>
      </c>
      <c r="D25" s="569">
        <f>+D26+D27</f>
        <v>0</v>
      </c>
      <c r="E25" s="548">
        <f>+E26+E27</f>
        <v>0</v>
      </c>
    </row>
    <row r="26" spans="1:5" s="504" customFormat="1" ht="12" customHeight="1" x14ac:dyDescent="0.25">
      <c r="A26" s="555" t="s">
        <v>329</v>
      </c>
      <c r="B26" s="556" t="s">
        <v>568</v>
      </c>
      <c r="C26" s="88"/>
      <c r="D26" s="562"/>
      <c r="E26" s="535"/>
    </row>
    <row r="27" spans="1:5" s="504" customFormat="1" ht="12" customHeight="1" x14ac:dyDescent="0.25">
      <c r="A27" s="555" t="s">
        <v>335</v>
      </c>
      <c r="B27" s="557" t="s">
        <v>571</v>
      </c>
      <c r="C27" s="410"/>
      <c r="D27" s="574"/>
      <c r="E27" s="534"/>
    </row>
    <row r="28" spans="1:5" s="504" customFormat="1" ht="12" customHeight="1" thickBot="1" x14ac:dyDescent="0.3">
      <c r="A28" s="554" t="s">
        <v>337</v>
      </c>
      <c r="B28" s="558" t="s">
        <v>689</v>
      </c>
      <c r="C28" s="538"/>
      <c r="D28" s="575"/>
      <c r="E28" s="533"/>
    </row>
    <row r="29" spans="1:5" s="504" customFormat="1" ht="12" customHeight="1" thickBot="1" x14ac:dyDescent="0.3">
      <c r="A29" s="541" t="s">
        <v>8</v>
      </c>
      <c r="B29" s="349" t="s">
        <v>572</v>
      </c>
      <c r="C29" s="409">
        <f>+C30+C31+C32</f>
        <v>0</v>
      </c>
      <c r="D29" s="569">
        <f>+D30+D31+D32</f>
        <v>0</v>
      </c>
      <c r="E29" s="548">
        <f>+E30+E31+E32</f>
        <v>0</v>
      </c>
    </row>
    <row r="30" spans="1:5" s="504" customFormat="1" ht="12" customHeight="1" x14ac:dyDescent="0.25">
      <c r="A30" s="555" t="s">
        <v>63</v>
      </c>
      <c r="B30" s="556" t="s">
        <v>355</v>
      </c>
      <c r="C30" s="88"/>
      <c r="D30" s="562"/>
      <c r="E30" s="535"/>
    </row>
    <row r="31" spans="1:5" s="504" customFormat="1" ht="12" customHeight="1" x14ac:dyDescent="0.25">
      <c r="A31" s="555" t="s">
        <v>64</v>
      </c>
      <c r="B31" s="557" t="s">
        <v>356</v>
      </c>
      <c r="C31" s="410"/>
      <c r="D31" s="574"/>
      <c r="E31" s="534"/>
    </row>
    <row r="32" spans="1:5" s="504" customFormat="1" ht="12" customHeight="1" thickBot="1" x14ac:dyDescent="0.3">
      <c r="A32" s="554" t="s">
        <v>65</v>
      </c>
      <c r="B32" s="540" t="s">
        <v>358</v>
      </c>
      <c r="C32" s="538"/>
      <c r="D32" s="575"/>
      <c r="E32" s="533"/>
    </row>
    <row r="33" spans="1:5" s="504" customFormat="1" ht="12" customHeight="1" thickBot="1" x14ac:dyDescent="0.3">
      <c r="A33" s="541" t="s">
        <v>9</v>
      </c>
      <c r="B33" s="349" t="s">
        <v>483</v>
      </c>
      <c r="C33" s="35"/>
      <c r="D33" s="573"/>
      <c r="E33" s="547"/>
    </row>
    <row r="34" spans="1:5" s="504" customFormat="1" ht="12" customHeight="1" thickBot="1" x14ac:dyDescent="0.3">
      <c r="A34" s="541" t="s">
        <v>10</v>
      </c>
      <c r="B34" s="349" t="s">
        <v>573</v>
      </c>
      <c r="C34" s="35"/>
      <c r="D34" s="573"/>
      <c r="E34" s="547"/>
    </row>
    <row r="35" spans="1:5" s="504" customFormat="1" ht="12" customHeight="1" thickBot="1" x14ac:dyDescent="0.3">
      <c r="A35" s="478" t="s">
        <v>11</v>
      </c>
      <c r="B35" s="349" t="s">
        <v>574</v>
      </c>
      <c r="C35" s="409">
        <f>+C8+C19+C24+C25+C29+C33+C34</f>
        <v>0</v>
      </c>
      <c r="D35" s="569">
        <f>+D8+D19+D24+D25+D29+D33+D34</f>
        <v>0</v>
      </c>
      <c r="E35" s="548">
        <f>+E8+E19+E24+E25+E29+E33+E34</f>
        <v>0</v>
      </c>
    </row>
    <row r="36" spans="1:5" s="531" customFormat="1" ht="12" customHeight="1" thickBot="1" x14ac:dyDescent="0.3">
      <c r="A36" s="543" t="s">
        <v>12</v>
      </c>
      <c r="B36" s="349" t="s">
        <v>575</v>
      </c>
      <c r="C36" s="409">
        <f>+C37+C38+C39</f>
        <v>0</v>
      </c>
      <c r="D36" s="569">
        <f>+D37+D38+D39</f>
        <v>0</v>
      </c>
      <c r="E36" s="548">
        <f>+E37+E38+E39</f>
        <v>0</v>
      </c>
    </row>
    <row r="37" spans="1:5" s="531" customFormat="1" ht="15" customHeight="1" x14ac:dyDescent="0.25">
      <c r="A37" s="555" t="s">
        <v>576</v>
      </c>
      <c r="B37" s="556" t="s">
        <v>161</v>
      </c>
      <c r="C37" s="88"/>
      <c r="D37" s="562"/>
      <c r="E37" s="535"/>
    </row>
    <row r="38" spans="1:5" s="531" customFormat="1" ht="15" customHeight="1" x14ac:dyDescent="0.25">
      <c r="A38" s="555" t="s">
        <v>577</v>
      </c>
      <c r="B38" s="557" t="s">
        <v>0</v>
      </c>
      <c r="C38" s="410"/>
      <c r="D38" s="574"/>
      <c r="E38" s="534"/>
    </row>
    <row r="39" spans="1:5" ht="13.8" thickBot="1" x14ac:dyDescent="0.3">
      <c r="A39" s="554" t="s">
        <v>578</v>
      </c>
      <c r="B39" s="540" t="s">
        <v>579</v>
      </c>
      <c r="C39" s="538"/>
      <c r="D39" s="575"/>
      <c r="E39" s="533"/>
    </row>
    <row r="40" spans="1:5" s="530" customFormat="1" ht="16.5" customHeight="1" thickBot="1" x14ac:dyDescent="0.25">
      <c r="A40" s="543" t="s">
        <v>13</v>
      </c>
      <c r="B40" s="544" t="s">
        <v>580</v>
      </c>
      <c r="C40" s="94">
        <f>+C35+C36</f>
        <v>0</v>
      </c>
      <c r="D40" s="576">
        <f>+D35+D36</f>
        <v>0</v>
      </c>
      <c r="E40" s="549">
        <f>+E35+E36</f>
        <v>0</v>
      </c>
    </row>
    <row r="41" spans="1:5" s="306" customFormat="1" ht="12" customHeight="1" x14ac:dyDescent="0.25">
      <c r="A41" s="486"/>
      <c r="B41" s="487"/>
      <c r="C41" s="502"/>
      <c r="D41" s="502"/>
      <c r="E41" s="502"/>
    </row>
    <row r="42" spans="1:5" ht="12" customHeight="1" thickBot="1" x14ac:dyDescent="0.3">
      <c r="A42" s="488"/>
      <c r="B42" s="489"/>
      <c r="C42" s="503"/>
      <c r="D42" s="503"/>
      <c r="E42" s="503"/>
    </row>
    <row r="43" spans="1:5" ht="12" customHeight="1" thickBot="1" x14ac:dyDescent="0.3">
      <c r="A43" s="1318" t="s">
        <v>42</v>
      </c>
      <c r="B43" s="1319"/>
      <c r="C43" s="1319"/>
      <c r="D43" s="1319"/>
      <c r="E43" s="1320"/>
    </row>
    <row r="44" spans="1:5" ht="12" customHeight="1" thickBot="1" x14ac:dyDescent="0.3">
      <c r="A44" s="541" t="s">
        <v>4</v>
      </c>
      <c r="B44" s="349" t="s">
        <v>581</v>
      </c>
      <c r="C44" s="409">
        <f>SUM(C45:C49)</f>
        <v>0</v>
      </c>
      <c r="D44" s="409">
        <f>SUM(D45:D49)</f>
        <v>0</v>
      </c>
      <c r="E44" s="548">
        <f>SUM(E45:E49)</f>
        <v>0</v>
      </c>
    </row>
    <row r="45" spans="1:5" ht="12" customHeight="1" x14ac:dyDescent="0.25">
      <c r="A45" s="554" t="s">
        <v>70</v>
      </c>
      <c r="B45" s="330" t="s">
        <v>34</v>
      </c>
      <c r="C45" s="88"/>
      <c r="D45" s="88"/>
      <c r="E45" s="535"/>
    </row>
    <row r="46" spans="1:5" ht="12" customHeight="1" x14ac:dyDescent="0.25">
      <c r="A46" s="554" t="s">
        <v>71</v>
      </c>
      <c r="B46" s="329" t="s">
        <v>127</v>
      </c>
      <c r="C46" s="403"/>
      <c r="D46" s="403"/>
      <c r="E46" s="559"/>
    </row>
    <row r="47" spans="1:5" ht="12" customHeight="1" x14ac:dyDescent="0.25">
      <c r="A47" s="554" t="s">
        <v>72</v>
      </c>
      <c r="B47" s="329" t="s">
        <v>98</v>
      </c>
      <c r="C47" s="403"/>
      <c r="D47" s="403"/>
      <c r="E47" s="559"/>
    </row>
    <row r="48" spans="1:5" s="306" customFormat="1" ht="12" customHeight="1" x14ac:dyDescent="0.25">
      <c r="A48" s="554" t="s">
        <v>73</v>
      </c>
      <c r="B48" s="329" t="s">
        <v>128</v>
      </c>
      <c r="C48" s="403"/>
      <c r="D48" s="403"/>
      <c r="E48" s="559"/>
    </row>
    <row r="49" spans="1:5" ht="12" customHeight="1" thickBot="1" x14ac:dyDescent="0.3">
      <c r="A49" s="554" t="s">
        <v>103</v>
      </c>
      <c r="B49" s="329" t="s">
        <v>129</v>
      </c>
      <c r="C49" s="403"/>
      <c r="D49" s="403"/>
      <c r="E49" s="559"/>
    </row>
    <row r="50" spans="1:5" ht="12" customHeight="1" thickBot="1" x14ac:dyDescent="0.3">
      <c r="A50" s="541" t="s">
        <v>5</v>
      </c>
      <c r="B50" s="349" t="s">
        <v>582</v>
      </c>
      <c r="C50" s="409">
        <f>SUM(C51:C53)</f>
        <v>0</v>
      </c>
      <c r="D50" s="409">
        <f>SUM(D51:D53)</f>
        <v>0</v>
      </c>
      <c r="E50" s="548">
        <f>SUM(E51:E53)</f>
        <v>0</v>
      </c>
    </row>
    <row r="51" spans="1:5" ht="12" customHeight="1" x14ac:dyDescent="0.25">
      <c r="A51" s="554" t="s">
        <v>76</v>
      </c>
      <c r="B51" s="330" t="s">
        <v>152</v>
      </c>
      <c r="C51" s="88"/>
      <c r="D51" s="88"/>
      <c r="E51" s="535"/>
    </row>
    <row r="52" spans="1:5" ht="12" customHeight="1" x14ac:dyDescent="0.25">
      <c r="A52" s="554" t="s">
        <v>77</v>
      </c>
      <c r="B52" s="329" t="s">
        <v>131</v>
      </c>
      <c r="C52" s="403"/>
      <c r="D52" s="403"/>
      <c r="E52" s="559"/>
    </row>
    <row r="53" spans="1:5" ht="15" customHeight="1" x14ac:dyDescent="0.25">
      <c r="A53" s="554" t="s">
        <v>78</v>
      </c>
      <c r="B53" s="329" t="s">
        <v>43</v>
      </c>
      <c r="C53" s="403"/>
      <c r="D53" s="403"/>
      <c r="E53" s="559"/>
    </row>
    <row r="54" spans="1:5" ht="13.8" thickBot="1" x14ac:dyDescent="0.3">
      <c r="A54" s="554" t="s">
        <v>79</v>
      </c>
      <c r="B54" s="329" t="s">
        <v>690</v>
      </c>
      <c r="C54" s="403"/>
      <c r="D54" s="403"/>
      <c r="E54" s="559"/>
    </row>
    <row r="55" spans="1:5" ht="15" customHeight="1" thickBot="1" x14ac:dyDescent="0.3">
      <c r="A55" s="541" t="s">
        <v>6</v>
      </c>
      <c r="B55" s="545" t="s">
        <v>583</v>
      </c>
      <c r="C55" s="94">
        <f>+C44+C50</f>
        <v>0</v>
      </c>
      <c r="D55" s="94">
        <f>+D44+D50</f>
        <v>0</v>
      </c>
      <c r="E55" s="549">
        <f>+E44+E50</f>
        <v>0</v>
      </c>
    </row>
    <row r="56" spans="1:5" ht="13.8" thickBot="1" x14ac:dyDescent="0.3">
      <c r="C56" s="550"/>
      <c r="D56" s="550"/>
      <c r="E56" s="550"/>
    </row>
    <row r="57" spans="1:5" ht="13.8" thickBot="1" x14ac:dyDescent="0.3">
      <c r="A57" s="490" t="s">
        <v>678</v>
      </c>
      <c r="B57" s="491"/>
      <c r="C57" s="98"/>
      <c r="D57" s="98"/>
      <c r="E57" s="539"/>
    </row>
    <row r="58" spans="1:5" ht="13.8" thickBot="1" x14ac:dyDescent="0.3">
      <c r="A58" s="490" t="s">
        <v>143</v>
      </c>
      <c r="B58" s="491"/>
      <c r="C58" s="98"/>
      <c r="D58" s="98"/>
      <c r="E58" s="53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50"/>
  </sheetPr>
  <dimension ref="A1:F146"/>
  <sheetViews>
    <sheetView zoomScaleNormal="100" zoomScaleSheetLayoutView="145" workbookViewId="0">
      <selection activeCell="B15" sqref="B15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6" width="0" style="642" hidden="1" customWidth="1"/>
    <col min="7" max="16384" width="9.33203125" style="26"/>
  </cols>
  <sheetData>
    <row r="1" spans="1:6" s="481" customFormat="1" ht="21" customHeight="1" thickBot="1" x14ac:dyDescent="0.3">
      <c r="A1" s="480"/>
      <c r="B1" s="482"/>
      <c r="C1" s="527"/>
      <c r="D1" s="527"/>
      <c r="E1" s="623" t="str">
        <f>+CONCATENATE("8.3. melléklet a ……/",LEFT(ÖSSZEFÜGGÉSEK!A4,4)+1,". (……) önkormányzati rendelethez")</f>
        <v>8.3. melléklet a ……/2015. (……) önkormányzati rendelethez</v>
      </c>
      <c r="F1" s="645"/>
    </row>
    <row r="2" spans="1:6" s="528" customFormat="1" ht="25.5" customHeight="1" x14ac:dyDescent="0.25">
      <c r="A2" s="508" t="s">
        <v>141</v>
      </c>
      <c r="B2" s="1324" t="s">
        <v>584</v>
      </c>
      <c r="C2" s="1325"/>
      <c r="D2" s="1326"/>
      <c r="E2" s="551" t="s">
        <v>49</v>
      </c>
      <c r="F2" s="646"/>
    </row>
    <row r="3" spans="1:6" s="528" customFormat="1" ht="16.2" thickBot="1" x14ac:dyDescent="0.3">
      <c r="A3" s="526" t="s">
        <v>140</v>
      </c>
      <c r="B3" s="1321" t="s">
        <v>555</v>
      </c>
      <c r="C3" s="1327"/>
      <c r="D3" s="1328"/>
      <c r="E3" s="552" t="s">
        <v>38</v>
      </c>
      <c r="F3" s="646"/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  <c r="F4" s="647"/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  <c r="F6" s="648"/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  <c r="F7" s="648"/>
    </row>
    <row r="8" spans="1:6" s="504" customFormat="1" ht="12" customHeight="1" thickBot="1" x14ac:dyDescent="0.3">
      <c r="A8" s="478" t="s">
        <v>4</v>
      </c>
      <c r="B8" s="542" t="s">
        <v>564</v>
      </c>
      <c r="C8" s="409">
        <v>0</v>
      </c>
      <c r="D8" s="569">
        <v>0</v>
      </c>
      <c r="E8" s="548">
        <v>0</v>
      </c>
      <c r="F8" s="648" t="s">
        <v>736</v>
      </c>
    </row>
    <row r="9" spans="1:6" s="504" customFormat="1" ht="12" customHeight="1" x14ac:dyDescent="0.25">
      <c r="A9" s="553" t="s">
        <v>70</v>
      </c>
      <c r="B9" s="331" t="s">
        <v>342</v>
      </c>
      <c r="C9" s="91">
        <v>0</v>
      </c>
      <c r="D9" s="570">
        <v>0</v>
      </c>
      <c r="E9" s="537">
        <v>0</v>
      </c>
      <c r="F9" s="648" t="s">
        <v>737</v>
      </c>
    </row>
    <row r="10" spans="1:6" s="504" customFormat="1" ht="12" customHeight="1" x14ac:dyDescent="0.25">
      <c r="A10" s="554" t="s">
        <v>71</v>
      </c>
      <c r="B10" s="329" t="s">
        <v>343</v>
      </c>
      <c r="C10" s="406">
        <v>0</v>
      </c>
      <c r="D10" s="571">
        <v>0</v>
      </c>
      <c r="E10" s="100">
        <v>150</v>
      </c>
      <c r="F10" s="648" t="s">
        <v>738</v>
      </c>
    </row>
    <row r="11" spans="1:6" s="504" customFormat="1" ht="12" customHeight="1" x14ac:dyDescent="0.25">
      <c r="A11" s="554" t="s">
        <v>72</v>
      </c>
      <c r="B11" s="329" t="s">
        <v>344</v>
      </c>
      <c r="C11" s="406">
        <v>200</v>
      </c>
      <c r="D11" s="571">
        <v>200</v>
      </c>
      <c r="E11" s="100">
        <v>410</v>
      </c>
      <c r="F11" s="648" t="s">
        <v>739</v>
      </c>
    </row>
    <row r="12" spans="1:6" s="504" customFormat="1" ht="12" customHeight="1" x14ac:dyDescent="0.25">
      <c r="A12" s="554" t="s">
        <v>73</v>
      </c>
      <c r="B12" s="329" t="s">
        <v>345</v>
      </c>
      <c r="C12" s="406">
        <v>1175</v>
      </c>
      <c r="D12" s="571">
        <v>1905</v>
      </c>
      <c r="E12" s="100">
        <v>6408</v>
      </c>
      <c r="F12" s="648" t="s">
        <v>740</v>
      </c>
    </row>
    <row r="13" spans="1:6" s="504" customFormat="1" ht="12" customHeight="1" x14ac:dyDescent="0.25">
      <c r="A13" s="554" t="s">
        <v>103</v>
      </c>
      <c r="B13" s="329" t="s">
        <v>346</v>
      </c>
      <c r="C13" s="406">
        <v>5020</v>
      </c>
      <c r="D13" s="571">
        <v>5020</v>
      </c>
      <c r="E13" s="100">
        <v>5141</v>
      </c>
      <c r="F13" s="648" t="s">
        <v>741</v>
      </c>
    </row>
    <row r="14" spans="1:6" s="504" customFormat="1" ht="12" customHeight="1" x14ac:dyDescent="0.25">
      <c r="A14" s="554" t="s">
        <v>74</v>
      </c>
      <c r="B14" s="329" t="s">
        <v>565</v>
      </c>
      <c r="C14" s="406">
        <v>1531</v>
      </c>
      <c r="D14" s="571">
        <v>1531</v>
      </c>
      <c r="E14" s="100">
        <v>2870</v>
      </c>
      <c r="F14" s="648" t="s">
        <v>742</v>
      </c>
    </row>
    <row r="15" spans="1:6" s="531" customFormat="1" ht="12" customHeight="1" x14ac:dyDescent="0.25">
      <c r="A15" s="554" t="s">
        <v>75</v>
      </c>
      <c r="B15" s="328" t="s">
        <v>566</v>
      </c>
      <c r="C15" s="406">
        <v>1650</v>
      </c>
      <c r="D15" s="571">
        <v>1650</v>
      </c>
      <c r="E15" s="100">
        <v>1233</v>
      </c>
      <c r="F15" s="648" t="s">
        <v>743</v>
      </c>
    </row>
    <row r="16" spans="1:6" s="531" customFormat="1" ht="12" customHeight="1" x14ac:dyDescent="0.25">
      <c r="A16" s="554" t="s">
        <v>83</v>
      </c>
      <c r="B16" s="329" t="s">
        <v>349</v>
      </c>
      <c r="C16" s="92">
        <v>1000</v>
      </c>
      <c r="D16" s="572">
        <v>1000</v>
      </c>
      <c r="E16" s="536">
        <v>580</v>
      </c>
      <c r="F16" s="648" t="s">
        <v>744</v>
      </c>
    </row>
    <row r="17" spans="1:6" s="504" customFormat="1" ht="12" customHeight="1" x14ac:dyDescent="0.25">
      <c r="A17" s="554" t="s">
        <v>84</v>
      </c>
      <c r="B17" s="329" t="s">
        <v>351</v>
      </c>
      <c r="C17" s="406">
        <v>0</v>
      </c>
      <c r="D17" s="571">
        <v>0</v>
      </c>
      <c r="E17" s="100">
        <v>0</v>
      </c>
      <c r="F17" s="648" t="s">
        <v>745</v>
      </c>
    </row>
    <row r="18" spans="1:6" s="531" customFormat="1" ht="12" customHeight="1" thickBot="1" x14ac:dyDescent="0.3">
      <c r="A18" s="554" t="s">
        <v>85</v>
      </c>
      <c r="B18" s="328" t="s">
        <v>353</v>
      </c>
      <c r="C18" s="408">
        <v>384</v>
      </c>
      <c r="D18" s="101">
        <v>384</v>
      </c>
      <c r="E18" s="532">
        <v>426</v>
      </c>
      <c r="F18" s="648" t="s">
        <v>746</v>
      </c>
    </row>
    <row r="19" spans="1:6" s="531" customFormat="1" ht="12" customHeight="1" thickBot="1" x14ac:dyDescent="0.3">
      <c r="A19" s="478" t="s">
        <v>5</v>
      </c>
      <c r="B19" s="542" t="s">
        <v>567</v>
      </c>
      <c r="C19" s="409">
        <v>682836</v>
      </c>
      <c r="D19" s="569">
        <v>1059869</v>
      </c>
      <c r="E19" s="548">
        <v>1000589</v>
      </c>
      <c r="F19" s="648" t="s">
        <v>747</v>
      </c>
    </row>
    <row r="20" spans="1:6" s="531" customFormat="1" ht="12" customHeight="1" x14ac:dyDescent="0.25">
      <c r="A20" s="554" t="s">
        <v>76</v>
      </c>
      <c r="B20" s="330" t="s">
        <v>315</v>
      </c>
      <c r="C20" s="406">
        <v>0</v>
      </c>
      <c r="D20" s="571">
        <v>0</v>
      </c>
      <c r="E20" s="100">
        <v>0</v>
      </c>
      <c r="F20" s="648" t="s">
        <v>748</v>
      </c>
    </row>
    <row r="21" spans="1:6" s="531" customFormat="1" ht="12" customHeight="1" x14ac:dyDescent="0.25">
      <c r="A21" s="554" t="s">
        <v>77</v>
      </c>
      <c r="B21" s="329" t="s">
        <v>568</v>
      </c>
      <c r="C21" s="406">
        <v>0</v>
      </c>
      <c r="D21" s="571">
        <v>0</v>
      </c>
      <c r="E21" s="100">
        <v>0</v>
      </c>
      <c r="F21" s="648" t="s">
        <v>749</v>
      </c>
    </row>
    <row r="22" spans="1:6" s="531" customFormat="1" ht="12" customHeight="1" x14ac:dyDescent="0.25">
      <c r="A22" s="554" t="s">
        <v>78</v>
      </c>
      <c r="B22" s="329" t="s">
        <v>569</v>
      </c>
      <c r="C22" s="406">
        <v>34404</v>
      </c>
      <c r="D22" s="571">
        <v>98590</v>
      </c>
      <c r="E22" s="100">
        <v>73007</v>
      </c>
      <c r="F22" s="648" t="s">
        <v>750</v>
      </c>
    </row>
    <row r="23" spans="1:6" s="504" customFormat="1" ht="12" customHeight="1" thickBot="1" x14ac:dyDescent="0.3">
      <c r="A23" s="554" t="s">
        <v>79</v>
      </c>
      <c r="B23" s="329" t="s">
        <v>688</v>
      </c>
      <c r="C23" s="406">
        <v>0</v>
      </c>
      <c r="D23" s="571">
        <v>0</v>
      </c>
      <c r="E23" s="100">
        <v>441</v>
      </c>
      <c r="F23" s="648" t="s">
        <v>751</v>
      </c>
    </row>
    <row r="24" spans="1:6" s="504" customFormat="1" ht="12" customHeight="1" thickBot="1" x14ac:dyDescent="0.3">
      <c r="A24" s="541" t="s">
        <v>6</v>
      </c>
      <c r="B24" s="349" t="s">
        <v>118</v>
      </c>
      <c r="C24" s="35">
        <v>112650</v>
      </c>
      <c r="D24" s="573">
        <v>197650</v>
      </c>
      <c r="E24" s="547">
        <v>235461</v>
      </c>
      <c r="F24" s="648" t="s">
        <v>752</v>
      </c>
    </row>
    <row r="25" spans="1:6" s="504" customFormat="1" ht="12" customHeight="1" thickBot="1" x14ac:dyDescent="0.3">
      <c r="A25" s="541" t="s">
        <v>7</v>
      </c>
      <c r="B25" s="349" t="s">
        <v>570</v>
      </c>
      <c r="C25" s="409">
        <v>682836</v>
      </c>
      <c r="D25" s="569">
        <v>1059869</v>
      </c>
      <c r="E25" s="548">
        <v>1000589</v>
      </c>
      <c r="F25" s="648" t="s">
        <v>753</v>
      </c>
    </row>
    <row r="26" spans="1:6" s="504" customFormat="1" ht="12" customHeight="1" x14ac:dyDescent="0.25">
      <c r="A26" s="555" t="s">
        <v>329</v>
      </c>
      <c r="B26" s="556" t="s">
        <v>568</v>
      </c>
      <c r="C26" s="88">
        <v>0</v>
      </c>
      <c r="D26" s="562">
        <v>0</v>
      </c>
      <c r="E26" s="535">
        <v>0</v>
      </c>
      <c r="F26" s="648" t="s">
        <v>754</v>
      </c>
    </row>
    <row r="27" spans="1:6" s="504" customFormat="1" ht="12" customHeight="1" x14ac:dyDescent="0.25">
      <c r="A27" s="555" t="s">
        <v>335</v>
      </c>
      <c r="B27" s="557" t="s">
        <v>571</v>
      </c>
      <c r="C27" s="410">
        <v>7076</v>
      </c>
      <c r="D27" s="574">
        <v>14762</v>
      </c>
      <c r="E27" s="534">
        <v>44114</v>
      </c>
      <c r="F27" s="648" t="s">
        <v>755</v>
      </c>
    </row>
    <row r="28" spans="1:6" s="504" customFormat="1" ht="12" customHeight="1" thickBot="1" x14ac:dyDescent="0.3">
      <c r="A28" s="554" t="s">
        <v>337</v>
      </c>
      <c r="B28" s="558" t="s">
        <v>689</v>
      </c>
      <c r="C28" s="538">
        <v>0</v>
      </c>
      <c r="D28" s="575">
        <v>0</v>
      </c>
      <c r="E28" s="533">
        <v>8799</v>
      </c>
      <c r="F28" s="648" t="s">
        <v>756</v>
      </c>
    </row>
    <row r="29" spans="1:6" s="504" customFormat="1" ht="12" customHeight="1" thickBot="1" x14ac:dyDescent="0.3">
      <c r="A29" s="541" t="s">
        <v>8</v>
      </c>
      <c r="B29" s="349" t="s">
        <v>572</v>
      </c>
      <c r="C29" s="409">
        <v>682836</v>
      </c>
      <c r="D29" s="569">
        <v>1059869</v>
      </c>
      <c r="E29" s="548">
        <v>1000589</v>
      </c>
      <c r="F29" s="648" t="s">
        <v>757</v>
      </c>
    </row>
    <row r="30" spans="1:6" s="504" customFormat="1" ht="12" customHeight="1" x14ac:dyDescent="0.25">
      <c r="A30" s="555" t="s">
        <v>63</v>
      </c>
      <c r="B30" s="556" t="s">
        <v>355</v>
      </c>
      <c r="C30" s="88">
        <v>0</v>
      </c>
      <c r="D30" s="562">
        <v>0</v>
      </c>
      <c r="E30" s="535">
        <v>0</v>
      </c>
      <c r="F30" s="648" t="s">
        <v>758</v>
      </c>
    </row>
    <row r="31" spans="1:6" s="504" customFormat="1" ht="12" customHeight="1" x14ac:dyDescent="0.25">
      <c r="A31" s="555" t="s">
        <v>64</v>
      </c>
      <c r="B31" s="557" t="s">
        <v>356</v>
      </c>
      <c r="C31" s="410">
        <v>0</v>
      </c>
      <c r="D31" s="574">
        <v>0</v>
      </c>
      <c r="E31" s="534">
        <v>0</v>
      </c>
      <c r="F31" s="648" t="s">
        <v>759</v>
      </c>
    </row>
    <row r="32" spans="1:6" s="504" customFormat="1" ht="12" customHeight="1" thickBot="1" x14ac:dyDescent="0.3">
      <c r="A32" s="554" t="s">
        <v>65</v>
      </c>
      <c r="B32" s="540" t="s">
        <v>358</v>
      </c>
      <c r="C32" s="538">
        <v>0</v>
      </c>
      <c r="D32" s="575">
        <v>0</v>
      </c>
      <c r="E32" s="533">
        <v>0</v>
      </c>
      <c r="F32" s="648" t="s">
        <v>760</v>
      </c>
    </row>
    <row r="33" spans="1:6" s="504" customFormat="1" ht="12" customHeight="1" thickBot="1" x14ac:dyDescent="0.3">
      <c r="A33" s="541" t="s">
        <v>9</v>
      </c>
      <c r="B33" s="349" t="s">
        <v>483</v>
      </c>
      <c r="C33" s="35">
        <v>0</v>
      </c>
      <c r="D33" s="573">
        <v>246</v>
      </c>
      <c r="E33" s="547">
        <v>246</v>
      </c>
      <c r="F33" s="648" t="s">
        <v>761</v>
      </c>
    </row>
    <row r="34" spans="1:6" s="504" customFormat="1" ht="12" customHeight="1" thickBot="1" x14ac:dyDescent="0.3">
      <c r="A34" s="541" t="s">
        <v>10</v>
      </c>
      <c r="B34" s="349" t="s">
        <v>573</v>
      </c>
      <c r="C34" s="35">
        <v>0</v>
      </c>
      <c r="D34" s="573">
        <v>0</v>
      </c>
      <c r="E34" s="547">
        <v>0</v>
      </c>
      <c r="F34" s="648" t="s">
        <v>762</v>
      </c>
    </row>
    <row r="35" spans="1:6" s="504" customFormat="1" ht="12" customHeight="1" thickBot="1" x14ac:dyDescent="0.3">
      <c r="A35" s="478" t="s">
        <v>11</v>
      </c>
      <c r="B35" s="349" t="s">
        <v>574</v>
      </c>
      <c r="C35" s="409">
        <v>682836</v>
      </c>
      <c r="D35" s="569">
        <v>1059869</v>
      </c>
      <c r="E35" s="548">
        <v>1000589</v>
      </c>
      <c r="F35" s="648" t="s">
        <v>763</v>
      </c>
    </row>
    <row r="36" spans="1:6" s="531" customFormat="1" ht="12" customHeight="1" thickBot="1" x14ac:dyDescent="0.3">
      <c r="A36" s="543" t="s">
        <v>12</v>
      </c>
      <c r="B36" s="349" t="s">
        <v>575</v>
      </c>
      <c r="C36" s="409">
        <v>682836</v>
      </c>
      <c r="D36" s="569">
        <v>1059869</v>
      </c>
      <c r="E36" s="548">
        <v>1000589</v>
      </c>
      <c r="F36" s="648" t="s">
        <v>764</v>
      </c>
    </row>
    <row r="37" spans="1:6" s="531" customFormat="1" ht="15" customHeight="1" x14ac:dyDescent="0.25">
      <c r="A37" s="555" t="s">
        <v>576</v>
      </c>
      <c r="B37" s="556" t="s">
        <v>161</v>
      </c>
      <c r="C37" s="88">
        <v>55000</v>
      </c>
      <c r="D37" s="562">
        <v>73588</v>
      </c>
      <c r="E37" s="535">
        <v>73588</v>
      </c>
      <c r="F37" s="648" t="s">
        <v>765</v>
      </c>
    </row>
    <row r="38" spans="1:6" s="531" customFormat="1" ht="15" customHeight="1" x14ac:dyDescent="0.25">
      <c r="A38" s="555" t="s">
        <v>577</v>
      </c>
      <c r="B38" s="557" t="s">
        <v>0</v>
      </c>
      <c r="C38" s="410">
        <v>0</v>
      </c>
      <c r="D38" s="574">
        <v>0</v>
      </c>
      <c r="E38" s="534">
        <v>0</v>
      </c>
      <c r="F38" s="648" t="s">
        <v>766</v>
      </c>
    </row>
    <row r="39" spans="1:6" ht="16.2" thickBot="1" x14ac:dyDescent="0.3">
      <c r="A39" s="554" t="s">
        <v>578</v>
      </c>
      <c r="B39" s="540" t="s">
        <v>579</v>
      </c>
      <c r="C39" s="538">
        <v>0</v>
      </c>
      <c r="D39" s="575">
        <v>0</v>
      </c>
      <c r="E39" s="533">
        <v>0</v>
      </c>
      <c r="F39" s="648" t="s">
        <v>767</v>
      </c>
    </row>
    <row r="40" spans="1:6" s="530" customFormat="1" ht="16.5" customHeight="1" thickBot="1" x14ac:dyDescent="0.25">
      <c r="A40" s="543" t="s">
        <v>13</v>
      </c>
      <c r="B40" s="544" t="s">
        <v>580</v>
      </c>
      <c r="C40" s="94">
        <v>682836</v>
      </c>
      <c r="D40" s="576">
        <v>1059869</v>
      </c>
      <c r="E40" s="549">
        <v>1000589</v>
      </c>
      <c r="F40" s="648" t="s">
        <v>768</v>
      </c>
    </row>
    <row r="41" spans="1:6" s="306" customFormat="1" ht="12" customHeight="1" x14ac:dyDescent="0.25">
      <c r="A41" s="486"/>
      <c r="B41" s="487"/>
      <c r="C41" s="502"/>
      <c r="D41" s="502"/>
      <c r="E41" s="502"/>
      <c r="F41" s="648"/>
    </row>
    <row r="42" spans="1:6" ht="12" customHeight="1" thickBot="1" x14ac:dyDescent="0.3">
      <c r="A42" s="488"/>
      <c r="B42" s="489"/>
      <c r="C42" s="503"/>
      <c r="D42" s="503"/>
      <c r="E42" s="503"/>
      <c r="F42" s="648"/>
    </row>
    <row r="43" spans="1:6" ht="12" customHeight="1" thickBot="1" x14ac:dyDescent="0.3">
      <c r="A43" s="1318" t="s">
        <v>42</v>
      </c>
      <c r="B43" s="1319"/>
      <c r="C43" s="1319"/>
      <c r="D43" s="1319"/>
      <c r="E43" s="1320"/>
      <c r="F43" s="530"/>
    </row>
    <row r="44" spans="1:6" ht="12" customHeight="1" thickBot="1" x14ac:dyDescent="0.3">
      <c r="A44" s="541" t="s">
        <v>4</v>
      </c>
      <c r="B44" s="349" t="s">
        <v>581</v>
      </c>
      <c r="C44" s="409">
        <v>0</v>
      </c>
      <c r="D44" s="409">
        <v>0</v>
      </c>
      <c r="E44" s="548">
        <v>0</v>
      </c>
      <c r="F44" s="648" t="s">
        <v>736</v>
      </c>
    </row>
    <row r="45" spans="1:6" ht="12" customHeight="1" x14ac:dyDescent="0.25">
      <c r="A45" s="554" t="s">
        <v>70</v>
      </c>
      <c r="B45" s="330" t="s">
        <v>34</v>
      </c>
      <c r="C45" s="88">
        <v>19929</v>
      </c>
      <c r="D45" s="88">
        <v>40516</v>
      </c>
      <c r="E45" s="535">
        <v>38897</v>
      </c>
      <c r="F45" s="648" t="s">
        <v>737</v>
      </c>
    </row>
    <row r="46" spans="1:6" ht="12" customHeight="1" x14ac:dyDescent="0.25">
      <c r="A46" s="554" t="s">
        <v>71</v>
      </c>
      <c r="B46" s="329" t="s">
        <v>127</v>
      </c>
      <c r="C46" s="403">
        <v>4835</v>
      </c>
      <c r="D46" s="403">
        <v>9849</v>
      </c>
      <c r="E46" s="559">
        <v>9202</v>
      </c>
      <c r="F46" s="648" t="s">
        <v>738</v>
      </c>
    </row>
    <row r="47" spans="1:6" ht="12" customHeight="1" x14ac:dyDescent="0.25">
      <c r="A47" s="554" t="s">
        <v>72</v>
      </c>
      <c r="B47" s="329" t="s">
        <v>98</v>
      </c>
      <c r="C47" s="403">
        <v>122986</v>
      </c>
      <c r="D47" s="403">
        <v>171339</v>
      </c>
      <c r="E47" s="559">
        <v>154856</v>
      </c>
      <c r="F47" s="648" t="s">
        <v>739</v>
      </c>
    </row>
    <row r="48" spans="1:6" s="306" customFormat="1" ht="12" customHeight="1" x14ac:dyDescent="0.25">
      <c r="A48" s="554" t="s">
        <v>73</v>
      </c>
      <c r="B48" s="329" t="s">
        <v>128</v>
      </c>
      <c r="C48" s="403">
        <v>12270</v>
      </c>
      <c r="D48" s="403">
        <v>13652</v>
      </c>
      <c r="E48" s="559">
        <v>13403</v>
      </c>
      <c r="F48" s="648" t="s">
        <v>740</v>
      </c>
    </row>
    <row r="49" spans="1:6" ht="12" customHeight="1" thickBot="1" x14ac:dyDescent="0.3">
      <c r="A49" s="554" t="s">
        <v>103</v>
      </c>
      <c r="B49" s="329" t="s">
        <v>129</v>
      </c>
      <c r="C49" s="403">
        <v>19202</v>
      </c>
      <c r="D49" s="403">
        <v>68864</v>
      </c>
      <c r="E49" s="559">
        <v>12588</v>
      </c>
      <c r="F49" s="648" t="s">
        <v>741</v>
      </c>
    </row>
    <row r="50" spans="1:6" ht="12" customHeight="1" thickBot="1" x14ac:dyDescent="0.3">
      <c r="A50" s="541" t="s">
        <v>5</v>
      </c>
      <c r="B50" s="349" t="s">
        <v>582</v>
      </c>
      <c r="C50" s="409">
        <v>682836</v>
      </c>
      <c r="D50" s="409">
        <v>1059869</v>
      </c>
      <c r="E50" s="548">
        <v>1000589</v>
      </c>
      <c r="F50" s="648" t="s">
        <v>742</v>
      </c>
    </row>
    <row r="51" spans="1:6" ht="12" customHeight="1" x14ac:dyDescent="0.25">
      <c r="A51" s="554" t="s">
        <v>76</v>
      </c>
      <c r="B51" s="330" t="s">
        <v>152</v>
      </c>
      <c r="C51" s="88">
        <v>6240</v>
      </c>
      <c r="D51" s="88">
        <v>50730</v>
      </c>
      <c r="E51" s="535">
        <v>35098</v>
      </c>
      <c r="F51" s="648" t="s">
        <v>743</v>
      </c>
    </row>
    <row r="52" spans="1:6" ht="12" customHeight="1" x14ac:dyDescent="0.25">
      <c r="A52" s="554" t="s">
        <v>77</v>
      </c>
      <c r="B52" s="329" t="s">
        <v>131</v>
      </c>
      <c r="C52" s="403">
        <v>6720</v>
      </c>
      <c r="D52" s="403">
        <v>9414</v>
      </c>
      <c r="E52" s="559">
        <v>9399</v>
      </c>
      <c r="F52" s="648" t="s">
        <v>744</v>
      </c>
    </row>
    <row r="53" spans="1:6" ht="15" customHeight="1" x14ac:dyDescent="0.25">
      <c r="A53" s="554" t="s">
        <v>78</v>
      </c>
      <c r="B53" s="329" t="s">
        <v>43</v>
      </c>
      <c r="C53" s="403">
        <v>0</v>
      </c>
      <c r="D53" s="403">
        <v>0</v>
      </c>
      <c r="E53" s="559">
        <v>0</v>
      </c>
      <c r="F53" s="648" t="s">
        <v>745</v>
      </c>
    </row>
    <row r="54" spans="1:6" ht="16.2" thickBot="1" x14ac:dyDescent="0.3">
      <c r="A54" s="554" t="s">
        <v>79</v>
      </c>
      <c r="B54" s="329" t="s">
        <v>690</v>
      </c>
      <c r="C54" s="403">
        <v>0</v>
      </c>
      <c r="D54" s="403">
        <v>0</v>
      </c>
      <c r="E54" s="559">
        <v>0</v>
      </c>
      <c r="F54" s="648" t="s">
        <v>746</v>
      </c>
    </row>
    <row r="55" spans="1:6" ht="15" customHeight="1" thickBot="1" x14ac:dyDescent="0.3">
      <c r="A55" s="541" t="s">
        <v>6</v>
      </c>
      <c r="B55" s="545" t="s">
        <v>583</v>
      </c>
      <c r="C55" s="94">
        <v>0</v>
      </c>
      <c r="D55" s="94">
        <v>0</v>
      </c>
      <c r="E55" s="549">
        <v>0</v>
      </c>
      <c r="F55" s="648" t="s">
        <v>747</v>
      </c>
    </row>
    <row r="56" spans="1:6" ht="16.2" thickBot="1" x14ac:dyDescent="0.3">
      <c r="C56" s="550"/>
      <c r="D56" s="550"/>
      <c r="E56" s="550"/>
      <c r="F56" s="648"/>
    </row>
    <row r="57" spans="1:6" ht="16.2" thickBot="1" x14ac:dyDescent="0.3">
      <c r="A57" s="490" t="s">
        <v>678</v>
      </c>
      <c r="B57" s="491"/>
      <c r="C57" s="98"/>
      <c r="D57" s="98"/>
      <c r="E57" s="539"/>
      <c r="F57" s="648"/>
    </row>
    <row r="58" spans="1:6" ht="16.2" thickBot="1" x14ac:dyDescent="0.3">
      <c r="A58" s="490" t="s">
        <v>143</v>
      </c>
      <c r="B58" s="491"/>
      <c r="C58" s="98"/>
      <c r="D58" s="98"/>
      <c r="E58" s="539"/>
      <c r="F58" s="648"/>
    </row>
    <row r="59" spans="1:6" ht="15.6" x14ac:dyDescent="0.25">
      <c r="F59" s="648"/>
    </row>
    <row r="60" spans="1:6" ht="15.6" x14ac:dyDescent="0.25">
      <c r="F60" s="648"/>
    </row>
    <row r="61" spans="1:6" ht="15.6" x14ac:dyDescent="0.25">
      <c r="F61" s="648"/>
    </row>
    <row r="62" spans="1:6" ht="15.6" x14ac:dyDescent="0.25">
      <c r="F62" s="648"/>
    </row>
    <row r="63" spans="1:6" ht="15.6" x14ac:dyDescent="0.25">
      <c r="F63" s="648"/>
    </row>
    <row r="64" spans="1:6" ht="15.6" x14ac:dyDescent="0.25">
      <c r="F64" s="648"/>
    </row>
    <row r="65" spans="6:6" ht="15.6" x14ac:dyDescent="0.25">
      <c r="F65" s="648"/>
    </row>
    <row r="66" spans="6:6" ht="15.6" x14ac:dyDescent="0.25">
      <c r="F66" s="648"/>
    </row>
    <row r="67" spans="6:6" ht="15.6" x14ac:dyDescent="0.25">
      <c r="F67" s="648"/>
    </row>
    <row r="68" spans="6:6" ht="15.6" x14ac:dyDescent="0.25">
      <c r="F68" s="648"/>
    </row>
    <row r="69" spans="6:6" ht="15.6" x14ac:dyDescent="0.25">
      <c r="F69" s="648"/>
    </row>
    <row r="70" spans="6:6" ht="15.6" x14ac:dyDescent="0.25">
      <c r="F70" s="648"/>
    </row>
    <row r="71" spans="6:6" ht="15.6" x14ac:dyDescent="0.25">
      <c r="F71" s="648"/>
    </row>
    <row r="72" spans="6:6" ht="15.6" x14ac:dyDescent="0.25">
      <c r="F72" s="648"/>
    </row>
    <row r="73" spans="6:6" ht="15.6" x14ac:dyDescent="0.25">
      <c r="F73" s="648"/>
    </row>
    <row r="74" spans="6:6" ht="15.6" x14ac:dyDescent="0.25">
      <c r="F74" s="648"/>
    </row>
    <row r="75" spans="6:6" ht="15.6" x14ac:dyDescent="0.25">
      <c r="F75" s="648"/>
    </row>
    <row r="76" spans="6:6" ht="15.6" x14ac:dyDescent="0.25">
      <c r="F76" s="648"/>
    </row>
    <row r="77" spans="6:6" ht="15.6" x14ac:dyDescent="0.25">
      <c r="F77" s="648"/>
    </row>
    <row r="78" spans="6:6" ht="15.6" x14ac:dyDescent="0.25">
      <c r="F78" s="648"/>
    </row>
    <row r="79" spans="6:6" ht="15.6" x14ac:dyDescent="0.25">
      <c r="F79" s="648"/>
    </row>
    <row r="80" spans="6:6" ht="15.6" x14ac:dyDescent="0.25">
      <c r="F80" s="648"/>
    </row>
    <row r="81" spans="6:6" ht="15.6" x14ac:dyDescent="0.25">
      <c r="F81" s="648"/>
    </row>
    <row r="82" spans="6:6" ht="15.6" x14ac:dyDescent="0.25">
      <c r="F82" s="648"/>
    </row>
    <row r="83" spans="6:6" ht="15.6" x14ac:dyDescent="0.25">
      <c r="F83" s="648"/>
    </row>
    <row r="84" spans="6:6" ht="15.6" x14ac:dyDescent="0.25">
      <c r="F84" s="648"/>
    </row>
    <row r="85" spans="6:6" ht="15.6" x14ac:dyDescent="0.25">
      <c r="F85" s="648"/>
    </row>
    <row r="86" spans="6:6" ht="15.6" x14ac:dyDescent="0.25">
      <c r="F86" s="648"/>
    </row>
    <row r="87" spans="6:6" ht="15.6" x14ac:dyDescent="0.25">
      <c r="F87" s="648"/>
    </row>
    <row r="88" spans="6:6" ht="13.8" x14ac:dyDescent="0.25">
      <c r="F88" s="649"/>
    </row>
    <row r="90" spans="6:6" ht="15.6" x14ac:dyDescent="0.25">
      <c r="F90" s="648"/>
    </row>
    <row r="91" spans="6:6" x14ac:dyDescent="0.25">
      <c r="F91" s="650"/>
    </row>
    <row r="92" spans="6:6" x14ac:dyDescent="0.25">
      <c r="F92" s="650"/>
    </row>
    <row r="93" spans="6:6" x14ac:dyDescent="0.25">
      <c r="F93" s="650"/>
    </row>
    <row r="94" spans="6:6" x14ac:dyDescent="0.25">
      <c r="F94" s="650"/>
    </row>
    <row r="95" spans="6:6" x14ac:dyDescent="0.25">
      <c r="F95" s="650"/>
    </row>
    <row r="96" spans="6:6" x14ac:dyDescent="0.25">
      <c r="F96" s="650"/>
    </row>
    <row r="97" spans="6:6" x14ac:dyDescent="0.25">
      <c r="F97" s="650"/>
    </row>
    <row r="98" spans="6:6" x14ac:dyDescent="0.25">
      <c r="F98" s="650"/>
    </row>
    <row r="99" spans="6:6" x14ac:dyDescent="0.25">
      <c r="F99" s="650"/>
    </row>
    <row r="100" spans="6:6" x14ac:dyDescent="0.25">
      <c r="F100" s="650"/>
    </row>
    <row r="101" spans="6:6" x14ac:dyDescent="0.25">
      <c r="F101" s="650"/>
    </row>
    <row r="102" spans="6:6" x14ac:dyDescent="0.25">
      <c r="F102" s="650"/>
    </row>
    <row r="103" spans="6:6" x14ac:dyDescent="0.25">
      <c r="F103" s="650"/>
    </row>
    <row r="104" spans="6:6" x14ac:dyDescent="0.25">
      <c r="F104" s="650"/>
    </row>
    <row r="105" spans="6:6" x14ac:dyDescent="0.25">
      <c r="F105" s="650"/>
    </row>
    <row r="106" spans="6:6" x14ac:dyDescent="0.25">
      <c r="F106" s="650"/>
    </row>
    <row r="107" spans="6:6" x14ac:dyDescent="0.25">
      <c r="F107" s="650"/>
    </row>
    <row r="108" spans="6:6" x14ac:dyDescent="0.25">
      <c r="F108" s="650"/>
    </row>
    <row r="109" spans="6:6" x14ac:dyDescent="0.25">
      <c r="F109" s="650"/>
    </row>
    <row r="110" spans="6:6" x14ac:dyDescent="0.25">
      <c r="F110" s="650"/>
    </row>
    <row r="111" spans="6:6" x14ac:dyDescent="0.25">
      <c r="F111" s="650"/>
    </row>
    <row r="112" spans="6:6" x14ac:dyDescent="0.25">
      <c r="F112" s="650"/>
    </row>
    <row r="113" spans="6:6" x14ac:dyDescent="0.25">
      <c r="F113" s="650"/>
    </row>
    <row r="114" spans="6:6" x14ac:dyDescent="0.25">
      <c r="F114" s="650"/>
    </row>
    <row r="115" spans="6:6" x14ac:dyDescent="0.25">
      <c r="F115" s="650"/>
    </row>
    <row r="116" spans="6:6" x14ac:dyDescent="0.25">
      <c r="F116" s="650"/>
    </row>
    <row r="117" spans="6:6" x14ac:dyDescent="0.25">
      <c r="F117" s="650"/>
    </row>
    <row r="118" spans="6:6" x14ac:dyDescent="0.25">
      <c r="F118" s="650"/>
    </row>
    <row r="119" spans="6:6" x14ac:dyDescent="0.25">
      <c r="F119" s="650"/>
    </row>
    <row r="120" spans="6:6" x14ac:dyDescent="0.25">
      <c r="F120" s="650"/>
    </row>
    <row r="121" spans="6:6" x14ac:dyDescent="0.25">
      <c r="F121" s="650"/>
    </row>
    <row r="122" spans="6:6" x14ac:dyDescent="0.25">
      <c r="F122" s="650"/>
    </row>
    <row r="123" spans="6:6" x14ac:dyDescent="0.25">
      <c r="F123" s="650"/>
    </row>
    <row r="124" spans="6:6" x14ac:dyDescent="0.25">
      <c r="F124" s="650"/>
    </row>
    <row r="125" spans="6:6" x14ac:dyDescent="0.25">
      <c r="F125" s="650"/>
    </row>
    <row r="126" spans="6:6" x14ac:dyDescent="0.25">
      <c r="F126" s="650"/>
    </row>
    <row r="127" spans="6:6" x14ac:dyDescent="0.25">
      <c r="F127" s="650"/>
    </row>
    <row r="128" spans="6:6" x14ac:dyDescent="0.25">
      <c r="F128" s="650"/>
    </row>
    <row r="129" spans="6:6" x14ac:dyDescent="0.25">
      <c r="F129" s="650"/>
    </row>
    <row r="130" spans="6:6" x14ac:dyDescent="0.25">
      <c r="F130" s="650"/>
    </row>
    <row r="131" spans="6:6" x14ac:dyDescent="0.25">
      <c r="F131" s="650"/>
    </row>
    <row r="132" spans="6:6" x14ac:dyDescent="0.25">
      <c r="F132" s="650"/>
    </row>
    <row r="133" spans="6:6" x14ac:dyDescent="0.25">
      <c r="F133" s="650"/>
    </row>
    <row r="134" spans="6:6" x14ac:dyDescent="0.25">
      <c r="F134" s="650"/>
    </row>
    <row r="135" spans="6:6" x14ac:dyDescent="0.25">
      <c r="F135" s="650"/>
    </row>
    <row r="136" spans="6:6" x14ac:dyDescent="0.25">
      <c r="F136" s="650"/>
    </row>
    <row r="137" spans="6:6" x14ac:dyDescent="0.25">
      <c r="F137" s="650"/>
    </row>
    <row r="138" spans="6:6" x14ac:dyDescent="0.25">
      <c r="F138" s="650"/>
    </row>
    <row r="139" spans="6:6" x14ac:dyDescent="0.25">
      <c r="F139" s="650"/>
    </row>
    <row r="140" spans="6:6" x14ac:dyDescent="0.25">
      <c r="F140" s="650"/>
    </row>
    <row r="141" spans="6:6" x14ac:dyDescent="0.25">
      <c r="F141" s="650"/>
    </row>
    <row r="142" spans="6:6" x14ac:dyDescent="0.25">
      <c r="F142" s="650"/>
    </row>
    <row r="143" spans="6:6" x14ac:dyDescent="0.25">
      <c r="F143" s="650"/>
    </row>
    <row r="144" spans="6:6" x14ac:dyDescent="0.25">
      <c r="F144" s="650"/>
    </row>
    <row r="145" spans="6:6" x14ac:dyDescent="0.25">
      <c r="F145" s="650"/>
    </row>
    <row r="146" spans="6:6" x14ac:dyDescent="0.25">
      <c r="F146" s="65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50"/>
  </sheetPr>
  <dimension ref="A1:F146"/>
  <sheetViews>
    <sheetView zoomScaleNormal="100" zoomScaleSheetLayoutView="145" workbookViewId="0">
      <selection activeCell="E12" sqref="E12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6" width="0" style="642" hidden="1" customWidth="1"/>
    <col min="7" max="16384" width="9.33203125" style="26"/>
  </cols>
  <sheetData>
    <row r="1" spans="1:6" s="481" customFormat="1" ht="21" customHeight="1" thickBot="1" x14ac:dyDescent="0.3">
      <c r="A1" s="480"/>
      <c r="B1" s="482"/>
      <c r="C1" s="527"/>
      <c r="D1" s="527"/>
      <c r="E1" s="623" t="str">
        <f>+CONCATENATE("8.3.1. melléklet a ……/",LEFT(ÖSSZEFÜGGÉSEK!A4,4)+1,". (……) önkormányzati rendelethez")</f>
        <v>8.3.1. melléklet a ……/2015. (……) önkormányzati rendelethez</v>
      </c>
      <c r="F1" s="645"/>
    </row>
    <row r="2" spans="1:6" s="528" customFormat="1" ht="25.5" customHeight="1" x14ac:dyDescent="0.25">
      <c r="A2" s="508" t="s">
        <v>141</v>
      </c>
      <c r="B2" s="1324" t="s">
        <v>584</v>
      </c>
      <c r="C2" s="1325"/>
      <c r="D2" s="1326"/>
      <c r="E2" s="551" t="s">
        <v>49</v>
      </c>
      <c r="F2" s="646"/>
    </row>
    <row r="3" spans="1:6" s="528" customFormat="1" ht="16.2" thickBot="1" x14ac:dyDescent="0.3">
      <c r="A3" s="526" t="s">
        <v>140</v>
      </c>
      <c r="B3" s="1321" t="s">
        <v>679</v>
      </c>
      <c r="C3" s="1327"/>
      <c r="D3" s="1328"/>
      <c r="E3" s="552" t="s">
        <v>46</v>
      </c>
      <c r="F3" s="646"/>
    </row>
    <row r="4" spans="1:6" s="529" customFormat="1" ht="15.9" customHeight="1" thickBot="1" x14ac:dyDescent="0.35">
      <c r="A4" s="483"/>
      <c r="B4" s="483"/>
      <c r="C4" s="484"/>
      <c r="D4" s="484"/>
      <c r="E4" s="484" t="s">
        <v>39</v>
      </c>
      <c r="F4" s="647"/>
    </row>
    <row r="5" spans="1:6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6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  <c r="F6" s="648"/>
    </row>
    <row r="7" spans="1:6" s="530" customFormat="1" ht="15.9" customHeight="1" thickBot="1" x14ac:dyDescent="0.3">
      <c r="A7" s="1318" t="s">
        <v>41</v>
      </c>
      <c r="B7" s="1319"/>
      <c r="C7" s="1319"/>
      <c r="D7" s="1319"/>
      <c r="E7" s="1320"/>
      <c r="F7" s="648"/>
    </row>
    <row r="8" spans="1:6" s="504" customFormat="1" ht="12" customHeight="1" thickBot="1" x14ac:dyDescent="0.3">
      <c r="A8" s="478" t="s">
        <v>4</v>
      </c>
      <c r="B8" s="542" t="s">
        <v>564</v>
      </c>
      <c r="C8" s="409">
        <v>0</v>
      </c>
      <c r="D8" s="569">
        <v>0</v>
      </c>
      <c r="E8" s="548">
        <v>0</v>
      </c>
      <c r="F8" s="648" t="s">
        <v>736</v>
      </c>
    </row>
    <row r="9" spans="1:6" s="504" customFormat="1" ht="12" customHeight="1" x14ac:dyDescent="0.25">
      <c r="A9" s="553" t="s">
        <v>70</v>
      </c>
      <c r="B9" s="331" t="s">
        <v>342</v>
      </c>
      <c r="C9" s="91">
        <v>0</v>
      </c>
      <c r="D9" s="570">
        <v>0</v>
      </c>
      <c r="E9" s="537">
        <v>0</v>
      </c>
      <c r="F9" s="648" t="s">
        <v>737</v>
      </c>
    </row>
    <row r="10" spans="1:6" s="504" customFormat="1" ht="12" customHeight="1" x14ac:dyDescent="0.25">
      <c r="A10" s="554" t="s">
        <v>71</v>
      </c>
      <c r="B10" s="329" t="s">
        <v>343</v>
      </c>
      <c r="C10" s="406">
        <v>0</v>
      </c>
      <c r="D10" s="571">
        <v>0</v>
      </c>
      <c r="E10" s="100">
        <v>150</v>
      </c>
      <c r="F10" s="648" t="s">
        <v>738</v>
      </c>
    </row>
    <row r="11" spans="1:6" s="504" customFormat="1" ht="12" customHeight="1" x14ac:dyDescent="0.25">
      <c r="A11" s="554" t="s">
        <v>72</v>
      </c>
      <c r="B11" s="329" t="s">
        <v>344</v>
      </c>
      <c r="C11" s="406">
        <v>200</v>
      </c>
      <c r="D11" s="571">
        <v>200</v>
      </c>
      <c r="E11" s="100">
        <v>410</v>
      </c>
      <c r="F11" s="648" t="s">
        <v>739</v>
      </c>
    </row>
    <row r="12" spans="1:6" s="504" customFormat="1" ht="12" customHeight="1" x14ac:dyDescent="0.25">
      <c r="A12" s="554" t="s">
        <v>73</v>
      </c>
      <c r="B12" s="329" t="s">
        <v>345</v>
      </c>
      <c r="C12" s="406">
        <v>1175</v>
      </c>
      <c r="D12" s="571">
        <v>1905</v>
      </c>
      <c r="E12" s="100">
        <v>6408</v>
      </c>
      <c r="F12" s="648" t="s">
        <v>740</v>
      </c>
    </row>
    <row r="13" spans="1:6" s="504" customFormat="1" ht="12" customHeight="1" x14ac:dyDescent="0.25">
      <c r="A13" s="554" t="s">
        <v>103</v>
      </c>
      <c r="B13" s="329" t="s">
        <v>346</v>
      </c>
      <c r="C13" s="406">
        <v>5020</v>
      </c>
      <c r="D13" s="571">
        <v>5020</v>
      </c>
      <c r="E13" s="100">
        <v>5141</v>
      </c>
      <c r="F13" s="648" t="s">
        <v>741</v>
      </c>
    </row>
    <row r="14" spans="1:6" s="504" customFormat="1" ht="12" customHeight="1" x14ac:dyDescent="0.25">
      <c r="A14" s="554" t="s">
        <v>74</v>
      </c>
      <c r="B14" s="329" t="s">
        <v>565</v>
      </c>
      <c r="C14" s="406">
        <v>1531</v>
      </c>
      <c r="D14" s="571">
        <v>1531</v>
      </c>
      <c r="E14" s="100">
        <v>2870</v>
      </c>
      <c r="F14" s="648" t="s">
        <v>742</v>
      </c>
    </row>
    <row r="15" spans="1:6" s="531" customFormat="1" ht="12" customHeight="1" x14ac:dyDescent="0.25">
      <c r="A15" s="554" t="s">
        <v>75</v>
      </c>
      <c r="B15" s="328" t="s">
        <v>566</v>
      </c>
      <c r="C15" s="406">
        <v>1650</v>
      </c>
      <c r="D15" s="571">
        <v>1650</v>
      </c>
      <c r="E15" s="100">
        <v>1233</v>
      </c>
      <c r="F15" s="648" t="s">
        <v>743</v>
      </c>
    </row>
    <row r="16" spans="1:6" s="531" customFormat="1" ht="12" customHeight="1" x14ac:dyDescent="0.25">
      <c r="A16" s="554" t="s">
        <v>83</v>
      </c>
      <c r="B16" s="329" t="s">
        <v>349</v>
      </c>
      <c r="C16" s="92">
        <v>1000</v>
      </c>
      <c r="D16" s="572">
        <v>1000</v>
      </c>
      <c r="E16" s="536">
        <v>580</v>
      </c>
      <c r="F16" s="648" t="s">
        <v>744</v>
      </c>
    </row>
    <row r="17" spans="1:6" s="504" customFormat="1" ht="12" customHeight="1" x14ac:dyDescent="0.25">
      <c r="A17" s="554" t="s">
        <v>84</v>
      </c>
      <c r="B17" s="329" t="s">
        <v>351</v>
      </c>
      <c r="C17" s="406">
        <v>0</v>
      </c>
      <c r="D17" s="571">
        <v>0</v>
      </c>
      <c r="E17" s="100">
        <v>0</v>
      </c>
      <c r="F17" s="648" t="s">
        <v>745</v>
      </c>
    </row>
    <row r="18" spans="1:6" s="531" customFormat="1" ht="12" customHeight="1" thickBot="1" x14ac:dyDescent="0.3">
      <c r="A18" s="554" t="s">
        <v>85</v>
      </c>
      <c r="B18" s="328" t="s">
        <v>353</v>
      </c>
      <c r="C18" s="408">
        <v>384</v>
      </c>
      <c r="D18" s="101">
        <v>384</v>
      </c>
      <c r="E18" s="532">
        <v>426</v>
      </c>
      <c r="F18" s="648" t="s">
        <v>746</v>
      </c>
    </row>
    <row r="19" spans="1:6" s="531" customFormat="1" ht="12" customHeight="1" thickBot="1" x14ac:dyDescent="0.3">
      <c r="A19" s="478" t="s">
        <v>5</v>
      </c>
      <c r="B19" s="542" t="s">
        <v>567</v>
      </c>
      <c r="C19" s="409">
        <v>682836</v>
      </c>
      <c r="D19" s="569">
        <v>1059869</v>
      </c>
      <c r="E19" s="548">
        <v>1000589</v>
      </c>
      <c r="F19" s="648" t="s">
        <v>747</v>
      </c>
    </row>
    <row r="20" spans="1:6" s="531" customFormat="1" ht="12" customHeight="1" x14ac:dyDescent="0.25">
      <c r="A20" s="554" t="s">
        <v>76</v>
      </c>
      <c r="B20" s="330" t="s">
        <v>315</v>
      </c>
      <c r="C20" s="406">
        <v>0</v>
      </c>
      <c r="D20" s="571">
        <v>0</v>
      </c>
      <c r="E20" s="100">
        <v>0</v>
      </c>
      <c r="F20" s="648" t="s">
        <v>748</v>
      </c>
    </row>
    <row r="21" spans="1:6" s="531" customFormat="1" ht="12" customHeight="1" x14ac:dyDescent="0.25">
      <c r="A21" s="554" t="s">
        <v>77</v>
      </c>
      <c r="B21" s="329" t="s">
        <v>568</v>
      </c>
      <c r="C21" s="406">
        <v>0</v>
      </c>
      <c r="D21" s="571">
        <v>0</v>
      </c>
      <c r="E21" s="100">
        <v>0</v>
      </c>
      <c r="F21" s="648" t="s">
        <v>749</v>
      </c>
    </row>
    <row r="22" spans="1:6" s="531" customFormat="1" ht="12" customHeight="1" x14ac:dyDescent="0.25">
      <c r="A22" s="554" t="s">
        <v>78</v>
      </c>
      <c r="B22" s="329" t="s">
        <v>569</v>
      </c>
      <c r="C22" s="406">
        <v>34404</v>
      </c>
      <c r="D22" s="571">
        <v>98590</v>
      </c>
      <c r="E22" s="100">
        <v>73007</v>
      </c>
      <c r="F22" s="648" t="s">
        <v>750</v>
      </c>
    </row>
    <row r="23" spans="1:6" s="504" customFormat="1" ht="12" customHeight="1" thickBot="1" x14ac:dyDescent="0.3">
      <c r="A23" s="554" t="s">
        <v>79</v>
      </c>
      <c r="B23" s="329" t="s">
        <v>688</v>
      </c>
      <c r="C23" s="406">
        <v>0</v>
      </c>
      <c r="D23" s="571">
        <v>0</v>
      </c>
      <c r="E23" s="100">
        <v>441</v>
      </c>
      <c r="F23" s="648" t="s">
        <v>751</v>
      </c>
    </row>
    <row r="24" spans="1:6" s="504" customFormat="1" ht="12" customHeight="1" thickBot="1" x14ac:dyDescent="0.3">
      <c r="A24" s="541" t="s">
        <v>6</v>
      </c>
      <c r="B24" s="349" t="s">
        <v>118</v>
      </c>
      <c r="C24" s="35">
        <v>112650</v>
      </c>
      <c r="D24" s="573">
        <v>197650</v>
      </c>
      <c r="E24" s="547">
        <v>235461</v>
      </c>
      <c r="F24" s="648" t="s">
        <v>752</v>
      </c>
    </row>
    <row r="25" spans="1:6" s="504" customFormat="1" ht="12" customHeight="1" thickBot="1" x14ac:dyDescent="0.3">
      <c r="A25" s="541" t="s">
        <v>7</v>
      </c>
      <c r="B25" s="349" t="s">
        <v>570</v>
      </c>
      <c r="C25" s="409">
        <v>682836</v>
      </c>
      <c r="D25" s="569">
        <v>1059869</v>
      </c>
      <c r="E25" s="548">
        <v>1000589</v>
      </c>
      <c r="F25" s="648" t="s">
        <v>753</v>
      </c>
    </row>
    <row r="26" spans="1:6" s="504" customFormat="1" ht="12" customHeight="1" x14ac:dyDescent="0.25">
      <c r="A26" s="555" t="s">
        <v>329</v>
      </c>
      <c r="B26" s="556" t="s">
        <v>568</v>
      </c>
      <c r="C26" s="88">
        <v>0</v>
      </c>
      <c r="D26" s="562">
        <v>0</v>
      </c>
      <c r="E26" s="535">
        <v>0</v>
      </c>
      <c r="F26" s="648" t="s">
        <v>754</v>
      </c>
    </row>
    <row r="27" spans="1:6" s="504" customFormat="1" ht="12" customHeight="1" x14ac:dyDescent="0.25">
      <c r="A27" s="555" t="s">
        <v>335</v>
      </c>
      <c r="B27" s="557" t="s">
        <v>571</v>
      </c>
      <c r="C27" s="410">
        <v>7076</v>
      </c>
      <c r="D27" s="574">
        <v>14762</v>
      </c>
      <c r="E27" s="534">
        <v>44114</v>
      </c>
      <c r="F27" s="648" t="s">
        <v>755</v>
      </c>
    </row>
    <row r="28" spans="1:6" s="504" customFormat="1" ht="12" customHeight="1" thickBot="1" x14ac:dyDescent="0.3">
      <c r="A28" s="554" t="s">
        <v>337</v>
      </c>
      <c r="B28" s="558" t="s">
        <v>689</v>
      </c>
      <c r="C28" s="538">
        <v>0</v>
      </c>
      <c r="D28" s="575">
        <v>0</v>
      </c>
      <c r="E28" s="533">
        <v>8799</v>
      </c>
      <c r="F28" s="648" t="s">
        <v>756</v>
      </c>
    </row>
    <row r="29" spans="1:6" s="504" customFormat="1" ht="12" customHeight="1" thickBot="1" x14ac:dyDescent="0.3">
      <c r="A29" s="541" t="s">
        <v>8</v>
      </c>
      <c r="B29" s="349" t="s">
        <v>572</v>
      </c>
      <c r="C29" s="409">
        <v>682836</v>
      </c>
      <c r="D29" s="569">
        <v>1059869</v>
      </c>
      <c r="E29" s="548">
        <v>1000589</v>
      </c>
      <c r="F29" s="648" t="s">
        <v>757</v>
      </c>
    </row>
    <row r="30" spans="1:6" s="504" customFormat="1" ht="12" customHeight="1" x14ac:dyDescent="0.25">
      <c r="A30" s="555" t="s">
        <v>63</v>
      </c>
      <c r="B30" s="556" t="s">
        <v>355</v>
      </c>
      <c r="C30" s="88">
        <v>0</v>
      </c>
      <c r="D30" s="562">
        <v>0</v>
      </c>
      <c r="E30" s="535">
        <v>0</v>
      </c>
      <c r="F30" s="648" t="s">
        <v>758</v>
      </c>
    </row>
    <row r="31" spans="1:6" s="504" customFormat="1" ht="12" customHeight="1" x14ac:dyDescent="0.25">
      <c r="A31" s="555" t="s">
        <v>64</v>
      </c>
      <c r="B31" s="557" t="s">
        <v>356</v>
      </c>
      <c r="C31" s="410">
        <v>0</v>
      </c>
      <c r="D31" s="574">
        <v>0</v>
      </c>
      <c r="E31" s="534">
        <v>0</v>
      </c>
      <c r="F31" s="648" t="s">
        <v>759</v>
      </c>
    </row>
    <row r="32" spans="1:6" s="504" customFormat="1" ht="12" customHeight="1" thickBot="1" x14ac:dyDescent="0.3">
      <c r="A32" s="554" t="s">
        <v>65</v>
      </c>
      <c r="B32" s="540" t="s">
        <v>358</v>
      </c>
      <c r="C32" s="538">
        <v>0</v>
      </c>
      <c r="D32" s="575">
        <v>0</v>
      </c>
      <c r="E32" s="533">
        <v>0</v>
      </c>
      <c r="F32" s="648" t="s">
        <v>760</v>
      </c>
    </row>
    <row r="33" spans="1:6" s="504" customFormat="1" ht="12" customHeight="1" thickBot="1" x14ac:dyDescent="0.3">
      <c r="A33" s="541" t="s">
        <v>9</v>
      </c>
      <c r="B33" s="349" t="s">
        <v>483</v>
      </c>
      <c r="C33" s="35">
        <v>0</v>
      </c>
      <c r="D33" s="573">
        <v>246</v>
      </c>
      <c r="E33" s="547">
        <v>246</v>
      </c>
      <c r="F33" s="648" t="s">
        <v>761</v>
      </c>
    </row>
    <row r="34" spans="1:6" s="504" customFormat="1" ht="12" customHeight="1" thickBot="1" x14ac:dyDescent="0.3">
      <c r="A34" s="541" t="s">
        <v>10</v>
      </c>
      <c r="B34" s="349" t="s">
        <v>573</v>
      </c>
      <c r="C34" s="35">
        <v>0</v>
      </c>
      <c r="D34" s="573">
        <v>0</v>
      </c>
      <c r="E34" s="547">
        <v>0</v>
      </c>
      <c r="F34" s="648" t="s">
        <v>762</v>
      </c>
    </row>
    <row r="35" spans="1:6" s="504" customFormat="1" ht="12" customHeight="1" thickBot="1" x14ac:dyDescent="0.3">
      <c r="A35" s="478" t="s">
        <v>11</v>
      </c>
      <c r="B35" s="349" t="s">
        <v>574</v>
      </c>
      <c r="C35" s="409">
        <v>682836</v>
      </c>
      <c r="D35" s="569">
        <v>1059869</v>
      </c>
      <c r="E35" s="548">
        <v>1000589</v>
      </c>
      <c r="F35" s="648" t="s">
        <v>763</v>
      </c>
    </row>
    <row r="36" spans="1:6" s="531" customFormat="1" ht="12" customHeight="1" thickBot="1" x14ac:dyDescent="0.3">
      <c r="A36" s="543" t="s">
        <v>12</v>
      </c>
      <c r="B36" s="349" t="s">
        <v>575</v>
      </c>
      <c r="C36" s="409">
        <v>682836</v>
      </c>
      <c r="D36" s="569">
        <v>1059869</v>
      </c>
      <c r="E36" s="548">
        <v>1000589</v>
      </c>
      <c r="F36" s="648" t="s">
        <v>764</v>
      </c>
    </row>
    <row r="37" spans="1:6" s="531" customFormat="1" ht="15" customHeight="1" x14ac:dyDescent="0.25">
      <c r="A37" s="555" t="s">
        <v>576</v>
      </c>
      <c r="B37" s="556" t="s">
        <v>161</v>
      </c>
      <c r="C37" s="88">
        <v>55000</v>
      </c>
      <c r="D37" s="562">
        <v>73588</v>
      </c>
      <c r="E37" s="535">
        <v>73588</v>
      </c>
      <c r="F37" s="648" t="s">
        <v>765</v>
      </c>
    </row>
    <row r="38" spans="1:6" s="531" customFormat="1" ht="15" customHeight="1" x14ac:dyDescent="0.25">
      <c r="A38" s="555" t="s">
        <v>577</v>
      </c>
      <c r="B38" s="557" t="s">
        <v>0</v>
      </c>
      <c r="C38" s="410">
        <v>0</v>
      </c>
      <c r="D38" s="574">
        <v>0</v>
      </c>
      <c r="E38" s="534">
        <v>0</v>
      </c>
      <c r="F38" s="648" t="s">
        <v>766</v>
      </c>
    </row>
    <row r="39" spans="1:6" ht="16.2" thickBot="1" x14ac:dyDescent="0.3">
      <c r="A39" s="554" t="s">
        <v>578</v>
      </c>
      <c r="B39" s="540" t="s">
        <v>579</v>
      </c>
      <c r="C39" s="538">
        <v>0</v>
      </c>
      <c r="D39" s="575">
        <v>0</v>
      </c>
      <c r="E39" s="533">
        <v>0</v>
      </c>
      <c r="F39" s="648" t="s">
        <v>767</v>
      </c>
    </row>
    <row r="40" spans="1:6" s="530" customFormat="1" ht="16.5" customHeight="1" thickBot="1" x14ac:dyDescent="0.25">
      <c r="A40" s="543" t="s">
        <v>13</v>
      </c>
      <c r="B40" s="544" t="s">
        <v>580</v>
      </c>
      <c r="C40" s="94">
        <v>682836</v>
      </c>
      <c r="D40" s="576">
        <v>1059869</v>
      </c>
      <c r="E40" s="549">
        <v>1000589</v>
      </c>
      <c r="F40" s="648" t="s">
        <v>768</v>
      </c>
    </row>
    <row r="41" spans="1:6" s="306" customFormat="1" ht="12" customHeight="1" x14ac:dyDescent="0.25">
      <c r="A41" s="486"/>
      <c r="B41" s="487"/>
      <c r="C41" s="502"/>
      <c r="D41" s="502"/>
      <c r="E41" s="502"/>
      <c r="F41" s="648"/>
    </row>
    <row r="42" spans="1:6" ht="12" customHeight="1" thickBot="1" x14ac:dyDescent="0.3">
      <c r="A42" s="488"/>
      <c r="B42" s="489"/>
      <c r="C42" s="503"/>
      <c r="D42" s="503"/>
      <c r="E42" s="503"/>
      <c r="F42" s="648"/>
    </row>
    <row r="43" spans="1:6" ht="12" customHeight="1" thickBot="1" x14ac:dyDescent="0.3">
      <c r="A43" s="1318" t="s">
        <v>42</v>
      </c>
      <c r="B43" s="1319"/>
      <c r="C43" s="1319"/>
      <c r="D43" s="1319"/>
      <c r="E43" s="1320"/>
      <c r="F43" s="530"/>
    </row>
    <row r="44" spans="1:6" ht="12" customHeight="1" thickBot="1" x14ac:dyDescent="0.3">
      <c r="A44" s="541" t="s">
        <v>4</v>
      </c>
      <c r="B44" s="349" t="s">
        <v>581</v>
      </c>
      <c r="C44" s="409">
        <v>0</v>
      </c>
      <c r="D44" s="409">
        <v>0</v>
      </c>
      <c r="E44" s="548">
        <v>0</v>
      </c>
      <c r="F44" s="648" t="s">
        <v>736</v>
      </c>
    </row>
    <row r="45" spans="1:6" ht="12" customHeight="1" x14ac:dyDescent="0.25">
      <c r="A45" s="554" t="s">
        <v>70</v>
      </c>
      <c r="B45" s="330" t="s">
        <v>34</v>
      </c>
      <c r="C45" s="88">
        <v>19929</v>
      </c>
      <c r="D45" s="88">
        <v>40516</v>
      </c>
      <c r="E45" s="535">
        <v>38897</v>
      </c>
      <c r="F45" s="648" t="s">
        <v>737</v>
      </c>
    </row>
    <row r="46" spans="1:6" ht="12" customHeight="1" x14ac:dyDescent="0.25">
      <c r="A46" s="554" t="s">
        <v>71</v>
      </c>
      <c r="B46" s="329" t="s">
        <v>127</v>
      </c>
      <c r="C46" s="403">
        <v>4835</v>
      </c>
      <c r="D46" s="403">
        <v>9849</v>
      </c>
      <c r="E46" s="559">
        <v>9202</v>
      </c>
      <c r="F46" s="648" t="s">
        <v>738</v>
      </c>
    </row>
    <row r="47" spans="1:6" ht="12" customHeight="1" x14ac:dyDescent="0.25">
      <c r="A47" s="554" t="s">
        <v>72</v>
      </c>
      <c r="B47" s="329" t="s">
        <v>98</v>
      </c>
      <c r="C47" s="403">
        <v>122986</v>
      </c>
      <c r="D47" s="403">
        <v>171339</v>
      </c>
      <c r="E47" s="559">
        <v>154856</v>
      </c>
      <c r="F47" s="648" t="s">
        <v>739</v>
      </c>
    </row>
    <row r="48" spans="1:6" s="306" customFormat="1" ht="12" customHeight="1" x14ac:dyDescent="0.25">
      <c r="A48" s="554" t="s">
        <v>73</v>
      </c>
      <c r="B48" s="329" t="s">
        <v>128</v>
      </c>
      <c r="C48" s="403">
        <v>12270</v>
      </c>
      <c r="D48" s="403">
        <v>13652</v>
      </c>
      <c r="E48" s="559">
        <v>13403</v>
      </c>
      <c r="F48" s="648" t="s">
        <v>740</v>
      </c>
    </row>
    <row r="49" spans="1:6" ht="12" customHeight="1" thickBot="1" x14ac:dyDescent="0.3">
      <c r="A49" s="554" t="s">
        <v>103</v>
      </c>
      <c r="B49" s="329" t="s">
        <v>129</v>
      </c>
      <c r="C49" s="403">
        <v>19202</v>
      </c>
      <c r="D49" s="403">
        <v>68864</v>
      </c>
      <c r="E49" s="559">
        <v>12588</v>
      </c>
      <c r="F49" s="648" t="s">
        <v>741</v>
      </c>
    </row>
    <row r="50" spans="1:6" ht="12" customHeight="1" thickBot="1" x14ac:dyDescent="0.3">
      <c r="A50" s="541" t="s">
        <v>5</v>
      </c>
      <c r="B50" s="349" t="s">
        <v>582</v>
      </c>
      <c r="C50" s="409">
        <v>682836</v>
      </c>
      <c r="D50" s="409">
        <v>1059869</v>
      </c>
      <c r="E50" s="548">
        <v>1000589</v>
      </c>
      <c r="F50" s="648" t="s">
        <v>742</v>
      </c>
    </row>
    <row r="51" spans="1:6" ht="12" customHeight="1" x14ac:dyDescent="0.25">
      <c r="A51" s="554" t="s">
        <v>76</v>
      </c>
      <c r="B51" s="330" t="s">
        <v>152</v>
      </c>
      <c r="C51" s="88">
        <v>6240</v>
      </c>
      <c r="D51" s="88">
        <v>50730</v>
      </c>
      <c r="E51" s="535">
        <v>35098</v>
      </c>
      <c r="F51" s="648" t="s">
        <v>743</v>
      </c>
    </row>
    <row r="52" spans="1:6" ht="12" customHeight="1" x14ac:dyDescent="0.25">
      <c r="A52" s="554" t="s">
        <v>77</v>
      </c>
      <c r="B52" s="329" t="s">
        <v>131</v>
      </c>
      <c r="C52" s="403">
        <v>6720</v>
      </c>
      <c r="D52" s="403">
        <v>9414</v>
      </c>
      <c r="E52" s="559">
        <v>9399</v>
      </c>
      <c r="F52" s="648" t="s">
        <v>744</v>
      </c>
    </row>
    <row r="53" spans="1:6" ht="15" customHeight="1" x14ac:dyDescent="0.25">
      <c r="A53" s="554" t="s">
        <v>78</v>
      </c>
      <c r="B53" s="329" t="s">
        <v>43</v>
      </c>
      <c r="C53" s="403">
        <v>0</v>
      </c>
      <c r="D53" s="403">
        <v>0</v>
      </c>
      <c r="E53" s="559">
        <v>0</v>
      </c>
      <c r="F53" s="648" t="s">
        <v>745</v>
      </c>
    </row>
    <row r="54" spans="1:6" ht="16.2" thickBot="1" x14ac:dyDescent="0.3">
      <c r="A54" s="554" t="s">
        <v>79</v>
      </c>
      <c r="B54" s="329" t="s">
        <v>690</v>
      </c>
      <c r="C54" s="403">
        <v>0</v>
      </c>
      <c r="D54" s="403">
        <v>0</v>
      </c>
      <c r="E54" s="559">
        <v>0</v>
      </c>
      <c r="F54" s="648" t="s">
        <v>746</v>
      </c>
    </row>
    <row r="55" spans="1:6" ht="15" customHeight="1" thickBot="1" x14ac:dyDescent="0.3">
      <c r="A55" s="541" t="s">
        <v>6</v>
      </c>
      <c r="B55" s="545" t="s">
        <v>583</v>
      </c>
      <c r="C55" s="94">
        <v>0</v>
      </c>
      <c r="D55" s="94">
        <v>0</v>
      </c>
      <c r="E55" s="549">
        <v>0</v>
      </c>
      <c r="F55" s="648" t="s">
        <v>747</v>
      </c>
    </row>
    <row r="56" spans="1:6" ht="16.2" thickBot="1" x14ac:dyDescent="0.3">
      <c r="C56" s="550"/>
      <c r="D56" s="550"/>
      <c r="E56" s="550"/>
      <c r="F56" s="648"/>
    </row>
    <row r="57" spans="1:6" ht="16.2" thickBot="1" x14ac:dyDescent="0.3">
      <c r="A57" s="490" t="s">
        <v>678</v>
      </c>
      <c r="B57" s="491"/>
      <c r="C57" s="98"/>
      <c r="D57" s="98"/>
      <c r="E57" s="539"/>
      <c r="F57" s="648"/>
    </row>
    <row r="58" spans="1:6" ht="16.2" thickBot="1" x14ac:dyDescent="0.3">
      <c r="A58" s="490" t="s">
        <v>143</v>
      </c>
      <c r="B58" s="491"/>
      <c r="C58" s="98"/>
      <c r="D58" s="98"/>
      <c r="E58" s="539"/>
      <c r="F58" s="648"/>
    </row>
    <row r="59" spans="1:6" ht="15.6" x14ac:dyDescent="0.25">
      <c r="F59" s="648"/>
    </row>
    <row r="60" spans="1:6" ht="15.6" x14ac:dyDescent="0.25">
      <c r="F60" s="648"/>
    </row>
    <row r="61" spans="1:6" ht="15.6" x14ac:dyDescent="0.25">
      <c r="F61" s="648"/>
    </row>
    <row r="62" spans="1:6" ht="15.6" x14ac:dyDescent="0.25">
      <c r="F62" s="648"/>
    </row>
    <row r="63" spans="1:6" ht="15.6" x14ac:dyDescent="0.25">
      <c r="F63" s="648"/>
    </row>
    <row r="64" spans="1:6" ht="15.6" x14ac:dyDescent="0.25">
      <c r="F64" s="648"/>
    </row>
    <row r="65" spans="6:6" ht="15.6" x14ac:dyDescent="0.25">
      <c r="F65" s="648"/>
    </row>
    <row r="66" spans="6:6" ht="15.6" x14ac:dyDescent="0.25">
      <c r="F66" s="648"/>
    </row>
    <row r="67" spans="6:6" ht="15.6" x14ac:dyDescent="0.25">
      <c r="F67" s="648"/>
    </row>
    <row r="68" spans="6:6" ht="15.6" x14ac:dyDescent="0.25">
      <c r="F68" s="648"/>
    </row>
    <row r="69" spans="6:6" ht="15.6" x14ac:dyDescent="0.25">
      <c r="F69" s="648"/>
    </row>
    <row r="70" spans="6:6" ht="15.6" x14ac:dyDescent="0.25">
      <c r="F70" s="648"/>
    </row>
    <row r="71" spans="6:6" ht="15.6" x14ac:dyDescent="0.25">
      <c r="F71" s="648"/>
    </row>
    <row r="72" spans="6:6" ht="15.6" x14ac:dyDescent="0.25">
      <c r="F72" s="648"/>
    </row>
    <row r="73" spans="6:6" ht="15.6" x14ac:dyDescent="0.25">
      <c r="F73" s="648"/>
    </row>
    <row r="74" spans="6:6" ht="15.6" x14ac:dyDescent="0.25">
      <c r="F74" s="648"/>
    </row>
    <row r="75" spans="6:6" ht="15.6" x14ac:dyDescent="0.25">
      <c r="F75" s="648"/>
    </row>
    <row r="76" spans="6:6" ht="15.6" x14ac:dyDescent="0.25">
      <c r="F76" s="648"/>
    </row>
    <row r="77" spans="6:6" ht="15.6" x14ac:dyDescent="0.25">
      <c r="F77" s="648"/>
    </row>
    <row r="78" spans="6:6" ht="15.6" x14ac:dyDescent="0.25">
      <c r="F78" s="648"/>
    </row>
    <row r="79" spans="6:6" ht="15.6" x14ac:dyDescent="0.25">
      <c r="F79" s="648"/>
    </row>
    <row r="80" spans="6:6" ht="15.6" x14ac:dyDescent="0.25">
      <c r="F80" s="648"/>
    </row>
    <row r="81" spans="6:6" ht="15.6" x14ac:dyDescent="0.25">
      <c r="F81" s="648"/>
    </row>
    <row r="82" spans="6:6" ht="15.6" x14ac:dyDescent="0.25">
      <c r="F82" s="648"/>
    </row>
    <row r="83" spans="6:6" ht="15.6" x14ac:dyDescent="0.25">
      <c r="F83" s="648"/>
    </row>
    <row r="84" spans="6:6" ht="15.6" x14ac:dyDescent="0.25">
      <c r="F84" s="648"/>
    </row>
    <row r="85" spans="6:6" ht="15.6" x14ac:dyDescent="0.25">
      <c r="F85" s="648"/>
    </row>
    <row r="86" spans="6:6" ht="15.6" x14ac:dyDescent="0.25">
      <c r="F86" s="648"/>
    </row>
    <row r="87" spans="6:6" ht="15.6" x14ac:dyDescent="0.25">
      <c r="F87" s="648"/>
    </row>
    <row r="88" spans="6:6" ht="13.8" x14ac:dyDescent="0.25">
      <c r="F88" s="649"/>
    </row>
    <row r="90" spans="6:6" ht="15.6" x14ac:dyDescent="0.25">
      <c r="F90" s="648"/>
    </row>
    <row r="91" spans="6:6" x14ac:dyDescent="0.25">
      <c r="F91" s="650"/>
    </row>
    <row r="92" spans="6:6" x14ac:dyDescent="0.25">
      <c r="F92" s="650"/>
    </row>
    <row r="93" spans="6:6" x14ac:dyDescent="0.25">
      <c r="F93" s="650"/>
    </row>
    <row r="94" spans="6:6" x14ac:dyDescent="0.25">
      <c r="F94" s="650"/>
    </row>
    <row r="95" spans="6:6" x14ac:dyDescent="0.25">
      <c r="F95" s="650"/>
    </row>
    <row r="96" spans="6:6" x14ac:dyDescent="0.25">
      <c r="F96" s="650"/>
    </row>
    <row r="97" spans="6:6" x14ac:dyDescent="0.25">
      <c r="F97" s="650"/>
    </row>
    <row r="98" spans="6:6" x14ac:dyDescent="0.25">
      <c r="F98" s="650"/>
    </row>
    <row r="99" spans="6:6" x14ac:dyDescent="0.25">
      <c r="F99" s="650"/>
    </row>
    <row r="100" spans="6:6" x14ac:dyDescent="0.25">
      <c r="F100" s="650"/>
    </row>
    <row r="101" spans="6:6" x14ac:dyDescent="0.25">
      <c r="F101" s="650"/>
    </row>
    <row r="102" spans="6:6" x14ac:dyDescent="0.25">
      <c r="F102" s="650"/>
    </row>
    <row r="103" spans="6:6" x14ac:dyDescent="0.25">
      <c r="F103" s="650"/>
    </row>
    <row r="104" spans="6:6" x14ac:dyDescent="0.25">
      <c r="F104" s="650"/>
    </row>
    <row r="105" spans="6:6" x14ac:dyDescent="0.25">
      <c r="F105" s="650"/>
    </row>
    <row r="106" spans="6:6" x14ac:dyDescent="0.25">
      <c r="F106" s="650"/>
    </row>
    <row r="107" spans="6:6" x14ac:dyDescent="0.25">
      <c r="F107" s="650"/>
    </row>
    <row r="108" spans="6:6" x14ac:dyDescent="0.25">
      <c r="F108" s="650"/>
    </row>
    <row r="109" spans="6:6" x14ac:dyDescent="0.25">
      <c r="F109" s="650"/>
    </row>
    <row r="110" spans="6:6" x14ac:dyDescent="0.25">
      <c r="F110" s="650"/>
    </row>
    <row r="111" spans="6:6" x14ac:dyDescent="0.25">
      <c r="F111" s="650"/>
    </row>
    <row r="112" spans="6:6" x14ac:dyDescent="0.25">
      <c r="F112" s="650"/>
    </row>
    <row r="113" spans="6:6" x14ac:dyDescent="0.25">
      <c r="F113" s="650"/>
    </row>
    <row r="114" spans="6:6" x14ac:dyDescent="0.25">
      <c r="F114" s="650"/>
    </row>
    <row r="115" spans="6:6" x14ac:dyDescent="0.25">
      <c r="F115" s="650"/>
    </row>
    <row r="116" spans="6:6" x14ac:dyDescent="0.25">
      <c r="F116" s="650"/>
    </row>
    <row r="117" spans="6:6" x14ac:dyDescent="0.25">
      <c r="F117" s="650"/>
    </row>
    <row r="118" spans="6:6" x14ac:dyDescent="0.25">
      <c r="F118" s="650"/>
    </row>
    <row r="119" spans="6:6" x14ac:dyDescent="0.25">
      <c r="F119" s="650"/>
    </row>
    <row r="120" spans="6:6" x14ac:dyDescent="0.25">
      <c r="F120" s="650"/>
    </row>
    <row r="121" spans="6:6" x14ac:dyDescent="0.25">
      <c r="F121" s="650"/>
    </row>
    <row r="122" spans="6:6" x14ac:dyDescent="0.25">
      <c r="F122" s="650"/>
    </row>
    <row r="123" spans="6:6" x14ac:dyDescent="0.25">
      <c r="F123" s="650"/>
    </row>
    <row r="124" spans="6:6" x14ac:dyDescent="0.25">
      <c r="F124" s="650"/>
    </row>
    <row r="125" spans="6:6" x14ac:dyDescent="0.25">
      <c r="F125" s="650"/>
    </row>
    <row r="126" spans="6:6" x14ac:dyDescent="0.25">
      <c r="F126" s="650"/>
    </row>
    <row r="127" spans="6:6" x14ac:dyDescent="0.25">
      <c r="F127" s="650"/>
    </row>
    <row r="128" spans="6:6" x14ac:dyDescent="0.25">
      <c r="F128" s="650"/>
    </row>
    <row r="129" spans="6:6" x14ac:dyDescent="0.25">
      <c r="F129" s="650"/>
    </row>
    <row r="130" spans="6:6" x14ac:dyDescent="0.25">
      <c r="F130" s="650"/>
    </row>
    <row r="131" spans="6:6" x14ac:dyDescent="0.25">
      <c r="F131" s="650"/>
    </row>
    <row r="132" spans="6:6" x14ac:dyDescent="0.25">
      <c r="F132" s="650"/>
    </row>
    <row r="133" spans="6:6" x14ac:dyDescent="0.25">
      <c r="F133" s="650"/>
    </row>
    <row r="134" spans="6:6" x14ac:dyDescent="0.25">
      <c r="F134" s="650"/>
    </row>
    <row r="135" spans="6:6" x14ac:dyDescent="0.25">
      <c r="F135" s="650"/>
    </row>
    <row r="136" spans="6:6" x14ac:dyDescent="0.25">
      <c r="F136" s="650"/>
    </row>
    <row r="137" spans="6:6" x14ac:dyDescent="0.25">
      <c r="F137" s="650"/>
    </row>
    <row r="138" spans="6:6" x14ac:dyDescent="0.25">
      <c r="F138" s="650"/>
    </row>
    <row r="139" spans="6:6" x14ac:dyDescent="0.25">
      <c r="F139" s="650"/>
    </row>
    <row r="140" spans="6:6" x14ac:dyDescent="0.25">
      <c r="F140" s="650"/>
    </row>
    <row r="141" spans="6:6" x14ac:dyDescent="0.25">
      <c r="F141" s="650"/>
    </row>
    <row r="142" spans="6:6" x14ac:dyDescent="0.25">
      <c r="F142" s="650"/>
    </row>
    <row r="143" spans="6:6" x14ac:dyDescent="0.25">
      <c r="F143" s="650"/>
    </row>
    <row r="144" spans="6:6" x14ac:dyDescent="0.25">
      <c r="F144" s="650"/>
    </row>
    <row r="145" spans="6:6" x14ac:dyDescent="0.25">
      <c r="F145" s="650"/>
    </row>
    <row r="146" spans="6:6" x14ac:dyDescent="0.25">
      <c r="F146" s="650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I162"/>
  <sheetViews>
    <sheetView zoomScale="130" zoomScaleNormal="130" zoomScaleSheetLayoutView="100" workbookViewId="0">
      <selection activeCell="M15" sqref="M15"/>
    </sheetView>
  </sheetViews>
  <sheetFormatPr defaultColWidth="9.33203125" defaultRowHeight="15.6" x14ac:dyDescent="0.3"/>
  <cols>
    <col min="1" max="1" width="6.109375" style="370" customWidth="1"/>
    <col min="2" max="2" width="53.109375" style="370" customWidth="1"/>
    <col min="3" max="3" width="12.109375" style="371" customWidth="1"/>
    <col min="4" max="4" width="12.44140625" style="371" customWidth="1"/>
    <col min="5" max="5" width="11.6640625" style="371" customWidth="1"/>
    <col min="6" max="6" width="9.33203125" style="381" hidden="1" customWidth="1"/>
    <col min="7" max="16384" width="9.33203125" style="381"/>
  </cols>
  <sheetData>
    <row r="1" spans="1:6" ht="15.9" customHeight="1" x14ac:dyDescent="0.3">
      <c r="A1" s="1277" t="s">
        <v>1</v>
      </c>
      <c r="B1" s="1277"/>
      <c r="C1" s="1277"/>
      <c r="D1" s="1277"/>
      <c r="E1" s="1277"/>
    </row>
    <row r="2" spans="1:6" ht="15.9" customHeight="1" thickBot="1" x14ac:dyDescent="0.35">
      <c r="A2" s="39" t="s">
        <v>107</v>
      </c>
      <c r="B2" s="39"/>
      <c r="C2" s="368"/>
      <c r="D2" s="368"/>
      <c r="E2" s="368" t="s">
        <v>153</v>
      </c>
    </row>
    <row r="3" spans="1:6" ht="15.9" customHeight="1" x14ac:dyDescent="0.3">
      <c r="A3" s="1283" t="s">
        <v>58</v>
      </c>
      <c r="B3" s="1280" t="s">
        <v>3</v>
      </c>
      <c r="C3" s="1278" t="str">
        <f>+'1.1.sz.mell.'!C3:E3</f>
        <v>2019. évi</v>
      </c>
      <c r="D3" s="1278"/>
      <c r="E3" s="1279"/>
      <c r="F3" s="638"/>
    </row>
    <row r="4" spans="1:6" ht="38.1" customHeight="1" thickBot="1" x14ac:dyDescent="0.35">
      <c r="A4" s="1284"/>
      <c r="B4" s="1281"/>
      <c r="C4" s="41" t="s">
        <v>174</v>
      </c>
      <c r="D4" s="41" t="s">
        <v>178</v>
      </c>
      <c r="E4" s="42" t="s">
        <v>179</v>
      </c>
      <c r="F4" s="638"/>
    </row>
    <row r="5" spans="1:6" s="382" customFormat="1" ht="12" customHeight="1" thickBot="1" x14ac:dyDescent="0.25">
      <c r="A5" s="346" t="s">
        <v>423</v>
      </c>
      <c r="B5" s="347" t="s">
        <v>424</v>
      </c>
      <c r="C5" s="347" t="s">
        <v>425</v>
      </c>
      <c r="D5" s="347" t="s">
        <v>426</v>
      </c>
      <c r="E5" s="394" t="s">
        <v>427</v>
      </c>
      <c r="F5" s="639"/>
    </row>
    <row r="6" spans="1:6" s="383" customFormat="1" ht="12" customHeight="1" thickBot="1" x14ac:dyDescent="0.3">
      <c r="A6" s="341" t="s">
        <v>4</v>
      </c>
      <c r="B6" s="342" t="s">
        <v>307</v>
      </c>
      <c r="C6" s="373">
        <f>SUM(C7:C11)</f>
        <v>103763</v>
      </c>
      <c r="D6" s="373">
        <f>SUM(D7:D12)</f>
        <v>116463</v>
      </c>
      <c r="E6" s="356">
        <f>SUM(E7:E12)</f>
        <v>116463</v>
      </c>
      <c r="F6" s="640" t="s">
        <v>736</v>
      </c>
    </row>
    <row r="7" spans="1:6" s="383" customFormat="1" ht="12" customHeight="1" x14ac:dyDescent="0.25">
      <c r="A7" s="336" t="s">
        <v>70</v>
      </c>
      <c r="B7" s="384" t="s">
        <v>308</v>
      </c>
      <c r="C7" s="375"/>
      <c r="D7" s="375">
        <v>166</v>
      </c>
      <c r="E7" s="358">
        <v>166</v>
      </c>
      <c r="F7" s="640" t="s">
        <v>737</v>
      </c>
    </row>
    <row r="8" spans="1:6" s="383" customFormat="1" ht="12" customHeight="1" x14ac:dyDescent="0.25">
      <c r="A8" s="335" t="s">
        <v>71</v>
      </c>
      <c r="B8" s="385" t="s">
        <v>309</v>
      </c>
      <c r="C8" s="374">
        <v>55513</v>
      </c>
      <c r="D8" s="374">
        <v>58318</v>
      </c>
      <c r="E8" s="357">
        <v>58318</v>
      </c>
      <c r="F8" s="640" t="s">
        <v>738</v>
      </c>
    </row>
    <row r="9" spans="1:6" s="383" customFormat="1" ht="12" customHeight="1" x14ac:dyDescent="0.25">
      <c r="A9" s="335" t="s">
        <v>72</v>
      </c>
      <c r="B9" s="385" t="s">
        <v>310</v>
      </c>
      <c r="C9" s="374">
        <v>44318</v>
      </c>
      <c r="D9" s="374">
        <v>51630</v>
      </c>
      <c r="E9" s="357">
        <v>51630</v>
      </c>
      <c r="F9" s="640" t="s">
        <v>739</v>
      </c>
    </row>
    <row r="10" spans="1:6" s="383" customFormat="1" ht="12" customHeight="1" x14ac:dyDescent="0.25">
      <c r="A10" s="335" t="s">
        <v>73</v>
      </c>
      <c r="B10" s="385" t="s">
        <v>311</v>
      </c>
      <c r="C10" s="374">
        <v>3932</v>
      </c>
      <c r="D10" s="374">
        <v>4065</v>
      </c>
      <c r="E10" s="357">
        <v>4065</v>
      </c>
      <c r="F10" s="640" t="s">
        <v>740</v>
      </c>
    </row>
    <row r="11" spans="1:6" s="383" customFormat="1" ht="12" customHeight="1" x14ac:dyDescent="0.25">
      <c r="A11" s="335" t="s">
        <v>103</v>
      </c>
      <c r="B11" s="385" t="s">
        <v>874</v>
      </c>
      <c r="C11" s="374">
        <v>0</v>
      </c>
      <c r="D11" s="374">
        <v>1598</v>
      </c>
      <c r="E11" s="357">
        <v>1598</v>
      </c>
      <c r="F11" s="640" t="s">
        <v>741</v>
      </c>
    </row>
    <row r="12" spans="1:6" s="383" customFormat="1" ht="12" customHeight="1" thickBot="1" x14ac:dyDescent="0.3">
      <c r="A12" s="337" t="s">
        <v>74</v>
      </c>
      <c r="B12" s="386" t="s">
        <v>875</v>
      </c>
      <c r="C12" s="376">
        <v>0</v>
      </c>
      <c r="D12" s="376">
        <v>686</v>
      </c>
      <c r="E12" s="359">
        <v>686</v>
      </c>
      <c r="F12" s="640" t="s">
        <v>742</v>
      </c>
    </row>
    <row r="13" spans="1:6" s="383" customFormat="1" ht="23.25" customHeight="1" thickBot="1" x14ac:dyDescent="0.3">
      <c r="A13" s="341" t="s">
        <v>5</v>
      </c>
      <c r="B13" s="363" t="s">
        <v>314</v>
      </c>
      <c r="C13" s="373">
        <f>C18</f>
        <v>18092</v>
      </c>
      <c r="D13" s="373">
        <f>D18+D14</f>
        <v>23712</v>
      </c>
      <c r="E13" s="356">
        <f>E18+E14</f>
        <v>14683</v>
      </c>
      <c r="F13" s="640" t="s">
        <v>743</v>
      </c>
    </row>
    <row r="14" spans="1:6" s="383" customFormat="1" ht="12" customHeight="1" x14ac:dyDescent="0.25">
      <c r="A14" s="336" t="s">
        <v>76</v>
      </c>
      <c r="B14" s="384" t="s">
        <v>315</v>
      </c>
      <c r="C14" s="375">
        <v>0</v>
      </c>
      <c r="D14" s="375"/>
      <c r="E14" s="358"/>
      <c r="F14" s="640" t="s">
        <v>744</v>
      </c>
    </row>
    <row r="15" spans="1:6" s="383" customFormat="1" ht="12" customHeight="1" x14ac:dyDescent="0.25">
      <c r="A15" s="335" t="s">
        <v>77</v>
      </c>
      <c r="B15" s="385" t="s">
        <v>316</v>
      </c>
      <c r="C15" s="374">
        <v>0</v>
      </c>
      <c r="D15" s="374">
        <v>0</v>
      </c>
      <c r="E15" s="357">
        <v>0</v>
      </c>
      <c r="F15" s="640" t="s">
        <v>745</v>
      </c>
    </row>
    <row r="16" spans="1:6" s="383" customFormat="1" ht="12" customHeight="1" x14ac:dyDescent="0.25">
      <c r="A16" s="335" t="s">
        <v>78</v>
      </c>
      <c r="B16" s="385" t="s">
        <v>317</v>
      </c>
      <c r="C16" s="374">
        <v>0</v>
      </c>
      <c r="D16" s="374">
        <v>0</v>
      </c>
      <c r="E16" s="357">
        <v>0</v>
      </c>
      <c r="F16" s="640" t="s">
        <v>746</v>
      </c>
    </row>
    <row r="17" spans="1:6" s="383" customFormat="1" ht="12" customHeight="1" x14ac:dyDescent="0.25">
      <c r="A17" s="335" t="s">
        <v>79</v>
      </c>
      <c r="B17" s="385" t="s">
        <v>318</v>
      </c>
      <c r="C17" s="374">
        <v>0</v>
      </c>
      <c r="D17" s="374">
        <v>0</v>
      </c>
      <c r="E17" s="357">
        <v>0</v>
      </c>
      <c r="F17" s="640" t="s">
        <v>747</v>
      </c>
    </row>
    <row r="18" spans="1:6" s="383" customFormat="1" ht="12" customHeight="1" x14ac:dyDescent="0.25">
      <c r="A18" s="335" t="s">
        <v>80</v>
      </c>
      <c r="B18" s="385" t="s">
        <v>319</v>
      </c>
      <c r="C18" s="374">
        <v>18092</v>
      </c>
      <c r="D18" s="374">
        <v>23712</v>
      </c>
      <c r="E18" s="357">
        <v>14683</v>
      </c>
      <c r="F18" s="640" t="s">
        <v>748</v>
      </c>
    </row>
    <row r="19" spans="1:6" s="383" customFormat="1" ht="12" customHeight="1" thickBot="1" x14ac:dyDescent="0.3">
      <c r="A19" s="337" t="s">
        <v>87</v>
      </c>
      <c r="B19" s="386" t="s">
        <v>320</v>
      </c>
      <c r="C19" s="376">
        <v>0</v>
      </c>
      <c r="D19" s="376">
        <v>0</v>
      </c>
      <c r="E19" s="359"/>
      <c r="F19" s="640" t="s">
        <v>749</v>
      </c>
    </row>
    <row r="20" spans="1:6" s="383" customFormat="1" ht="24" customHeight="1" thickBot="1" x14ac:dyDescent="0.3">
      <c r="A20" s="341" t="s">
        <v>6</v>
      </c>
      <c r="B20" s="342" t="s">
        <v>321</v>
      </c>
      <c r="C20" s="373">
        <f>C21+C25</f>
        <v>5000</v>
      </c>
      <c r="D20" s="373">
        <f>D21+D25</f>
        <v>36440</v>
      </c>
      <c r="E20" s="356">
        <f>E21+E25</f>
        <v>29980</v>
      </c>
      <c r="F20" s="640" t="s">
        <v>750</v>
      </c>
    </row>
    <row r="21" spans="1:6" s="383" customFormat="1" ht="12" customHeight="1" x14ac:dyDescent="0.25">
      <c r="A21" s="336" t="s">
        <v>59</v>
      </c>
      <c r="B21" s="384" t="s">
        <v>322</v>
      </c>
      <c r="C21" s="375"/>
      <c r="D21" s="375"/>
      <c r="E21" s="358"/>
      <c r="F21" s="640" t="s">
        <v>751</v>
      </c>
    </row>
    <row r="22" spans="1:6" s="383" customFormat="1" ht="12" customHeight="1" x14ac:dyDescent="0.25">
      <c r="A22" s="335" t="s">
        <v>60</v>
      </c>
      <c r="B22" s="385" t="s">
        <v>323</v>
      </c>
      <c r="C22" s="374">
        <v>0</v>
      </c>
      <c r="D22" s="374">
        <v>0</v>
      </c>
      <c r="E22" s="357">
        <v>0</v>
      </c>
      <c r="F22" s="640" t="s">
        <v>752</v>
      </c>
    </row>
    <row r="23" spans="1:6" s="383" customFormat="1" ht="12" customHeight="1" x14ac:dyDescent="0.25">
      <c r="A23" s="335" t="s">
        <v>61</v>
      </c>
      <c r="B23" s="385" t="s">
        <v>324</v>
      </c>
      <c r="C23" s="374">
        <v>0</v>
      </c>
      <c r="D23" s="374">
        <v>0</v>
      </c>
      <c r="E23" s="357">
        <v>0</v>
      </c>
      <c r="F23" s="640" t="s">
        <v>753</v>
      </c>
    </row>
    <row r="24" spans="1:6" s="383" customFormat="1" ht="12" customHeight="1" x14ac:dyDescent="0.25">
      <c r="A24" s="335" t="s">
        <v>62</v>
      </c>
      <c r="B24" s="385" t="s">
        <v>325</v>
      </c>
      <c r="C24" s="374">
        <v>0</v>
      </c>
      <c r="D24" s="374">
        <v>0</v>
      </c>
      <c r="E24" s="357">
        <v>0</v>
      </c>
      <c r="F24" s="640" t="s">
        <v>754</v>
      </c>
    </row>
    <row r="25" spans="1:6" s="383" customFormat="1" ht="12" customHeight="1" x14ac:dyDescent="0.25">
      <c r="A25" s="335" t="s">
        <v>115</v>
      </c>
      <c r="B25" s="385" t="s">
        <v>326</v>
      </c>
      <c r="C25" s="374">
        <v>5000</v>
      </c>
      <c r="D25" s="374">
        <v>36440</v>
      </c>
      <c r="E25" s="357">
        <v>29980</v>
      </c>
      <c r="F25" s="640" t="s">
        <v>755</v>
      </c>
    </row>
    <row r="26" spans="1:6" s="383" customFormat="1" ht="12" customHeight="1" thickBot="1" x14ac:dyDescent="0.3">
      <c r="A26" s="337" t="s">
        <v>116</v>
      </c>
      <c r="B26" s="386" t="s">
        <v>327</v>
      </c>
      <c r="C26" s="376">
        <v>0</v>
      </c>
      <c r="D26" s="376">
        <v>0</v>
      </c>
      <c r="E26" s="359"/>
      <c r="F26" s="640" t="s">
        <v>756</v>
      </c>
    </row>
    <row r="27" spans="1:6" s="383" customFormat="1" ht="12" customHeight="1" thickBot="1" x14ac:dyDescent="0.3">
      <c r="A27" s="341" t="s">
        <v>117</v>
      </c>
      <c r="B27" s="342" t="s">
        <v>328</v>
      </c>
      <c r="C27" s="379">
        <f>C28+C31+C33+C32</f>
        <v>374100</v>
      </c>
      <c r="D27" s="379">
        <f>D28+D31+D33+D32</f>
        <v>542000</v>
      </c>
      <c r="E27" s="391">
        <f>E28+E31+E33+E32</f>
        <v>619068</v>
      </c>
      <c r="F27" s="640" t="s">
        <v>757</v>
      </c>
    </row>
    <row r="28" spans="1:6" s="383" customFormat="1" ht="12" customHeight="1" x14ac:dyDescent="0.25">
      <c r="A28" s="336" t="s">
        <v>329</v>
      </c>
      <c r="B28" s="384" t="s">
        <v>330</v>
      </c>
      <c r="C28" s="393">
        <f>C29+C30</f>
        <v>366000</v>
      </c>
      <c r="D28" s="393">
        <f>D29+D30</f>
        <v>533900</v>
      </c>
      <c r="E28" s="392">
        <f>E29+E30</f>
        <v>607324</v>
      </c>
      <c r="F28" s="640" t="s">
        <v>758</v>
      </c>
    </row>
    <row r="29" spans="1:6" s="383" customFormat="1" ht="12" customHeight="1" x14ac:dyDescent="0.25">
      <c r="A29" s="335" t="s">
        <v>331</v>
      </c>
      <c r="B29" s="385" t="s">
        <v>332</v>
      </c>
      <c r="C29" s="374">
        <v>46000</v>
      </c>
      <c r="D29" s="374">
        <v>63900</v>
      </c>
      <c r="E29" s="357">
        <v>63275</v>
      </c>
      <c r="F29" s="640" t="s">
        <v>759</v>
      </c>
    </row>
    <row r="30" spans="1:6" s="383" customFormat="1" ht="12" customHeight="1" x14ac:dyDescent="0.25">
      <c r="A30" s="335" t="s">
        <v>333</v>
      </c>
      <c r="B30" s="385" t="s">
        <v>334</v>
      </c>
      <c r="C30" s="374">
        <v>320000</v>
      </c>
      <c r="D30" s="374">
        <v>470000</v>
      </c>
      <c r="E30" s="357">
        <v>544049</v>
      </c>
      <c r="F30" s="640" t="s">
        <v>760</v>
      </c>
    </row>
    <row r="31" spans="1:6" s="383" customFormat="1" ht="12" customHeight="1" x14ac:dyDescent="0.25">
      <c r="A31" s="335" t="s">
        <v>335</v>
      </c>
      <c r="B31" s="385" t="s">
        <v>336</v>
      </c>
      <c r="C31" s="374">
        <v>8000</v>
      </c>
      <c r="D31" s="374">
        <v>8000</v>
      </c>
      <c r="E31" s="357">
        <v>9579</v>
      </c>
      <c r="F31" s="640" t="s">
        <v>761</v>
      </c>
    </row>
    <row r="32" spans="1:6" s="383" customFormat="1" ht="12" customHeight="1" x14ac:dyDescent="0.25">
      <c r="A32" s="335" t="s">
        <v>337</v>
      </c>
      <c r="B32" s="385" t="s">
        <v>338</v>
      </c>
      <c r="C32" s="374"/>
      <c r="D32" s="374"/>
      <c r="E32" s="357">
        <v>0</v>
      </c>
      <c r="F32" s="640" t="s">
        <v>762</v>
      </c>
    </row>
    <row r="33" spans="1:6" s="383" customFormat="1" ht="12" customHeight="1" thickBot="1" x14ac:dyDescent="0.3">
      <c r="A33" s="337" t="s">
        <v>339</v>
      </c>
      <c r="B33" s="365" t="s">
        <v>340</v>
      </c>
      <c r="C33" s="673">
        <v>100</v>
      </c>
      <c r="D33" s="673">
        <v>100</v>
      </c>
      <c r="E33" s="359">
        <v>2165</v>
      </c>
      <c r="F33" s="640" t="s">
        <v>763</v>
      </c>
    </row>
    <row r="34" spans="1:6" s="383" customFormat="1" ht="12" customHeight="1" thickBot="1" x14ac:dyDescent="0.3">
      <c r="A34" s="341" t="s">
        <v>8</v>
      </c>
      <c r="B34" s="342" t="s">
        <v>341</v>
      </c>
      <c r="C34" s="373">
        <f>SUM(C36:C45)</f>
        <v>31625</v>
      </c>
      <c r="D34" s="373">
        <f>SUM(D36:D45)</f>
        <v>34343</v>
      </c>
      <c r="E34" s="356">
        <f>SUM(E36:E45)</f>
        <v>50978</v>
      </c>
      <c r="F34" s="640" t="s">
        <v>764</v>
      </c>
    </row>
    <row r="35" spans="1:6" s="383" customFormat="1" ht="12" customHeight="1" x14ac:dyDescent="0.25">
      <c r="A35" s="336" t="s">
        <v>63</v>
      </c>
      <c r="B35" s="384" t="s">
        <v>342</v>
      </c>
      <c r="C35" s="375"/>
      <c r="D35" s="375"/>
      <c r="E35" s="358"/>
      <c r="F35" s="640" t="s">
        <v>765</v>
      </c>
    </row>
    <row r="36" spans="1:6" s="383" customFormat="1" ht="12" customHeight="1" x14ac:dyDescent="0.25">
      <c r="A36" s="335" t="s">
        <v>64</v>
      </c>
      <c r="B36" s="385" t="s">
        <v>343</v>
      </c>
      <c r="C36" s="674">
        <v>5025</v>
      </c>
      <c r="D36" s="675">
        <v>6604</v>
      </c>
      <c r="E36" s="357">
        <v>8572</v>
      </c>
      <c r="F36" s="640" t="s">
        <v>766</v>
      </c>
    </row>
    <row r="37" spans="1:6" s="383" customFormat="1" ht="12" customHeight="1" x14ac:dyDescent="0.25">
      <c r="A37" s="335" t="s">
        <v>65</v>
      </c>
      <c r="B37" s="385" t="s">
        <v>344</v>
      </c>
      <c r="C37" s="674">
        <v>3795</v>
      </c>
      <c r="D37" s="675">
        <v>3935</v>
      </c>
      <c r="E37" s="357">
        <v>4965</v>
      </c>
      <c r="F37" s="640" t="s">
        <v>767</v>
      </c>
    </row>
    <row r="38" spans="1:6" s="383" customFormat="1" ht="12" customHeight="1" x14ac:dyDescent="0.25">
      <c r="A38" s="335" t="s">
        <v>119</v>
      </c>
      <c r="B38" s="385" t="s">
        <v>345</v>
      </c>
      <c r="C38" s="674">
        <v>20</v>
      </c>
      <c r="D38" s="675">
        <v>720</v>
      </c>
      <c r="E38" s="357">
        <v>8452</v>
      </c>
      <c r="F38" s="640" t="s">
        <v>768</v>
      </c>
    </row>
    <row r="39" spans="1:6" s="383" customFormat="1" ht="12" customHeight="1" x14ac:dyDescent="0.25">
      <c r="A39" s="335" t="s">
        <v>120</v>
      </c>
      <c r="B39" s="385" t="s">
        <v>346</v>
      </c>
      <c r="C39" s="674">
        <v>12400</v>
      </c>
      <c r="D39" s="675">
        <v>12400</v>
      </c>
      <c r="E39" s="357">
        <v>13682</v>
      </c>
      <c r="F39" s="640" t="s">
        <v>769</v>
      </c>
    </row>
    <row r="40" spans="1:6" s="383" customFormat="1" ht="12" customHeight="1" x14ac:dyDescent="0.25">
      <c r="A40" s="335" t="s">
        <v>121</v>
      </c>
      <c r="B40" s="385" t="s">
        <v>347</v>
      </c>
      <c r="C40" s="674">
        <v>3801</v>
      </c>
      <c r="D40" s="675">
        <v>4000</v>
      </c>
      <c r="E40" s="357">
        <v>6583</v>
      </c>
      <c r="F40" s="640" t="s">
        <v>770</v>
      </c>
    </row>
    <row r="41" spans="1:6" s="383" customFormat="1" ht="12" customHeight="1" x14ac:dyDescent="0.25">
      <c r="A41" s="335" t="s">
        <v>122</v>
      </c>
      <c r="B41" s="385" t="s">
        <v>348</v>
      </c>
      <c r="C41" s="674">
        <v>1200</v>
      </c>
      <c r="D41" s="675">
        <v>1200</v>
      </c>
      <c r="E41" s="357">
        <v>1156</v>
      </c>
      <c r="F41" s="640" t="s">
        <v>771</v>
      </c>
    </row>
    <row r="42" spans="1:6" s="383" customFormat="1" ht="12" customHeight="1" x14ac:dyDescent="0.25">
      <c r="A42" s="335" t="s">
        <v>123</v>
      </c>
      <c r="B42" s="385" t="s">
        <v>349</v>
      </c>
      <c r="C42" s="674">
        <v>5000</v>
      </c>
      <c r="D42" s="675">
        <v>5000</v>
      </c>
      <c r="E42" s="357">
        <v>4606</v>
      </c>
      <c r="F42" s="640" t="s">
        <v>772</v>
      </c>
    </row>
    <row r="43" spans="1:6" s="383" customFormat="1" ht="12" customHeight="1" x14ac:dyDescent="0.25">
      <c r="A43" s="335" t="s">
        <v>350</v>
      </c>
      <c r="B43" s="385" t="s">
        <v>351</v>
      </c>
      <c r="C43" s="676"/>
      <c r="D43" s="675"/>
      <c r="E43" s="360">
        <v>920</v>
      </c>
      <c r="F43" s="640" t="s">
        <v>773</v>
      </c>
    </row>
    <row r="44" spans="1:6" s="383" customFormat="1" ht="12" customHeight="1" x14ac:dyDescent="0.25">
      <c r="A44" s="337" t="s">
        <v>352</v>
      </c>
      <c r="B44" s="386" t="s">
        <v>845</v>
      </c>
      <c r="C44" s="677"/>
      <c r="D44" s="678"/>
      <c r="E44" s="361"/>
      <c r="F44" s="640"/>
    </row>
    <row r="45" spans="1:6" s="383" customFormat="1" ht="12" customHeight="1" thickBot="1" x14ac:dyDescent="0.3">
      <c r="A45" s="337" t="s">
        <v>846</v>
      </c>
      <c r="B45" s="386" t="s">
        <v>353</v>
      </c>
      <c r="C45" s="677">
        <v>384</v>
      </c>
      <c r="D45" s="678">
        <v>484</v>
      </c>
      <c r="E45" s="361">
        <v>2042</v>
      </c>
      <c r="F45" s="640" t="s">
        <v>774</v>
      </c>
    </row>
    <row r="46" spans="1:6" s="383" customFormat="1" ht="12" customHeight="1" thickBot="1" x14ac:dyDescent="0.3">
      <c r="A46" s="341" t="s">
        <v>9</v>
      </c>
      <c r="B46" s="342" t="s">
        <v>354</v>
      </c>
      <c r="C46" s="373">
        <f>C48</f>
        <v>0</v>
      </c>
      <c r="D46" s="373">
        <f>D48+D49</f>
        <v>0</v>
      </c>
      <c r="E46" s="356">
        <f>E48+E49</f>
        <v>180</v>
      </c>
      <c r="F46" s="640" t="s">
        <v>775</v>
      </c>
    </row>
    <row r="47" spans="1:6" s="383" customFormat="1" ht="12" customHeight="1" x14ac:dyDescent="0.25">
      <c r="A47" s="336" t="s">
        <v>66</v>
      </c>
      <c r="B47" s="384" t="s">
        <v>355</v>
      </c>
      <c r="C47" s="395">
        <v>0</v>
      </c>
      <c r="D47" s="395">
        <v>0</v>
      </c>
      <c r="E47" s="362">
        <v>0</v>
      </c>
      <c r="F47" s="640" t="s">
        <v>776</v>
      </c>
    </row>
    <row r="48" spans="1:6" s="383" customFormat="1" ht="12" customHeight="1" x14ac:dyDescent="0.25">
      <c r="A48" s="335" t="s">
        <v>67</v>
      </c>
      <c r="B48" s="385" t="s">
        <v>356</v>
      </c>
      <c r="C48" s="377"/>
      <c r="D48" s="377"/>
      <c r="E48" s="360"/>
      <c r="F48" s="640" t="s">
        <v>777</v>
      </c>
    </row>
    <row r="49" spans="1:6" s="383" customFormat="1" ht="12" customHeight="1" x14ac:dyDescent="0.25">
      <c r="A49" s="335" t="s">
        <v>357</v>
      </c>
      <c r="B49" s="385" t="s">
        <v>358</v>
      </c>
      <c r="C49" s="377"/>
      <c r="D49" s="377"/>
      <c r="E49" s="360">
        <v>180</v>
      </c>
      <c r="F49" s="640" t="s">
        <v>778</v>
      </c>
    </row>
    <row r="50" spans="1:6" s="383" customFormat="1" ht="12" customHeight="1" x14ac:dyDescent="0.25">
      <c r="A50" s="335" t="s">
        <v>359</v>
      </c>
      <c r="B50" s="385" t="s">
        <v>360</v>
      </c>
      <c r="C50" s="377"/>
      <c r="D50" s="377"/>
      <c r="E50" s="360"/>
      <c r="F50" s="640" t="s">
        <v>779</v>
      </c>
    </row>
    <row r="51" spans="1:6" s="383" customFormat="1" ht="12" customHeight="1" thickBot="1" x14ac:dyDescent="0.3">
      <c r="A51" s="337" t="s">
        <v>361</v>
      </c>
      <c r="B51" s="386" t="s">
        <v>362</v>
      </c>
      <c r="C51" s="378">
        <v>0</v>
      </c>
      <c r="D51" s="378">
        <v>0</v>
      </c>
      <c r="E51" s="361">
        <v>0</v>
      </c>
      <c r="F51" s="640" t="s">
        <v>780</v>
      </c>
    </row>
    <row r="52" spans="1:6" s="383" customFormat="1" ht="17.25" customHeight="1" thickBot="1" x14ac:dyDescent="0.3">
      <c r="A52" s="341" t="s">
        <v>124</v>
      </c>
      <c r="B52" s="342" t="s">
        <v>363</v>
      </c>
      <c r="C52" s="373"/>
      <c r="D52" s="373">
        <f>D55</f>
        <v>0</v>
      </c>
      <c r="E52" s="356">
        <f>E55</f>
        <v>305</v>
      </c>
      <c r="F52" s="640" t="s">
        <v>781</v>
      </c>
    </row>
    <row r="53" spans="1:6" s="383" customFormat="1" ht="21" customHeight="1" x14ac:dyDescent="0.25">
      <c r="A53" s="336" t="s">
        <v>68</v>
      </c>
      <c r="B53" s="384" t="s">
        <v>364</v>
      </c>
      <c r="C53" s="375">
        <v>0</v>
      </c>
      <c r="D53" s="375">
        <v>0</v>
      </c>
      <c r="E53" s="358">
        <v>0</v>
      </c>
      <c r="F53" s="640" t="s">
        <v>782</v>
      </c>
    </row>
    <row r="54" spans="1:6" s="383" customFormat="1" ht="25.5" customHeight="1" x14ac:dyDescent="0.25">
      <c r="A54" s="335" t="s">
        <v>69</v>
      </c>
      <c r="B54" s="385" t="s">
        <v>365</v>
      </c>
      <c r="C54" s="374">
        <v>0</v>
      </c>
      <c r="D54" s="374">
        <v>0</v>
      </c>
      <c r="E54" s="357">
        <v>0</v>
      </c>
      <c r="F54" s="640" t="s">
        <v>783</v>
      </c>
    </row>
    <row r="55" spans="1:6" s="383" customFormat="1" ht="12" customHeight="1" x14ac:dyDescent="0.25">
      <c r="A55" s="335" t="s">
        <v>366</v>
      </c>
      <c r="B55" s="385" t="s">
        <v>367</v>
      </c>
      <c r="C55" s="374">
        <v>0</v>
      </c>
      <c r="D55" s="374"/>
      <c r="E55" s="357">
        <v>305</v>
      </c>
      <c r="F55" s="640" t="s">
        <v>784</v>
      </c>
    </row>
    <row r="56" spans="1:6" s="383" customFormat="1" ht="12" customHeight="1" thickBot="1" x14ac:dyDescent="0.3">
      <c r="A56" s="337" t="s">
        <v>368</v>
      </c>
      <c r="B56" s="386" t="s">
        <v>369</v>
      </c>
      <c r="C56" s="376">
        <v>0</v>
      </c>
      <c r="D56" s="376">
        <v>0</v>
      </c>
      <c r="E56" s="359">
        <v>0</v>
      </c>
      <c r="F56" s="640" t="s">
        <v>785</v>
      </c>
    </row>
    <row r="57" spans="1:6" s="383" customFormat="1" ht="12" customHeight="1" thickBot="1" x14ac:dyDescent="0.3">
      <c r="A57" s="341" t="s">
        <v>11</v>
      </c>
      <c r="B57" s="363" t="s">
        <v>370</v>
      </c>
      <c r="C57" s="373">
        <f>C59</f>
        <v>0</v>
      </c>
      <c r="D57" s="373">
        <f>D59+D60</f>
        <v>18720</v>
      </c>
      <c r="E57" s="356">
        <f>E59+E60</f>
        <v>18820</v>
      </c>
      <c r="F57" s="640" t="s">
        <v>786</v>
      </c>
    </row>
    <row r="58" spans="1:6" s="383" customFormat="1" ht="21" customHeight="1" x14ac:dyDescent="0.25">
      <c r="A58" s="336" t="s">
        <v>125</v>
      </c>
      <c r="B58" s="384" t="s">
        <v>371</v>
      </c>
      <c r="C58" s="377">
        <v>0</v>
      </c>
      <c r="D58" s="377">
        <v>0</v>
      </c>
      <c r="E58" s="360">
        <v>0</v>
      </c>
      <c r="F58" s="640" t="s">
        <v>787</v>
      </c>
    </row>
    <row r="59" spans="1:6" s="383" customFormat="1" ht="21.75" customHeight="1" x14ac:dyDescent="0.25">
      <c r="A59" s="335" t="s">
        <v>126</v>
      </c>
      <c r="B59" s="385" t="s">
        <v>372</v>
      </c>
      <c r="C59" s="377"/>
      <c r="D59" s="377">
        <v>15000</v>
      </c>
      <c r="E59" s="360">
        <v>15000</v>
      </c>
      <c r="F59" s="640" t="s">
        <v>788</v>
      </c>
    </row>
    <row r="60" spans="1:6" s="383" customFormat="1" ht="12" customHeight="1" x14ac:dyDescent="0.25">
      <c r="A60" s="335" t="s">
        <v>154</v>
      </c>
      <c r="B60" s="385" t="s">
        <v>373</v>
      </c>
      <c r="C60" s="377"/>
      <c r="D60" s="377">
        <v>3720</v>
      </c>
      <c r="E60" s="360">
        <v>3820</v>
      </c>
      <c r="F60" s="640" t="s">
        <v>789</v>
      </c>
    </row>
    <row r="61" spans="1:6" s="383" customFormat="1" ht="12" customHeight="1" thickBot="1" x14ac:dyDescent="0.3">
      <c r="A61" s="337" t="s">
        <v>374</v>
      </c>
      <c r="B61" s="386" t="s">
        <v>375</v>
      </c>
      <c r="C61" s="377">
        <v>0</v>
      </c>
      <c r="D61" s="377">
        <v>0</v>
      </c>
      <c r="E61" s="360">
        <v>0</v>
      </c>
      <c r="F61" s="640" t="s">
        <v>790</v>
      </c>
    </row>
    <row r="62" spans="1:6" s="383" customFormat="1" ht="12" customHeight="1" thickBot="1" x14ac:dyDescent="0.3">
      <c r="A62" s="341" t="s">
        <v>12</v>
      </c>
      <c r="B62" s="342" t="s">
        <v>376</v>
      </c>
      <c r="C62" s="379">
        <f>C34+C27+C20+C13+C6+C57+C46</f>
        <v>532580</v>
      </c>
      <c r="D62" s="379">
        <f>D52+D34+D27+D20+D13+D6+D57+D46</f>
        <v>771678</v>
      </c>
      <c r="E62" s="391">
        <f>E52+E34+E27+E20+E13+E6+E57+E46</f>
        <v>850477</v>
      </c>
      <c r="F62" s="640" t="s">
        <v>791</v>
      </c>
    </row>
    <row r="63" spans="1:6" s="383" customFormat="1" ht="12" customHeight="1" thickBot="1" x14ac:dyDescent="0.3">
      <c r="A63" s="396" t="s">
        <v>377</v>
      </c>
      <c r="B63" s="363" t="s">
        <v>378</v>
      </c>
      <c r="C63" s="373"/>
      <c r="D63" s="373"/>
      <c r="E63" s="356"/>
      <c r="F63" s="640" t="s">
        <v>792</v>
      </c>
    </row>
    <row r="64" spans="1:6" s="383" customFormat="1" ht="12" customHeight="1" x14ac:dyDescent="0.25">
      <c r="A64" s="336" t="s">
        <v>379</v>
      </c>
      <c r="B64" s="384" t="s">
        <v>380</v>
      </c>
      <c r="C64" s="377">
        <v>0</v>
      </c>
      <c r="D64" s="377">
        <v>0</v>
      </c>
      <c r="E64" s="360">
        <v>0</v>
      </c>
      <c r="F64" s="640" t="s">
        <v>793</v>
      </c>
    </row>
    <row r="65" spans="1:6" s="383" customFormat="1" ht="12" customHeight="1" x14ac:dyDescent="0.25">
      <c r="A65" s="335" t="s">
        <v>381</v>
      </c>
      <c r="B65" s="385" t="s">
        <v>382</v>
      </c>
      <c r="C65" s="377">
        <v>0</v>
      </c>
      <c r="D65" s="377">
        <v>0</v>
      </c>
      <c r="E65" s="360">
        <v>0</v>
      </c>
      <c r="F65" s="640" t="s">
        <v>794</v>
      </c>
    </row>
    <row r="66" spans="1:6" s="383" customFormat="1" ht="12" customHeight="1" thickBot="1" x14ac:dyDescent="0.3">
      <c r="A66" s="337" t="s">
        <v>383</v>
      </c>
      <c r="B66" s="321" t="s">
        <v>428</v>
      </c>
      <c r="C66" s="377">
        <v>0</v>
      </c>
      <c r="D66" s="377">
        <v>0</v>
      </c>
      <c r="E66" s="360">
        <v>0</v>
      </c>
      <c r="F66" s="640" t="s">
        <v>795</v>
      </c>
    </row>
    <row r="67" spans="1:6" s="383" customFormat="1" ht="12" customHeight="1" thickBot="1" x14ac:dyDescent="0.3">
      <c r="A67" s="396" t="s">
        <v>385</v>
      </c>
      <c r="B67" s="363" t="s">
        <v>386</v>
      </c>
      <c r="C67" s="373">
        <f>C68</f>
        <v>349460</v>
      </c>
      <c r="D67" s="373">
        <f>D68</f>
        <v>349460</v>
      </c>
      <c r="E67" s="356">
        <f>E68</f>
        <v>0</v>
      </c>
      <c r="F67" s="640" t="s">
        <v>796</v>
      </c>
    </row>
    <row r="68" spans="1:6" s="383" customFormat="1" ht="13.5" customHeight="1" x14ac:dyDescent="0.25">
      <c r="A68" s="336" t="s">
        <v>104</v>
      </c>
      <c r="B68" s="384" t="s">
        <v>387</v>
      </c>
      <c r="C68" s="377">
        <v>349460</v>
      </c>
      <c r="D68" s="377">
        <v>349460</v>
      </c>
      <c r="E68" s="360">
        <v>0</v>
      </c>
      <c r="F68" s="640" t="s">
        <v>797</v>
      </c>
    </row>
    <row r="69" spans="1:6" s="383" customFormat="1" ht="12" customHeight="1" x14ac:dyDescent="0.25">
      <c r="A69" s="335" t="s">
        <v>105</v>
      </c>
      <c r="B69" s="385" t="s">
        <v>388</v>
      </c>
      <c r="C69" s="377">
        <v>0</v>
      </c>
      <c r="D69" s="377">
        <v>0</v>
      </c>
      <c r="E69" s="360">
        <v>0</v>
      </c>
      <c r="F69" s="640" t="s">
        <v>798</v>
      </c>
    </row>
    <row r="70" spans="1:6" s="383" customFormat="1" ht="12" customHeight="1" x14ac:dyDescent="0.25">
      <c r="A70" s="335" t="s">
        <v>389</v>
      </c>
      <c r="B70" s="385" t="s">
        <v>390</v>
      </c>
      <c r="C70" s="377">
        <v>0</v>
      </c>
      <c r="D70" s="377">
        <v>0</v>
      </c>
      <c r="E70" s="360">
        <v>0</v>
      </c>
      <c r="F70" s="640" t="s">
        <v>799</v>
      </c>
    </row>
    <row r="71" spans="1:6" s="383" customFormat="1" ht="12" customHeight="1" thickBot="1" x14ac:dyDescent="0.3">
      <c r="A71" s="337" t="s">
        <v>391</v>
      </c>
      <c r="B71" s="386" t="s">
        <v>392</v>
      </c>
      <c r="C71" s="377">
        <v>0</v>
      </c>
      <c r="D71" s="377">
        <v>0</v>
      </c>
      <c r="E71" s="360">
        <v>0</v>
      </c>
      <c r="F71" s="640" t="s">
        <v>800</v>
      </c>
    </row>
    <row r="72" spans="1:6" s="383" customFormat="1" ht="12" customHeight="1" thickBot="1" x14ac:dyDescent="0.3">
      <c r="A72" s="396" t="s">
        <v>393</v>
      </c>
      <c r="B72" s="363" t="s">
        <v>394</v>
      </c>
      <c r="C72" s="373">
        <f>C73</f>
        <v>200000</v>
      </c>
      <c r="D72" s="373">
        <f>D73</f>
        <v>332477</v>
      </c>
      <c r="E72" s="356">
        <f>E73</f>
        <v>332477</v>
      </c>
      <c r="F72" s="640" t="s">
        <v>801</v>
      </c>
    </row>
    <row r="73" spans="1:6" s="383" customFormat="1" ht="12" customHeight="1" x14ac:dyDescent="0.25">
      <c r="A73" s="336" t="s">
        <v>395</v>
      </c>
      <c r="B73" s="384" t="s">
        <v>396</v>
      </c>
      <c r="C73" s="377">
        <v>200000</v>
      </c>
      <c r="D73" s="377">
        <v>332477</v>
      </c>
      <c r="E73" s="360">
        <v>332477</v>
      </c>
      <c r="F73" s="640" t="s">
        <v>802</v>
      </c>
    </row>
    <row r="74" spans="1:6" s="383" customFormat="1" ht="12" customHeight="1" thickBot="1" x14ac:dyDescent="0.3">
      <c r="A74" s="337" t="s">
        <v>397</v>
      </c>
      <c r="B74" s="386" t="s">
        <v>398</v>
      </c>
      <c r="C74" s="377">
        <v>0</v>
      </c>
      <c r="D74" s="377">
        <v>0</v>
      </c>
      <c r="E74" s="360">
        <v>0</v>
      </c>
      <c r="F74" s="640" t="s">
        <v>803</v>
      </c>
    </row>
    <row r="75" spans="1:6" s="383" customFormat="1" ht="12" customHeight="1" thickBot="1" x14ac:dyDescent="0.3">
      <c r="A75" s="396" t="s">
        <v>399</v>
      </c>
      <c r="B75" s="363" t="s">
        <v>400</v>
      </c>
      <c r="C75" s="373">
        <f>C78</f>
        <v>237071</v>
      </c>
      <c r="D75" s="373">
        <f>D76+D78</f>
        <v>259709</v>
      </c>
      <c r="E75" s="356">
        <f>E76+E78</f>
        <v>246409</v>
      </c>
      <c r="F75" s="640" t="s">
        <v>804</v>
      </c>
    </row>
    <row r="76" spans="1:6" s="383" customFormat="1" ht="12" customHeight="1" x14ac:dyDescent="0.25">
      <c r="A76" s="336" t="s">
        <v>401</v>
      </c>
      <c r="B76" s="384" t="s">
        <v>402</v>
      </c>
      <c r="C76" s="377"/>
      <c r="D76" s="377">
        <v>7463</v>
      </c>
      <c r="E76" s="360">
        <v>7463</v>
      </c>
      <c r="F76" s="640" t="s">
        <v>805</v>
      </c>
    </row>
    <row r="77" spans="1:6" s="383" customFormat="1" ht="12" customHeight="1" x14ac:dyDescent="0.25">
      <c r="A77" s="335" t="s">
        <v>403</v>
      </c>
      <c r="B77" s="385" t="s">
        <v>404</v>
      </c>
      <c r="C77" s="377">
        <v>0</v>
      </c>
      <c r="D77" s="377">
        <v>0</v>
      </c>
      <c r="E77" s="360">
        <v>0</v>
      </c>
      <c r="F77" s="640" t="s">
        <v>806</v>
      </c>
    </row>
    <row r="78" spans="1:6" s="383" customFormat="1" ht="12" customHeight="1" thickBot="1" x14ac:dyDescent="0.3">
      <c r="A78" s="337" t="s">
        <v>405</v>
      </c>
      <c r="B78" s="365" t="s">
        <v>852</v>
      </c>
      <c r="C78" s="377">
        <v>237071</v>
      </c>
      <c r="D78" s="377">
        <v>252246</v>
      </c>
      <c r="E78" s="360">
        <v>238946</v>
      </c>
      <c r="F78" s="640" t="s">
        <v>807</v>
      </c>
    </row>
    <row r="79" spans="1:6" s="383" customFormat="1" ht="12" customHeight="1" thickBot="1" x14ac:dyDescent="0.3">
      <c r="A79" s="396" t="s">
        <v>407</v>
      </c>
      <c r="B79" s="363" t="s">
        <v>408</v>
      </c>
      <c r="C79" s="373"/>
      <c r="D79" s="373"/>
      <c r="E79" s="356"/>
      <c r="F79" s="640" t="s">
        <v>808</v>
      </c>
    </row>
    <row r="80" spans="1:6" s="383" customFormat="1" ht="12" customHeight="1" x14ac:dyDescent="0.25">
      <c r="A80" s="387" t="s">
        <v>409</v>
      </c>
      <c r="B80" s="384" t="s">
        <v>410</v>
      </c>
      <c r="C80" s="377">
        <v>0</v>
      </c>
      <c r="D80" s="377">
        <v>0</v>
      </c>
      <c r="E80" s="360">
        <v>0</v>
      </c>
      <c r="F80" s="640" t="s">
        <v>809</v>
      </c>
    </row>
    <row r="81" spans="1:6" s="383" customFormat="1" ht="12" customHeight="1" x14ac:dyDescent="0.25">
      <c r="A81" s="388" t="s">
        <v>411</v>
      </c>
      <c r="B81" s="385" t="s">
        <v>412</v>
      </c>
      <c r="C81" s="377">
        <v>0</v>
      </c>
      <c r="D81" s="377">
        <v>0</v>
      </c>
      <c r="E81" s="360">
        <v>0</v>
      </c>
      <c r="F81" s="640" t="s">
        <v>810</v>
      </c>
    </row>
    <row r="82" spans="1:6" s="383" customFormat="1" ht="12" customHeight="1" x14ac:dyDescent="0.25">
      <c r="A82" s="388" t="s">
        <v>413</v>
      </c>
      <c r="B82" s="385" t="s">
        <v>414</v>
      </c>
      <c r="C82" s="377">
        <v>0</v>
      </c>
      <c r="D82" s="377">
        <v>0</v>
      </c>
      <c r="E82" s="360">
        <v>0</v>
      </c>
      <c r="F82" s="640" t="s">
        <v>811</v>
      </c>
    </row>
    <row r="83" spans="1:6" s="383" customFormat="1" ht="12" customHeight="1" thickBot="1" x14ac:dyDescent="0.3">
      <c r="A83" s="397" t="s">
        <v>415</v>
      </c>
      <c r="B83" s="365" t="s">
        <v>416</v>
      </c>
      <c r="C83" s="377">
        <v>0</v>
      </c>
      <c r="D83" s="377">
        <v>0</v>
      </c>
      <c r="E83" s="360">
        <v>0</v>
      </c>
      <c r="F83" s="640" t="s">
        <v>812</v>
      </c>
    </row>
    <row r="84" spans="1:6" s="383" customFormat="1" ht="12" customHeight="1" thickBot="1" x14ac:dyDescent="0.3">
      <c r="A84" s="396" t="s">
        <v>417</v>
      </c>
      <c r="B84" s="363" t="s">
        <v>418</v>
      </c>
      <c r="C84" s="399">
        <v>0</v>
      </c>
      <c r="D84" s="399">
        <v>0</v>
      </c>
      <c r="E84" s="400">
        <v>0</v>
      </c>
      <c r="F84" s="640" t="s">
        <v>813</v>
      </c>
    </row>
    <row r="85" spans="1:6" s="383" customFormat="1" ht="12" customHeight="1" thickBot="1" x14ac:dyDescent="0.3">
      <c r="A85" s="396" t="s">
        <v>419</v>
      </c>
      <c r="B85" s="319" t="s">
        <v>420</v>
      </c>
      <c r="C85" s="679">
        <f>C72+C67+C75</f>
        <v>786531</v>
      </c>
      <c r="D85" s="679">
        <f>D75+D72+D67</f>
        <v>941646</v>
      </c>
      <c r="E85" s="680">
        <f>E75+E72+E67</f>
        <v>578886</v>
      </c>
      <c r="F85" s="640" t="s">
        <v>814</v>
      </c>
    </row>
    <row r="86" spans="1:6" s="383" customFormat="1" ht="21.75" customHeight="1" thickBot="1" x14ac:dyDescent="0.3">
      <c r="A86" s="398" t="s">
        <v>421</v>
      </c>
      <c r="B86" s="322" t="s">
        <v>422</v>
      </c>
      <c r="C86" s="679">
        <f>C85+C62</f>
        <v>1319111</v>
      </c>
      <c r="D86" s="679">
        <f>D85+D62</f>
        <v>1713324</v>
      </c>
      <c r="E86" s="680">
        <f>E85+E62</f>
        <v>1429363</v>
      </c>
      <c r="F86" s="640" t="s">
        <v>815</v>
      </c>
    </row>
    <row r="87" spans="1:6" s="383" customFormat="1" ht="12" customHeight="1" x14ac:dyDescent="0.25">
      <c r="A87" s="317"/>
      <c r="B87" s="317"/>
      <c r="C87" s="318"/>
      <c r="D87" s="318"/>
      <c r="E87" s="318"/>
      <c r="F87" s="640"/>
    </row>
    <row r="88" spans="1:6" ht="16.5" customHeight="1" x14ac:dyDescent="0.3">
      <c r="A88" s="1277" t="s">
        <v>33</v>
      </c>
      <c r="B88" s="1277"/>
      <c r="C88" s="1277"/>
      <c r="D88" s="1277"/>
      <c r="E88" s="1277"/>
      <c r="F88" s="638"/>
    </row>
    <row r="89" spans="1:6" s="389" customFormat="1" ht="16.5" customHeight="1" thickBot="1" x14ac:dyDescent="0.35">
      <c r="A89" s="40" t="s">
        <v>108</v>
      </c>
      <c r="B89" s="40"/>
      <c r="C89" s="350"/>
      <c r="D89" s="350"/>
      <c r="E89" s="350" t="s">
        <v>153</v>
      </c>
      <c r="F89" s="641"/>
    </row>
    <row r="90" spans="1:6" s="389" customFormat="1" ht="16.5" customHeight="1" x14ac:dyDescent="0.3">
      <c r="A90" s="1283" t="s">
        <v>58</v>
      </c>
      <c r="B90" s="1280" t="s">
        <v>173</v>
      </c>
      <c r="C90" s="1278" t="str">
        <f>+C3</f>
        <v>2019. évi</v>
      </c>
      <c r="D90" s="1278"/>
      <c r="E90" s="1279"/>
      <c r="F90" s="641"/>
    </row>
    <row r="91" spans="1:6" ht="38.1" customHeight="1" thickBot="1" x14ac:dyDescent="0.35">
      <c r="A91" s="1284"/>
      <c r="B91" s="1281"/>
      <c r="C91" s="41" t="s">
        <v>174</v>
      </c>
      <c r="D91" s="41" t="s">
        <v>178</v>
      </c>
      <c r="E91" s="42" t="s">
        <v>179</v>
      </c>
      <c r="F91" s="638"/>
    </row>
    <row r="92" spans="1:6" s="382" customFormat="1" ht="12" customHeight="1" thickBot="1" x14ac:dyDescent="0.25">
      <c r="A92" s="346" t="s">
        <v>423</v>
      </c>
      <c r="B92" s="347" t="s">
        <v>424</v>
      </c>
      <c r="C92" s="347" t="s">
        <v>425</v>
      </c>
      <c r="D92" s="347" t="s">
        <v>426</v>
      </c>
      <c r="E92" s="348" t="s">
        <v>427</v>
      </c>
      <c r="F92" s="639"/>
    </row>
    <row r="93" spans="1:6" ht="12" customHeight="1" thickBot="1" x14ac:dyDescent="0.35">
      <c r="A93" s="343" t="s">
        <v>4</v>
      </c>
      <c r="B93" s="345" t="s">
        <v>429</v>
      </c>
      <c r="C93" s="372">
        <f>C94+C95+C96+C97+C98</f>
        <v>449253</v>
      </c>
      <c r="D93" s="372">
        <f>SUM(D94:D98)</f>
        <v>537497</v>
      </c>
      <c r="E93" s="327">
        <f>SUM(E94:E98)</f>
        <v>478474</v>
      </c>
      <c r="F93" s="638" t="s">
        <v>736</v>
      </c>
    </row>
    <row r="94" spans="1:6" ht="12" customHeight="1" x14ac:dyDescent="0.3">
      <c r="A94" s="338" t="s">
        <v>70</v>
      </c>
      <c r="B94" s="331" t="s">
        <v>34</v>
      </c>
      <c r="C94" s="83">
        <v>176219</v>
      </c>
      <c r="D94" s="83">
        <v>193156</v>
      </c>
      <c r="E94" s="326">
        <v>188524</v>
      </c>
      <c r="F94" s="638" t="s">
        <v>737</v>
      </c>
    </row>
    <row r="95" spans="1:6" ht="12" customHeight="1" x14ac:dyDescent="0.3">
      <c r="A95" s="335" t="s">
        <v>71</v>
      </c>
      <c r="B95" s="329" t="s">
        <v>127</v>
      </c>
      <c r="C95" s="374">
        <v>35296</v>
      </c>
      <c r="D95" s="374">
        <v>38548</v>
      </c>
      <c r="E95" s="357">
        <v>35630</v>
      </c>
      <c r="F95" s="638" t="s">
        <v>738</v>
      </c>
    </row>
    <row r="96" spans="1:6" ht="12" customHeight="1" x14ac:dyDescent="0.3">
      <c r="A96" s="335" t="s">
        <v>72</v>
      </c>
      <c r="B96" s="329" t="s">
        <v>98</v>
      </c>
      <c r="C96" s="376">
        <v>174923</v>
      </c>
      <c r="D96" s="376">
        <v>244468</v>
      </c>
      <c r="E96" s="359">
        <v>202962</v>
      </c>
      <c r="F96" s="638" t="s">
        <v>739</v>
      </c>
    </row>
    <row r="97" spans="1:6" ht="12" customHeight="1" x14ac:dyDescent="0.3">
      <c r="A97" s="335" t="s">
        <v>73</v>
      </c>
      <c r="B97" s="332" t="s">
        <v>128</v>
      </c>
      <c r="C97" s="376">
        <v>14580</v>
      </c>
      <c r="D97" s="376">
        <v>16178</v>
      </c>
      <c r="E97" s="359">
        <v>12410</v>
      </c>
      <c r="F97" s="638" t="s">
        <v>740</v>
      </c>
    </row>
    <row r="98" spans="1:6" ht="12" customHeight="1" x14ac:dyDescent="0.3">
      <c r="A98" s="335" t="s">
        <v>82</v>
      </c>
      <c r="B98" s="340" t="s">
        <v>129</v>
      </c>
      <c r="C98" s="376">
        <f>C103+C108+C107+C99+C100</f>
        <v>48235</v>
      </c>
      <c r="D98" s="376">
        <f>D99+D103+D107+D108+D100</f>
        <v>45147</v>
      </c>
      <c r="E98" s="359">
        <v>38948</v>
      </c>
      <c r="F98" s="638" t="s">
        <v>741</v>
      </c>
    </row>
    <row r="99" spans="1:6" ht="12" customHeight="1" x14ac:dyDescent="0.3">
      <c r="A99" s="335" t="s">
        <v>74</v>
      </c>
      <c r="B99" s="329" t="s">
        <v>877</v>
      </c>
      <c r="C99" s="376"/>
      <c r="D99" s="376">
        <v>818</v>
      </c>
      <c r="E99" s="359">
        <v>818</v>
      </c>
      <c r="F99" s="638" t="s">
        <v>742</v>
      </c>
    </row>
    <row r="100" spans="1:6" ht="12" customHeight="1" x14ac:dyDescent="0.3">
      <c r="A100" s="335" t="s">
        <v>75</v>
      </c>
      <c r="B100" s="352" t="s">
        <v>853</v>
      </c>
      <c r="C100" s="376">
        <v>16349</v>
      </c>
      <c r="D100" s="376">
        <v>11473</v>
      </c>
      <c r="E100" s="359">
        <v>11473</v>
      </c>
      <c r="F100" s="638" t="s">
        <v>743</v>
      </c>
    </row>
    <row r="101" spans="1:6" ht="22.5" customHeight="1" x14ac:dyDescent="0.3">
      <c r="A101" s="335" t="s">
        <v>83</v>
      </c>
      <c r="B101" s="353" t="s">
        <v>432</v>
      </c>
      <c r="C101" s="376"/>
      <c r="D101" s="376"/>
      <c r="E101" s="359"/>
      <c r="F101" s="638" t="s">
        <v>744</v>
      </c>
    </row>
    <row r="102" spans="1:6" ht="24" customHeight="1" x14ac:dyDescent="0.3">
      <c r="A102" s="335" t="s">
        <v>84</v>
      </c>
      <c r="B102" s="353" t="s">
        <v>433</v>
      </c>
      <c r="C102" s="376"/>
      <c r="D102" s="376"/>
      <c r="E102" s="359"/>
      <c r="F102" s="638" t="s">
        <v>745</v>
      </c>
    </row>
    <row r="103" spans="1:6" ht="18" customHeight="1" x14ac:dyDescent="0.3">
      <c r="A103" s="335" t="s">
        <v>85</v>
      </c>
      <c r="B103" s="352" t="s">
        <v>434</v>
      </c>
      <c r="C103" s="376">
        <v>5430</v>
      </c>
      <c r="D103" s="376">
        <v>5430</v>
      </c>
      <c r="E103" s="359"/>
      <c r="F103" s="638" t="s">
        <v>746</v>
      </c>
    </row>
    <row r="104" spans="1:6" ht="15.75" customHeight="1" x14ac:dyDescent="0.3">
      <c r="A104" s="335" t="s">
        <v>86</v>
      </c>
      <c r="B104" s="352" t="s">
        <v>435</v>
      </c>
      <c r="C104" s="376"/>
      <c r="D104" s="376"/>
      <c r="E104" s="359"/>
      <c r="F104" s="638" t="s">
        <v>747</v>
      </c>
    </row>
    <row r="105" spans="1:6" ht="24" customHeight="1" x14ac:dyDescent="0.3">
      <c r="A105" s="335" t="s">
        <v>88</v>
      </c>
      <c r="B105" s="353" t="s">
        <v>436</v>
      </c>
      <c r="C105" s="376">
        <v>0</v>
      </c>
      <c r="D105" s="376">
        <v>0</v>
      </c>
      <c r="E105" s="359">
        <v>0</v>
      </c>
      <c r="F105" s="638" t="s">
        <v>748</v>
      </c>
    </row>
    <row r="106" spans="1:6" ht="12" customHeight="1" x14ac:dyDescent="0.3">
      <c r="A106" s="334" t="s">
        <v>130</v>
      </c>
      <c r="B106" s="354" t="s">
        <v>437</v>
      </c>
      <c r="C106" s="376">
        <v>0</v>
      </c>
      <c r="D106" s="376">
        <v>0</v>
      </c>
      <c r="E106" s="359">
        <v>0</v>
      </c>
      <c r="F106" s="638" t="s">
        <v>749</v>
      </c>
    </row>
    <row r="107" spans="1:6" ht="12" customHeight="1" x14ac:dyDescent="0.3">
      <c r="A107" s="335" t="s">
        <v>438</v>
      </c>
      <c r="B107" s="354" t="s">
        <v>439</v>
      </c>
      <c r="C107" s="376"/>
      <c r="D107" s="376"/>
      <c r="E107" s="359">
        <v>0</v>
      </c>
      <c r="F107" s="638" t="s">
        <v>750</v>
      </c>
    </row>
    <row r="108" spans="1:6" ht="24.75" customHeight="1" thickBot="1" x14ac:dyDescent="0.35">
      <c r="A108" s="339" t="s">
        <v>440</v>
      </c>
      <c r="B108" s="355" t="s">
        <v>441</v>
      </c>
      <c r="C108" s="84">
        <v>26456</v>
      </c>
      <c r="D108" s="84">
        <v>27426</v>
      </c>
      <c r="E108" s="320">
        <v>4344</v>
      </c>
      <c r="F108" s="638" t="s">
        <v>751</v>
      </c>
    </row>
    <row r="109" spans="1:6" ht="12" customHeight="1" thickBot="1" x14ac:dyDescent="0.35">
      <c r="A109" s="341" t="s">
        <v>5</v>
      </c>
      <c r="B109" s="344" t="s">
        <v>442</v>
      </c>
      <c r="C109" s="373">
        <f>C110+C112+C114</f>
        <v>585205</v>
      </c>
      <c r="D109" s="373">
        <f>D110+D112+D114</f>
        <v>624826</v>
      </c>
      <c r="E109" s="356">
        <f>E110+E112+E114</f>
        <v>327066</v>
      </c>
      <c r="F109" s="638" t="s">
        <v>752</v>
      </c>
    </row>
    <row r="110" spans="1:6" ht="12" customHeight="1" x14ac:dyDescent="0.3">
      <c r="A110" s="336" t="s">
        <v>76</v>
      </c>
      <c r="B110" s="329" t="s">
        <v>152</v>
      </c>
      <c r="C110" s="375">
        <v>555045</v>
      </c>
      <c r="D110" s="375">
        <v>571586</v>
      </c>
      <c r="E110" s="358">
        <v>303783</v>
      </c>
      <c r="F110" s="638" t="s">
        <v>753</v>
      </c>
    </row>
    <row r="111" spans="1:6" ht="12" customHeight="1" x14ac:dyDescent="0.3">
      <c r="A111" s="336" t="s">
        <v>77</v>
      </c>
      <c r="B111" s="333" t="s">
        <v>443</v>
      </c>
      <c r="C111" s="375">
        <v>0</v>
      </c>
      <c r="D111" s="375">
        <v>0</v>
      </c>
      <c r="E111" s="358">
        <v>0</v>
      </c>
      <c r="F111" s="638" t="s">
        <v>754</v>
      </c>
    </row>
    <row r="112" spans="1:6" x14ac:dyDescent="0.3">
      <c r="A112" s="336" t="s">
        <v>78</v>
      </c>
      <c r="B112" s="333" t="s">
        <v>131</v>
      </c>
      <c r="C112" s="374">
        <v>30160</v>
      </c>
      <c r="D112" s="374">
        <v>31834</v>
      </c>
      <c r="E112" s="357">
        <v>1877</v>
      </c>
      <c r="F112" s="638" t="s">
        <v>755</v>
      </c>
    </row>
    <row r="113" spans="1:6" ht="12" customHeight="1" x14ac:dyDescent="0.3">
      <c r="A113" s="336" t="s">
        <v>79</v>
      </c>
      <c r="B113" s="333" t="s">
        <v>444</v>
      </c>
      <c r="C113" s="374">
        <v>0</v>
      </c>
      <c r="D113" s="374">
        <v>0</v>
      </c>
      <c r="E113" s="357"/>
      <c r="F113" s="638" t="s">
        <v>756</v>
      </c>
    </row>
    <row r="114" spans="1:6" ht="12" customHeight="1" x14ac:dyDescent="0.3">
      <c r="A114" s="336" t="s">
        <v>80</v>
      </c>
      <c r="B114" s="365" t="s">
        <v>155</v>
      </c>
      <c r="C114" s="374">
        <f>C122</f>
        <v>0</v>
      </c>
      <c r="D114" s="374">
        <f>D118+D120+D122</f>
        <v>21406</v>
      </c>
      <c r="E114" s="357">
        <f>E118+E120+E122</f>
        <v>21406</v>
      </c>
      <c r="F114" s="638" t="s">
        <v>757</v>
      </c>
    </row>
    <row r="115" spans="1:6" ht="21.75" customHeight="1" x14ac:dyDescent="0.3">
      <c r="A115" s="336" t="s">
        <v>87</v>
      </c>
      <c r="B115" s="364" t="s">
        <v>445</v>
      </c>
      <c r="C115" s="374">
        <v>0</v>
      </c>
      <c r="D115" s="374">
        <v>0</v>
      </c>
      <c r="E115" s="357">
        <v>0</v>
      </c>
      <c r="F115" s="638" t="s">
        <v>758</v>
      </c>
    </row>
    <row r="116" spans="1:6" ht="24" customHeight="1" x14ac:dyDescent="0.3">
      <c r="A116" s="336" t="s">
        <v>89</v>
      </c>
      <c r="B116" s="380" t="s">
        <v>446</v>
      </c>
      <c r="C116" s="374">
        <v>0</v>
      </c>
      <c r="D116" s="374">
        <v>0</v>
      </c>
      <c r="E116" s="357">
        <v>0</v>
      </c>
      <c r="F116" s="638" t="s">
        <v>759</v>
      </c>
    </row>
    <row r="117" spans="1:6" ht="21" customHeight="1" x14ac:dyDescent="0.3">
      <c r="A117" s="336" t="s">
        <v>132</v>
      </c>
      <c r="B117" s="353" t="s">
        <v>433</v>
      </c>
      <c r="C117" s="374">
        <v>0</v>
      </c>
      <c r="D117" s="374">
        <v>0</v>
      </c>
      <c r="E117" s="357">
        <v>0</v>
      </c>
      <c r="F117" s="638" t="s">
        <v>760</v>
      </c>
    </row>
    <row r="118" spans="1:6" ht="12" customHeight="1" x14ac:dyDescent="0.3">
      <c r="A118" s="336" t="s">
        <v>133</v>
      </c>
      <c r="B118" s="353" t="s">
        <v>447</v>
      </c>
      <c r="C118" s="374">
        <v>0</v>
      </c>
      <c r="D118" s="374">
        <v>1356</v>
      </c>
      <c r="E118" s="357">
        <v>1356</v>
      </c>
      <c r="F118" s="638" t="s">
        <v>761</v>
      </c>
    </row>
    <row r="119" spans="1:6" ht="12" customHeight="1" x14ac:dyDescent="0.3">
      <c r="A119" s="336" t="s">
        <v>134</v>
      </c>
      <c r="B119" s="353" t="s">
        <v>448</v>
      </c>
      <c r="C119" s="374">
        <v>0</v>
      </c>
      <c r="D119" s="374">
        <v>0</v>
      </c>
      <c r="E119" s="357"/>
      <c r="F119" s="638" t="s">
        <v>762</v>
      </c>
    </row>
    <row r="120" spans="1:6" s="401" customFormat="1" ht="22.5" customHeight="1" x14ac:dyDescent="0.3">
      <c r="A120" s="336" t="s">
        <v>449</v>
      </c>
      <c r="B120" s="353" t="s">
        <v>436</v>
      </c>
      <c r="C120" s="374"/>
      <c r="D120" s="374">
        <v>15000</v>
      </c>
      <c r="E120" s="357">
        <v>15000</v>
      </c>
      <c r="F120" s="638" t="s">
        <v>763</v>
      </c>
    </row>
    <row r="121" spans="1:6" ht="12" customHeight="1" x14ac:dyDescent="0.3">
      <c r="A121" s="336" t="s">
        <v>450</v>
      </c>
      <c r="B121" s="353" t="s">
        <v>451</v>
      </c>
      <c r="C121" s="374">
        <v>0</v>
      </c>
      <c r="D121" s="374">
        <v>0</v>
      </c>
      <c r="E121" s="357">
        <v>0</v>
      </c>
      <c r="F121" s="638" t="s">
        <v>764</v>
      </c>
    </row>
    <row r="122" spans="1:6" ht="23.25" customHeight="1" thickBot="1" x14ac:dyDescent="0.35">
      <c r="A122" s="334" t="s">
        <v>452</v>
      </c>
      <c r="B122" s="353" t="s">
        <v>453</v>
      </c>
      <c r="C122" s="376"/>
      <c r="D122" s="376">
        <v>5050</v>
      </c>
      <c r="E122" s="359">
        <v>5050</v>
      </c>
      <c r="F122" s="638" t="s">
        <v>765</v>
      </c>
    </row>
    <row r="123" spans="1:6" ht="12" customHeight="1" thickBot="1" x14ac:dyDescent="0.35">
      <c r="A123" s="341" t="s">
        <v>6</v>
      </c>
      <c r="B123" s="349" t="s">
        <v>454</v>
      </c>
      <c r="C123" s="373">
        <f>C124+C125</f>
        <v>44170</v>
      </c>
      <c r="D123" s="373">
        <f>D124+D125</f>
        <v>293295</v>
      </c>
      <c r="E123" s="356"/>
      <c r="F123" s="638" t="s">
        <v>766</v>
      </c>
    </row>
    <row r="124" spans="1:6" ht="12" customHeight="1" x14ac:dyDescent="0.3">
      <c r="A124" s="336" t="s">
        <v>59</v>
      </c>
      <c r="B124" s="330" t="s">
        <v>44</v>
      </c>
      <c r="C124" s="375">
        <v>7220</v>
      </c>
      <c r="D124" s="375">
        <v>46795</v>
      </c>
      <c r="E124" s="358">
        <v>0</v>
      </c>
      <c r="F124" s="638" t="s">
        <v>767</v>
      </c>
    </row>
    <row r="125" spans="1:6" ht="12" customHeight="1" thickBot="1" x14ac:dyDescent="0.35">
      <c r="A125" s="337" t="s">
        <v>60</v>
      </c>
      <c r="B125" s="333" t="s">
        <v>45</v>
      </c>
      <c r="C125" s="376">
        <v>36950</v>
      </c>
      <c r="D125" s="376">
        <v>246500</v>
      </c>
      <c r="E125" s="359">
        <v>0</v>
      </c>
      <c r="F125" s="638" t="s">
        <v>768</v>
      </c>
    </row>
    <row r="126" spans="1:6" ht="12" customHeight="1" thickBot="1" x14ac:dyDescent="0.35">
      <c r="A126" s="341" t="s">
        <v>7</v>
      </c>
      <c r="B126" s="349" t="s">
        <v>455</v>
      </c>
      <c r="C126" s="373">
        <f>C123+C109+C93</f>
        <v>1078628</v>
      </c>
      <c r="D126" s="373">
        <f>D123+D109+D93</f>
        <v>1455618</v>
      </c>
      <c r="E126" s="356">
        <f>E109+E93</f>
        <v>805540</v>
      </c>
      <c r="F126" s="638" t="s">
        <v>769</v>
      </c>
    </row>
    <row r="127" spans="1:6" ht="25.5" customHeight="1" thickBot="1" x14ac:dyDescent="0.35">
      <c r="A127" s="341" t="s">
        <v>8</v>
      </c>
      <c r="B127" s="349" t="s">
        <v>456</v>
      </c>
      <c r="C127" s="373"/>
      <c r="D127" s="373"/>
      <c r="E127" s="356"/>
      <c r="F127" s="638" t="s">
        <v>770</v>
      </c>
    </row>
    <row r="128" spans="1:6" ht="12" customHeight="1" x14ac:dyDescent="0.3">
      <c r="A128" s="336" t="s">
        <v>63</v>
      </c>
      <c r="B128" s="330" t="s">
        <v>457</v>
      </c>
      <c r="C128" s="374">
        <v>0</v>
      </c>
      <c r="D128" s="374">
        <v>0</v>
      </c>
      <c r="E128" s="357">
        <v>0</v>
      </c>
      <c r="F128" s="638" t="s">
        <v>771</v>
      </c>
    </row>
    <row r="129" spans="1:9" ht="23.25" customHeight="1" x14ac:dyDescent="0.3">
      <c r="A129" s="336" t="s">
        <v>64</v>
      </c>
      <c r="B129" s="330" t="s">
        <v>458</v>
      </c>
      <c r="C129" s="374">
        <v>0</v>
      </c>
      <c r="D129" s="374">
        <v>0</v>
      </c>
      <c r="E129" s="357">
        <v>0</v>
      </c>
      <c r="F129" s="638" t="s">
        <v>772</v>
      </c>
    </row>
    <row r="130" spans="1:9" ht="12" customHeight="1" thickBot="1" x14ac:dyDescent="0.35">
      <c r="A130" s="334" t="s">
        <v>65</v>
      </c>
      <c r="B130" s="328" t="s">
        <v>459</v>
      </c>
      <c r="C130" s="374">
        <v>0</v>
      </c>
      <c r="D130" s="374">
        <v>0</v>
      </c>
      <c r="E130" s="357">
        <v>0</v>
      </c>
      <c r="F130" s="638" t="s">
        <v>773</v>
      </c>
    </row>
    <row r="131" spans="1:9" ht="12" customHeight="1" thickBot="1" x14ac:dyDescent="0.35">
      <c r="A131" s="341" t="s">
        <v>9</v>
      </c>
      <c r="B131" s="349" t="s">
        <v>460</v>
      </c>
      <c r="C131" s="373">
        <f>C132</f>
        <v>0</v>
      </c>
      <c r="D131" s="373">
        <f>D132</f>
        <v>0</v>
      </c>
      <c r="E131" s="356">
        <f>E132</f>
        <v>0</v>
      </c>
      <c r="F131" s="638" t="s">
        <v>774</v>
      </c>
    </row>
    <row r="132" spans="1:9" ht="12" customHeight="1" x14ac:dyDescent="0.3">
      <c r="A132" s="336" t="s">
        <v>66</v>
      </c>
      <c r="B132" s="330" t="s">
        <v>461</v>
      </c>
      <c r="C132" s="374"/>
      <c r="D132" s="374"/>
      <c r="E132" s="357"/>
      <c r="F132" s="638" t="s">
        <v>775</v>
      </c>
    </row>
    <row r="133" spans="1:9" ht="12" customHeight="1" x14ac:dyDescent="0.3">
      <c r="A133" s="336" t="s">
        <v>67</v>
      </c>
      <c r="B133" s="330" t="s">
        <v>462</v>
      </c>
      <c r="C133" s="374">
        <v>0</v>
      </c>
      <c r="D133" s="374">
        <v>0</v>
      </c>
      <c r="E133" s="357">
        <v>0</v>
      </c>
      <c r="F133" s="638" t="s">
        <v>776</v>
      </c>
    </row>
    <row r="134" spans="1:9" ht="12" customHeight="1" x14ac:dyDescent="0.3">
      <c r="A134" s="336" t="s">
        <v>357</v>
      </c>
      <c r="B134" s="330" t="s">
        <v>463</v>
      </c>
      <c r="C134" s="374">
        <v>0</v>
      </c>
      <c r="D134" s="374">
        <v>0</v>
      </c>
      <c r="E134" s="357">
        <v>0</v>
      </c>
      <c r="F134" s="638" t="s">
        <v>777</v>
      </c>
    </row>
    <row r="135" spans="1:9" ht="12" customHeight="1" thickBot="1" x14ac:dyDescent="0.35">
      <c r="A135" s="334" t="s">
        <v>359</v>
      </c>
      <c r="B135" s="328" t="s">
        <v>464</v>
      </c>
      <c r="C135" s="374">
        <v>0</v>
      </c>
      <c r="D135" s="374">
        <v>0</v>
      </c>
      <c r="E135" s="357">
        <v>0</v>
      </c>
      <c r="F135" s="638" t="s">
        <v>778</v>
      </c>
    </row>
    <row r="136" spans="1:9" ht="12" customHeight="1" thickBot="1" x14ac:dyDescent="0.35">
      <c r="A136" s="341" t="s">
        <v>10</v>
      </c>
      <c r="B136" s="349" t="s">
        <v>465</v>
      </c>
      <c r="C136" s="379">
        <f>C139+C138</f>
        <v>240483</v>
      </c>
      <c r="D136" s="379">
        <f>D138+D139</f>
        <v>257706</v>
      </c>
      <c r="E136" s="391">
        <f>E139+E138</f>
        <v>244405</v>
      </c>
      <c r="F136" s="638" t="s">
        <v>779</v>
      </c>
    </row>
    <row r="137" spans="1:9" ht="12" customHeight="1" x14ac:dyDescent="0.3">
      <c r="A137" s="336" t="s">
        <v>68</v>
      </c>
      <c r="B137" s="330" t="s">
        <v>466</v>
      </c>
      <c r="C137" s="374">
        <v>0</v>
      </c>
      <c r="D137" s="374">
        <v>0</v>
      </c>
      <c r="E137" s="357"/>
      <c r="F137" s="638" t="s">
        <v>780</v>
      </c>
    </row>
    <row r="138" spans="1:9" ht="12" customHeight="1" x14ac:dyDescent="0.3">
      <c r="A138" s="336" t="s">
        <v>69</v>
      </c>
      <c r="B138" s="330" t="s">
        <v>467</v>
      </c>
      <c r="C138" s="374">
        <v>3412</v>
      </c>
      <c r="D138" s="374">
        <v>5460</v>
      </c>
      <c r="E138" s="357">
        <v>5460</v>
      </c>
      <c r="F138" s="638" t="s">
        <v>781</v>
      </c>
    </row>
    <row r="139" spans="1:9" ht="12" customHeight="1" x14ac:dyDescent="0.3">
      <c r="A139" s="336" t="s">
        <v>366</v>
      </c>
      <c r="B139" s="330" t="s">
        <v>816</v>
      </c>
      <c r="C139" s="374">
        <v>237071</v>
      </c>
      <c r="D139" s="374">
        <v>252246</v>
      </c>
      <c r="E139" s="357">
        <v>238945</v>
      </c>
      <c r="F139" s="638" t="s">
        <v>782</v>
      </c>
    </row>
    <row r="140" spans="1:9" ht="12" customHeight="1" thickBot="1" x14ac:dyDescent="0.35">
      <c r="A140" s="334" t="s">
        <v>368</v>
      </c>
      <c r="B140" s="328" t="s">
        <v>469</v>
      </c>
      <c r="C140" s="374">
        <v>0</v>
      </c>
      <c r="D140" s="374">
        <v>0</v>
      </c>
      <c r="E140" s="357">
        <v>0</v>
      </c>
      <c r="F140" s="638" t="s">
        <v>783</v>
      </c>
    </row>
    <row r="141" spans="1:9" ht="15" customHeight="1" thickBot="1" x14ac:dyDescent="0.35">
      <c r="A141" s="341" t="s">
        <v>11</v>
      </c>
      <c r="B141" s="349" t="s">
        <v>470</v>
      </c>
      <c r="C141" s="85"/>
      <c r="D141" s="85"/>
      <c r="E141" s="325"/>
      <c r="F141" s="638" t="s">
        <v>784</v>
      </c>
      <c r="G141" s="390"/>
      <c r="H141" s="390"/>
      <c r="I141" s="390"/>
    </row>
    <row r="142" spans="1:9" s="383" customFormat="1" ht="12.9" customHeight="1" x14ac:dyDescent="0.3">
      <c r="A142" s="336" t="s">
        <v>125</v>
      </c>
      <c r="B142" s="330" t="s">
        <v>471</v>
      </c>
      <c r="C142" s="374">
        <v>0</v>
      </c>
      <c r="D142" s="374">
        <v>0</v>
      </c>
      <c r="E142" s="357">
        <v>0</v>
      </c>
      <c r="F142" s="638" t="s">
        <v>785</v>
      </c>
    </row>
    <row r="143" spans="1:9" ht="12.75" customHeight="1" x14ac:dyDescent="0.3">
      <c r="A143" s="336" t="s">
        <v>126</v>
      </c>
      <c r="B143" s="330" t="s">
        <v>472</v>
      </c>
      <c r="C143" s="374">
        <v>0</v>
      </c>
      <c r="D143" s="374">
        <v>0</v>
      </c>
      <c r="E143" s="357">
        <v>0</v>
      </c>
      <c r="F143" s="638" t="s">
        <v>786</v>
      </c>
    </row>
    <row r="144" spans="1:9" ht="12.75" customHeight="1" x14ac:dyDescent="0.3">
      <c r="A144" s="336" t="s">
        <v>154</v>
      </c>
      <c r="B144" s="330" t="s">
        <v>473</v>
      </c>
      <c r="C144" s="374">
        <v>0</v>
      </c>
      <c r="D144" s="374">
        <v>0</v>
      </c>
      <c r="E144" s="357">
        <v>0</v>
      </c>
      <c r="F144" s="638" t="s">
        <v>787</v>
      </c>
    </row>
    <row r="145" spans="1:6" ht="12.75" customHeight="1" thickBot="1" x14ac:dyDescent="0.35">
      <c r="A145" s="336" t="s">
        <v>374</v>
      </c>
      <c r="B145" s="330" t="s">
        <v>474</v>
      </c>
      <c r="C145" s="374">
        <v>0</v>
      </c>
      <c r="D145" s="374">
        <v>0</v>
      </c>
      <c r="E145" s="357">
        <v>0</v>
      </c>
      <c r="F145" s="638" t="s">
        <v>788</v>
      </c>
    </row>
    <row r="146" spans="1:6" ht="16.2" thickBot="1" x14ac:dyDescent="0.35">
      <c r="A146" s="341" t="s">
        <v>12</v>
      </c>
      <c r="B146" s="349" t="s">
        <v>475</v>
      </c>
      <c r="C146" s="323">
        <f>C136+C131</f>
        <v>240483</v>
      </c>
      <c r="D146" s="323">
        <f>D136+D131</f>
        <v>257706</v>
      </c>
      <c r="E146" s="324">
        <f>E136+E132</f>
        <v>244405</v>
      </c>
      <c r="F146" s="638" t="s">
        <v>789</v>
      </c>
    </row>
    <row r="147" spans="1:6" ht="16.2" thickBot="1" x14ac:dyDescent="0.35">
      <c r="A147" s="366" t="s">
        <v>13</v>
      </c>
      <c r="B147" s="369" t="s">
        <v>476</v>
      </c>
      <c r="C147" s="323">
        <f>C126+C146</f>
        <v>1319111</v>
      </c>
      <c r="D147" s="323">
        <f>D146+D126</f>
        <v>1713324</v>
      </c>
      <c r="E147" s="324">
        <f>E126+E136+E131</f>
        <v>1049945</v>
      </c>
      <c r="F147" s="638" t="s">
        <v>790</v>
      </c>
    </row>
    <row r="149" spans="1:6" ht="18.75" customHeight="1" x14ac:dyDescent="0.3">
      <c r="A149" s="1282" t="s">
        <v>477</v>
      </c>
      <c r="B149" s="1282"/>
      <c r="C149" s="1282"/>
      <c r="D149" s="1282"/>
      <c r="E149" s="1282"/>
    </row>
    <row r="150" spans="1:6" ht="13.5" customHeight="1" thickBot="1" x14ac:dyDescent="0.35">
      <c r="A150" s="351" t="s">
        <v>109</v>
      </c>
      <c r="B150" s="351"/>
      <c r="C150" s="381"/>
      <c r="E150" s="368" t="s">
        <v>153</v>
      </c>
    </row>
    <row r="151" spans="1:6" ht="21" thickBot="1" x14ac:dyDescent="0.35">
      <c r="A151" s="341">
        <v>1</v>
      </c>
      <c r="B151" s="344" t="s">
        <v>478</v>
      </c>
      <c r="C151" s="367">
        <f>+C62-C126</f>
        <v>-546048</v>
      </c>
      <c r="D151" s="367">
        <f>+D62-D126</f>
        <v>-683940</v>
      </c>
      <c r="E151" s="367">
        <f>+E62-E126</f>
        <v>44937</v>
      </c>
    </row>
    <row r="152" spans="1:6" ht="21" thickBot="1" x14ac:dyDescent="0.35">
      <c r="A152" s="341" t="s">
        <v>5</v>
      </c>
      <c r="B152" s="344" t="s">
        <v>479</v>
      </c>
      <c r="C152" s="367">
        <f>+C85-C146</f>
        <v>546048</v>
      </c>
      <c r="D152" s="367">
        <f>+D85-D146</f>
        <v>683940</v>
      </c>
      <c r="E152" s="367">
        <f>+E85-E146</f>
        <v>334481</v>
      </c>
    </row>
    <row r="153" spans="1:6" ht="7.5" customHeight="1" x14ac:dyDescent="0.3"/>
    <row r="155" spans="1:6" ht="12.75" customHeight="1" x14ac:dyDescent="0.3"/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spans="3:6" ht="12.75" customHeight="1" x14ac:dyDescent="0.3"/>
    <row r="162" spans="3:6" s="370" customFormat="1" ht="12.75" customHeight="1" x14ac:dyDescent="0.3">
      <c r="C162" s="371"/>
      <c r="D162" s="371"/>
      <c r="E162" s="371"/>
      <c r="F162" s="381"/>
    </row>
  </sheetData>
  <mergeCells count="9">
    <mergeCell ref="A1:E1"/>
    <mergeCell ref="B90:B91"/>
    <mergeCell ref="A149:E149"/>
    <mergeCell ref="A90:A91"/>
    <mergeCell ref="C90:E90"/>
    <mergeCell ref="C3:E3"/>
    <mergeCell ref="B3:B4"/>
    <mergeCell ref="A3:A4"/>
    <mergeCell ref="A88:E88"/>
  </mergeCells>
  <phoneticPr fontId="0" type="noConversion"/>
  <printOptions horizontalCentered="1"/>
  <pageMargins left="0.59055118110236227" right="0.59055118110236227" top="1.6535433070866143" bottom="0.86614173228346458" header="0.51181102362204722" footer="0.51181102362204722"/>
  <pageSetup paperSize="9" orientation="portrait" r:id="rId1"/>
  <headerFooter alignWithMargins="0">
    <oddHeader>&amp;C&amp;"Times New Roman CE,Félkövér"&amp;12
Gönyű Község Önkormányzat és intézményei
2019. ÉVI ZÁRSZÁMADÁS
KÖTELEZŐ FELADATAINAK MÉRLEGE 
&amp;R&amp;"Times New Roman CE,Félkövér dőlt"&amp;11 1.2. melléklet a 12/2020. (VII.7.) önkormányzati rendelethez</oddHeader>
  </headerFooter>
  <rowBreaks count="1" manualBreakCount="1">
    <brk id="87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16384" width="9.33203125" style="26"/>
  </cols>
  <sheetData>
    <row r="1" spans="1:5" s="481" customFormat="1" ht="21" customHeight="1" thickBot="1" x14ac:dyDescent="0.3">
      <c r="A1" s="480"/>
      <c r="B1" s="482"/>
      <c r="C1" s="527"/>
      <c r="D1" s="527"/>
      <c r="E1" s="623" t="str">
        <f>+CONCATENATE("8.3.2. melléklet a ……/",LEFT(ÖSSZEFÜGGÉSEK!A4,4)+1,". (……) önkormányzati rendelethez")</f>
        <v>8.3.2. melléklet a ……/2015. (……) önkormányzati rendelethez</v>
      </c>
    </row>
    <row r="2" spans="1:5" s="528" customFormat="1" ht="25.5" customHeight="1" x14ac:dyDescent="0.25">
      <c r="A2" s="508" t="s">
        <v>141</v>
      </c>
      <c r="B2" s="1324" t="s">
        <v>584</v>
      </c>
      <c r="C2" s="1325"/>
      <c r="D2" s="1326"/>
      <c r="E2" s="551" t="s">
        <v>49</v>
      </c>
    </row>
    <row r="3" spans="1:5" s="528" customFormat="1" ht="16.2" thickBot="1" x14ac:dyDescent="0.3">
      <c r="A3" s="526" t="s">
        <v>140</v>
      </c>
      <c r="B3" s="1321" t="s">
        <v>681</v>
      </c>
      <c r="C3" s="1327"/>
      <c r="D3" s="1328"/>
      <c r="E3" s="552" t="s">
        <v>47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04" customFormat="1" ht="12" customHeight="1" thickBot="1" x14ac:dyDescent="0.3">
      <c r="A8" s="478" t="s">
        <v>4</v>
      </c>
      <c r="B8" s="542" t="s">
        <v>564</v>
      </c>
      <c r="C8" s="409">
        <f>SUM(C9:C18)</f>
        <v>0</v>
      </c>
      <c r="D8" s="569">
        <f>SUM(D9:D18)</f>
        <v>0</v>
      </c>
      <c r="E8" s="548">
        <f>SUM(E9:E18)</f>
        <v>0</v>
      </c>
    </row>
    <row r="9" spans="1:5" s="504" customFormat="1" ht="12" customHeight="1" x14ac:dyDescent="0.25">
      <c r="A9" s="553" t="s">
        <v>70</v>
      </c>
      <c r="B9" s="331" t="s">
        <v>342</v>
      </c>
      <c r="C9" s="91"/>
      <c r="D9" s="570"/>
      <c r="E9" s="537"/>
    </row>
    <row r="10" spans="1:5" s="504" customFormat="1" ht="12" customHeight="1" x14ac:dyDescent="0.25">
      <c r="A10" s="554" t="s">
        <v>71</v>
      </c>
      <c r="B10" s="329" t="s">
        <v>343</v>
      </c>
      <c r="C10" s="406"/>
      <c r="D10" s="571"/>
      <c r="E10" s="100"/>
    </row>
    <row r="11" spans="1:5" s="504" customFormat="1" ht="12" customHeight="1" x14ac:dyDescent="0.25">
      <c r="A11" s="554" t="s">
        <v>72</v>
      </c>
      <c r="B11" s="329" t="s">
        <v>344</v>
      </c>
      <c r="C11" s="406"/>
      <c r="D11" s="571"/>
      <c r="E11" s="100"/>
    </row>
    <row r="12" spans="1:5" s="504" customFormat="1" ht="12" customHeight="1" x14ac:dyDescent="0.25">
      <c r="A12" s="554" t="s">
        <v>73</v>
      </c>
      <c r="B12" s="329" t="s">
        <v>345</v>
      </c>
      <c r="C12" s="406"/>
      <c r="D12" s="571"/>
      <c r="E12" s="100"/>
    </row>
    <row r="13" spans="1:5" s="504" customFormat="1" ht="12" customHeight="1" x14ac:dyDescent="0.25">
      <c r="A13" s="554" t="s">
        <v>103</v>
      </c>
      <c r="B13" s="329" t="s">
        <v>346</v>
      </c>
      <c r="C13" s="406"/>
      <c r="D13" s="571"/>
      <c r="E13" s="100"/>
    </row>
    <row r="14" spans="1:5" s="504" customFormat="1" ht="12" customHeight="1" x14ac:dyDescent="0.25">
      <c r="A14" s="554" t="s">
        <v>74</v>
      </c>
      <c r="B14" s="329" t="s">
        <v>565</v>
      </c>
      <c r="C14" s="406"/>
      <c r="D14" s="571"/>
      <c r="E14" s="100"/>
    </row>
    <row r="15" spans="1:5" s="531" customFormat="1" ht="12" customHeight="1" x14ac:dyDescent="0.25">
      <c r="A15" s="554" t="s">
        <v>75</v>
      </c>
      <c r="B15" s="328" t="s">
        <v>566</v>
      </c>
      <c r="C15" s="406"/>
      <c r="D15" s="571"/>
      <c r="E15" s="100"/>
    </row>
    <row r="16" spans="1:5" s="531" customFormat="1" ht="12" customHeight="1" x14ac:dyDescent="0.25">
      <c r="A16" s="554" t="s">
        <v>83</v>
      </c>
      <c r="B16" s="329" t="s">
        <v>349</v>
      </c>
      <c r="C16" s="92"/>
      <c r="D16" s="572"/>
      <c r="E16" s="536"/>
    </row>
    <row r="17" spans="1:5" s="504" customFormat="1" ht="12" customHeight="1" x14ac:dyDescent="0.25">
      <c r="A17" s="554" t="s">
        <v>84</v>
      </c>
      <c r="B17" s="329" t="s">
        <v>351</v>
      </c>
      <c r="C17" s="406"/>
      <c r="D17" s="571"/>
      <c r="E17" s="100"/>
    </row>
    <row r="18" spans="1:5" s="531" customFormat="1" ht="12" customHeight="1" thickBot="1" x14ac:dyDescent="0.3">
      <c r="A18" s="554" t="s">
        <v>85</v>
      </c>
      <c r="B18" s="328" t="s">
        <v>353</v>
      </c>
      <c r="C18" s="408"/>
      <c r="D18" s="101"/>
      <c r="E18" s="532"/>
    </row>
    <row r="19" spans="1:5" s="531" customFormat="1" ht="12" customHeight="1" thickBot="1" x14ac:dyDescent="0.3">
      <c r="A19" s="478" t="s">
        <v>5</v>
      </c>
      <c r="B19" s="542" t="s">
        <v>567</v>
      </c>
      <c r="C19" s="409">
        <f>SUM(C20:C22)</f>
        <v>0</v>
      </c>
      <c r="D19" s="569">
        <f>SUM(D20:D22)</f>
        <v>0</v>
      </c>
      <c r="E19" s="548">
        <f>SUM(E20:E22)</f>
        <v>0</v>
      </c>
    </row>
    <row r="20" spans="1:5" s="531" customFormat="1" ht="12" customHeight="1" x14ac:dyDescent="0.25">
      <c r="A20" s="554" t="s">
        <v>76</v>
      </c>
      <c r="B20" s="330" t="s">
        <v>315</v>
      </c>
      <c r="C20" s="406"/>
      <c r="D20" s="571"/>
      <c r="E20" s="100"/>
    </row>
    <row r="21" spans="1:5" s="531" customFormat="1" ht="12" customHeight="1" x14ac:dyDescent="0.25">
      <c r="A21" s="554" t="s">
        <v>77</v>
      </c>
      <c r="B21" s="329" t="s">
        <v>568</v>
      </c>
      <c r="C21" s="406"/>
      <c r="D21" s="571"/>
      <c r="E21" s="100"/>
    </row>
    <row r="22" spans="1:5" s="531" customFormat="1" ht="12" customHeight="1" x14ac:dyDescent="0.25">
      <c r="A22" s="554" t="s">
        <v>78</v>
      </c>
      <c r="B22" s="329" t="s">
        <v>569</v>
      </c>
      <c r="C22" s="406"/>
      <c r="D22" s="571"/>
      <c r="E22" s="100"/>
    </row>
    <row r="23" spans="1:5" s="504" customFormat="1" ht="12" customHeight="1" thickBot="1" x14ac:dyDescent="0.3">
      <c r="A23" s="554" t="s">
        <v>79</v>
      </c>
      <c r="B23" s="329" t="s">
        <v>688</v>
      </c>
      <c r="C23" s="406"/>
      <c r="D23" s="571"/>
      <c r="E23" s="100"/>
    </row>
    <row r="24" spans="1:5" s="504" customFormat="1" ht="12" customHeight="1" thickBot="1" x14ac:dyDescent="0.3">
      <c r="A24" s="541" t="s">
        <v>6</v>
      </c>
      <c r="B24" s="349" t="s">
        <v>118</v>
      </c>
      <c r="C24" s="35"/>
      <c r="D24" s="573"/>
      <c r="E24" s="547"/>
    </row>
    <row r="25" spans="1:5" s="504" customFormat="1" ht="12" customHeight="1" thickBot="1" x14ac:dyDescent="0.3">
      <c r="A25" s="541" t="s">
        <v>7</v>
      </c>
      <c r="B25" s="349" t="s">
        <v>570</v>
      </c>
      <c r="C25" s="409">
        <f>+C26+C27</f>
        <v>0</v>
      </c>
      <c r="D25" s="569">
        <f>+D26+D27</f>
        <v>0</v>
      </c>
      <c r="E25" s="548">
        <f>+E26+E27</f>
        <v>0</v>
      </c>
    </row>
    <row r="26" spans="1:5" s="504" customFormat="1" ht="12" customHeight="1" x14ac:dyDescent="0.25">
      <c r="A26" s="555" t="s">
        <v>329</v>
      </c>
      <c r="B26" s="556" t="s">
        <v>568</v>
      </c>
      <c r="C26" s="88"/>
      <c r="D26" s="562"/>
      <c r="E26" s="535"/>
    </row>
    <row r="27" spans="1:5" s="504" customFormat="1" ht="12" customHeight="1" x14ac:dyDescent="0.25">
      <c r="A27" s="555" t="s">
        <v>335</v>
      </c>
      <c r="B27" s="557" t="s">
        <v>571</v>
      </c>
      <c r="C27" s="410"/>
      <c r="D27" s="574"/>
      <c r="E27" s="534"/>
    </row>
    <row r="28" spans="1:5" s="504" customFormat="1" ht="12" customHeight="1" thickBot="1" x14ac:dyDescent="0.3">
      <c r="A28" s="554" t="s">
        <v>337</v>
      </c>
      <c r="B28" s="558" t="s">
        <v>689</v>
      </c>
      <c r="C28" s="538"/>
      <c r="D28" s="575"/>
      <c r="E28" s="533"/>
    </row>
    <row r="29" spans="1:5" s="504" customFormat="1" ht="12" customHeight="1" thickBot="1" x14ac:dyDescent="0.3">
      <c r="A29" s="541" t="s">
        <v>8</v>
      </c>
      <c r="B29" s="349" t="s">
        <v>572</v>
      </c>
      <c r="C29" s="409">
        <f>+C30+C31+C32</f>
        <v>0</v>
      </c>
      <c r="D29" s="569">
        <f>+D30+D31+D32</f>
        <v>0</v>
      </c>
      <c r="E29" s="548">
        <f>+E30+E31+E32</f>
        <v>0</v>
      </c>
    </row>
    <row r="30" spans="1:5" s="504" customFormat="1" ht="12" customHeight="1" x14ac:dyDescent="0.25">
      <c r="A30" s="555" t="s">
        <v>63</v>
      </c>
      <c r="B30" s="556" t="s">
        <v>355</v>
      </c>
      <c r="C30" s="88"/>
      <c r="D30" s="562"/>
      <c r="E30" s="535"/>
    </row>
    <row r="31" spans="1:5" s="504" customFormat="1" ht="12" customHeight="1" x14ac:dyDescent="0.25">
      <c r="A31" s="555" t="s">
        <v>64</v>
      </c>
      <c r="B31" s="557" t="s">
        <v>356</v>
      </c>
      <c r="C31" s="410"/>
      <c r="D31" s="574"/>
      <c r="E31" s="534"/>
    </row>
    <row r="32" spans="1:5" s="504" customFormat="1" ht="12" customHeight="1" thickBot="1" x14ac:dyDescent="0.3">
      <c r="A32" s="554" t="s">
        <v>65</v>
      </c>
      <c r="B32" s="540" t="s">
        <v>358</v>
      </c>
      <c r="C32" s="538"/>
      <c r="D32" s="575"/>
      <c r="E32" s="533"/>
    </row>
    <row r="33" spans="1:5" s="504" customFormat="1" ht="12" customHeight="1" thickBot="1" x14ac:dyDescent="0.3">
      <c r="A33" s="541" t="s">
        <v>9</v>
      </c>
      <c r="B33" s="349" t="s">
        <v>483</v>
      </c>
      <c r="C33" s="35"/>
      <c r="D33" s="573"/>
      <c r="E33" s="547"/>
    </row>
    <row r="34" spans="1:5" s="504" customFormat="1" ht="12" customHeight="1" thickBot="1" x14ac:dyDescent="0.3">
      <c r="A34" s="541" t="s">
        <v>10</v>
      </c>
      <c r="B34" s="349" t="s">
        <v>573</v>
      </c>
      <c r="C34" s="35"/>
      <c r="D34" s="573"/>
      <c r="E34" s="547"/>
    </row>
    <row r="35" spans="1:5" s="504" customFormat="1" ht="12" customHeight="1" thickBot="1" x14ac:dyDescent="0.3">
      <c r="A35" s="478" t="s">
        <v>11</v>
      </c>
      <c r="B35" s="349" t="s">
        <v>574</v>
      </c>
      <c r="C35" s="409">
        <f>+C8+C19+C24+C25+C29+C33+C34</f>
        <v>0</v>
      </c>
      <c r="D35" s="569">
        <f>+D8+D19+D24+D25+D29+D33+D34</f>
        <v>0</v>
      </c>
      <c r="E35" s="548">
        <f>+E8+E19+E24+E25+E29+E33+E34</f>
        <v>0</v>
      </c>
    </row>
    <row r="36" spans="1:5" s="531" customFormat="1" ht="12" customHeight="1" thickBot="1" x14ac:dyDescent="0.3">
      <c r="A36" s="543" t="s">
        <v>12</v>
      </c>
      <c r="B36" s="349" t="s">
        <v>575</v>
      </c>
      <c r="C36" s="409">
        <f>+C37+C38+C39</f>
        <v>0</v>
      </c>
      <c r="D36" s="569">
        <f>+D37+D38+D39</f>
        <v>0</v>
      </c>
      <c r="E36" s="548">
        <f>+E37+E38+E39</f>
        <v>0</v>
      </c>
    </row>
    <row r="37" spans="1:5" s="531" customFormat="1" ht="15" customHeight="1" x14ac:dyDescent="0.25">
      <c r="A37" s="555" t="s">
        <v>576</v>
      </c>
      <c r="B37" s="556" t="s">
        <v>161</v>
      </c>
      <c r="C37" s="88"/>
      <c r="D37" s="562"/>
      <c r="E37" s="535"/>
    </row>
    <row r="38" spans="1:5" s="531" customFormat="1" ht="15" customHeight="1" x14ac:dyDescent="0.25">
      <c r="A38" s="555" t="s">
        <v>577</v>
      </c>
      <c r="B38" s="557" t="s">
        <v>0</v>
      </c>
      <c r="C38" s="410"/>
      <c r="D38" s="574"/>
      <c r="E38" s="534"/>
    </row>
    <row r="39" spans="1:5" ht="13.8" thickBot="1" x14ac:dyDescent="0.3">
      <c r="A39" s="554" t="s">
        <v>578</v>
      </c>
      <c r="B39" s="540" t="s">
        <v>579</v>
      </c>
      <c r="C39" s="538"/>
      <c r="D39" s="575"/>
      <c r="E39" s="533"/>
    </row>
    <row r="40" spans="1:5" s="530" customFormat="1" ht="16.5" customHeight="1" thickBot="1" x14ac:dyDescent="0.25">
      <c r="A40" s="543" t="s">
        <v>13</v>
      </c>
      <c r="B40" s="544" t="s">
        <v>580</v>
      </c>
      <c r="C40" s="94">
        <f>+C35+C36</f>
        <v>0</v>
      </c>
      <c r="D40" s="576">
        <f>+D35+D36</f>
        <v>0</v>
      </c>
      <c r="E40" s="549">
        <f>+E35+E36</f>
        <v>0</v>
      </c>
    </row>
    <row r="41" spans="1:5" s="306" customFormat="1" ht="12" customHeight="1" x14ac:dyDescent="0.25">
      <c r="A41" s="486"/>
      <c r="B41" s="487"/>
      <c r="C41" s="502"/>
      <c r="D41" s="502"/>
      <c r="E41" s="502"/>
    </row>
    <row r="42" spans="1:5" ht="12" customHeight="1" thickBot="1" x14ac:dyDescent="0.3">
      <c r="A42" s="488"/>
      <c r="B42" s="489"/>
      <c r="C42" s="503"/>
      <c r="D42" s="503"/>
      <c r="E42" s="503"/>
    </row>
    <row r="43" spans="1:5" ht="12" customHeight="1" thickBot="1" x14ac:dyDescent="0.3">
      <c r="A43" s="1318" t="s">
        <v>42</v>
      </c>
      <c r="B43" s="1319"/>
      <c r="C43" s="1319"/>
      <c r="D43" s="1319"/>
      <c r="E43" s="1320"/>
    </row>
    <row r="44" spans="1:5" ht="12" customHeight="1" thickBot="1" x14ac:dyDescent="0.3">
      <c r="A44" s="541" t="s">
        <v>4</v>
      </c>
      <c r="B44" s="349" t="s">
        <v>581</v>
      </c>
      <c r="C44" s="409">
        <f>SUM(C45:C49)</f>
        <v>0</v>
      </c>
      <c r="D44" s="409">
        <f>SUM(D45:D49)</f>
        <v>0</v>
      </c>
      <c r="E44" s="548">
        <f>SUM(E45:E49)</f>
        <v>0</v>
      </c>
    </row>
    <row r="45" spans="1:5" ht="12" customHeight="1" x14ac:dyDescent="0.25">
      <c r="A45" s="554" t="s">
        <v>70</v>
      </c>
      <c r="B45" s="330" t="s">
        <v>34</v>
      </c>
      <c r="C45" s="88"/>
      <c r="D45" s="88"/>
      <c r="E45" s="535"/>
    </row>
    <row r="46" spans="1:5" ht="12" customHeight="1" x14ac:dyDescent="0.25">
      <c r="A46" s="554" t="s">
        <v>71</v>
      </c>
      <c r="B46" s="329" t="s">
        <v>127</v>
      </c>
      <c r="C46" s="403"/>
      <c r="D46" s="403"/>
      <c r="E46" s="559"/>
    </row>
    <row r="47" spans="1:5" ht="12" customHeight="1" x14ac:dyDescent="0.25">
      <c r="A47" s="554" t="s">
        <v>72</v>
      </c>
      <c r="B47" s="329" t="s">
        <v>98</v>
      </c>
      <c r="C47" s="403"/>
      <c r="D47" s="403"/>
      <c r="E47" s="559"/>
    </row>
    <row r="48" spans="1:5" s="306" customFormat="1" ht="12" customHeight="1" x14ac:dyDescent="0.25">
      <c r="A48" s="554" t="s">
        <v>73</v>
      </c>
      <c r="B48" s="329" t="s">
        <v>128</v>
      </c>
      <c r="C48" s="403"/>
      <c r="D48" s="403"/>
      <c r="E48" s="559"/>
    </row>
    <row r="49" spans="1:5" ht="12" customHeight="1" thickBot="1" x14ac:dyDescent="0.3">
      <c r="A49" s="554" t="s">
        <v>103</v>
      </c>
      <c r="B49" s="329" t="s">
        <v>129</v>
      </c>
      <c r="C49" s="403"/>
      <c r="D49" s="403"/>
      <c r="E49" s="559"/>
    </row>
    <row r="50" spans="1:5" ht="12" customHeight="1" thickBot="1" x14ac:dyDescent="0.3">
      <c r="A50" s="541" t="s">
        <v>5</v>
      </c>
      <c r="B50" s="349" t="s">
        <v>582</v>
      </c>
      <c r="C50" s="409">
        <f>SUM(C51:C53)</f>
        <v>0</v>
      </c>
      <c r="D50" s="409">
        <f>SUM(D51:D53)</f>
        <v>0</v>
      </c>
      <c r="E50" s="548">
        <f>SUM(E51:E53)</f>
        <v>0</v>
      </c>
    </row>
    <row r="51" spans="1:5" ht="12" customHeight="1" x14ac:dyDescent="0.25">
      <c r="A51" s="554" t="s">
        <v>76</v>
      </c>
      <c r="B51" s="330" t="s">
        <v>152</v>
      </c>
      <c r="C51" s="88"/>
      <c r="D51" s="88"/>
      <c r="E51" s="535"/>
    </row>
    <row r="52" spans="1:5" ht="12" customHeight="1" x14ac:dyDescent="0.25">
      <c r="A52" s="554" t="s">
        <v>77</v>
      </c>
      <c r="B52" s="329" t="s">
        <v>131</v>
      </c>
      <c r="C52" s="403"/>
      <c r="D52" s="403"/>
      <c r="E52" s="559"/>
    </row>
    <row r="53" spans="1:5" ht="15" customHeight="1" x14ac:dyDescent="0.25">
      <c r="A53" s="554" t="s">
        <v>78</v>
      </c>
      <c r="B53" s="329" t="s">
        <v>43</v>
      </c>
      <c r="C53" s="403"/>
      <c r="D53" s="403"/>
      <c r="E53" s="559"/>
    </row>
    <row r="54" spans="1:5" ht="13.8" thickBot="1" x14ac:dyDescent="0.3">
      <c r="A54" s="554" t="s">
        <v>79</v>
      </c>
      <c r="B54" s="329" t="s">
        <v>690</v>
      </c>
      <c r="C54" s="403"/>
      <c r="D54" s="403"/>
      <c r="E54" s="559"/>
    </row>
    <row r="55" spans="1:5" ht="15" customHeight="1" thickBot="1" x14ac:dyDescent="0.3">
      <c r="A55" s="541" t="s">
        <v>6</v>
      </c>
      <c r="B55" s="545" t="s">
        <v>583</v>
      </c>
      <c r="C55" s="94">
        <f>+C44+C50</f>
        <v>0</v>
      </c>
      <c r="D55" s="94">
        <f>+D44+D50</f>
        <v>0</v>
      </c>
      <c r="E55" s="549">
        <f>+E44+E50</f>
        <v>0</v>
      </c>
    </row>
    <row r="56" spans="1:5" ht="13.8" thickBot="1" x14ac:dyDescent="0.3">
      <c r="C56" s="550"/>
      <c r="D56" s="550"/>
      <c r="E56" s="550"/>
    </row>
    <row r="57" spans="1:5" ht="13.8" thickBot="1" x14ac:dyDescent="0.3">
      <c r="A57" s="490" t="s">
        <v>678</v>
      </c>
      <c r="B57" s="491"/>
      <c r="C57" s="98"/>
      <c r="D57" s="98"/>
      <c r="E57" s="539"/>
    </row>
    <row r="58" spans="1:5" ht="13.8" thickBot="1" x14ac:dyDescent="0.3">
      <c r="A58" s="490" t="s">
        <v>143</v>
      </c>
      <c r="B58" s="491"/>
      <c r="C58" s="98"/>
      <c r="D58" s="98"/>
      <c r="E58" s="53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50"/>
  </sheetPr>
  <dimension ref="A1:E58"/>
  <sheetViews>
    <sheetView zoomScaleNormal="100" zoomScaleSheetLayoutView="145" workbookViewId="0">
      <selection activeCell="B3" sqref="B3:D3"/>
    </sheetView>
  </sheetViews>
  <sheetFormatPr defaultColWidth="9.33203125" defaultRowHeight="13.2" x14ac:dyDescent="0.25"/>
  <cols>
    <col min="1" max="1" width="18.6640625" style="546" customWidth="1"/>
    <col min="2" max="2" width="62" style="26" customWidth="1"/>
    <col min="3" max="5" width="15.77734375" style="26" customWidth="1"/>
    <col min="6" max="16384" width="9.33203125" style="26"/>
  </cols>
  <sheetData>
    <row r="1" spans="1:5" s="481" customFormat="1" ht="21" customHeight="1" thickBot="1" x14ac:dyDescent="0.3">
      <c r="A1" s="480"/>
      <c r="B1" s="482"/>
      <c r="C1" s="527"/>
      <c r="D1" s="527"/>
      <c r="E1" s="623" t="str">
        <f>+CONCATENATE("8.3.3. melléklet a ……/",LEFT(ÖSSZEFÜGGÉSEK!A4,4)+1,". (……) önkormányzati rendelethez")</f>
        <v>8.3.3. melléklet a ……/2015. (……) önkormányzati rendelethez</v>
      </c>
    </row>
    <row r="2" spans="1:5" s="528" customFormat="1" ht="25.5" customHeight="1" x14ac:dyDescent="0.25">
      <c r="A2" s="508" t="s">
        <v>141</v>
      </c>
      <c r="B2" s="1324" t="s">
        <v>584</v>
      </c>
      <c r="C2" s="1325"/>
      <c r="D2" s="1326"/>
      <c r="E2" s="551" t="s">
        <v>49</v>
      </c>
    </row>
    <row r="3" spans="1:5" s="528" customFormat="1" ht="16.2" thickBot="1" x14ac:dyDescent="0.3">
      <c r="A3" s="526" t="s">
        <v>140</v>
      </c>
      <c r="B3" s="1321" t="s">
        <v>696</v>
      </c>
      <c r="C3" s="1327"/>
      <c r="D3" s="1328"/>
      <c r="E3" s="552" t="s">
        <v>48</v>
      </c>
    </row>
    <row r="4" spans="1:5" s="529" customFormat="1" ht="15.9" customHeight="1" thickBot="1" x14ac:dyDescent="0.35">
      <c r="A4" s="483"/>
      <c r="B4" s="483"/>
      <c r="C4" s="484"/>
      <c r="D4" s="484"/>
      <c r="E4" s="484" t="s">
        <v>39</v>
      </c>
    </row>
    <row r="5" spans="1:5" ht="23.4" thickBot="1" x14ac:dyDescent="0.3">
      <c r="A5" s="314" t="s">
        <v>142</v>
      </c>
      <c r="B5" s="315" t="s">
        <v>40</v>
      </c>
      <c r="C5" s="82" t="s">
        <v>174</v>
      </c>
      <c r="D5" s="82" t="s">
        <v>178</v>
      </c>
      <c r="E5" s="485" t="s">
        <v>179</v>
      </c>
    </row>
    <row r="6" spans="1:5" s="530" customFormat="1" ht="12.9" customHeight="1" thickBot="1" x14ac:dyDescent="0.3">
      <c r="A6" s="478" t="s">
        <v>423</v>
      </c>
      <c r="B6" s="479" t="s">
        <v>424</v>
      </c>
      <c r="C6" s="479" t="s">
        <v>425</v>
      </c>
      <c r="D6" s="97" t="s">
        <v>426</v>
      </c>
      <c r="E6" s="95" t="s">
        <v>427</v>
      </c>
    </row>
    <row r="7" spans="1:5" s="530" customFormat="1" ht="15.9" customHeight="1" thickBot="1" x14ac:dyDescent="0.3">
      <c r="A7" s="1318" t="s">
        <v>41</v>
      </c>
      <c r="B7" s="1319"/>
      <c r="C7" s="1319"/>
      <c r="D7" s="1319"/>
      <c r="E7" s="1320"/>
    </row>
    <row r="8" spans="1:5" s="504" customFormat="1" ht="12" customHeight="1" thickBot="1" x14ac:dyDescent="0.3">
      <c r="A8" s="478" t="s">
        <v>4</v>
      </c>
      <c r="B8" s="542" t="s">
        <v>564</v>
      </c>
      <c r="C8" s="409">
        <f>SUM(C9:C18)</f>
        <v>0</v>
      </c>
      <c r="D8" s="569">
        <f>SUM(D9:D18)</f>
        <v>0</v>
      </c>
      <c r="E8" s="548">
        <f>SUM(E9:E18)</f>
        <v>0</v>
      </c>
    </row>
    <row r="9" spans="1:5" s="504" customFormat="1" ht="12" customHeight="1" x14ac:dyDescent="0.25">
      <c r="A9" s="553" t="s">
        <v>70</v>
      </c>
      <c r="B9" s="331" t="s">
        <v>342</v>
      </c>
      <c r="C9" s="91"/>
      <c r="D9" s="570"/>
      <c r="E9" s="537"/>
    </row>
    <row r="10" spans="1:5" s="504" customFormat="1" ht="12" customHeight="1" x14ac:dyDescent="0.25">
      <c r="A10" s="554" t="s">
        <v>71</v>
      </c>
      <c r="B10" s="329" t="s">
        <v>343</v>
      </c>
      <c r="C10" s="406"/>
      <c r="D10" s="571"/>
      <c r="E10" s="100"/>
    </row>
    <row r="11" spans="1:5" s="504" customFormat="1" ht="12" customHeight="1" x14ac:dyDescent="0.25">
      <c r="A11" s="554" t="s">
        <v>72</v>
      </c>
      <c r="B11" s="329" t="s">
        <v>344</v>
      </c>
      <c r="C11" s="406"/>
      <c r="D11" s="571"/>
      <c r="E11" s="100"/>
    </row>
    <row r="12" spans="1:5" s="504" customFormat="1" ht="12" customHeight="1" x14ac:dyDescent="0.25">
      <c r="A12" s="554" t="s">
        <v>73</v>
      </c>
      <c r="B12" s="329" t="s">
        <v>345</v>
      </c>
      <c r="C12" s="406"/>
      <c r="D12" s="571"/>
      <c r="E12" s="100"/>
    </row>
    <row r="13" spans="1:5" s="504" customFormat="1" ht="12" customHeight="1" x14ac:dyDescent="0.25">
      <c r="A13" s="554" t="s">
        <v>103</v>
      </c>
      <c r="B13" s="329" t="s">
        <v>346</v>
      </c>
      <c r="C13" s="406"/>
      <c r="D13" s="571"/>
      <c r="E13" s="100"/>
    </row>
    <row r="14" spans="1:5" s="504" customFormat="1" ht="12" customHeight="1" x14ac:dyDescent="0.25">
      <c r="A14" s="554" t="s">
        <v>74</v>
      </c>
      <c r="B14" s="329" t="s">
        <v>565</v>
      </c>
      <c r="C14" s="406"/>
      <c r="D14" s="571"/>
      <c r="E14" s="100"/>
    </row>
    <row r="15" spans="1:5" s="531" customFormat="1" ht="12" customHeight="1" x14ac:dyDescent="0.25">
      <c r="A15" s="554" t="s">
        <v>75</v>
      </c>
      <c r="B15" s="328" t="s">
        <v>566</v>
      </c>
      <c r="C15" s="406"/>
      <c r="D15" s="571"/>
      <c r="E15" s="100"/>
    </row>
    <row r="16" spans="1:5" s="531" customFormat="1" ht="12" customHeight="1" x14ac:dyDescent="0.25">
      <c r="A16" s="554" t="s">
        <v>83</v>
      </c>
      <c r="B16" s="329" t="s">
        <v>349</v>
      </c>
      <c r="C16" s="92"/>
      <c r="D16" s="572"/>
      <c r="E16" s="536"/>
    </row>
    <row r="17" spans="1:5" s="504" customFormat="1" ht="12" customHeight="1" x14ac:dyDescent="0.25">
      <c r="A17" s="554" t="s">
        <v>84</v>
      </c>
      <c r="B17" s="329" t="s">
        <v>351</v>
      </c>
      <c r="C17" s="406"/>
      <c r="D17" s="571"/>
      <c r="E17" s="100"/>
    </row>
    <row r="18" spans="1:5" s="531" customFormat="1" ht="12" customHeight="1" thickBot="1" x14ac:dyDescent="0.3">
      <c r="A18" s="554" t="s">
        <v>85</v>
      </c>
      <c r="B18" s="328" t="s">
        <v>353</v>
      </c>
      <c r="C18" s="408"/>
      <c r="D18" s="101"/>
      <c r="E18" s="532"/>
    </row>
    <row r="19" spans="1:5" s="531" customFormat="1" ht="12" customHeight="1" thickBot="1" x14ac:dyDescent="0.3">
      <c r="A19" s="478" t="s">
        <v>5</v>
      </c>
      <c r="B19" s="542" t="s">
        <v>567</v>
      </c>
      <c r="C19" s="409">
        <f>SUM(C20:C22)</f>
        <v>0</v>
      </c>
      <c r="D19" s="569">
        <f>SUM(D20:D22)</f>
        <v>0</v>
      </c>
      <c r="E19" s="548">
        <f>SUM(E20:E22)</f>
        <v>0</v>
      </c>
    </row>
    <row r="20" spans="1:5" s="531" customFormat="1" ht="12" customHeight="1" x14ac:dyDescent="0.25">
      <c r="A20" s="554" t="s">
        <v>76</v>
      </c>
      <c r="B20" s="330" t="s">
        <v>315</v>
      </c>
      <c r="C20" s="406"/>
      <c r="D20" s="571"/>
      <c r="E20" s="100"/>
    </row>
    <row r="21" spans="1:5" s="531" customFormat="1" ht="12" customHeight="1" x14ac:dyDescent="0.25">
      <c r="A21" s="554" t="s">
        <v>77</v>
      </c>
      <c r="B21" s="329" t="s">
        <v>568</v>
      </c>
      <c r="C21" s="406"/>
      <c r="D21" s="571"/>
      <c r="E21" s="100"/>
    </row>
    <row r="22" spans="1:5" s="531" customFormat="1" ht="12" customHeight="1" x14ac:dyDescent="0.25">
      <c r="A22" s="554" t="s">
        <v>78</v>
      </c>
      <c r="B22" s="329" t="s">
        <v>569</v>
      </c>
      <c r="C22" s="406"/>
      <c r="D22" s="571"/>
      <c r="E22" s="100"/>
    </row>
    <row r="23" spans="1:5" s="504" customFormat="1" ht="12" customHeight="1" thickBot="1" x14ac:dyDescent="0.3">
      <c r="A23" s="554" t="s">
        <v>79</v>
      </c>
      <c r="B23" s="329" t="s">
        <v>688</v>
      </c>
      <c r="C23" s="406"/>
      <c r="D23" s="571"/>
      <c r="E23" s="100"/>
    </row>
    <row r="24" spans="1:5" s="504" customFormat="1" ht="12" customHeight="1" thickBot="1" x14ac:dyDescent="0.3">
      <c r="A24" s="541" t="s">
        <v>6</v>
      </c>
      <c r="B24" s="349" t="s">
        <v>118</v>
      </c>
      <c r="C24" s="35"/>
      <c r="D24" s="573"/>
      <c r="E24" s="547"/>
    </row>
    <row r="25" spans="1:5" s="504" customFormat="1" ht="12" customHeight="1" thickBot="1" x14ac:dyDescent="0.3">
      <c r="A25" s="541" t="s">
        <v>7</v>
      </c>
      <c r="B25" s="349" t="s">
        <v>570</v>
      </c>
      <c r="C25" s="409">
        <f>+C26+C27</f>
        <v>0</v>
      </c>
      <c r="D25" s="569">
        <f>+D26+D27</f>
        <v>0</v>
      </c>
      <c r="E25" s="548">
        <f>+E26+E27</f>
        <v>0</v>
      </c>
    </row>
    <row r="26" spans="1:5" s="504" customFormat="1" ht="12" customHeight="1" x14ac:dyDescent="0.25">
      <c r="A26" s="555" t="s">
        <v>329</v>
      </c>
      <c r="B26" s="556" t="s">
        <v>568</v>
      </c>
      <c r="C26" s="88"/>
      <c r="D26" s="562"/>
      <c r="E26" s="535"/>
    </row>
    <row r="27" spans="1:5" s="504" customFormat="1" ht="12" customHeight="1" x14ac:dyDescent="0.25">
      <c r="A27" s="555" t="s">
        <v>335</v>
      </c>
      <c r="B27" s="557" t="s">
        <v>571</v>
      </c>
      <c r="C27" s="410"/>
      <c r="D27" s="574"/>
      <c r="E27" s="534"/>
    </row>
    <row r="28" spans="1:5" s="504" customFormat="1" ht="12" customHeight="1" thickBot="1" x14ac:dyDescent="0.3">
      <c r="A28" s="554" t="s">
        <v>337</v>
      </c>
      <c r="B28" s="558" t="s">
        <v>689</v>
      </c>
      <c r="C28" s="538"/>
      <c r="D28" s="575"/>
      <c r="E28" s="533"/>
    </row>
    <row r="29" spans="1:5" s="504" customFormat="1" ht="12" customHeight="1" thickBot="1" x14ac:dyDescent="0.3">
      <c r="A29" s="541" t="s">
        <v>8</v>
      </c>
      <c r="B29" s="349" t="s">
        <v>572</v>
      </c>
      <c r="C29" s="409">
        <f>+C30+C31+C32</f>
        <v>0</v>
      </c>
      <c r="D29" s="569">
        <f>+D30+D31+D32</f>
        <v>0</v>
      </c>
      <c r="E29" s="548">
        <f>+E30+E31+E32</f>
        <v>0</v>
      </c>
    </row>
    <row r="30" spans="1:5" s="504" customFormat="1" ht="12" customHeight="1" x14ac:dyDescent="0.25">
      <c r="A30" s="555" t="s">
        <v>63</v>
      </c>
      <c r="B30" s="556" t="s">
        <v>355</v>
      </c>
      <c r="C30" s="88"/>
      <c r="D30" s="562"/>
      <c r="E30" s="535"/>
    </row>
    <row r="31" spans="1:5" s="504" customFormat="1" ht="12" customHeight="1" x14ac:dyDescent="0.25">
      <c r="A31" s="555" t="s">
        <v>64</v>
      </c>
      <c r="B31" s="557" t="s">
        <v>356</v>
      </c>
      <c r="C31" s="410"/>
      <c r="D31" s="574"/>
      <c r="E31" s="534"/>
    </row>
    <row r="32" spans="1:5" s="504" customFormat="1" ht="12" customHeight="1" thickBot="1" x14ac:dyDescent="0.3">
      <c r="A32" s="554" t="s">
        <v>65</v>
      </c>
      <c r="B32" s="540" t="s">
        <v>358</v>
      </c>
      <c r="C32" s="538"/>
      <c r="D32" s="575"/>
      <c r="E32" s="533"/>
    </row>
    <row r="33" spans="1:5" s="504" customFormat="1" ht="12" customHeight="1" thickBot="1" x14ac:dyDescent="0.3">
      <c r="A33" s="541" t="s">
        <v>9</v>
      </c>
      <c r="B33" s="349" t="s">
        <v>483</v>
      </c>
      <c r="C33" s="35"/>
      <c r="D33" s="573"/>
      <c r="E33" s="547"/>
    </row>
    <row r="34" spans="1:5" s="504" customFormat="1" ht="12" customHeight="1" thickBot="1" x14ac:dyDescent="0.3">
      <c r="A34" s="541" t="s">
        <v>10</v>
      </c>
      <c r="B34" s="349" t="s">
        <v>573</v>
      </c>
      <c r="C34" s="35"/>
      <c r="D34" s="573"/>
      <c r="E34" s="547"/>
    </row>
    <row r="35" spans="1:5" s="504" customFormat="1" ht="12" customHeight="1" thickBot="1" x14ac:dyDescent="0.3">
      <c r="A35" s="478" t="s">
        <v>11</v>
      </c>
      <c r="B35" s="349" t="s">
        <v>574</v>
      </c>
      <c r="C35" s="409">
        <f>+C8+C19+C24+C25+C29+C33+C34</f>
        <v>0</v>
      </c>
      <c r="D35" s="569">
        <f>+D8+D19+D24+D25+D29+D33+D34</f>
        <v>0</v>
      </c>
      <c r="E35" s="548">
        <f>+E8+E19+E24+E25+E29+E33+E34</f>
        <v>0</v>
      </c>
    </row>
    <row r="36" spans="1:5" s="531" customFormat="1" ht="12" customHeight="1" thickBot="1" x14ac:dyDescent="0.3">
      <c r="A36" s="543" t="s">
        <v>12</v>
      </c>
      <c r="B36" s="349" t="s">
        <v>575</v>
      </c>
      <c r="C36" s="409">
        <f>+C37+C38+C39</f>
        <v>0</v>
      </c>
      <c r="D36" s="569">
        <f>+D37+D38+D39</f>
        <v>0</v>
      </c>
      <c r="E36" s="548">
        <f>+E37+E38+E39</f>
        <v>0</v>
      </c>
    </row>
    <row r="37" spans="1:5" s="531" customFormat="1" ht="15" customHeight="1" x14ac:dyDescent="0.25">
      <c r="A37" s="555" t="s">
        <v>576</v>
      </c>
      <c r="B37" s="556" t="s">
        <v>161</v>
      </c>
      <c r="C37" s="88"/>
      <c r="D37" s="562"/>
      <c r="E37" s="535"/>
    </row>
    <row r="38" spans="1:5" s="531" customFormat="1" ht="15" customHeight="1" x14ac:dyDescent="0.25">
      <c r="A38" s="555" t="s">
        <v>577</v>
      </c>
      <c r="B38" s="557" t="s">
        <v>0</v>
      </c>
      <c r="C38" s="410"/>
      <c r="D38" s="574"/>
      <c r="E38" s="534"/>
    </row>
    <row r="39" spans="1:5" ht="13.8" thickBot="1" x14ac:dyDescent="0.3">
      <c r="A39" s="554" t="s">
        <v>578</v>
      </c>
      <c r="B39" s="540" t="s">
        <v>579</v>
      </c>
      <c r="C39" s="538"/>
      <c r="D39" s="575"/>
      <c r="E39" s="533"/>
    </row>
    <row r="40" spans="1:5" s="530" customFormat="1" ht="16.5" customHeight="1" thickBot="1" x14ac:dyDescent="0.25">
      <c r="A40" s="543" t="s">
        <v>13</v>
      </c>
      <c r="B40" s="544" t="s">
        <v>580</v>
      </c>
      <c r="C40" s="94">
        <f>+C35+C36</f>
        <v>0</v>
      </c>
      <c r="D40" s="576">
        <f>+D35+D36</f>
        <v>0</v>
      </c>
      <c r="E40" s="549">
        <f>+E35+E36</f>
        <v>0</v>
      </c>
    </row>
    <row r="41" spans="1:5" s="306" customFormat="1" ht="12" customHeight="1" x14ac:dyDescent="0.25">
      <c r="A41" s="486"/>
      <c r="B41" s="487"/>
      <c r="C41" s="502"/>
      <c r="D41" s="502"/>
      <c r="E41" s="502"/>
    </row>
    <row r="42" spans="1:5" ht="12" customHeight="1" thickBot="1" x14ac:dyDescent="0.3">
      <c r="A42" s="488"/>
      <c r="B42" s="489"/>
      <c r="C42" s="503"/>
      <c r="D42" s="503"/>
      <c r="E42" s="503"/>
    </row>
    <row r="43" spans="1:5" ht="12" customHeight="1" thickBot="1" x14ac:dyDescent="0.3">
      <c r="A43" s="1318" t="s">
        <v>42</v>
      </c>
      <c r="B43" s="1319"/>
      <c r="C43" s="1319"/>
      <c r="D43" s="1319"/>
      <c r="E43" s="1320"/>
    </row>
    <row r="44" spans="1:5" ht="12" customHeight="1" thickBot="1" x14ac:dyDescent="0.3">
      <c r="A44" s="541" t="s">
        <v>4</v>
      </c>
      <c r="B44" s="349" t="s">
        <v>581</v>
      </c>
      <c r="C44" s="409">
        <f>SUM(C45:C49)</f>
        <v>0</v>
      </c>
      <c r="D44" s="409">
        <f>SUM(D45:D49)</f>
        <v>0</v>
      </c>
      <c r="E44" s="548">
        <f>SUM(E45:E49)</f>
        <v>0</v>
      </c>
    </row>
    <row r="45" spans="1:5" ht="12" customHeight="1" x14ac:dyDescent="0.25">
      <c r="A45" s="554" t="s">
        <v>70</v>
      </c>
      <c r="B45" s="330" t="s">
        <v>34</v>
      </c>
      <c r="C45" s="88"/>
      <c r="D45" s="88"/>
      <c r="E45" s="535"/>
    </row>
    <row r="46" spans="1:5" ht="12" customHeight="1" x14ac:dyDescent="0.25">
      <c r="A46" s="554" t="s">
        <v>71</v>
      </c>
      <c r="B46" s="329" t="s">
        <v>127</v>
      </c>
      <c r="C46" s="403"/>
      <c r="D46" s="403"/>
      <c r="E46" s="559"/>
    </row>
    <row r="47" spans="1:5" ht="12" customHeight="1" x14ac:dyDescent="0.25">
      <c r="A47" s="554" t="s">
        <v>72</v>
      </c>
      <c r="B47" s="329" t="s">
        <v>98</v>
      </c>
      <c r="C47" s="403"/>
      <c r="D47" s="403"/>
      <c r="E47" s="559"/>
    </row>
    <row r="48" spans="1:5" s="306" customFormat="1" ht="12" customHeight="1" x14ac:dyDescent="0.25">
      <c r="A48" s="554" t="s">
        <v>73</v>
      </c>
      <c r="B48" s="329" t="s">
        <v>128</v>
      </c>
      <c r="C48" s="403"/>
      <c r="D48" s="403"/>
      <c r="E48" s="559"/>
    </row>
    <row r="49" spans="1:5" ht="12" customHeight="1" thickBot="1" x14ac:dyDescent="0.3">
      <c r="A49" s="554" t="s">
        <v>103</v>
      </c>
      <c r="B49" s="329" t="s">
        <v>129</v>
      </c>
      <c r="C49" s="403"/>
      <c r="D49" s="403"/>
      <c r="E49" s="559"/>
    </row>
    <row r="50" spans="1:5" ht="12" customHeight="1" thickBot="1" x14ac:dyDescent="0.3">
      <c r="A50" s="541" t="s">
        <v>5</v>
      </c>
      <c r="B50" s="349" t="s">
        <v>582</v>
      </c>
      <c r="C50" s="409">
        <f>SUM(C51:C53)</f>
        <v>0</v>
      </c>
      <c r="D50" s="409">
        <f>SUM(D51:D53)</f>
        <v>0</v>
      </c>
      <c r="E50" s="548">
        <f>SUM(E51:E53)</f>
        <v>0</v>
      </c>
    </row>
    <row r="51" spans="1:5" ht="12" customHeight="1" x14ac:dyDescent="0.25">
      <c r="A51" s="554" t="s">
        <v>76</v>
      </c>
      <c r="B51" s="330" t="s">
        <v>152</v>
      </c>
      <c r="C51" s="88"/>
      <c r="D51" s="88"/>
      <c r="E51" s="535"/>
    </row>
    <row r="52" spans="1:5" ht="12" customHeight="1" x14ac:dyDescent="0.25">
      <c r="A52" s="554" t="s">
        <v>77</v>
      </c>
      <c r="B52" s="329" t="s">
        <v>131</v>
      </c>
      <c r="C52" s="403"/>
      <c r="D52" s="403"/>
      <c r="E52" s="559"/>
    </row>
    <row r="53" spans="1:5" ht="15" customHeight="1" x14ac:dyDescent="0.25">
      <c r="A53" s="554" t="s">
        <v>78</v>
      </c>
      <c r="B53" s="329" t="s">
        <v>43</v>
      </c>
      <c r="C53" s="403"/>
      <c r="D53" s="403"/>
      <c r="E53" s="559"/>
    </row>
    <row r="54" spans="1:5" ht="13.8" thickBot="1" x14ac:dyDescent="0.3">
      <c r="A54" s="554" t="s">
        <v>79</v>
      </c>
      <c r="B54" s="329" t="s">
        <v>690</v>
      </c>
      <c r="C54" s="403"/>
      <c r="D54" s="403"/>
      <c r="E54" s="559"/>
    </row>
    <row r="55" spans="1:5" ht="15" customHeight="1" thickBot="1" x14ac:dyDescent="0.3">
      <c r="A55" s="541" t="s">
        <v>6</v>
      </c>
      <c r="B55" s="545" t="s">
        <v>583</v>
      </c>
      <c r="C55" s="94">
        <f>+C44+C50</f>
        <v>0</v>
      </c>
      <c r="D55" s="94">
        <f>+D44+D50</f>
        <v>0</v>
      </c>
      <c r="E55" s="549">
        <f>+E44+E50</f>
        <v>0</v>
      </c>
    </row>
    <row r="56" spans="1:5" ht="13.8" thickBot="1" x14ac:dyDescent="0.3">
      <c r="C56" s="550"/>
      <c r="D56" s="550"/>
      <c r="E56" s="550"/>
    </row>
    <row r="57" spans="1:5" ht="13.8" thickBot="1" x14ac:dyDescent="0.3">
      <c r="A57" s="490" t="s">
        <v>678</v>
      </c>
      <c r="B57" s="491"/>
      <c r="C57" s="98"/>
      <c r="D57" s="98"/>
      <c r="E57" s="539"/>
    </row>
    <row r="58" spans="1:5" ht="13.8" thickBot="1" x14ac:dyDescent="0.3">
      <c r="A58" s="490" t="s">
        <v>143</v>
      </c>
      <c r="B58" s="491"/>
      <c r="C58" s="98"/>
      <c r="D58" s="98"/>
      <c r="E58" s="53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2C35-B0DC-4F1C-A8A2-E8EAEFBE4B3C}">
  <sheetPr>
    <tabColor indexed="50"/>
  </sheetPr>
  <dimension ref="A1:K154"/>
  <sheetViews>
    <sheetView view="pageBreakPreview" topLeftCell="A70" zoomScaleNormal="100" zoomScaleSheetLayoutView="100" workbookViewId="0">
      <selection activeCell="A89" sqref="A89:XFD89"/>
    </sheetView>
  </sheetViews>
  <sheetFormatPr defaultColWidth="9.33203125" defaultRowHeight="13.2" x14ac:dyDescent="0.25"/>
  <cols>
    <col min="1" max="1" width="14.77734375" style="505" customWidth="1"/>
    <col min="2" max="2" width="65.33203125" style="506" customWidth="1"/>
    <col min="3" max="5" width="17" style="507" customWidth="1"/>
    <col min="6" max="6" width="9.33203125" style="642" hidden="1" customWidth="1"/>
    <col min="7" max="16384" width="9.33203125" style="26"/>
  </cols>
  <sheetData>
    <row r="1" spans="1:6" s="481" customFormat="1" ht="16.5" customHeight="1" x14ac:dyDescent="0.25">
      <c r="A1" s="480"/>
      <c r="B1" s="1329" t="str">
        <f>+CONCATENATE("6.2. melléklet a 12/",LEFT(ÖSSZEFÜGGÉSEK!A4,4)+6,". (VII.7.) önkormányzati rendelethez")</f>
        <v>6.2. melléklet a 12/2020. (VII.7.) önkormányzati rendelethez</v>
      </c>
      <c r="C1" s="1329"/>
      <c r="D1" s="1329"/>
      <c r="E1" s="1329"/>
      <c r="F1" s="645"/>
    </row>
    <row r="2" spans="1:6" s="528" customFormat="1" ht="15.75" customHeight="1" x14ac:dyDescent="0.25">
      <c r="A2" s="1335" t="s">
        <v>1</v>
      </c>
      <c r="B2" s="1335"/>
      <c r="C2" s="1335"/>
      <c r="D2" s="1335"/>
      <c r="E2" s="1335"/>
      <c r="F2" s="646"/>
    </row>
    <row r="3" spans="1:6" s="528" customFormat="1" ht="16.2" thickBot="1" x14ac:dyDescent="0.3">
      <c r="A3" s="814" t="s">
        <v>107</v>
      </c>
      <c r="B3" s="814"/>
      <c r="C3" s="815"/>
      <c r="D3" s="815"/>
      <c r="E3" s="815" t="s">
        <v>153</v>
      </c>
      <c r="F3" s="646"/>
    </row>
    <row r="4" spans="1:6" s="529" customFormat="1" ht="15.9" customHeight="1" x14ac:dyDescent="0.25">
      <c r="A4" s="1336" t="s">
        <v>58</v>
      </c>
      <c r="B4" s="1330" t="s">
        <v>3</v>
      </c>
      <c r="C4" s="1332" t="s">
        <v>865</v>
      </c>
      <c r="D4" s="1332"/>
      <c r="E4" s="1333"/>
      <c r="F4" s="647"/>
    </row>
    <row r="5" spans="1:6" ht="23.4" thickBot="1" x14ac:dyDescent="0.3">
      <c r="A5" s="1337"/>
      <c r="B5" s="1331"/>
      <c r="C5" s="923" t="s">
        <v>174</v>
      </c>
      <c r="D5" s="923" t="s">
        <v>178</v>
      </c>
      <c r="E5" s="817" t="s">
        <v>179</v>
      </c>
    </row>
    <row r="6" spans="1:6" s="530" customFormat="1" ht="12.9" customHeight="1" thickBot="1" x14ac:dyDescent="0.3">
      <c r="A6" s="818" t="s">
        <v>423</v>
      </c>
      <c r="B6" s="819" t="s">
        <v>424</v>
      </c>
      <c r="C6" s="819" t="s">
        <v>425</v>
      </c>
      <c r="D6" s="819" t="s">
        <v>426</v>
      </c>
      <c r="E6" s="870" t="s">
        <v>427</v>
      </c>
      <c r="F6" s="648"/>
    </row>
    <row r="7" spans="1:6" s="530" customFormat="1" ht="15.9" customHeight="1" thickBot="1" x14ac:dyDescent="0.3">
      <c r="A7" s="821" t="s">
        <v>4</v>
      </c>
      <c r="B7" s="1047" t="s">
        <v>307</v>
      </c>
      <c r="C7" s="823"/>
      <c r="D7" s="823"/>
      <c r="E7" s="824"/>
      <c r="F7" s="648"/>
    </row>
    <row r="8" spans="1:6" s="530" customFormat="1" ht="12" customHeight="1" x14ac:dyDescent="0.2">
      <c r="A8" s="825" t="s">
        <v>70</v>
      </c>
      <c r="B8" s="1048" t="s">
        <v>308</v>
      </c>
      <c r="C8" s="827">
        <v>0</v>
      </c>
      <c r="D8" s="827">
        <v>0</v>
      </c>
      <c r="E8" s="828">
        <v>0</v>
      </c>
      <c r="F8" s="648" t="s">
        <v>736</v>
      </c>
    </row>
    <row r="9" spans="1:6" s="504" customFormat="1" ht="12" customHeight="1" x14ac:dyDescent="0.2">
      <c r="A9" s="829" t="s">
        <v>71</v>
      </c>
      <c r="B9" s="1049" t="s">
        <v>309</v>
      </c>
      <c r="C9" s="831">
        <v>0</v>
      </c>
      <c r="D9" s="831">
        <v>0</v>
      </c>
      <c r="E9" s="832">
        <v>0</v>
      </c>
      <c r="F9" s="648" t="s">
        <v>737</v>
      </c>
    </row>
    <row r="10" spans="1:6" s="531" customFormat="1" ht="12" customHeight="1" x14ac:dyDescent="0.2">
      <c r="A10" s="829" t="s">
        <v>72</v>
      </c>
      <c r="B10" s="1049" t="s">
        <v>310</v>
      </c>
      <c r="C10" s="831">
        <v>0</v>
      </c>
      <c r="D10" s="831">
        <v>0</v>
      </c>
      <c r="E10" s="832">
        <v>0</v>
      </c>
      <c r="F10" s="648" t="s">
        <v>738</v>
      </c>
    </row>
    <row r="11" spans="1:6" s="531" customFormat="1" ht="12" customHeight="1" x14ac:dyDescent="0.2">
      <c r="A11" s="829" t="s">
        <v>73</v>
      </c>
      <c r="B11" s="1049" t="s">
        <v>311</v>
      </c>
      <c r="C11" s="831">
        <v>0</v>
      </c>
      <c r="D11" s="831">
        <v>0</v>
      </c>
      <c r="E11" s="832">
        <v>0</v>
      </c>
      <c r="F11" s="648" t="s">
        <v>739</v>
      </c>
    </row>
    <row r="12" spans="1:6" s="531" customFormat="1" ht="12" customHeight="1" x14ac:dyDescent="0.2">
      <c r="A12" s="829" t="s">
        <v>103</v>
      </c>
      <c r="B12" s="1049" t="s">
        <v>312</v>
      </c>
      <c r="C12" s="831">
        <v>0</v>
      </c>
      <c r="D12" s="831">
        <v>0</v>
      </c>
      <c r="E12" s="832">
        <v>0</v>
      </c>
      <c r="F12" s="648" t="s">
        <v>740</v>
      </c>
    </row>
    <row r="13" spans="1:6" s="531" customFormat="1" ht="12" customHeight="1" thickBot="1" x14ac:dyDescent="0.25">
      <c r="A13" s="834" t="s">
        <v>74</v>
      </c>
      <c r="B13" s="1050" t="s">
        <v>313</v>
      </c>
      <c r="C13" s="837">
        <v>0</v>
      </c>
      <c r="D13" s="837">
        <v>0</v>
      </c>
      <c r="E13" s="838">
        <v>0</v>
      </c>
      <c r="F13" s="648" t="s">
        <v>741</v>
      </c>
    </row>
    <row r="14" spans="1:6" s="504" customFormat="1" ht="12" customHeight="1" thickBot="1" x14ac:dyDescent="0.3">
      <c r="A14" s="821" t="s">
        <v>5</v>
      </c>
      <c r="B14" s="1051" t="s">
        <v>314</v>
      </c>
      <c r="C14" s="823"/>
      <c r="D14" s="823">
        <f>D19</f>
        <v>0</v>
      </c>
      <c r="E14" s="824">
        <f>E19</f>
        <v>0</v>
      </c>
      <c r="F14" s="648" t="s">
        <v>742</v>
      </c>
    </row>
    <row r="15" spans="1:6" s="504" customFormat="1" ht="12" customHeight="1" x14ac:dyDescent="0.2">
      <c r="A15" s="825" t="s">
        <v>76</v>
      </c>
      <c r="B15" s="1048" t="s">
        <v>315</v>
      </c>
      <c r="C15" s="827">
        <v>0</v>
      </c>
      <c r="D15" s="827">
        <v>0</v>
      </c>
      <c r="E15" s="828">
        <v>0</v>
      </c>
      <c r="F15" s="648" t="s">
        <v>743</v>
      </c>
    </row>
    <row r="16" spans="1:6" s="504" customFormat="1" ht="12" customHeight="1" x14ac:dyDescent="0.2">
      <c r="A16" s="829" t="s">
        <v>77</v>
      </c>
      <c r="B16" s="1049" t="s">
        <v>316</v>
      </c>
      <c r="C16" s="831">
        <v>0</v>
      </c>
      <c r="D16" s="831">
        <v>0</v>
      </c>
      <c r="E16" s="832">
        <v>0</v>
      </c>
      <c r="F16" s="648" t="s">
        <v>744</v>
      </c>
    </row>
    <row r="17" spans="1:6" s="504" customFormat="1" ht="12" customHeight="1" x14ac:dyDescent="0.2">
      <c r="A17" s="829" t="s">
        <v>78</v>
      </c>
      <c r="B17" s="1049" t="s">
        <v>317</v>
      </c>
      <c r="C17" s="831">
        <v>0</v>
      </c>
      <c r="D17" s="831">
        <v>0</v>
      </c>
      <c r="E17" s="832">
        <v>0</v>
      </c>
      <c r="F17" s="648" t="s">
        <v>745</v>
      </c>
    </row>
    <row r="18" spans="1:6" s="504" customFormat="1" ht="12" customHeight="1" x14ac:dyDescent="0.2">
      <c r="A18" s="829" t="s">
        <v>79</v>
      </c>
      <c r="B18" s="1049" t="s">
        <v>318</v>
      </c>
      <c r="C18" s="831">
        <v>0</v>
      </c>
      <c r="D18" s="831">
        <v>0</v>
      </c>
      <c r="E18" s="832">
        <v>0</v>
      </c>
      <c r="F18" s="648" t="s">
        <v>746</v>
      </c>
    </row>
    <row r="19" spans="1:6" s="504" customFormat="1" ht="12" customHeight="1" x14ac:dyDescent="0.2">
      <c r="A19" s="829" t="s">
        <v>80</v>
      </c>
      <c r="B19" s="1049" t="s">
        <v>319</v>
      </c>
      <c r="C19" s="831">
        <v>0</v>
      </c>
      <c r="D19" s="831"/>
      <c r="E19" s="832"/>
      <c r="F19" s="648" t="s">
        <v>747</v>
      </c>
    </row>
    <row r="20" spans="1:6" s="504" customFormat="1" ht="12" customHeight="1" thickBot="1" x14ac:dyDescent="0.25">
      <c r="A20" s="834" t="s">
        <v>87</v>
      </c>
      <c r="B20" s="1050" t="s">
        <v>320</v>
      </c>
      <c r="C20" s="837">
        <v>0</v>
      </c>
      <c r="D20" s="837">
        <v>0</v>
      </c>
      <c r="E20" s="838">
        <v>0</v>
      </c>
      <c r="F20" s="648" t="s">
        <v>748</v>
      </c>
    </row>
    <row r="21" spans="1:6" s="531" customFormat="1" ht="12" customHeight="1" thickBot="1" x14ac:dyDescent="0.3">
      <c r="A21" s="821" t="s">
        <v>6</v>
      </c>
      <c r="B21" s="1047" t="s">
        <v>321</v>
      </c>
      <c r="C21" s="823"/>
      <c r="D21" s="823"/>
      <c r="E21" s="824"/>
      <c r="F21" s="648" t="s">
        <v>749</v>
      </c>
    </row>
    <row r="22" spans="1:6" s="531" customFormat="1" ht="12" customHeight="1" x14ac:dyDescent="0.2">
      <c r="A22" s="825" t="s">
        <v>59</v>
      </c>
      <c r="B22" s="1048" t="s">
        <v>322</v>
      </c>
      <c r="C22" s="827">
        <v>0</v>
      </c>
      <c r="D22" s="827">
        <v>0</v>
      </c>
      <c r="E22" s="828">
        <v>0</v>
      </c>
      <c r="F22" s="648" t="s">
        <v>750</v>
      </c>
    </row>
    <row r="23" spans="1:6" s="531" customFormat="1" ht="12" customHeight="1" x14ac:dyDescent="0.2">
      <c r="A23" s="829" t="s">
        <v>60</v>
      </c>
      <c r="B23" s="1049" t="s">
        <v>323</v>
      </c>
      <c r="C23" s="831">
        <v>0</v>
      </c>
      <c r="D23" s="831">
        <v>0</v>
      </c>
      <c r="E23" s="832">
        <v>0</v>
      </c>
      <c r="F23" s="648" t="s">
        <v>751</v>
      </c>
    </row>
    <row r="24" spans="1:6" s="504" customFormat="1" ht="12" customHeight="1" x14ac:dyDescent="0.2">
      <c r="A24" s="829" t="s">
        <v>61</v>
      </c>
      <c r="B24" s="1049" t="s">
        <v>324</v>
      </c>
      <c r="C24" s="831">
        <v>0</v>
      </c>
      <c r="D24" s="831">
        <v>0</v>
      </c>
      <c r="E24" s="832">
        <v>0</v>
      </c>
      <c r="F24" s="648" t="s">
        <v>752</v>
      </c>
    </row>
    <row r="25" spans="1:6" s="531" customFormat="1" ht="12" customHeight="1" x14ac:dyDescent="0.2">
      <c r="A25" s="829" t="s">
        <v>62</v>
      </c>
      <c r="B25" s="1049" t="s">
        <v>325</v>
      </c>
      <c r="C25" s="831">
        <v>0</v>
      </c>
      <c r="D25" s="831">
        <v>0</v>
      </c>
      <c r="E25" s="832">
        <v>0</v>
      </c>
      <c r="F25" s="648" t="s">
        <v>753</v>
      </c>
    </row>
    <row r="26" spans="1:6" s="531" customFormat="1" ht="12" customHeight="1" x14ac:dyDescent="0.2">
      <c r="A26" s="829" t="s">
        <v>115</v>
      </c>
      <c r="B26" s="1049" t="s">
        <v>326</v>
      </c>
      <c r="C26" s="831">
        <v>0</v>
      </c>
      <c r="D26" s="831">
        <v>0</v>
      </c>
      <c r="E26" s="832">
        <v>0</v>
      </c>
      <c r="F26" s="648" t="s">
        <v>754</v>
      </c>
    </row>
    <row r="27" spans="1:6" s="531" customFormat="1" ht="12" customHeight="1" thickBot="1" x14ac:dyDescent="0.3">
      <c r="A27" s="834" t="s">
        <v>116</v>
      </c>
      <c r="B27" s="1052" t="s">
        <v>327</v>
      </c>
      <c r="C27" s="837">
        <v>0</v>
      </c>
      <c r="D27" s="837">
        <v>0</v>
      </c>
      <c r="E27" s="838">
        <v>0</v>
      </c>
      <c r="F27" s="648" t="s">
        <v>755</v>
      </c>
    </row>
    <row r="28" spans="1:6" s="531" customFormat="1" ht="12" customHeight="1" thickBot="1" x14ac:dyDescent="0.3">
      <c r="A28" s="821" t="s">
        <v>117</v>
      </c>
      <c r="B28" s="1047" t="s">
        <v>328</v>
      </c>
      <c r="C28" s="842"/>
      <c r="D28" s="842"/>
      <c r="E28" s="843"/>
      <c r="F28" s="648" t="s">
        <v>756</v>
      </c>
    </row>
    <row r="29" spans="1:6" s="531" customFormat="1" ht="12" customHeight="1" x14ac:dyDescent="0.2">
      <c r="A29" s="825" t="s">
        <v>329</v>
      </c>
      <c r="B29" s="384" t="s">
        <v>330</v>
      </c>
      <c r="C29" s="844"/>
      <c r="D29" s="844"/>
      <c r="E29" s="845"/>
      <c r="F29" s="648" t="s">
        <v>757</v>
      </c>
    </row>
    <row r="30" spans="1:6" s="531" customFormat="1" ht="12" customHeight="1" x14ac:dyDescent="0.2">
      <c r="A30" s="857" t="s">
        <v>331</v>
      </c>
      <c r="B30" s="385" t="s">
        <v>332</v>
      </c>
      <c r="C30" s="831">
        <v>0</v>
      </c>
      <c r="D30" s="831">
        <v>0</v>
      </c>
      <c r="E30" s="832">
        <v>0</v>
      </c>
      <c r="F30" s="648" t="s">
        <v>758</v>
      </c>
    </row>
    <row r="31" spans="1:6" s="531" customFormat="1" ht="12" customHeight="1" x14ac:dyDescent="0.2">
      <c r="A31" s="857" t="s">
        <v>333</v>
      </c>
      <c r="B31" s="385" t="s">
        <v>334</v>
      </c>
      <c r="C31" s="831">
        <v>0</v>
      </c>
      <c r="D31" s="831">
        <v>0</v>
      </c>
      <c r="E31" s="832">
        <v>0</v>
      </c>
      <c r="F31" s="648" t="s">
        <v>759</v>
      </c>
    </row>
    <row r="32" spans="1:6" s="531" customFormat="1" ht="12" customHeight="1" x14ac:dyDescent="0.2">
      <c r="A32" s="829" t="s">
        <v>335</v>
      </c>
      <c r="B32" s="385" t="s">
        <v>336</v>
      </c>
      <c r="C32" s="831">
        <v>0</v>
      </c>
      <c r="D32" s="831">
        <v>0</v>
      </c>
      <c r="E32" s="832">
        <v>0</v>
      </c>
      <c r="F32" s="648" t="s">
        <v>760</v>
      </c>
    </row>
    <row r="33" spans="1:6" s="531" customFormat="1" ht="12" customHeight="1" x14ac:dyDescent="0.2">
      <c r="A33" s="829" t="s">
        <v>337</v>
      </c>
      <c r="B33" s="385" t="s">
        <v>338</v>
      </c>
      <c r="C33" s="831">
        <v>0</v>
      </c>
      <c r="D33" s="831">
        <v>0</v>
      </c>
      <c r="E33" s="832">
        <v>0</v>
      </c>
      <c r="F33" s="648" t="s">
        <v>761</v>
      </c>
    </row>
    <row r="34" spans="1:6" s="531" customFormat="1" ht="12" customHeight="1" thickBot="1" x14ac:dyDescent="0.25">
      <c r="A34" s="834" t="s">
        <v>339</v>
      </c>
      <c r="B34" s="386" t="s">
        <v>340</v>
      </c>
      <c r="C34" s="837">
        <v>0</v>
      </c>
      <c r="D34" s="837">
        <v>0</v>
      </c>
      <c r="E34" s="838">
        <v>0</v>
      </c>
      <c r="F34" s="648" t="s">
        <v>762</v>
      </c>
    </row>
    <row r="35" spans="1:6" s="531" customFormat="1" ht="12" customHeight="1" thickBot="1" x14ac:dyDescent="0.3">
      <c r="A35" s="821" t="s">
        <v>8</v>
      </c>
      <c r="B35" s="1047" t="s">
        <v>341</v>
      </c>
      <c r="C35" s="823">
        <f>SUM(C36:C44)</f>
        <v>8950</v>
      </c>
      <c r="D35" s="823">
        <f>SUM(D36:D44)</f>
        <v>8950</v>
      </c>
      <c r="E35" s="823">
        <f>SUM(E36:E44)</f>
        <v>9144</v>
      </c>
      <c r="F35" s="648" t="s">
        <v>763</v>
      </c>
    </row>
    <row r="36" spans="1:6" s="531" customFormat="1" ht="12" customHeight="1" x14ac:dyDescent="0.2">
      <c r="A36" s="825" t="s">
        <v>63</v>
      </c>
      <c r="B36" s="1048" t="s">
        <v>342</v>
      </c>
      <c r="C36" s="827">
        <v>0</v>
      </c>
      <c r="D36" s="827">
        <v>0</v>
      </c>
      <c r="E36" s="828">
        <v>0</v>
      </c>
      <c r="F36" s="648" t="s">
        <v>764</v>
      </c>
    </row>
    <row r="37" spans="1:6" s="531" customFormat="1" ht="12" customHeight="1" x14ac:dyDescent="0.2">
      <c r="A37" s="829" t="s">
        <v>64</v>
      </c>
      <c r="B37" s="1049" t="s">
        <v>343</v>
      </c>
      <c r="C37" s="831">
        <v>0</v>
      </c>
      <c r="D37" s="831"/>
      <c r="E37" s="832"/>
      <c r="F37" s="648" t="s">
        <v>765</v>
      </c>
    </row>
    <row r="38" spans="1:6" s="531" customFormat="1" ht="12" customHeight="1" x14ac:dyDescent="0.2">
      <c r="A38" s="829" t="s">
        <v>65</v>
      </c>
      <c r="B38" s="1049" t="s">
        <v>344</v>
      </c>
      <c r="C38" s="831">
        <v>200</v>
      </c>
      <c r="D38" s="831">
        <v>200</v>
      </c>
      <c r="E38" s="832">
        <v>236</v>
      </c>
      <c r="F38" s="648" t="s">
        <v>766</v>
      </c>
    </row>
    <row r="39" spans="1:6" s="531" customFormat="1" ht="12" customHeight="1" x14ac:dyDescent="0.2">
      <c r="A39" s="829" t="s">
        <v>119</v>
      </c>
      <c r="B39" s="1049" t="s">
        <v>345</v>
      </c>
      <c r="C39" s="831">
        <v>0</v>
      </c>
      <c r="D39" s="831">
        <v>0</v>
      </c>
      <c r="E39" s="832">
        <v>0</v>
      </c>
      <c r="F39" s="648" t="s">
        <v>767</v>
      </c>
    </row>
    <row r="40" spans="1:6" s="531" customFormat="1" ht="12" customHeight="1" x14ac:dyDescent="0.2">
      <c r="A40" s="829" t="s">
        <v>120</v>
      </c>
      <c r="B40" s="1049" t="s">
        <v>346</v>
      </c>
      <c r="C40" s="831">
        <v>6300</v>
      </c>
      <c r="D40" s="831">
        <v>6300</v>
      </c>
      <c r="E40" s="832">
        <v>6759</v>
      </c>
      <c r="F40" s="648" t="s">
        <v>768</v>
      </c>
    </row>
    <row r="41" spans="1:6" s="531" customFormat="1" ht="12" customHeight="1" x14ac:dyDescent="0.2">
      <c r="A41" s="829" t="s">
        <v>121</v>
      </c>
      <c r="B41" s="1049" t="s">
        <v>347</v>
      </c>
      <c r="C41" s="831">
        <v>1200</v>
      </c>
      <c r="D41" s="831">
        <v>1250</v>
      </c>
      <c r="E41" s="832">
        <v>1370</v>
      </c>
      <c r="F41" s="648" t="s">
        <v>769</v>
      </c>
    </row>
    <row r="42" spans="1:6" s="531" customFormat="1" ht="12" customHeight="1" x14ac:dyDescent="0.2">
      <c r="A42" s="829" t="s">
        <v>122</v>
      </c>
      <c r="B42" s="1049" t="s">
        <v>348</v>
      </c>
      <c r="C42" s="831">
        <v>1250</v>
      </c>
      <c r="D42" s="831">
        <v>1200</v>
      </c>
      <c r="E42" s="832">
        <v>779</v>
      </c>
      <c r="F42" s="648" t="s">
        <v>770</v>
      </c>
    </row>
    <row r="43" spans="1:6" s="531" customFormat="1" ht="12" customHeight="1" x14ac:dyDescent="0.2">
      <c r="A43" s="829" t="s">
        <v>123</v>
      </c>
      <c r="B43" s="1049" t="s">
        <v>349</v>
      </c>
      <c r="C43" s="831"/>
      <c r="D43" s="831"/>
      <c r="E43" s="832"/>
      <c r="F43" s="648" t="s">
        <v>771</v>
      </c>
    </row>
    <row r="44" spans="1:6" s="531" customFormat="1" ht="12" customHeight="1" x14ac:dyDescent="0.2">
      <c r="A44" s="829" t="s">
        <v>350</v>
      </c>
      <c r="B44" s="1049" t="s">
        <v>351</v>
      </c>
      <c r="C44" s="848">
        <v>0</v>
      </c>
      <c r="D44" s="848">
        <v>0</v>
      </c>
      <c r="E44" s="847">
        <v>0</v>
      </c>
      <c r="F44" s="648" t="s">
        <v>772</v>
      </c>
    </row>
    <row r="45" spans="1:6" s="531" customFormat="1" ht="12" customHeight="1" thickBot="1" x14ac:dyDescent="0.25">
      <c r="A45" s="834" t="s">
        <v>352</v>
      </c>
      <c r="B45" s="1050" t="s">
        <v>353</v>
      </c>
      <c r="C45" s="851">
        <v>0</v>
      </c>
      <c r="D45" s="851">
        <v>0</v>
      </c>
      <c r="E45" s="850">
        <v>0</v>
      </c>
      <c r="F45" s="648" t="s">
        <v>773</v>
      </c>
    </row>
    <row r="46" spans="1:6" s="531" customFormat="1" ht="12" customHeight="1" thickBot="1" x14ac:dyDescent="0.3">
      <c r="A46" s="821" t="s">
        <v>9</v>
      </c>
      <c r="B46" s="1047" t="s">
        <v>354</v>
      </c>
      <c r="C46" s="823"/>
      <c r="D46" s="823"/>
      <c r="E46" s="824">
        <f>E49</f>
        <v>180</v>
      </c>
      <c r="F46" s="648"/>
    </row>
    <row r="47" spans="1:6" s="504" customFormat="1" ht="12" customHeight="1" x14ac:dyDescent="0.2">
      <c r="A47" s="825" t="s">
        <v>66</v>
      </c>
      <c r="B47" s="1048" t="s">
        <v>355</v>
      </c>
      <c r="C47" s="853">
        <v>0</v>
      </c>
      <c r="D47" s="853">
        <v>0</v>
      </c>
      <c r="E47" s="852">
        <v>0</v>
      </c>
      <c r="F47" s="648" t="s">
        <v>774</v>
      </c>
    </row>
    <row r="48" spans="1:6" s="531" customFormat="1" ht="12" customHeight="1" x14ac:dyDescent="0.2">
      <c r="A48" s="829" t="s">
        <v>67</v>
      </c>
      <c r="B48" s="1049" t="s">
        <v>356</v>
      </c>
      <c r="C48" s="848">
        <v>0</v>
      </c>
      <c r="D48" s="848">
        <v>0</v>
      </c>
      <c r="E48" s="847">
        <v>0</v>
      </c>
      <c r="F48" s="648" t="s">
        <v>775</v>
      </c>
    </row>
    <row r="49" spans="1:6" s="531" customFormat="1" ht="12" customHeight="1" x14ac:dyDescent="0.2">
      <c r="A49" s="829" t="s">
        <v>357</v>
      </c>
      <c r="B49" s="1049" t="s">
        <v>358</v>
      </c>
      <c r="C49" s="848">
        <v>0</v>
      </c>
      <c r="D49" s="848">
        <v>0</v>
      </c>
      <c r="E49" s="847">
        <v>180</v>
      </c>
      <c r="F49" s="648" t="s">
        <v>776</v>
      </c>
    </row>
    <row r="50" spans="1:6" s="531" customFormat="1" ht="12" customHeight="1" x14ac:dyDescent="0.2">
      <c r="A50" s="829" t="s">
        <v>359</v>
      </c>
      <c r="B50" s="1049" t="s">
        <v>360</v>
      </c>
      <c r="C50" s="848">
        <v>0</v>
      </c>
      <c r="D50" s="848">
        <v>0</v>
      </c>
      <c r="E50" s="847">
        <v>0</v>
      </c>
      <c r="F50" s="648" t="s">
        <v>777</v>
      </c>
    </row>
    <row r="51" spans="1:6" s="531" customFormat="1" ht="12" customHeight="1" thickBot="1" x14ac:dyDescent="0.25">
      <c r="A51" s="834" t="s">
        <v>361</v>
      </c>
      <c r="B51" s="1050" t="s">
        <v>362</v>
      </c>
      <c r="C51" s="851">
        <v>0</v>
      </c>
      <c r="D51" s="851">
        <v>0</v>
      </c>
      <c r="E51" s="850">
        <v>0</v>
      </c>
      <c r="F51" s="648" t="s">
        <v>778</v>
      </c>
    </row>
    <row r="52" spans="1:6" s="531" customFormat="1" ht="12" customHeight="1" thickBot="1" x14ac:dyDescent="0.3">
      <c r="A52" s="821" t="s">
        <v>124</v>
      </c>
      <c r="B52" s="1047" t="s">
        <v>363</v>
      </c>
      <c r="C52" s="823"/>
      <c r="D52" s="823">
        <f>D55</f>
        <v>0</v>
      </c>
      <c r="E52" s="824">
        <f>E55</f>
        <v>0</v>
      </c>
      <c r="F52" s="648" t="s">
        <v>779</v>
      </c>
    </row>
    <row r="53" spans="1:6" s="531" customFormat="1" ht="12" customHeight="1" x14ac:dyDescent="0.2">
      <c r="A53" s="825" t="s">
        <v>68</v>
      </c>
      <c r="B53" s="1048" t="s">
        <v>364</v>
      </c>
      <c r="C53" s="827">
        <v>0</v>
      </c>
      <c r="D53" s="827">
        <v>0</v>
      </c>
      <c r="E53" s="828">
        <v>0</v>
      </c>
      <c r="F53" s="648" t="s">
        <v>780</v>
      </c>
    </row>
    <row r="54" spans="1:6" s="531" customFormat="1" ht="12" customHeight="1" x14ac:dyDescent="0.2">
      <c r="A54" s="829" t="s">
        <v>69</v>
      </c>
      <c r="B54" s="1049" t="s">
        <v>365</v>
      </c>
      <c r="C54" s="831">
        <v>0</v>
      </c>
      <c r="D54" s="831">
        <v>0</v>
      </c>
      <c r="E54" s="832">
        <v>0</v>
      </c>
      <c r="F54" s="648" t="s">
        <v>781</v>
      </c>
    </row>
    <row r="55" spans="1:6" s="504" customFormat="1" ht="12" customHeight="1" x14ac:dyDescent="0.2">
      <c r="A55" s="829" t="s">
        <v>366</v>
      </c>
      <c r="B55" s="1049" t="s">
        <v>367</v>
      </c>
      <c r="C55" s="831">
        <v>0</v>
      </c>
      <c r="D55" s="831"/>
      <c r="E55" s="832"/>
      <c r="F55" s="648" t="s">
        <v>782</v>
      </c>
    </row>
    <row r="56" spans="1:6" s="504" customFormat="1" ht="12" customHeight="1" thickBot="1" x14ac:dyDescent="0.25">
      <c r="A56" s="834" t="s">
        <v>368</v>
      </c>
      <c r="B56" s="1050" t="s">
        <v>369</v>
      </c>
      <c r="C56" s="837">
        <v>0</v>
      </c>
      <c r="D56" s="837">
        <v>0</v>
      </c>
      <c r="E56" s="838">
        <v>0</v>
      </c>
      <c r="F56" s="648" t="s">
        <v>783</v>
      </c>
    </row>
    <row r="57" spans="1:6" s="504" customFormat="1" ht="12" customHeight="1" thickBot="1" x14ac:dyDescent="0.3">
      <c r="A57" s="821" t="s">
        <v>11</v>
      </c>
      <c r="B57" s="1051" t="s">
        <v>370</v>
      </c>
      <c r="C57" s="823"/>
      <c r="D57" s="823">
        <f>D60</f>
        <v>0</v>
      </c>
      <c r="E57" s="823">
        <f>E60</f>
        <v>0</v>
      </c>
      <c r="F57" s="648" t="s">
        <v>784</v>
      </c>
    </row>
    <row r="58" spans="1:6" s="504" customFormat="1" ht="12" customHeight="1" x14ac:dyDescent="0.2">
      <c r="A58" s="825" t="s">
        <v>125</v>
      </c>
      <c r="B58" s="1048" t="s">
        <v>371</v>
      </c>
      <c r="C58" s="848">
        <v>0</v>
      </c>
      <c r="D58" s="848">
        <v>0</v>
      </c>
      <c r="E58" s="847">
        <v>0</v>
      </c>
      <c r="F58" s="648" t="s">
        <v>785</v>
      </c>
    </row>
    <row r="59" spans="1:6" s="531" customFormat="1" ht="12" customHeight="1" x14ac:dyDescent="0.2">
      <c r="A59" s="829" t="s">
        <v>126</v>
      </c>
      <c r="B59" s="1049" t="s">
        <v>372</v>
      </c>
      <c r="C59" s="848">
        <v>0</v>
      </c>
      <c r="D59" s="848">
        <v>0</v>
      </c>
      <c r="E59" s="847">
        <v>0</v>
      </c>
      <c r="F59" s="648" t="s">
        <v>786</v>
      </c>
    </row>
    <row r="60" spans="1:6" s="531" customFormat="1" ht="12" customHeight="1" x14ac:dyDescent="0.2">
      <c r="A60" s="829" t="s">
        <v>154</v>
      </c>
      <c r="B60" s="1049" t="s">
        <v>373</v>
      </c>
      <c r="C60" s="848">
        <v>0</v>
      </c>
      <c r="D60" s="848"/>
      <c r="E60" s="847"/>
      <c r="F60" s="648" t="s">
        <v>787</v>
      </c>
    </row>
    <row r="61" spans="1:6" s="531" customFormat="1" ht="12" customHeight="1" thickBot="1" x14ac:dyDescent="0.25">
      <c r="A61" s="834" t="s">
        <v>374</v>
      </c>
      <c r="B61" s="1050" t="s">
        <v>375</v>
      </c>
      <c r="C61" s="848">
        <v>0</v>
      </c>
      <c r="D61" s="848">
        <v>0</v>
      </c>
      <c r="E61" s="847">
        <v>0</v>
      </c>
      <c r="F61" s="648" t="s">
        <v>788</v>
      </c>
    </row>
    <row r="62" spans="1:6" s="531" customFormat="1" ht="12" customHeight="1" thickBot="1" x14ac:dyDescent="0.3">
      <c r="A62" s="821" t="s">
        <v>12</v>
      </c>
      <c r="B62" s="1047" t="s">
        <v>376</v>
      </c>
      <c r="C62" s="842">
        <f>C38+C40+C41+C42</f>
        <v>8950</v>
      </c>
      <c r="D62" s="842">
        <f>D35+D14+D52+D57</f>
        <v>8950</v>
      </c>
      <c r="E62" s="843">
        <f>E35+E14+E55+E57+E46</f>
        <v>9324</v>
      </c>
      <c r="F62" s="648" t="s">
        <v>789</v>
      </c>
    </row>
    <row r="63" spans="1:6" s="531" customFormat="1" ht="12" customHeight="1" thickBot="1" x14ac:dyDescent="0.3">
      <c r="A63" s="855" t="s">
        <v>377</v>
      </c>
      <c r="B63" s="1051" t="s">
        <v>378</v>
      </c>
      <c r="C63" s="823"/>
      <c r="D63" s="823"/>
      <c r="E63" s="824"/>
      <c r="F63" s="648" t="s">
        <v>790</v>
      </c>
    </row>
    <row r="64" spans="1:6" s="531" customFormat="1" ht="12" customHeight="1" x14ac:dyDescent="0.2">
      <c r="A64" s="825" t="s">
        <v>379</v>
      </c>
      <c r="B64" s="1048" t="s">
        <v>380</v>
      </c>
      <c r="C64" s="848">
        <v>0</v>
      </c>
      <c r="D64" s="848">
        <v>0</v>
      </c>
      <c r="E64" s="847">
        <v>0</v>
      </c>
      <c r="F64" s="648" t="s">
        <v>791</v>
      </c>
    </row>
    <row r="65" spans="1:6" s="531" customFormat="1" ht="12" customHeight="1" x14ac:dyDescent="0.2">
      <c r="A65" s="829" t="s">
        <v>381</v>
      </c>
      <c r="B65" s="1049" t="s">
        <v>382</v>
      </c>
      <c r="C65" s="848">
        <v>0</v>
      </c>
      <c r="D65" s="848">
        <v>0</v>
      </c>
      <c r="E65" s="847">
        <v>0</v>
      </c>
      <c r="F65" s="648" t="s">
        <v>792</v>
      </c>
    </row>
    <row r="66" spans="1:6" s="531" customFormat="1" ht="12" customHeight="1" thickBot="1" x14ac:dyDescent="0.3">
      <c r="A66" s="834" t="s">
        <v>383</v>
      </c>
      <c r="B66" s="856" t="s">
        <v>428</v>
      </c>
      <c r="C66" s="848">
        <v>0</v>
      </c>
      <c r="D66" s="848">
        <v>0</v>
      </c>
      <c r="E66" s="847">
        <v>0</v>
      </c>
      <c r="F66" s="648" t="s">
        <v>793</v>
      </c>
    </row>
    <row r="67" spans="1:6" s="531" customFormat="1" ht="12" customHeight="1" thickBot="1" x14ac:dyDescent="0.3">
      <c r="A67" s="855" t="s">
        <v>385</v>
      </c>
      <c r="B67" s="1051" t="s">
        <v>386</v>
      </c>
      <c r="C67" s="823"/>
      <c r="D67" s="823"/>
      <c r="E67" s="824"/>
      <c r="F67" s="648" t="s">
        <v>794</v>
      </c>
    </row>
    <row r="68" spans="1:6" s="531" customFormat="1" ht="12" customHeight="1" x14ac:dyDescent="0.2">
      <c r="A68" s="825" t="s">
        <v>104</v>
      </c>
      <c r="B68" s="1048" t="s">
        <v>387</v>
      </c>
      <c r="C68" s="848"/>
      <c r="D68" s="848">
        <v>0</v>
      </c>
      <c r="E68" s="847">
        <v>0</v>
      </c>
      <c r="F68" s="648" t="s">
        <v>795</v>
      </c>
    </row>
    <row r="69" spans="1:6" s="531" customFormat="1" ht="12" customHeight="1" x14ac:dyDescent="0.2">
      <c r="A69" s="829" t="s">
        <v>105</v>
      </c>
      <c r="B69" s="1049" t="s">
        <v>388</v>
      </c>
      <c r="C69" s="848">
        <v>0</v>
      </c>
      <c r="D69" s="848">
        <v>0</v>
      </c>
      <c r="E69" s="847">
        <v>0</v>
      </c>
      <c r="F69" s="648" t="s">
        <v>796</v>
      </c>
    </row>
    <row r="70" spans="1:6" s="531" customFormat="1" ht="12" customHeight="1" x14ac:dyDescent="0.2">
      <c r="A70" s="829" t="s">
        <v>389</v>
      </c>
      <c r="B70" s="1049" t="s">
        <v>390</v>
      </c>
      <c r="C70" s="848">
        <v>0</v>
      </c>
      <c r="D70" s="848">
        <v>0</v>
      </c>
      <c r="E70" s="847">
        <v>0</v>
      </c>
      <c r="F70" s="648" t="s">
        <v>797</v>
      </c>
    </row>
    <row r="71" spans="1:6" s="531" customFormat="1" ht="12" customHeight="1" thickBot="1" x14ac:dyDescent="0.25">
      <c r="A71" s="834" t="s">
        <v>391</v>
      </c>
      <c r="B71" s="1050" t="s">
        <v>392</v>
      </c>
      <c r="C71" s="848">
        <v>0</v>
      </c>
      <c r="D71" s="848">
        <v>0</v>
      </c>
      <c r="E71" s="847">
        <v>0</v>
      </c>
      <c r="F71" s="648" t="s">
        <v>798</v>
      </c>
    </row>
    <row r="72" spans="1:6" s="531" customFormat="1" ht="12" customHeight="1" thickBot="1" x14ac:dyDescent="0.3">
      <c r="A72" s="855" t="s">
        <v>393</v>
      </c>
      <c r="B72" s="1051" t="s">
        <v>394</v>
      </c>
      <c r="C72" s="823"/>
      <c r="D72" s="823">
        <f>D73</f>
        <v>775</v>
      </c>
      <c r="E72" s="824">
        <f>E73</f>
        <v>775</v>
      </c>
      <c r="F72" s="648" t="s">
        <v>799</v>
      </c>
    </row>
    <row r="73" spans="1:6" s="531" customFormat="1" ht="12" customHeight="1" x14ac:dyDescent="0.2">
      <c r="A73" s="825" t="s">
        <v>395</v>
      </c>
      <c r="B73" s="1048" t="s">
        <v>396</v>
      </c>
      <c r="C73" s="848">
        <v>0</v>
      </c>
      <c r="D73" s="848">
        <v>775</v>
      </c>
      <c r="E73" s="847">
        <v>775</v>
      </c>
      <c r="F73" s="648" t="s">
        <v>800</v>
      </c>
    </row>
    <row r="74" spans="1:6" s="531" customFormat="1" ht="12" customHeight="1" thickBot="1" x14ac:dyDescent="0.25">
      <c r="A74" s="834" t="s">
        <v>397</v>
      </c>
      <c r="B74" s="1050" t="s">
        <v>398</v>
      </c>
      <c r="C74" s="848">
        <v>0</v>
      </c>
      <c r="D74" s="848">
        <v>0</v>
      </c>
      <c r="E74" s="847">
        <v>0</v>
      </c>
      <c r="F74" s="648" t="s">
        <v>801</v>
      </c>
    </row>
    <row r="75" spans="1:6" s="531" customFormat="1" ht="12" customHeight="1" thickBot="1" x14ac:dyDescent="0.3">
      <c r="A75" s="855" t="s">
        <v>399</v>
      </c>
      <c r="B75" s="1051" t="s">
        <v>400</v>
      </c>
      <c r="C75" s="823">
        <f>C78</f>
        <v>34835</v>
      </c>
      <c r="D75" s="823">
        <f>D78</f>
        <v>36280</v>
      </c>
      <c r="E75" s="824">
        <f>E78</f>
        <v>32602</v>
      </c>
      <c r="F75" s="648" t="s">
        <v>802</v>
      </c>
    </row>
    <row r="76" spans="1:6" s="531" customFormat="1" ht="12" customHeight="1" x14ac:dyDescent="0.2">
      <c r="A76" s="825" t="s">
        <v>401</v>
      </c>
      <c r="B76" s="1048" t="s">
        <v>402</v>
      </c>
      <c r="C76" s="848">
        <v>0</v>
      </c>
      <c r="D76" s="848">
        <v>0</v>
      </c>
      <c r="E76" s="847">
        <v>0</v>
      </c>
      <c r="F76" s="648" t="s">
        <v>803</v>
      </c>
    </row>
    <row r="77" spans="1:6" s="531" customFormat="1" ht="12" customHeight="1" x14ac:dyDescent="0.2">
      <c r="A77" s="829" t="s">
        <v>403</v>
      </c>
      <c r="B77" s="1049" t="s">
        <v>404</v>
      </c>
      <c r="C77" s="848">
        <v>0</v>
      </c>
      <c r="D77" s="848">
        <v>0</v>
      </c>
      <c r="E77" s="847"/>
      <c r="F77" s="648" t="s">
        <v>804</v>
      </c>
    </row>
    <row r="78" spans="1:6" s="531" customFormat="1" ht="12" customHeight="1" thickBot="1" x14ac:dyDescent="0.3">
      <c r="A78" s="834" t="s">
        <v>405</v>
      </c>
      <c r="B78" s="1052" t="s">
        <v>991</v>
      </c>
      <c r="C78" s="848">
        <v>34835</v>
      </c>
      <c r="D78" s="848">
        <v>36280</v>
      </c>
      <c r="E78" s="847">
        <v>32602</v>
      </c>
      <c r="F78" s="648" t="s">
        <v>805</v>
      </c>
    </row>
    <row r="79" spans="1:6" s="531" customFormat="1" ht="12" customHeight="1" thickBot="1" x14ac:dyDescent="0.3">
      <c r="A79" s="855" t="s">
        <v>407</v>
      </c>
      <c r="B79" s="1051" t="s">
        <v>408</v>
      </c>
      <c r="C79" s="823"/>
      <c r="D79" s="823"/>
      <c r="E79" s="824"/>
      <c r="F79" s="648" t="s">
        <v>806</v>
      </c>
    </row>
    <row r="80" spans="1:6" s="531" customFormat="1" ht="12" customHeight="1" x14ac:dyDescent="0.2">
      <c r="A80" s="1053" t="s">
        <v>409</v>
      </c>
      <c r="B80" s="1048" t="s">
        <v>410</v>
      </c>
      <c r="C80" s="848">
        <v>0</v>
      </c>
      <c r="D80" s="848">
        <v>0</v>
      </c>
      <c r="E80" s="847">
        <v>0</v>
      </c>
      <c r="F80" s="648" t="s">
        <v>807</v>
      </c>
    </row>
    <row r="81" spans="1:6" s="531" customFormat="1" ht="12" customHeight="1" x14ac:dyDescent="0.2">
      <c r="A81" s="1054" t="s">
        <v>411</v>
      </c>
      <c r="B81" s="1049" t="s">
        <v>412</v>
      </c>
      <c r="C81" s="848">
        <v>0</v>
      </c>
      <c r="D81" s="848">
        <v>0</v>
      </c>
      <c r="E81" s="847">
        <v>0</v>
      </c>
      <c r="F81" s="648" t="s">
        <v>808</v>
      </c>
    </row>
    <row r="82" spans="1:6" s="531" customFormat="1" ht="12" customHeight="1" x14ac:dyDescent="0.2">
      <c r="A82" s="1054" t="s">
        <v>413</v>
      </c>
      <c r="B82" s="1049" t="s">
        <v>414</v>
      </c>
      <c r="C82" s="848">
        <v>0</v>
      </c>
      <c r="D82" s="848">
        <v>0</v>
      </c>
      <c r="E82" s="847">
        <v>0</v>
      </c>
      <c r="F82" s="648" t="s">
        <v>809</v>
      </c>
    </row>
    <row r="83" spans="1:6" s="531" customFormat="1" ht="12" customHeight="1" thickBot="1" x14ac:dyDescent="0.25">
      <c r="A83" s="1055" t="s">
        <v>415</v>
      </c>
      <c r="B83" s="1052" t="s">
        <v>416</v>
      </c>
      <c r="C83" s="848">
        <v>0</v>
      </c>
      <c r="D83" s="848">
        <v>0</v>
      </c>
      <c r="E83" s="847">
        <v>0</v>
      </c>
      <c r="F83" s="648" t="s">
        <v>810</v>
      </c>
    </row>
    <row r="84" spans="1:6" s="531" customFormat="1" ht="12" customHeight="1" thickBot="1" x14ac:dyDescent="0.3">
      <c r="A84" s="855" t="s">
        <v>417</v>
      </c>
      <c r="B84" s="1051" t="s">
        <v>418</v>
      </c>
      <c r="C84" s="864">
        <v>0</v>
      </c>
      <c r="D84" s="864">
        <v>0</v>
      </c>
      <c r="E84" s="863">
        <v>0</v>
      </c>
      <c r="F84" s="648" t="s">
        <v>811</v>
      </c>
    </row>
    <row r="85" spans="1:6" s="531" customFormat="1" ht="12" customHeight="1" thickBot="1" x14ac:dyDescent="0.3">
      <c r="A85" s="855" t="s">
        <v>419</v>
      </c>
      <c r="B85" s="865" t="s">
        <v>420</v>
      </c>
      <c r="C85" s="842">
        <f>C78</f>
        <v>34835</v>
      </c>
      <c r="D85" s="842">
        <f>D75+D72</f>
        <v>37055</v>
      </c>
      <c r="E85" s="843">
        <f>E75+E72</f>
        <v>33377</v>
      </c>
      <c r="F85" s="648" t="s">
        <v>812</v>
      </c>
    </row>
    <row r="86" spans="1:6" s="531" customFormat="1" ht="12" customHeight="1" thickBot="1" x14ac:dyDescent="0.3">
      <c r="A86" s="866" t="s">
        <v>421</v>
      </c>
      <c r="B86" s="867" t="s">
        <v>422</v>
      </c>
      <c r="C86" s="842">
        <f>C85+C62</f>
        <v>43785</v>
      </c>
      <c r="D86" s="842">
        <f>D85+D62</f>
        <v>46005</v>
      </c>
      <c r="E86" s="843">
        <f>E85+E62</f>
        <v>42701</v>
      </c>
      <c r="F86" s="648" t="s">
        <v>813</v>
      </c>
    </row>
    <row r="87" spans="1:6" s="531" customFormat="1" ht="12" customHeight="1" x14ac:dyDescent="0.25">
      <c r="A87" s="1056"/>
      <c r="B87" s="1056"/>
      <c r="C87" s="1057"/>
      <c r="D87" s="1057"/>
      <c r="E87" s="1057"/>
      <c r="F87" s="648" t="s">
        <v>814</v>
      </c>
    </row>
    <row r="88" spans="1:6" s="531" customFormat="1" ht="12" customHeight="1" x14ac:dyDescent="0.25">
      <c r="A88" s="1335" t="s">
        <v>33</v>
      </c>
      <c r="B88" s="1335"/>
      <c r="C88" s="1335"/>
      <c r="D88" s="1335"/>
      <c r="E88" s="1335"/>
      <c r="F88" s="648" t="s">
        <v>815</v>
      </c>
    </row>
    <row r="89" spans="1:6" s="531" customFormat="1" ht="12" customHeight="1" x14ac:dyDescent="0.25">
      <c r="A89" s="1133"/>
      <c r="B89" s="1133"/>
      <c r="C89" s="1133"/>
      <c r="D89" s="1133"/>
      <c r="E89" s="1133"/>
      <c r="F89" s="648"/>
    </row>
    <row r="90" spans="1:6" s="531" customFormat="1" ht="15" customHeight="1" thickBot="1" x14ac:dyDescent="0.35">
      <c r="A90" s="868" t="s">
        <v>108</v>
      </c>
      <c r="B90" s="868"/>
      <c r="C90" s="869"/>
      <c r="D90" s="869"/>
      <c r="E90" s="869" t="s">
        <v>153</v>
      </c>
      <c r="F90" s="649"/>
    </row>
    <row r="91" spans="1:6" x14ac:dyDescent="0.25">
      <c r="A91" s="1336" t="s">
        <v>58</v>
      </c>
      <c r="B91" s="1330" t="s">
        <v>173</v>
      </c>
      <c r="C91" s="1332" t="str">
        <f>+C4</f>
        <v>2019. évi</v>
      </c>
      <c r="D91" s="1332"/>
      <c r="E91" s="1333"/>
    </row>
    <row r="92" spans="1:6" s="530" customFormat="1" ht="16.5" customHeight="1" thickBot="1" x14ac:dyDescent="0.3">
      <c r="A92" s="1337"/>
      <c r="B92" s="1331"/>
      <c r="C92" s="923" t="s">
        <v>174</v>
      </c>
      <c r="D92" s="923" t="s">
        <v>178</v>
      </c>
      <c r="E92" s="817" t="s">
        <v>179</v>
      </c>
      <c r="F92" s="648"/>
    </row>
    <row r="93" spans="1:6" s="306" customFormat="1" ht="12" customHeight="1" thickBot="1" x14ac:dyDescent="0.3">
      <c r="A93" s="818" t="s">
        <v>423</v>
      </c>
      <c r="B93" s="819" t="s">
        <v>424</v>
      </c>
      <c r="C93" s="819" t="s">
        <v>425</v>
      </c>
      <c r="D93" s="819" t="s">
        <v>426</v>
      </c>
      <c r="E93" s="820" t="s">
        <v>427</v>
      </c>
      <c r="F93" s="650" t="s">
        <v>736</v>
      </c>
    </row>
    <row r="94" spans="1:6" ht="12" customHeight="1" thickBot="1" x14ac:dyDescent="0.3">
      <c r="A94" s="871" t="s">
        <v>4</v>
      </c>
      <c r="B94" s="872" t="s">
        <v>429</v>
      </c>
      <c r="C94" s="874">
        <f>SUM(C95:C99)</f>
        <v>41410</v>
      </c>
      <c r="D94" s="874">
        <f>SUM(D95:D99)</f>
        <v>43630</v>
      </c>
      <c r="E94" s="874">
        <f>SUM(E95:E99)</f>
        <v>39709</v>
      </c>
      <c r="F94" s="650" t="s">
        <v>737</v>
      </c>
    </row>
    <row r="95" spans="1:6" ht="12" customHeight="1" x14ac:dyDescent="0.25">
      <c r="A95" s="875" t="s">
        <v>70</v>
      </c>
      <c r="B95" s="1058" t="s">
        <v>34</v>
      </c>
      <c r="C95" s="878">
        <v>21060</v>
      </c>
      <c r="D95" s="878">
        <v>22290</v>
      </c>
      <c r="E95" s="877">
        <v>21711</v>
      </c>
      <c r="F95" s="650" t="s">
        <v>738</v>
      </c>
    </row>
    <row r="96" spans="1:6" ht="12" customHeight="1" x14ac:dyDescent="0.25">
      <c r="A96" s="829" t="s">
        <v>71</v>
      </c>
      <c r="B96" s="1059" t="s">
        <v>127</v>
      </c>
      <c r="C96" s="831">
        <v>4041</v>
      </c>
      <c r="D96" s="831">
        <v>4256</v>
      </c>
      <c r="E96" s="832">
        <v>4112</v>
      </c>
      <c r="F96" s="650" t="s">
        <v>739</v>
      </c>
    </row>
    <row r="97" spans="1:6" ht="12" customHeight="1" x14ac:dyDescent="0.25">
      <c r="A97" s="829" t="s">
        <v>72</v>
      </c>
      <c r="B97" s="1059" t="s">
        <v>98</v>
      </c>
      <c r="C97" s="837">
        <v>16309</v>
      </c>
      <c r="D97" s="837">
        <v>17084</v>
      </c>
      <c r="E97" s="838">
        <v>13886</v>
      </c>
      <c r="F97" s="650" t="s">
        <v>740</v>
      </c>
    </row>
    <row r="98" spans="1:6" ht="12" customHeight="1" x14ac:dyDescent="0.25">
      <c r="A98" s="829" t="s">
        <v>73</v>
      </c>
      <c r="B98" s="1060" t="s">
        <v>128</v>
      </c>
      <c r="C98" s="837">
        <v>0</v>
      </c>
      <c r="D98" s="837">
        <v>0</v>
      </c>
      <c r="E98" s="838">
        <v>0</v>
      </c>
      <c r="F98" s="650" t="s">
        <v>741</v>
      </c>
    </row>
    <row r="99" spans="1:6" ht="12" customHeight="1" x14ac:dyDescent="0.25">
      <c r="A99" s="829" t="s">
        <v>82</v>
      </c>
      <c r="B99" s="1061" t="s">
        <v>129</v>
      </c>
      <c r="C99" s="837">
        <v>0</v>
      </c>
      <c r="D99" s="837"/>
      <c r="E99" s="838"/>
      <c r="F99" s="650" t="s">
        <v>742</v>
      </c>
    </row>
    <row r="100" spans="1:6" ht="12" customHeight="1" x14ac:dyDescent="0.25">
      <c r="A100" s="829" t="s">
        <v>74</v>
      </c>
      <c r="B100" s="1059" t="s">
        <v>430</v>
      </c>
      <c r="C100" s="837">
        <v>0</v>
      </c>
      <c r="D100" s="837"/>
      <c r="E100" s="838"/>
      <c r="F100" s="650" t="s">
        <v>743</v>
      </c>
    </row>
    <row r="101" spans="1:6" ht="12" customHeight="1" x14ac:dyDescent="0.2">
      <c r="A101" s="829" t="s">
        <v>75</v>
      </c>
      <c r="B101" s="1062" t="s">
        <v>431</v>
      </c>
      <c r="C101" s="837">
        <v>0</v>
      </c>
      <c r="D101" s="837">
        <v>0</v>
      </c>
      <c r="E101" s="838">
        <v>0</v>
      </c>
      <c r="F101" s="650" t="s">
        <v>744</v>
      </c>
    </row>
    <row r="102" spans="1:6" ht="12" customHeight="1" x14ac:dyDescent="0.25">
      <c r="A102" s="829" t="s">
        <v>83</v>
      </c>
      <c r="B102" s="1063" t="s">
        <v>432</v>
      </c>
      <c r="C102" s="837">
        <v>0</v>
      </c>
      <c r="D102" s="837">
        <v>0</v>
      </c>
      <c r="E102" s="838">
        <v>0</v>
      </c>
      <c r="F102" s="650" t="s">
        <v>745</v>
      </c>
    </row>
    <row r="103" spans="1:6" ht="12" customHeight="1" x14ac:dyDescent="0.25">
      <c r="A103" s="829" t="s">
        <v>84</v>
      </c>
      <c r="B103" s="1063" t="s">
        <v>433</v>
      </c>
      <c r="C103" s="837">
        <v>0</v>
      </c>
      <c r="D103" s="837">
        <v>0</v>
      </c>
      <c r="E103" s="838">
        <v>0</v>
      </c>
      <c r="F103" s="650" t="s">
        <v>746</v>
      </c>
    </row>
    <row r="104" spans="1:6" ht="12" customHeight="1" x14ac:dyDescent="0.2">
      <c r="A104" s="829" t="s">
        <v>85</v>
      </c>
      <c r="B104" s="1062" t="s">
        <v>434</v>
      </c>
      <c r="C104" s="837">
        <v>0</v>
      </c>
      <c r="D104" s="837">
        <v>0</v>
      </c>
      <c r="E104" s="838">
        <v>0</v>
      </c>
      <c r="F104" s="650" t="s">
        <v>747</v>
      </c>
    </row>
    <row r="105" spans="1:6" ht="12" customHeight="1" x14ac:dyDescent="0.2">
      <c r="A105" s="829" t="s">
        <v>86</v>
      </c>
      <c r="B105" s="1062" t="s">
        <v>435</v>
      </c>
      <c r="C105" s="837">
        <v>0</v>
      </c>
      <c r="D105" s="837">
        <v>0</v>
      </c>
      <c r="E105" s="838">
        <v>0</v>
      </c>
      <c r="F105" s="650" t="s">
        <v>748</v>
      </c>
    </row>
    <row r="106" spans="1:6" ht="12" customHeight="1" x14ac:dyDescent="0.25">
      <c r="A106" s="829" t="s">
        <v>88</v>
      </c>
      <c r="B106" s="1063" t="s">
        <v>436</v>
      </c>
      <c r="C106" s="837">
        <v>0</v>
      </c>
      <c r="D106" s="837">
        <v>0</v>
      </c>
      <c r="E106" s="838">
        <v>0</v>
      </c>
      <c r="F106" s="650" t="s">
        <v>749</v>
      </c>
    </row>
    <row r="107" spans="1:6" ht="12" customHeight="1" x14ac:dyDescent="0.25">
      <c r="A107" s="883" t="s">
        <v>130</v>
      </c>
      <c r="B107" s="1064" t="s">
        <v>437</v>
      </c>
      <c r="C107" s="837">
        <v>0</v>
      </c>
      <c r="D107" s="837">
        <v>0</v>
      </c>
      <c r="E107" s="838">
        <v>0</v>
      </c>
      <c r="F107" s="650" t="s">
        <v>750</v>
      </c>
    </row>
    <row r="108" spans="1:6" s="306" customFormat="1" ht="12" customHeight="1" x14ac:dyDescent="0.25">
      <c r="A108" s="829" t="s">
        <v>438</v>
      </c>
      <c r="B108" s="1064" t="s">
        <v>439</v>
      </c>
      <c r="C108" s="837">
        <v>0</v>
      </c>
      <c r="D108" s="837">
        <v>0</v>
      </c>
      <c r="E108" s="838">
        <v>0</v>
      </c>
      <c r="F108" s="650" t="s">
        <v>751</v>
      </c>
    </row>
    <row r="109" spans="1:6" ht="12" customHeight="1" thickBot="1" x14ac:dyDescent="0.3">
      <c r="A109" s="885" t="s">
        <v>440</v>
      </c>
      <c r="B109" s="1065" t="s">
        <v>441</v>
      </c>
      <c r="C109" s="888">
        <v>0</v>
      </c>
      <c r="D109" s="888">
        <v>0</v>
      </c>
      <c r="E109" s="887">
        <v>0</v>
      </c>
      <c r="F109" s="650" t="s">
        <v>752</v>
      </c>
    </row>
    <row r="110" spans="1:6" ht="12" customHeight="1" thickBot="1" x14ac:dyDescent="0.3">
      <c r="A110" s="821" t="s">
        <v>5</v>
      </c>
      <c r="B110" s="889" t="s">
        <v>442</v>
      </c>
      <c r="C110" s="823">
        <f>C111</f>
        <v>2375</v>
      </c>
      <c r="D110" s="823">
        <f>D111+D113</f>
        <v>2375</v>
      </c>
      <c r="E110" s="823">
        <f>E111+E113</f>
        <v>653</v>
      </c>
      <c r="F110" s="650" t="s">
        <v>753</v>
      </c>
    </row>
    <row r="111" spans="1:6" ht="12" customHeight="1" x14ac:dyDescent="0.25">
      <c r="A111" s="825" t="s">
        <v>76</v>
      </c>
      <c r="B111" s="1059" t="s">
        <v>152</v>
      </c>
      <c r="C111" s="827">
        <v>2375</v>
      </c>
      <c r="D111" s="827">
        <v>2375</v>
      </c>
      <c r="E111" s="828">
        <v>653</v>
      </c>
      <c r="F111" s="650" t="s">
        <v>754</v>
      </c>
    </row>
    <row r="112" spans="1:6" ht="12" customHeight="1" x14ac:dyDescent="0.25">
      <c r="A112" s="825" t="s">
        <v>77</v>
      </c>
      <c r="B112" s="1066" t="s">
        <v>443</v>
      </c>
      <c r="C112" s="827">
        <v>0</v>
      </c>
      <c r="D112" s="827">
        <v>0</v>
      </c>
      <c r="E112" s="828">
        <v>0</v>
      </c>
      <c r="F112" s="650" t="s">
        <v>755</v>
      </c>
    </row>
    <row r="113" spans="1:6" ht="12" customHeight="1" x14ac:dyDescent="0.25">
      <c r="A113" s="825" t="s">
        <v>78</v>
      </c>
      <c r="B113" s="1066" t="s">
        <v>131</v>
      </c>
      <c r="C113" s="831">
        <v>0</v>
      </c>
      <c r="D113" s="831"/>
      <c r="E113" s="832"/>
      <c r="F113" s="650" t="s">
        <v>756</v>
      </c>
    </row>
    <row r="114" spans="1:6" ht="12" customHeight="1" x14ac:dyDescent="0.25">
      <c r="A114" s="825" t="s">
        <v>79</v>
      </c>
      <c r="B114" s="1066" t="s">
        <v>444</v>
      </c>
      <c r="C114" s="831">
        <v>0</v>
      </c>
      <c r="D114" s="831">
        <v>0</v>
      </c>
      <c r="E114" s="832">
        <v>0</v>
      </c>
      <c r="F114" s="650" t="s">
        <v>757</v>
      </c>
    </row>
    <row r="115" spans="1:6" ht="12" customHeight="1" x14ac:dyDescent="0.25">
      <c r="A115" s="825" t="s">
        <v>80</v>
      </c>
      <c r="B115" s="1052" t="s">
        <v>155</v>
      </c>
      <c r="C115" s="831">
        <v>0</v>
      </c>
      <c r="D115" s="831">
        <v>0</v>
      </c>
      <c r="E115" s="832">
        <v>0</v>
      </c>
      <c r="F115" s="650" t="s">
        <v>758</v>
      </c>
    </row>
    <row r="116" spans="1:6" ht="12" customHeight="1" x14ac:dyDescent="0.25">
      <c r="A116" s="825" t="s">
        <v>87</v>
      </c>
      <c r="B116" s="1067" t="s">
        <v>445</v>
      </c>
      <c r="C116" s="831">
        <v>0</v>
      </c>
      <c r="D116" s="831">
        <v>0</v>
      </c>
      <c r="E116" s="832">
        <v>0</v>
      </c>
      <c r="F116" s="650" t="s">
        <v>759</v>
      </c>
    </row>
    <row r="117" spans="1:6" ht="12" customHeight="1" x14ac:dyDescent="0.25">
      <c r="A117" s="825" t="s">
        <v>89</v>
      </c>
      <c r="B117" s="1068" t="s">
        <v>446</v>
      </c>
      <c r="C117" s="831">
        <v>0</v>
      </c>
      <c r="D117" s="831">
        <v>0</v>
      </c>
      <c r="E117" s="832">
        <v>0</v>
      </c>
      <c r="F117" s="650" t="s">
        <v>760</v>
      </c>
    </row>
    <row r="118" spans="1:6" ht="12" customHeight="1" x14ac:dyDescent="0.25">
      <c r="A118" s="825" t="s">
        <v>132</v>
      </c>
      <c r="B118" s="1063" t="s">
        <v>433</v>
      </c>
      <c r="C118" s="831">
        <v>0</v>
      </c>
      <c r="D118" s="831">
        <v>0</v>
      </c>
      <c r="E118" s="832">
        <v>0</v>
      </c>
      <c r="F118" s="650" t="s">
        <v>761</v>
      </c>
    </row>
    <row r="119" spans="1:6" ht="12" customHeight="1" x14ac:dyDescent="0.25">
      <c r="A119" s="825" t="s">
        <v>133</v>
      </c>
      <c r="B119" s="1063" t="s">
        <v>447</v>
      </c>
      <c r="C119" s="831">
        <v>0</v>
      </c>
      <c r="D119" s="831">
        <v>0</v>
      </c>
      <c r="E119" s="832">
        <v>0</v>
      </c>
      <c r="F119" s="650" t="s">
        <v>762</v>
      </c>
    </row>
    <row r="120" spans="1:6" ht="12" customHeight="1" x14ac:dyDescent="0.25">
      <c r="A120" s="825" t="s">
        <v>134</v>
      </c>
      <c r="B120" s="1063" t="s">
        <v>448</v>
      </c>
      <c r="C120" s="831">
        <v>0</v>
      </c>
      <c r="D120" s="831">
        <v>0</v>
      </c>
      <c r="E120" s="832">
        <v>0</v>
      </c>
      <c r="F120" s="650" t="s">
        <v>763</v>
      </c>
    </row>
    <row r="121" spans="1:6" ht="12" customHeight="1" x14ac:dyDescent="0.25">
      <c r="A121" s="825" t="s">
        <v>449</v>
      </c>
      <c r="B121" s="1063" t="s">
        <v>436</v>
      </c>
      <c r="C121" s="831">
        <v>0</v>
      </c>
      <c r="D121" s="831">
        <v>0</v>
      </c>
      <c r="E121" s="832">
        <v>0</v>
      </c>
      <c r="F121" s="650" t="s">
        <v>764</v>
      </c>
    </row>
    <row r="122" spans="1:6" ht="12" customHeight="1" x14ac:dyDescent="0.25">
      <c r="A122" s="825" t="s">
        <v>450</v>
      </c>
      <c r="B122" s="1063" t="s">
        <v>451</v>
      </c>
      <c r="C122" s="831">
        <v>0</v>
      </c>
      <c r="D122" s="831">
        <v>0</v>
      </c>
      <c r="E122" s="832">
        <v>0</v>
      </c>
      <c r="F122" s="650" t="s">
        <v>765</v>
      </c>
    </row>
    <row r="123" spans="1:6" ht="12" customHeight="1" thickBot="1" x14ac:dyDescent="0.3">
      <c r="A123" s="883" t="s">
        <v>452</v>
      </c>
      <c r="B123" s="1063" t="s">
        <v>453</v>
      </c>
      <c r="C123" s="837">
        <v>0</v>
      </c>
      <c r="D123" s="837">
        <v>0</v>
      </c>
      <c r="E123" s="838">
        <v>0</v>
      </c>
      <c r="F123" s="650" t="s">
        <v>766</v>
      </c>
    </row>
    <row r="124" spans="1:6" ht="12" customHeight="1" thickBot="1" x14ac:dyDescent="0.3">
      <c r="A124" s="821" t="s">
        <v>6</v>
      </c>
      <c r="B124" s="1069" t="s">
        <v>454</v>
      </c>
      <c r="C124" s="823"/>
      <c r="D124" s="823"/>
      <c r="E124" s="824"/>
      <c r="F124" s="650" t="s">
        <v>767</v>
      </c>
    </row>
    <row r="125" spans="1:6" ht="12" customHeight="1" x14ac:dyDescent="0.25">
      <c r="A125" s="825" t="s">
        <v>59</v>
      </c>
      <c r="B125" s="1070" t="s">
        <v>44</v>
      </c>
      <c r="C125" s="827">
        <v>0</v>
      </c>
      <c r="D125" s="827">
        <v>0</v>
      </c>
      <c r="E125" s="828">
        <v>0</v>
      </c>
      <c r="F125" s="650" t="s">
        <v>768</v>
      </c>
    </row>
    <row r="126" spans="1:6" ht="12" customHeight="1" thickBot="1" x14ac:dyDescent="0.3">
      <c r="A126" s="834" t="s">
        <v>60</v>
      </c>
      <c r="B126" s="1066" t="s">
        <v>45</v>
      </c>
      <c r="C126" s="837">
        <v>0</v>
      </c>
      <c r="D126" s="837">
        <v>0</v>
      </c>
      <c r="E126" s="838">
        <v>0</v>
      </c>
      <c r="F126" s="650" t="s">
        <v>769</v>
      </c>
    </row>
    <row r="127" spans="1:6" ht="12" customHeight="1" thickBot="1" x14ac:dyDescent="0.3">
      <c r="A127" s="821" t="s">
        <v>7</v>
      </c>
      <c r="B127" s="1069" t="s">
        <v>455</v>
      </c>
      <c r="C127" s="823">
        <f>C110+C94</f>
        <v>43785</v>
      </c>
      <c r="D127" s="823">
        <f>D110+D94</f>
        <v>46005</v>
      </c>
      <c r="E127" s="824">
        <f>E110+E94</f>
        <v>40362</v>
      </c>
      <c r="F127" s="650" t="s">
        <v>770</v>
      </c>
    </row>
    <row r="128" spans="1:6" ht="12" customHeight="1" thickBot="1" x14ac:dyDescent="0.3">
      <c r="A128" s="821" t="s">
        <v>8</v>
      </c>
      <c r="B128" s="1069" t="s">
        <v>456</v>
      </c>
      <c r="C128" s="823"/>
      <c r="D128" s="823"/>
      <c r="E128" s="824"/>
      <c r="F128" s="650" t="s">
        <v>771</v>
      </c>
    </row>
    <row r="129" spans="1:11" ht="12" customHeight="1" x14ac:dyDescent="0.25">
      <c r="A129" s="825" t="s">
        <v>63</v>
      </c>
      <c r="B129" s="1070" t="s">
        <v>457</v>
      </c>
      <c r="C129" s="831">
        <v>0</v>
      </c>
      <c r="D129" s="831">
        <v>0</v>
      </c>
      <c r="E129" s="832">
        <v>0</v>
      </c>
      <c r="F129" s="650" t="s">
        <v>772</v>
      </c>
    </row>
    <row r="130" spans="1:11" ht="12" customHeight="1" x14ac:dyDescent="0.25">
      <c r="A130" s="825" t="s">
        <v>64</v>
      </c>
      <c r="B130" s="1070" t="s">
        <v>458</v>
      </c>
      <c r="C130" s="831">
        <v>0</v>
      </c>
      <c r="D130" s="831">
        <v>0</v>
      </c>
      <c r="E130" s="832">
        <v>0</v>
      </c>
      <c r="F130" s="650" t="s">
        <v>773</v>
      </c>
    </row>
    <row r="131" spans="1:11" ht="12" customHeight="1" thickBot="1" x14ac:dyDescent="0.3">
      <c r="A131" s="883" t="s">
        <v>65</v>
      </c>
      <c r="B131" s="1071" t="s">
        <v>459</v>
      </c>
      <c r="C131" s="831">
        <v>0</v>
      </c>
      <c r="D131" s="831">
        <v>0</v>
      </c>
      <c r="E131" s="832">
        <v>0</v>
      </c>
      <c r="F131" s="650" t="s">
        <v>774</v>
      </c>
    </row>
    <row r="132" spans="1:11" ht="12" customHeight="1" thickBot="1" x14ac:dyDescent="0.3">
      <c r="A132" s="821" t="s">
        <v>9</v>
      </c>
      <c r="B132" s="1069" t="s">
        <v>460</v>
      </c>
      <c r="C132" s="823"/>
      <c r="D132" s="823"/>
      <c r="E132" s="824"/>
      <c r="F132" s="650" t="s">
        <v>775</v>
      </c>
    </row>
    <row r="133" spans="1:11" ht="12" customHeight="1" x14ac:dyDescent="0.25">
      <c r="A133" s="825" t="s">
        <v>66</v>
      </c>
      <c r="B133" s="1070" t="s">
        <v>461</v>
      </c>
      <c r="C133" s="831">
        <v>0</v>
      </c>
      <c r="D133" s="831">
        <v>0</v>
      </c>
      <c r="E133" s="832">
        <v>0</v>
      </c>
      <c r="F133" s="650" t="s">
        <v>776</v>
      </c>
    </row>
    <row r="134" spans="1:11" ht="12" customHeight="1" x14ac:dyDescent="0.25">
      <c r="A134" s="825" t="s">
        <v>67</v>
      </c>
      <c r="B134" s="1070" t="s">
        <v>462</v>
      </c>
      <c r="C134" s="831">
        <v>0</v>
      </c>
      <c r="D134" s="831">
        <v>0</v>
      </c>
      <c r="E134" s="832">
        <v>0</v>
      </c>
      <c r="F134" s="650" t="s">
        <v>777</v>
      </c>
    </row>
    <row r="135" spans="1:11" s="306" customFormat="1" ht="12" customHeight="1" x14ac:dyDescent="0.25">
      <c r="A135" s="825" t="s">
        <v>357</v>
      </c>
      <c r="B135" s="1070" t="s">
        <v>463</v>
      </c>
      <c r="C135" s="831">
        <v>0</v>
      </c>
      <c r="D135" s="831">
        <v>0</v>
      </c>
      <c r="E135" s="832">
        <v>0</v>
      </c>
      <c r="F135" s="650" t="s">
        <v>778</v>
      </c>
    </row>
    <row r="136" spans="1:11" ht="13.8" thickBot="1" x14ac:dyDescent="0.3">
      <c r="A136" s="883" t="s">
        <v>359</v>
      </c>
      <c r="B136" s="1071" t="s">
        <v>464</v>
      </c>
      <c r="C136" s="831">
        <v>0</v>
      </c>
      <c r="D136" s="831">
        <v>0</v>
      </c>
      <c r="E136" s="832">
        <v>0</v>
      </c>
      <c r="F136" s="650" t="s">
        <v>779</v>
      </c>
      <c r="K136" s="477"/>
    </row>
    <row r="137" spans="1:11" ht="13.8" thickBot="1" x14ac:dyDescent="0.3">
      <c r="A137" s="821" t="s">
        <v>10</v>
      </c>
      <c r="B137" s="1069" t="s">
        <v>465</v>
      </c>
      <c r="C137" s="842"/>
      <c r="D137" s="842"/>
      <c r="E137" s="843"/>
      <c r="F137" s="650" t="s">
        <v>780</v>
      </c>
    </row>
    <row r="138" spans="1:11" ht="12" customHeight="1" x14ac:dyDescent="0.25">
      <c r="A138" s="825" t="s">
        <v>68</v>
      </c>
      <c r="B138" s="1070" t="s">
        <v>466</v>
      </c>
      <c r="C138" s="831">
        <v>0</v>
      </c>
      <c r="D138" s="831">
        <v>0</v>
      </c>
      <c r="E138" s="832">
        <v>0</v>
      </c>
      <c r="F138" s="650" t="s">
        <v>781</v>
      </c>
    </row>
    <row r="139" spans="1:11" s="306" customFormat="1" ht="12" customHeight="1" x14ac:dyDescent="0.25">
      <c r="A139" s="825" t="s">
        <v>69</v>
      </c>
      <c r="B139" s="1070" t="s">
        <v>467</v>
      </c>
      <c r="C139" s="831">
        <v>0</v>
      </c>
      <c r="D139" s="831">
        <v>0</v>
      </c>
      <c r="E139" s="832">
        <v>0</v>
      </c>
      <c r="F139" s="650" t="s">
        <v>782</v>
      </c>
    </row>
    <row r="140" spans="1:11" s="306" customFormat="1" ht="12" customHeight="1" x14ac:dyDescent="0.25">
      <c r="A140" s="825" t="s">
        <v>366</v>
      </c>
      <c r="B140" s="1070" t="s">
        <v>468</v>
      </c>
      <c r="C140" s="831">
        <v>0</v>
      </c>
      <c r="D140" s="831">
        <v>0</v>
      </c>
      <c r="E140" s="832">
        <v>0</v>
      </c>
      <c r="F140" s="650" t="s">
        <v>783</v>
      </c>
    </row>
    <row r="141" spans="1:11" s="306" customFormat="1" ht="12" customHeight="1" thickBot="1" x14ac:dyDescent="0.3">
      <c r="A141" s="883" t="s">
        <v>368</v>
      </c>
      <c r="B141" s="1071" t="s">
        <v>469</v>
      </c>
      <c r="C141" s="831">
        <v>0</v>
      </c>
      <c r="D141" s="831">
        <v>0</v>
      </c>
      <c r="E141" s="832">
        <v>0</v>
      </c>
      <c r="F141" s="650" t="s">
        <v>784</v>
      </c>
    </row>
    <row r="142" spans="1:11" s="306" customFormat="1" ht="12" customHeight="1" thickBot="1" x14ac:dyDescent="0.3">
      <c r="A142" s="821" t="s">
        <v>11</v>
      </c>
      <c r="B142" s="1069" t="s">
        <v>470</v>
      </c>
      <c r="C142" s="895"/>
      <c r="D142" s="895"/>
      <c r="E142" s="894"/>
      <c r="F142" s="650" t="s">
        <v>785</v>
      </c>
    </row>
    <row r="143" spans="1:11" s="306" customFormat="1" ht="12" customHeight="1" x14ac:dyDescent="0.25">
      <c r="A143" s="825" t="s">
        <v>125</v>
      </c>
      <c r="B143" s="1070" t="s">
        <v>471</v>
      </c>
      <c r="C143" s="831">
        <v>0</v>
      </c>
      <c r="D143" s="831">
        <v>0</v>
      </c>
      <c r="E143" s="832">
        <v>0</v>
      </c>
      <c r="F143" s="650" t="s">
        <v>786</v>
      </c>
    </row>
    <row r="144" spans="1:11" s="306" customFormat="1" ht="12" customHeight="1" x14ac:dyDescent="0.25">
      <c r="A144" s="825" t="s">
        <v>126</v>
      </c>
      <c r="B144" s="1070" t="s">
        <v>472</v>
      </c>
      <c r="C144" s="831">
        <v>0</v>
      </c>
      <c r="D144" s="831">
        <v>0</v>
      </c>
      <c r="E144" s="832">
        <v>0</v>
      </c>
      <c r="F144" s="650" t="s">
        <v>787</v>
      </c>
    </row>
    <row r="145" spans="1:6" s="306" customFormat="1" ht="12" customHeight="1" x14ac:dyDescent="0.25">
      <c r="A145" s="825" t="s">
        <v>154</v>
      </c>
      <c r="B145" s="1070" t="s">
        <v>473</v>
      </c>
      <c r="C145" s="831">
        <v>0</v>
      </c>
      <c r="D145" s="831">
        <v>0</v>
      </c>
      <c r="E145" s="832">
        <v>0</v>
      </c>
      <c r="F145" s="650" t="s">
        <v>788</v>
      </c>
    </row>
    <row r="146" spans="1:6" ht="12.75" customHeight="1" thickBot="1" x14ac:dyDescent="0.3">
      <c r="A146" s="825" t="s">
        <v>374</v>
      </c>
      <c r="B146" s="1070" t="s">
        <v>474</v>
      </c>
      <c r="C146" s="831">
        <v>0</v>
      </c>
      <c r="D146" s="831">
        <v>0</v>
      </c>
      <c r="E146" s="832">
        <v>0</v>
      </c>
      <c r="F146" s="650" t="s">
        <v>789</v>
      </c>
    </row>
    <row r="147" spans="1:6" ht="12" customHeight="1" thickBot="1" x14ac:dyDescent="0.3">
      <c r="A147" s="821" t="s">
        <v>12</v>
      </c>
      <c r="B147" s="1069" t="s">
        <v>475</v>
      </c>
      <c r="C147" s="897"/>
      <c r="D147" s="897"/>
      <c r="E147" s="896"/>
      <c r="F147" s="650" t="s">
        <v>790</v>
      </c>
    </row>
    <row r="148" spans="1:6" ht="15" customHeight="1" thickBot="1" x14ac:dyDescent="0.3">
      <c r="A148" s="898" t="s">
        <v>13</v>
      </c>
      <c r="B148" s="1072" t="s">
        <v>476</v>
      </c>
      <c r="C148" s="897">
        <f>C127</f>
        <v>43785</v>
      </c>
      <c r="D148" s="897">
        <f>D127</f>
        <v>46005</v>
      </c>
      <c r="E148" s="896">
        <f>E127</f>
        <v>40362</v>
      </c>
      <c r="F148" s="650" t="s">
        <v>791</v>
      </c>
    </row>
    <row r="149" spans="1:6" ht="15.6" x14ac:dyDescent="0.3">
      <c r="A149" s="1073"/>
      <c r="B149" s="1073"/>
      <c r="C149" s="1074"/>
      <c r="D149" s="1074"/>
      <c r="E149" s="1074"/>
    </row>
    <row r="150" spans="1:6" ht="15" customHeight="1" x14ac:dyDescent="0.3">
      <c r="A150" s="1334" t="s">
        <v>477</v>
      </c>
      <c r="B150" s="1334"/>
      <c r="C150" s="1334"/>
      <c r="D150" s="1334"/>
      <c r="E150" s="1334"/>
    </row>
    <row r="151" spans="1:6" ht="14.25" customHeight="1" thickBot="1" x14ac:dyDescent="0.35">
      <c r="A151" s="1075" t="s">
        <v>109</v>
      </c>
      <c r="B151" s="1075"/>
      <c r="C151" s="1073"/>
      <c r="D151" s="1074"/>
      <c r="E151" s="815" t="s">
        <v>153</v>
      </c>
    </row>
    <row r="152" spans="1:6" ht="13.8" thickBot="1" x14ac:dyDescent="0.3">
      <c r="A152" s="821">
        <v>1</v>
      </c>
      <c r="B152" s="889" t="s">
        <v>478</v>
      </c>
      <c r="C152" s="1076">
        <f>+C62-C127</f>
        <v>-34835</v>
      </c>
      <c r="D152" s="1076">
        <f>+D62-D127</f>
        <v>-37055</v>
      </c>
      <c r="E152" s="1076">
        <f>+E62-E127</f>
        <v>-31038</v>
      </c>
    </row>
    <row r="153" spans="1:6" ht="21" thickBot="1" x14ac:dyDescent="0.3">
      <c r="A153" s="821" t="s">
        <v>5</v>
      </c>
      <c r="B153" s="889" t="s">
        <v>479</v>
      </c>
      <c r="C153" s="1076">
        <f>+C85-C147</f>
        <v>34835</v>
      </c>
      <c r="D153" s="1076">
        <f>+D85-D147</f>
        <v>37055</v>
      </c>
      <c r="E153" s="1076">
        <f>+E85-E147</f>
        <v>33377</v>
      </c>
    </row>
    <row r="154" spans="1:6" ht="15.6" x14ac:dyDescent="0.3">
      <c r="A154" s="1073"/>
      <c r="B154" s="1073"/>
      <c r="C154" s="1074"/>
      <c r="D154" s="1074"/>
      <c r="E154" s="1074"/>
    </row>
  </sheetData>
  <mergeCells count="10">
    <mergeCell ref="B1:E1"/>
    <mergeCell ref="B91:B92"/>
    <mergeCell ref="C91:E91"/>
    <mergeCell ref="A150:E150"/>
    <mergeCell ref="A2:E2"/>
    <mergeCell ref="A4:A5"/>
    <mergeCell ref="B4:B5"/>
    <mergeCell ref="C4:E4"/>
    <mergeCell ref="A88:E88"/>
    <mergeCell ref="A91:A92"/>
  </mergeCells>
  <printOptions horizontalCentered="1"/>
  <pageMargins left="0.78740157480314965" right="0.78740157480314965" top="1.1811023622047245" bottom="0.98425196850393704" header="0.78740157480314965" footer="0.78740157480314965"/>
  <pageSetup paperSize="9" scale="70" orientation="portrait" r:id="rId1"/>
  <headerFooter alignWithMargins="0">
    <oddHeader xml:space="preserve">&amp;C
A Gönyűi Szociális Alapszolgáltatási Intézmény
2019. évi  zárszámadásának pénzügyi mérlege 
</oddHeader>
  </headerFooter>
  <rowBreaks count="1" manualBreakCount="1">
    <brk id="87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45CC8-620E-4608-A7E4-A79260E62757}">
  <sheetPr>
    <tabColor indexed="50"/>
  </sheetPr>
  <dimension ref="A1:K152"/>
  <sheetViews>
    <sheetView view="pageBreakPreview" zoomScaleNormal="100" zoomScaleSheetLayoutView="100" workbookViewId="0">
      <selection activeCell="D12" sqref="D12"/>
    </sheetView>
  </sheetViews>
  <sheetFormatPr defaultColWidth="9.33203125" defaultRowHeight="13.2" x14ac:dyDescent="0.25"/>
  <cols>
    <col min="1" max="1" width="18.77734375" style="505" customWidth="1"/>
    <col min="2" max="2" width="65.33203125" style="506" customWidth="1"/>
    <col min="3" max="5" width="17" style="507" customWidth="1"/>
    <col min="6" max="6" width="9.33203125" style="642" hidden="1" customWidth="1"/>
    <col min="7" max="16384" width="9.33203125" style="26"/>
  </cols>
  <sheetData>
    <row r="1" spans="1:6" ht="19.5" customHeight="1" x14ac:dyDescent="0.25">
      <c r="B1" s="1338" t="s">
        <v>1035</v>
      </c>
      <c r="C1" s="1338"/>
      <c r="D1" s="1338"/>
      <c r="E1" s="1338"/>
    </row>
    <row r="2" spans="1:6" s="481" customFormat="1" ht="16.5" customHeight="1" x14ac:dyDescent="0.25">
      <c r="A2" s="1335" t="s">
        <v>1</v>
      </c>
      <c r="B2" s="1335"/>
      <c r="C2" s="1335"/>
      <c r="D2" s="1335"/>
      <c r="E2" s="1335"/>
      <c r="F2" s="645"/>
    </row>
    <row r="3" spans="1:6" s="528" customFormat="1" ht="21.75" customHeight="1" thickBot="1" x14ac:dyDescent="0.3">
      <c r="A3" s="814" t="s">
        <v>107</v>
      </c>
      <c r="B3" s="814"/>
      <c r="C3" s="815"/>
      <c r="D3" s="815"/>
      <c r="E3" s="815" t="s">
        <v>153</v>
      </c>
      <c r="F3" s="646"/>
    </row>
    <row r="4" spans="1:6" s="528" customFormat="1" ht="15.75" customHeight="1" x14ac:dyDescent="0.25">
      <c r="A4" s="1336" t="s">
        <v>58</v>
      </c>
      <c r="B4" s="1330" t="s">
        <v>3</v>
      </c>
      <c r="C4" s="1332" t="s">
        <v>865</v>
      </c>
      <c r="D4" s="1332"/>
      <c r="E4" s="1333"/>
      <c r="F4" s="646"/>
    </row>
    <row r="5" spans="1:6" s="529" customFormat="1" ht="30" customHeight="1" thickBot="1" x14ac:dyDescent="0.3">
      <c r="A5" s="1337"/>
      <c r="B5" s="1331"/>
      <c r="C5" s="923" t="s">
        <v>174</v>
      </c>
      <c r="D5" s="923" t="s">
        <v>178</v>
      </c>
      <c r="E5" s="817" t="s">
        <v>179</v>
      </c>
      <c r="F5" s="647"/>
    </row>
    <row r="6" spans="1:6" ht="25.5" customHeight="1" thickBot="1" x14ac:dyDescent="0.3">
      <c r="A6" s="818" t="s">
        <v>423</v>
      </c>
      <c r="B6" s="819" t="s">
        <v>424</v>
      </c>
      <c r="C6" s="819" t="s">
        <v>425</v>
      </c>
      <c r="D6" s="819" t="s">
        <v>426</v>
      </c>
      <c r="E6" s="870" t="s">
        <v>427</v>
      </c>
    </row>
    <row r="7" spans="1:6" s="530" customFormat="1" ht="12.9" customHeight="1" thickBot="1" x14ac:dyDescent="0.3">
      <c r="A7" s="818" t="s">
        <v>4</v>
      </c>
      <c r="B7" s="1047" t="s">
        <v>307</v>
      </c>
      <c r="C7" s="823"/>
      <c r="D7" s="823"/>
      <c r="E7" s="824"/>
      <c r="F7" s="648"/>
    </row>
    <row r="8" spans="1:6" s="530" customFormat="1" ht="15.9" customHeight="1" x14ac:dyDescent="0.2">
      <c r="A8" s="1041" t="s">
        <v>70</v>
      </c>
      <c r="B8" s="1048" t="s">
        <v>308</v>
      </c>
      <c r="C8" s="827"/>
      <c r="D8" s="827"/>
      <c r="E8" s="828"/>
      <c r="F8" s="648"/>
    </row>
    <row r="9" spans="1:6" s="530" customFormat="1" ht="12" customHeight="1" x14ac:dyDescent="0.2">
      <c r="A9" s="857" t="s">
        <v>71</v>
      </c>
      <c r="B9" s="1049" t="s">
        <v>309</v>
      </c>
      <c r="C9" s="831"/>
      <c r="D9" s="831"/>
      <c r="E9" s="832"/>
      <c r="F9" s="648" t="s">
        <v>736</v>
      </c>
    </row>
    <row r="10" spans="1:6" s="504" customFormat="1" ht="12" customHeight="1" x14ac:dyDescent="0.2">
      <c r="A10" s="857" t="s">
        <v>72</v>
      </c>
      <c r="B10" s="1049" t="s">
        <v>310</v>
      </c>
      <c r="C10" s="831"/>
      <c r="D10" s="831"/>
      <c r="E10" s="832"/>
      <c r="F10" s="648" t="s">
        <v>737</v>
      </c>
    </row>
    <row r="11" spans="1:6" s="531" customFormat="1" ht="12" customHeight="1" x14ac:dyDescent="0.2">
      <c r="A11" s="857" t="s">
        <v>73</v>
      </c>
      <c r="B11" s="1049" t="s">
        <v>311</v>
      </c>
      <c r="C11" s="831"/>
      <c r="D11" s="831"/>
      <c r="E11" s="832"/>
      <c r="F11" s="648" t="s">
        <v>738</v>
      </c>
    </row>
    <row r="12" spans="1:6" s="531" customFormat="1" ht="12" customHeight="1" x14ac:dyDescent="0.2">
      <c r="A12" s="857" t="s">
        <v>103</v>
      </c>
      <c r="B12" s="1049" t="s">
        <v>312</v>
      </c>
      <c r="C12" s="831"/>
      <c r="D12" s="831"/>
      <c r="E12" s="832"/>
      <c r="F12" s="648" t="s">
        <v>739</v>
      </c>
    </row>
    <row r="13" spans="1:6" s="531" customFormat="1" ht="12" customHeight="1" thickBot="1" x14ac:dyDescent="0.25">
      <c r="A13" s="849" t="s">
        <v>74</v>
      </c>
      <c r="B13" s="1050" t="s">
        <v>313</v>
      </c>
      <c r="C13" s="837"/>
      <c r="D13" s="837"/>
      <c r="E13" s="838"/>
      <c r="F13" s="648" t="s">
        <v>740</v>
      </c>
    </row>
    <row r="14" spans="1:6" s="531" customFormat="1" ht="12" customHeight="1" thickBot="1" x14ac:dyDescent="0.3">
      <c r="A14" s="818" t="s">
        <v>5</v>
      </c>
      <c r="B14" s="1077" t="s">
        <v>314</v>
      </c>
      <c r="C14" s="823"/>
      <c r="D14" s="823"/>
      <c r="E14" s="824"/>
      <c r="F14" s="648" t="s">
        <v>741</v>
      </c>
    </row>
    <row r="15" spans="1:6" s="504" customFormat="1" ht="12" customHeight="1" x14ac:dyDescent="0.2">
      <c r="A15" s="1041" t="s">
        <v>76</v>
      </c>
      <c r="B15" s="1048" t="s">
        <v>315</v>
      </c>
      <c r="C15" s="827"/>
      <c r="D15" s="827"/>
      <c r="E15" s="828"/>
      <c r="F15" s="648" t="s">
        <v>742</v>
      </c>
    </row>
    <row r="16" spans="1:6" s="504" customFormat="1" ht="12" customHeight="1" x14ac:dyDescent="0.2">
      <c r="A16" s="857" t="s">
        <v>77</v>
      </c>
      <c r="B16" s="1049" t="s">
        <v>316</v>
      </c>
      <c r="C16" s="831"/>
      <c r="D16" s="831"/>
      <c r="E16" s="832"/>
      <c r="F16" s="648" t="s">
        <v>743</v>
      </c>
    </row>
    <row r="17" spans="1:6" s="504" customFormat="1" ht="12" customHeight="1" x14ac:dyDescent="0.2">
      <c r="A17" s="857" t="s">
        <v>78</v>
      </c>
      <c r="B17" s="1049" t="s">
        <v>317</v>
      </c>
      <c r="C17" s="831"/>
      <c r="D17" s="831"/>
      <c r="E17" s="832"/>
      <c r="F17" s="648" t="s">
        <v>744</v>
      </c>
    </row>
    <row r="18" spans="1:6" s="504" customFormat="1" ht="12" customHeight="1" x14ac:dyDescent="0.2">
      <c r="A18" s="857" t="s">
        <v>79</v>
      </c>
      <c r="B18" s="1049" t="s">
        <v>318</v>
      </c>
      <c r="C18" s="831"/>
      <c r="D18" s="831"/>
      <c r="E18" s="832"/>
      <c r="F18" s="648" t="s">
        <v>745</v>
      </c>
    </row>
    <row r="19" spans="1:6" s="504" customFormat="1" ht="12" customHeight="1" x14ac:dyDescent="0.2">
      <c r="A19" s="857" t="s">
        <v>80</v>
      </c>
      <c r="B19" s="1049" t="s">
        <v>319</v>
      </c>
      <c r="C19" s="831"/>
      <c r="D19" s="831"/>
      <c r="E19" s="832"/>
      <c r="F19" s="648" t="s">
        <v>746</v>
      </c>
    </row>
    <row r="20" spans="1:6" s="504" customFormat="1" ht="12" customHeight="1" thickBot="1" x14ac:dyDescent="0.25">
      <c r="A20" s="849" t="s">
        <v>87</v>
      </c>
      <c r="B20" s="1050" t="s">
        <v>320</v>
      </c>
      <c r="C20" s="837"/>
      <c r="D20" s="837"/>
      <c r="E20" s="838"/>
      <c r="F20" s="648" t="s">
        <v>747</v>
      </c>
    </row>
    <row r="21" spans="1:6" s="504" customFormat="1" ht="12" customHeight="1" thickBot="1" x14ac:dyDescent="0.3">
      <c r="A21" s="818" t="s">
        <v>6</v>
      </c>
      <c r="B21" s="1047" t="s">
        <v>321</v>
      </c>
      <c r="C21" s="823"/>
      <c r="D21" s="823"/>
      <c r="E21" s="824"/>
      <c r="F21" s="648" t="s">
        <v>748</v>
      </c>
    </row>
    <row r="22" spans="1:6" s="531" customFormat="1" ht="12" customHeight="1" x14ac:dyDescent="0.2">
      <c r="A22" s="1041" t="s">
        <v>59</v>
      </c>
      <c r="B22" s="1048" t="s">
        <v>322</v>
      </c>
      <c r="C22" s="827">
        <v>0</v>
      </c>
      <c r="D22" s="827">
        <v>0</v>
      </c>
      <c r="E22" s="828">
        <v>0</v>
      </c>
      <c r="F22" s="648" t="s">
        <v>749</v>
      </c>
    </row>
    <row r="23" spans="1:6" s="531" customFormat="1" ht="12" customHeight="1" x14ac:dyDescent="0.2">
      <c r="A23" s="857" t="s">
        <v>60</v>
      </c>
      <c r="B23" s="1049" t="s">
        <v>323</v>
      </c>
      <c r="C23" s="831">
        <v>0</v>
      </c>
      <c r="D23" s="831">
        <v>0</v>
      </c>
      <c r="E23" s="832">
        <v>0</v>
      </c>
      <c r="F23" s="648" t="s">
        <v>750</v>
      </c>
    </row>
    <row r="24" spans="1:6" s="531" customFormat="1" ht="12" customHeight="1" x14ac:dyDescent="0.2">
      <c r="A24" s="857" t="s">
        <v>61</v>
      </c>
      <c r="B24" s="1049" t="s">
        <v>324</v>
      </c>
      <c r="C24" s="831">
        <v>0</v>
      </c>
      <c r="D24" s="831">
        <v>0</v>
      </c>
      <c r="E24" s="832">
        <v>0</v>
      </c>
      <c r="F24" s="648" t="s">
        <v>751</v>
      </c>
    </row>
    <row r="25" spans="1:6" s="504" customFormat="1" ht="12" customHeight="1" x14ac:dyDescent="0.2">
      <c r="A25" s="857" t="s">
        <v>62</v>
      </c>
      <c r="B25" s="1049" t="s">
        <v>325</v>
      </c>
      <c r="C25" s="831">
        <v>0</v>
      </c>
      <c r="D25" s="831">
        <v>0</v>
      </c>
      <c r="E25" s="832">
        <v>0</v>
      </c>
      <c r="F25" s="648" t="s">
        <v>752</v>
      </c>
    </row>
    <row r="26" spans="1:6" s="531" customFormat="1" ht="12" customHeight="1" x14ac:dyDescent="0.2">
      <c r="A26" s="857" t="s">
        <v>115</v>
      </c>
      <c r="B26" s="1049" t="s">
        <v>326</v>
      </c>
      <c r="C26" s="831">
        <v>0</v>
      </c>
      <c r="D26" s="831">
        <v>0</v>
      </c>
      <c r="E26" s="832">
        <v>0</v>
      </c>
      <c r="F26" s="648" t="s">
        <v>753</v>
      </c>
    </row>
    <row r="27" spans="1:6" s="531" customFormat="1" ht="12" customHeight="1" thickBot="1" x14ac:dyDescent="0.3">
      <c r="A27" s="849" t="s">
        <v>116</v>
      </c>
      <c r="B27" s="1052" t="s">
        <v>327</v>
      </c>
      <c r="C27" s="837">
        <v>0</v>
      </c>
      <c r="D27" s="837">
        <v>0</v>
      </c>
      <c r="E27" s="838">
        <v>0</v>
      </c>
      <c r="F27" s="648" t="s">
        <v>754</v>
      </c>
    </row>
    <row r="28" spans="1:6" s="531" customFormat="1" ht="12" customHeight="1" thickBot="1" x14ac:dyDescent="0.3">
      <c r="A28" s="818" t="s">
        <v>117</v>
      </c>
      <c r="B28" s="1047" t="s">
        <v>328</v>
      </c>
      <c r="C28" s="842"/>
      <c r="D28" s="842"/>
      <c r="E28" s="843"/>
      <c r="F28" s="648" t="s">
        <v>755</v>
      </c>
    </row>
    <row r="29" spans="1:6" s="531" customFormat="1" ht="12" customHeight="1" x14ac:dyDescent="0.2">
      <c r="A29" s="1041" t="s">
        <v>329</v>
      </c>
      <c r="B29" s="1048" t="s">
        <v>330</v>
      </c>
      <c r="C29" s="844"/>
      <c r="D29" s="844"/>
      <c r="E29" s="845"/>
      <c r="F29" s="648" t="s">
        <v>756</v>
      </c>
    </row>
    <row r="30" spans="1:6" s="531" customFormat="1" ht="12" customHeight="1" x14ac:dyDescent="0.2">
      <c r="A30" s="1092" t="s">
        <v>331</v>
      </c>
      <c r="B30" s="1049" t="s">
        <v>332</v>
      </c>
      <c r="C30" s="831"/>
      <c r="D30" s="831"/>
      <c r="E30" s="832"/>
      <c r="F30" s="648" t="s">
        <v>757</v>
      </c>
    </row>
    <row r="31" spans="1:6" s="531" customFormat="1" ht="12" customHeight="1" x14ac:dyDescent="0.2">
      <c r="A31" s="1092" t="s">
        <v>333</v>
      </c>
      <c r="B31" s="1049" t="s">
        <v>334</v>
      </c>
      <c r="C31" s="831"/>
      <c r="D31" s="831"/>
      <c r="E31" s="832"/>
      <c r="F31" s="648" t="s">
        <v>758</v>
      </c>
    </row>
    <row r="32" spans="1:6" s="531" customFormat="1" ht="12" customHeight="1" x14ac:dyDescent="0.2">
      <c r="A32" s="857" t="s">
        <v>335</v>
      </c>
      <c r="B32" s="1049" t="s">
        <v>336</v>
      </c>
      <c r="C32" s="831"/>
      <c r="D32" s="831"/>
      <c r="E32" s="832"/>
      <c r="F32" s="648" t="s">
        <v>759</v>
      </c>
    </row>
    <row r="33" spans="1:6" s="531" customFormat="1" ht="12" customHeight="1" x14ac:dyDescent="0.2">
      <c r="A33" s="857" t="s">
        <v>337</v>
      </c>
      <c r="B33" s="1049" t="s">
        <v>338</v>
      </c>
      <c r="C33" s="831"/>
      <c r="D33" s="831"/>
      <c r="E33" s="832"/>
      <c r="F33" s="648" t="s">
        <v>760</v>
      </c>
    </row>
    <row r="34" spans="1:6" s="531" customFormat="1" ht="12" customHeight="1" thickBot="1" x14ac:dyDescent="0.3">
      <c r="A34" s="849" t="s">
        <v>339</v>
      </c>
      <c r="B34" s="1052" t="s">
        <v>340</v>
      </c>
      <c r="C34" s="837"/>
      <c r="D34" s="837"/>
      <c r="E34" s="838"/>
      <c r="F34" s="648" t="s">
        <v>761</v>
      </c>
    </row>
    <row r="35" spans="1:6" s="531" customFormat="1" ht="12" customHeight="1" thickBot="1" x14ac:dyDescent="0.3">
      <c r="A35" s="818" t="s">
        <v>8</v>
      </c>
      <c r="B35" s="1047" t="s">
        <v>341</v>
      </c>
      <c r="C35" s="823">
        <f>SUM(C37:C42)</f>
        <v>3934</v>
      </c>
      <c r="D35" s="823">
        <f>SUM(D37:D45)</f>
        <v>3934</v>
      </c>
      <c r="E35" s="824">
        <f>SUM(E37:E45)</f>
        <v>7752</v>
      </c>
      <c r="F35" s="648" t="s">
        <v>762</v>
      </c>
    </row>
    <row r="36" spans="1:6" s="531" customFormat="1" ht="12" customHeight="1" x14ac:dyDescent="0.2">
      <c r="A36" s="1041" t="s">
        <v>63</v>
      </c>
      <c r="B36" s="1048" t="s">
        <v>342</v>
      </c>
      <c r="C36" s="827">
        <v>0</v>
      </c>
      <c r="D36" s="827">
        <v>0</v>
      </c>
      <c r="E36" s="828">
        <v>0</v>
      </c>
      <c r="F36" s="648" t="s">
        <v>763</v>
      </c>
    </row>
    <row r="37" spans="1:6" s="531" customFormat="1" ht="12" customHeight="1" x14ac:dyDescent="0.2">
      <c r="A37" s="857" t="s">
        <v>64</v>
      </c>
      <c r="B37" s="1049" t="s">
        <v>343</v>
      </c>
      <c r="C37" s="831">
        <v>2400</v>
      </c>
      <c r="D37" s="831">
        <v>2400</v>
      </c>
      <c r="E37" s="832">
        <v>2350</v>
      </c>
      <c r="F37" s="648" t="s">
        <v>764</v>
      </c>
    </row>
    <row r="38" spans="1:6" s="531" customFormat="1" ht="12" customHeight="1" x14ac:dyDescent="0.2">
      <c r="A38" s="857" t="s">
        <v>65</v>
      </c>
      <c r="B38" s="1049" t="s">
        <v>344</v>
      </c>
      <c r="C38" s="831">
        <v>900</v>
      </c>
      <c r="D38" s="831">
        <v>900</v>
      </c>
      <c r="E38" s="832">
        <v>2564</v>
      </c>
      <c r="F38" s="648" t="s">
        <v>765</v>
      </c>
    </row>
    <row r="39" spans="1:6" s="531" customFormat="1" ht="12" customHeight="1" x14ac:dyDescent="0.2">
      <c r="A39" s="857" t="s">
        <v>119</v>
      </c>
      <c r="B39" s="1049" t="s">
        <v>345</v>
      </c>
      <c r="C39" s="831"/>
      <c r="D39" s="831"/>
      <c r="E39" s="832"/>
      <c r="F39" s="648" t="s">
        <v>766</v>
      </c>
    </row>
    <row r="40" spans="1:6" s="531" customFormat="1" ht="12" customHeight="1" x14ac:dyDescent="0.2">
      <c r="A40" s="857" t="s">
        <v>120</v>
      </c>
      <c r="B40" s="1049" t="s">
        <v>346</v>
      </c>
      <c r="C40" s="831">
        <v>500</v>
      </c>
      <c r="D40" s="831">
        <v>500</v>
      </c>
      <c r="E40" s="832">
        <v>1867</v>
      </c>
      <c r="F40" s="648" t="s">
        <v>767</v>
      </c>
    </row>
    <row r="41" spans="1:6" s="531" customFormat="1" ht="12" customHeight="1" x14ac:dyDescent="0.2">
      <c r="A41" s="857" t="s">
        <v>121</v>
      </c>
      <c r="B41" s="1049" t="s">
        <v>347</v>
      </c>
      <c r="C41" s="831">
        <v>134</v>
      </c>
      <c r="D41" s="831">
        <v>134</v>
      </c>
      <c r="E41" s="832">
        <v>523</v>
      </c>
      <c r="F41" s="648" t="s">
        <v>768</v>
      </c>
    </row>
    <row r="42" spans="1:6" s="531" customFormat="1" ht="12" customHeight="1" x14ac:dyDescent="0.2">
      <c r="A42" s="857" t="s">
        <v>122</v>
      </c>
      <c r="B42" s="1049" t="s">
        <v>348</v>
      </c>
      <c r="C42" s="831"/>
      <c r="D42" s="831"/>
      <c r="E42" s="832">
        <v>377</v>
      </c>
      <c r="F42" s="648" t="s">
        <v>769</v>
      </c>
    </row>
    <row r="43" spans="1:6" s="531" customFormat="1" ht="12" customHeight="1" x14ac:dyDescent="0.2">
      <c r="A43" s="857" t="s">
        <v>123</v>
      </c>
      <c r="B43" s="1049" t="s">
        <v>349</v>
      </c>
      <c r="C43" s="831"/>
      <c r="D43" s="831"/>
      <c r="E43" s="832"/>
      <c r="F43" s="648" t="s">
        <v>770</v>
      </c>
    </row>
    <row r="44" spans="1:6" s="531" customFormat="1" ht="12" customHeight="1" x14ac:dyDescent="0.2">
      <c r="A44" s="857" t="s">
        <v>350</v>
      </c>
      <c r="B44" s="1049" t="s">
        <v>992</v>
      </c>
      <c r="C44" s="848">
        <v>0</v>
      </c>
      <c r="D44" s="848"/>
      <c r="E44" s="847"/>
      <c r="F44" s="648" t="s">
        <v>771</v>
      </c>
    </row>
    <row r="45" spans="1:6" s="531" customFormat="1" ht="12" customHeight="1" thickBot="1" x14ac:dyDescent="0.25">
      <c r="A45" s="849" t="s">
        <v>352</v>
      </c>
      <c r="B45" s="1050" t="s">
        <v>353</v>
      </c>
      <c r="C45" s="851">
        <v>0</v>
      </c>
      <c r="D45" s="851">
        <v>0</v>
      </c>
      <c r="E45" s="850">
        <v>71</v>
      </c>
      <c r="F45" s="648" t="s">
        <v>772</v>
      </c>
    </row>
    <row r="46" spans="1:6" s="531" customFormat="1" ht="12" customHeight="1" thickBot="1" x14ac:dyDescent="0.3">
      <c r="A46" s="818" t="s">
        <v>9</v>
      </c>
      <c r="B46" s="1047" t="s">
        <v>354</v>
      </c>
      <c r="C46" s="823"/>
      <c r="D46" s="823"/>
      <c r="E46" s="824"/>
      <c r="F46" s="648" t="s">
        <v>773</v>
      </c>
    </row>
    <row r="47" spans="1:6" s="531" customFormat="1" ht="12" customHeight="1" x14ac:dyDescent="0.2">
      <c r="A47" s="1041" t="s">
        <v>66</v>
      </c>
      <c r="B47" s="1048" t="s">
        <v>355</v>
      </c>
      <c r="C47" s="853"/>
      <c r="D47" s="853"/>
      <c r="E47" s="852"/>
      <c r="F47" s="648"/>
    </row>
    <row r="48" spans="1:6" s="504" customFormat="1" ht="12" customHeight="1" x14ac:dyDescent="0.2">
      <c r="A48" s="857" t="s">
        <v>67</v>
      </c>
      <c r="B48" s="1049" t="s">
        <v>356</v>
      </c>
      <c r="C48" s="848"/>
      <c r="D48" s="848"/>
      <c r="E48" s="847"/>
      <c r="F48" s="648" t="s">
        <v>774</v>
      </c>
    </row>
    <row r="49" spans="1:6" s="531" customFormat="1" ht="12" customHeight="1" x14ac:dyDescent="0.2">
      <c r="A49" s="857" t="s">
        <v>357</v>
      </c>
      <c r="B49" s="1049" t="s">
        <v>358</v>
      </c>
      <c r="C49" s="848"/>
      <c r="D49" s="848"/>
      <c r="E49" s="847"/>
      <c r="F49" s="648" t="s">
        <v>775</v>
      </c>
    </row>
    <row r="50" spans="1:6" s="531" customFormat="1" ht="12" customHeight="1" x14ac:dyDescent="0.2">
      <c r="A50" s="857" t="s">
        <v>359</v>
      </c>
      <c r="B50" s="1049" t="s">
        <v>360</v>
      </c>
      <c r="C50" s="848"/>
      <c r="D50" s="848"/>
      <c r="E50" s="847"/>
      <c r="F50" s="648" t="s">
        <v>776</v>
      </c>
    </row>
    <row r="51" spans="1:6" s="531" customFormat="1" ht="12" customHeight="1" thickBot="1" x14ac:dyDescent="0.25">
      <c r="A51" s="849" t="s">
        <v>361</v>
      </c>
      <c r="B51" s="1050" t="s">
        <v>362</v>
      </c>
      <c r="C51" s="851"/>
      <c r="D51" s="851"/>
      <c r="E51" s="850"/>
      <c r="F51" s="648" t="s">
        <v>777</v>
      </c>
    </row>
    <row r="52" spans="1:6" s="531" customFormat="1" ht="12" customHeight="1" thickBot="1" x14ac:dyDescent="0.3">
      <c r="A52" s="818" t="s">
        <v>124</v>
      </c>
      <c r="B52" s="1047" t="s">
        <v>363</v>
      </c>
      <c r="C52" s="823"/>
      <c r="D52" s="823">
        <f>D55+D56</f>
        <v>0</v>
      </c>
      <c r="E52" s="824">
        <f>E55+E56</f>
        <v>105</v>
      </c>
      <c r="F52" s="648" t="s">
        <v>778</v>
      </c>
    </row>
    <row r="53" spans="1:6" s="531" customFormat="1" ht="12" customHeight="1" x14ac:dyDescent="0.2">
      <c r="A53" s="1041" t="s">
        <v>68</v>
      </c>
      <c r="B53" s="1078" t="s">
        <v>364</v>
      </c>
      <c r="C53" s="827">
        <v>0</v>
      </c>
      <c r="D53" s="827">
        <v>0</v>
      </c>
      <c r="E53" s="828">
        <v>0</v>
      </c>
      <c r="F53" s="648" t="s">
        <v>779</v>
      </c>
    </row>
    <row r="54" spans="1:6" s="531" customFormat="1" ht="12" customHeight="1" x14ac:dyDescent="0.2">
      <c r="A54" s="857" t="s">
        <v>69</v>
      </c>
      <c r="B54" s="1049" t="s">
        <v>365</v>
      </c>
      <c r="C54" s="831">
        <v>0</v>
      </c>
      <c r="D54" s="831">
        <v>0</v>
      </c>
      <c r="E54" s="832">
        <v>0</v>
      </c>
      <c r="F54" s="648" t="s">
        <v>780</v>
      </c>
    </row>
    <row r="55" spans="1:6" s="531" customFormat="1" ht="27" customHeight="1" x14ac:dyDescent="0.2">
      <c r="A55" s="857" t="s">
        <v>366</v>
      </c>
      <c r="B55" s="1049" t="s">
        <v>993</v>
      </c>
      <c r="C55" s="831">
        <v>0</v>
      </c>
      <c r="D55" s="831"/>
      <c r="E55" s="832">
        <v>100</v>
      </c>
      <c r="F55" s="648" t="s">
        <v>781</v>
      </c>
    </row>
    <row r="56" spans="1:6" s="504" customFormat="1" ht="12" customHeight="1" thickBot="1" x14ac:dyDescent="0.25">
      <c r="A56" s="849" t="s">
        <v>368</v>
      </c>
      <c r="B56" s="1079" t="s">
        <v>994</v>
      </c>
      <c r="C56" s="837">
        <v>0</v>
      </c>
      <c r="D56" s="837"/>
      <c r="E56" s="838">
        <v>5</v>
      </c>
      <c r="F56" s="648" t="s">
        <v>782</v>
      </c>
    </row>
    <row r="57" spans="1:6" s="504" customFormat="1" ht="12" customHeight="1" thickBot="1" x14ac:dyDescent="0.3">
      <c r="A57" s="818" t="s">
        <v>11</v>
      </c>
      <c r="B57" s="1051" t="s">
        <v>370</v>
      </c>
      <c r="C57" s="823">
        <f>SUM(C58:C61)</f>
        <v>0</v>
      </c>
      <c r="D57" s="1080">
        <f>SUM(D58:D61)</f>
        <v>1900</v>
      </c>
      <c r="E57" s="1081">
        <f>SUM(E58:E61)</f>
        <v>2000</v>
      </c>
      <c r="F57" s="648" t="s">
        <v>783</v>
      </c>
    </row>
    <row r="58" spans="1:6" s="504" customFormat="1" ht="12" customHeight="1" x14ac:dyDescent="0.2">
      <c r="A58" s="1041" t="s">
        <v>125</v>
      </c>
      <c r="B58" s="1078" t="s">
        <v>995</v>
      </c>
      <c r="C58" s="848"/>
      <c r="D58" s="848"/>
      <c r="E58" s="847"/>
      <c r="F58" s="648" t="s">
        <v>784</v>
      </c>
    </row>
    <row r="59" spans="1:6" s="504" customFormat="1" ht="12" customHeight="1" x14ac:dyDescent="0.2">
      <c r="A59" s="857" t="s">
        <v>126</v>
      </c>
      <c r="B59" s="1082" t="s">
        <v>996</v>
      </c>
      <c r="C59" s="848"/>
      <c r="D59" s="848"/>
      <c r="E59" s="847"/>
      <c r="F59" s="648" t="s">
        <v>785</v>
      </c>
    </row>
    <row r="60" spans="1:6" s="531" customFormat="1" ht="25.5" customHeight="1" x14ac:dyDescent="0.2">
      <c r="A60" s="857" t="s">
        <v>154</v>
      </c>
      <c r="B60" s="1049" t="s">
        <v>373</v>
      </c>
      <c r="C60" s="848"/>
      <c r="D60" s="848">
        <v>1900</v>
      </c>
      <c r="E60" s="847">
        <v>2000</v>
      </c>
      <c r="F60" s="648" t="s">
        <v>786</v>
      </c>
    </row>
    <row r="61" spans="1:6" s="531" customFormat="1" ht="12" customHeight="1" thickBot="1" x14ac:dyDescent="0.25">
      <c r="A61" s="849" t="s">
        <v>374</v>
      </c>
      <c r="B61" s="1050" t="s">
        <v>375</v>
      </c>
      <c r="C61" s="848"/>
      <c r="D61" s="848"/>
      <c r="E61" s="847"/>
      <c r="F61" s="648" t="s">
        <v>787</v>
      </c>
    </row>
    <row r="62" spans="1:6" s="531" customFormat="1" ht="12" customHeight="1" thickBot="1" x14ac:dyDescent="0.3">
      <c r="A62" s="818" t="s">
        <v>12</v>
      </c>
      <c r="B62" s="1047" t="s">
        <v>376</v>
      </c>
      <c r="C62" s="842">
        <f>C35+C57</f>
        <v>3934</v>
      </c>
      <c r="D62" s="842">
        <f>D52+D35+D57</f>
        <v>5834</v>
      </c>
      <c r="E62" s="843">
        <f>E52+E35+E57</f>
        <v>9857</v>
      </c>
      <c r="F62" s="648" t="s">
        <v>788</v>
      </c>
    </row>
    <row r="63" spans="1:6" s="531" customFormat="1" ht="12" customHeight="1" thickBot="1" x14ac:dyDescent="0.3">
      <c r="A63" s="859" t="s">
        <v>377</v>
      </c>
      <c r="B63" s="1083" t="s">
        <v>378</v>
      </c>
      <c r="C63" s="823"/>
      <c r="D63" s="823"/>
      <c r="E63" s="824"/>
      <c r="F63" s="648" t="s">
        <v>789</v>
      </c>
    </row>
    <row r="64" spans="1:6" s="531" customFormat="1" ht="12" customHeight="1" x14ac:dyDescent="0.2">
      <c r="A64" s="1041" t="s">
        <v>379</v>
      </c>
      <c r="B64" s="1048" t="s">
        <v>380</v>
      </c>
      <c r="C64" s="848"/>
      <c r="D64" s="848"/>
      <c r="E64" s="847"/>
      <c r="F64" s="648" t="s">
        <v>790</v>
      </c>
    </row>
    <row r="65" spans="1:6" s="531" customFormat="1" ht="12" customHeight="1" x14ac:dyDescent="0.2">
      <c r="A65" s="857" t="s">
        <v>381</v>
      </c>
      <c r="B65" s="1049" t="s">
        <v>382</v>
      </c>
      <c r="C65" s="848"/>
      <c r="D65" s="848"/>
      <c r="E65" s="847"/>
      <c r="F65" s="648" t="s">
        <v>791</v>
      </c>
    </row>
    <row r="66" spans="1:6" s="531" customFormat="1" ht="12" customHeight="1" thickBot="1" x14ac:dyDescent="0.3">
      <c r="A66" s="849" t="s">
        <v>383</v>
      </c>
      <c r="B66" s="856" t="s">
        <v>428</v>
      </c>
      <c r="C66" s="848"/>
      <c r="D66" s="848"/>
      <c r="E66" s="847"/>
      <c r="F66" s="648" t="s">
        <v>792</v>
      </c>
    </row>
    <row r="67" spans="1:6" s="531" customFormat="1" ht="12" customHeight="1" thickBot="1" x14ac:dyDescent="0.3">
      <c r="A67" s="859" t="s">
        <v>385</v>
      </c>
      <c r="B67" s="1051" t="s">
        <v>386</v>
      </c>
      <c r="C67" s="823"/>
      <c r="D67" s="823"/>
      <c r="E67" s="824"/>
      <c r="F67" s="648" t="s">
        <v>793</v>
      </c>
    </row>
    <row r="68" spans="1:6" s="531" customFormat="1" ht="12" customHeight="1" x14ac:dyDescent="0.2">
      <c r="A68" s="1041" t="s">
        <v>104</v>
      </c>
      <c r="B68" s="1048" t="s">
        <v>387</v>
      </c>
      <c r="C68" s="848">
        <v>0</v>
      </c>
      <c r="D68" s="848">
        <v>0</v>
      </c>
      <c r="E68" s="847">
        <v>0</v>
      </c>
      <c r="F68" s="648" t="s">
        <v>794</v>
      </c>
    </row>
    <row r="69" spans="1:6" s="531" customFormat="1" ht="12" customHeight="1" x14ac:dyDescent="0.2">
      <c r="A69" s="857" t="s">
        <v>105</v>
      </c>
      <c r="B69" s="1049" t="s">
        <v>388</v>
      </c>
      <c r="C69" s="848">
        <v>0</v>
      </c>
      <c r="D69" s="848">
        <v>0</v>
      </c>
      <c r="E69" s="847">
        <v>0</v>
      </c>
      <c r="F69" s="648" t="s">
        <v>795</v>
      </c>
    </row>
    <row r="70" spans="1:6" s="531" customFormat="1" ht="12" customHeight="1" x14ac:dyDescent="0.2">
      <c r="A70" s="857" t="s">
        <v>389</v>
      </c>
      <c r="B70" s="1049" t="s">
        <v>390</v>
      </c>
      <c r="C70" s="848">
        <v>0</v>
      </c>
      <c r="D70" s="848">
        <v>0</v>
      </c>
      <c r="E70" s="847">
        <v>0</v>
      </c>
      <c r="F70" s="648" t="s">
        <v>796</v>
      </c>
    </row>
    <row r="71" spans="1:6" s="531" customFormat="1" ht="12" customHeight="1" thickBot="1" x14ac:dyDescent="0.25">
      <c r="A71" s="849" t="s">
        <v>391</v>
      </c>
      <c r="B71" s="1050" t="s">
        <v>392</v>
      </c>
      <c r="C71" s="848">
        <v>0</v>
      </c>
      <c r="D71" s="848">
        <v>0</v>
      </c>
      <c r="E71" s="847">
        <v>0</v>
      </c>
      <c r="F71" s="648" t="s">
        <v>797</v>
      </c>
    </row>
    <row r="72" spans="1:6" s="531" customFormat="1" ht="12" customHeight="1" thickBot="1" x14ac:dyDescent="0.25">
      <c r="A72" s="1084" t="s">
        <v>393</v>
      </c>
      <c r="B72" s="1051" t="s">
        <v>394</v>
      </c>
      <c r="C72" s="823"/>
      <c r="D72" s="823">
        <f>D73</f>
        <v>846</v>
      </c>
      <c r="E72" s="824">
        <f>E73</f>
        <v>846</v>
      </c>
      <c r="F72" s="648" t="s">
        <v>798</v>
      </c>
    </row>
    <row r="73" spans="1:6" s="531" customFormat="1" ht="12" customHeight="1" x14ac:dyDescent="0.2">
      <c r="A73" s="1041" t="s">
        <v>395</v>
      </c>
      <c r="B73" s="1048" t="s">
        <v>396</v>
      </c>
      <c r="C73" s="848"/>
      <c r="D73" s="848">
        <v>846</v>
      </c>
      <c r="E73" s="847">
        <v>846</v>
      </c>
      <c r="F73" s="648" t="s">
        <v>799</v>
      </c>
    </row>
    <row r="74" spans="1:6" s="531" customFormat="1" ht="12" customHeight="1" thickBot="1" x14ac:dyDescent="0.25">
      <c r="A74" s="849" t="s">
        <v>397</v>
      </c>
      <c r="B74" s="1050" t="s">
        <v>398</v>
      </c>
      <c r="C74" s="848"/>
      <c r="D74" s="848"/>
      <c r="E74" s="847"/>
      <c r="F74" s="648" t="s">
        <v>800</v>
      </c>
    </row>
    <row r="75" spans="1:6" s="531" customFormat="1" ht="12" customHeight="1" thickBot="1" x14ac:dyDescent="0.25">
      <c r="A75" s="1084" t="s">
        <v>399</v>
      </c>
      <c r="B75" s="1051" t="s">
        <v>400</v>
      </c>
      <c r="C75" s="823">
        <f>C78</f>
        <v>143841</v>
      </c>
      <c r="D75" s="823">
        <f>D78</f>
        <v>149781</v>
      </c>
      <c r="E75" s="824">
        <f>E78</f>
        <v>141839</v>
      </c>
      <c r="F75" s="648" t="s">
        <v>801</v>
      </c>
    </row>
    <row r="76" spans="1:6" s="531" customFormat="1" ht="12" customHeight="1" x14ac:dyDescent="0.2">
      <c r="A76" s="1041" t="s">
        <v>401</v>
      </c>
      <c r="B76" s="1048" t="s">
        <v>402</v>
      </c>
      <c r="C76" s="848"/>
      <c r="D76" s="848"/>
      <c r="E76" s="847"/>
      <c r="F76" s="648" t="s">
        <v>802</v>
      </c>
    </row>
    <row r="77" spans="1:6" s="531" customFormat="1" ht="12" customHeight="1" x14ac:dyDescent="0.2">
      <c r="A77" s="857" t="s">
        <v>403</v>
      </c>
      <c r="B77" s="1049" t="s">
        <v>404</v>
      </c>
      <c r="C77" s="848"/>
      <c r="D77" s="848"/>
      <c r="E77" s="847"/>
      <c r="F77" s="648" t="s">
        <v>803</v>
      </c>
    </row>
    <row r="78" spans="1:6" s="531" customFormat="1" ht="12" customHeight="1" thickBot="1" x14ac:dyDescent="0.3">
      <c r="A78" s="849" t="s">
        <v>405</v>
      </c>
      <c r="B78" s="1052" t="s">
        <v>959</v>
      </c>
      <c r="C78" s="848">
        <v>143841</v>
      </c>
      <c r="D78" s="848">
        <v>149781</v>
      </c>
      <c r="E78" s="847">
        <v>141839</v>
      </c>
      <c r="F78" s="648" t="s">
        <v>804</v>
      </c>
    </row>
    <row r="79" spans="1:6" s="531" customFormat="1" ht="12" customHeight="1" thickBot="1" x14ac:dyDescent="0.25">
      <c r="A79" s="1084" t="s">
        <v>407</v>
      </c>
      <c r="B79" s="1051" t="s">
        <v>408</v>
      </c>
      <c r="C79" s="823"/>
      <c r="D79" s="823"/>
      <c r="E79" s="824"/>
      <c r="F79" s="648" t="s">
        <v>805</v>
      </c>
    </row>
    <row r="80" spans="1:6" s="531" customFormat="1" ht="12" customHeight="1" x14ac:dyDescent="0.2">
      <c r="A80" s="1085" t="s">
        <v>409</v>
      </c>
      <c r="B80" s="1048" t="s">
        <v>410</v>
      </c>
      <c r="C80" s="848"/>
      <c r="D80" s="848"/>
      <c r="E80" s="847"/>
      <c r="F80" s="648" t="s">
        <v>806</v>
      </c>
    </row>
    <row r="81" spans="1:6" s="531" customFormat="1" ht="12" customHeight="1" x14ac:dyDescent="0.2">
      <c r="A81" s="1086" t="s">
        <v>411</v>
      </c>
      <c r="B81" s="1049" t="s">
        <v>412</v>
      </c>
      <c r="C81" s="848"/>
      <c r="D81" s="848"/>
      <c r="E81" s="847"/>
      <c r="F81" s="648" t="s">
        <v>807</v>
      </c>
    </row>
    <row r="82" spans="1:6" s="531" customFormat="1" ht="12" customHeight="1" x14ac:dyDescent="0.2">
      <c r="A82" s="1086" t="s">
        <v>997</v>
      </c>
      <c r="B82" s="1049" t="s">
        <v>414</v>
      </c>
      <c r="C82" s="848"/>
      <c r="D82" s="848"/>
      <c r="E82" s="847"/>
      <c r="F82" s="648" t="s">
        <v>808</v>
      </c>
    </row>
    <row r="83" spans="1:6" s="531" customFormat="1" ht="12" customHeight="1" thickBot="1" x14ac:dyDescent="0.25">
      <c r="A83" s="1093" t="s">
        <v>415</v>
      </c>
      <c r="B83" s="1052" t="s">
        <v>416</v>
      </c>
      <c r="C83" s="848"/>
      <c r="D83" s="848"/>
      <c r="E83" s="847"/>
      <c r="F83" s="648" t="s">
        <v>809</v>
      </c>
    </row>
    <row r="84" spans="1:6" s="531" customFormat="1" ht="12" customHeight="1" thickBot="1" x14ac:dyDescent="0.25">
      <c r="A84" s="1084" t="s">
        <v>417</v>
      </c>
      <c r="B84" s="1083" t="s">
        <v>418</v>
      </c>
      <c r="C84" s="864"/>
      <c r="D84" s="864"/>
      <c r="E84" s="863"/>
      <c r="F84" s="648" t="s">
        <v>810</v>
      </c>
    </row>
    <row r="85" spans="1:6" s="531" customFormat="1" ht="12" customHeight="1" thickBot="1" x14ac:dyDescent="0.25">
      <c r="A85" s="1084" t="s">
        <v>419</v>
      </c>
      <c r="B85" s="865" t="s">
        <v>420</v>
      </c>
      <c r="C85" s="842">
        <f>C75</f>
        <v>143841</v>
      </c>
      <c r="D85" s="842">
        <f>D75+D72</f>
        <v>150627</v>
      </c>
      <c r="E85" s="843">
        <f>E75+E72</f>
        <v>142685</v>
      </c>
      <c r="F85" s="648" t="s">
        <v>811</v>
      </c>
    </row>
    <row r="86" spans="1:6" s="531" customFormat="1" ht="12" customHeight="1" thickBot="1" x14ac:dyDescent="0.3">
      <c r="A86" s="1094" t="s">
        <v>421</v>
      </c>
      <c r="B86" s="867" t="s">
        <v>422</v>
      </c>
      <c r="C86" s="842">
        <f>C85+C62</f>
        <v>147775</v>
      </c>
      <c r="D86" s="842">
        <f>D85+D62</f>
        <v>156461</v>
      </c>
      <c r="E86" s="843">
        <f>E85+E62</f>
        <v>152542</v>
      </c>
      <c r="F86" s="648" t="s">
        <v>812</v>
      </c>
    </row>
    <row r="87" spans="1:6" s="531" customFormat="1" ht="12" customHeight="1" x14ac:dyDescent="0.25">
      <c r="A87" s="1056"/>
      <c r="B87" s="1056"/>
      <c r="C87" s="1057"/>
      <c r="D87" s="1057"/>
      <c r="E87" s="1057"/>
      <c r="F87" s="648" t="s">
        <v>813</v>
      </c>
    </row>
    <row r="88" spans="1:6" s="531" customFormat="1" ht="12" customHeight="1" x14ac:dyDescent="0.25">
      <c r="A88" s="1335" t="s">
        <v>33</v>
      </c>
      <c r="B88" s="1335"/>
      <c r="C88" s="1335"/>
      <c r="D88" s="1335"/>
      <c r="E88" s="1335"/>
      <c r="F88" s="648" t="s">
        <v>814</v>
      </c>
    </row>
    <row r="89" spans="1:6" s="531" customFormat="1" ht="12" customHeight="1" thickBot="1" x14ac:dyDescent="0.35">
      <c r="A89" s="868" t="s">
        <v>108</v>
      </c>
      <c r="B89" s="868"/>
      <c r="C89" s="869"/>
      <c r="D89" s="869"/>
      <c r="E89" s="869" t="s">
        <v>153</v>
      </c>
      <c r="F89" s="648"/>
    </row>
    <row r="90" spans="1:6" s="531" customFormat="1" ht="12" customHeight="1" x14ac:dyDescent="0.25">
      <c r="A90" s="1336" t="s">
        <v>58</v>
      </c>
      <c r="B90" s="1330" t="s">
        <v>173</v>
      </c>
      <c r="C90" s="1332" t="str">
        <f>+C4</f>
        <v>2019. évi</v>
      </c>
      <c r="D90" s="1332"/>
      <c r="E90" s="1333"/>
      <c r="F90" s="648"/>
    </row>
    <row r="91" spans="1:6" s="531" customFormat="1" ht="12" customHeight="1" thickBot="1" x14ac:dyDescent="0.3">
      <c r="A91" s="1337"/>
      <c r="B91" s="1331"/>
      <c r="C91" s="923" t="s">
        <v>174</v>
      </c>
      <c r="D91" s="923" t="s">
        <v>178</v>
      </c>
      <c r="E91" s="817" t="s">
        <v>179</v>
      </c>
      <c r="F91" s="648" t="s">
        <v>815</v>
      </c>
    </row>
    <row r="92" spans="1:6" s="531" customFormat="1" ht="15" customHeight="1" thickBot="1" x14ac:dyDescent="0.3">
      <c r="A92" s="818" t="s">
        <v>423</v>
      </c>
      <c r="B92" s="819" t="s">
        <v>424</v>
      </c>
      <c r="C92" s="819" t="s">
        <v>425</v>
      </c>
      <c r="D92" s="819" t="s">
        <v>426</v>
      </c>
      <c r="E92" s="820" t="s">
        <v>427</v>
      </c>
      <c r="F92" s="649"/>
    </row>
    <row r="93" spans="1:6" ht="13.8" thickBot="1" x14ac:dyDescent="0.3">
      <c r="A93" s="1095" t="s">
        <v>4</v>
      </c>
      <c r="B93" s="872" t="s">
        <v>429</v>
      </c>
      <c r="C93" s="874">
        <f>SUM(C94:C96)</f>
        <v>145336</v>
      </c>
      <c r="D93" s="874">
        <f>SUM(D94:D98)</f>
        <v>152122</v>
      </c>
      <c r="E93" s="873">
        <f>SUM(E94:E98)</f>
        <v>143674</v>
      </c>
    </row>
    <row r="94" spans="1:6" s="530" customFormat="1" ht="21.75" customHeight="1" x14ac:dyDescent="0.2">
      <c r="A94" s="1087" t="s">
        <v>70</v>
      </c>
      <c r="B94" s="1058" t="s">
        <v>34</v>
      </c>
      <c r="C94" s="878">
        <v>85855</v>
      </c>
      <c r="D94" s="878">
        <v>90915</v>
      </c>
      <c r="E94" s="877">
        <v>89633</v>
      </c>
      <c r="F94" s="648"/>
    </row>
    <row r="95" spans="1:6" s="306" customFormat="1" ht="12" customHeight="1" x14ac:dyDescent="0.2">
      <c r="A95" s="846" t="s">
        <v>71</v>
      </c>
      <c r="B95" s="1059" t="s">
        <v>127</v>
      </c>
      <c r="C95" s="831">
        <v>17170</v>
      </c>
      <c r="D95" s="831">
        <v>18050</v>
      </c>
      <c r="E95" s="832">
        <v>17046</v>
      </c>
      <c r="F95" s="650" t="s">
        <v>736</v>
      </c>
    </row>
    <row r="96" spans="1:6" ht="12" customHeight="1" x14ac:dyDescent="0.2">
      <c r="A96" s="846" t="s">
        <v>72</v>
      </c>
      <c r="B96" s="1059" t="s">
        <v>98</v>
      </c>
      <c r="C96" s="837">
        <v>42311</v>
      </c>
      <c r="D96" s="837">
        <v>43157</v>
      </c>
      <c r="E96" s="838">
        <v>36995</v>
      </c>
      <c r="F96" s="650" t="s">
        <v>737</v>
      </c>
    </row>
    <row r="97" spans="1:6" ht="12" customHeight="1" x14ac:dyDescent="0.2">
      <c r="A97" s="846" t="s">
        <v>73</v>
      </c>
      <c r="B97" s="1060" t="s">
        <v>128</v>
      </c>
      <c r="C97" s="837"/>
      <c r="D97" s="837"/>
      <c r="E97" s="838"/>
      <c r="F97" s="650" t="s">
        <v>738</v>
      </c>
    </row>
    <row r="98" spans="1:6" ht="12" customHeight="1" x14ac:dyDescent="0.2">
      <c r="A98" s="846" t="s">
        <v>82</v>
      </c>
      <c r="B98" s="1061" t="s">
        <v>129</v>
      </c>
      <c r="C98" s="837"/>
      <c r="D98" s="837"/>
      <c r="E98" s="838"/>
      <c r="F98" s="650" t="s">
        <v>739</v>
      </c>
    </row>
    <row r="99" spans="1:6" ht="12" customHeight="1" x14ac:dyDescent="0.2">
      <c r="A99" s="846" t="s">
        <v>74</v>
      </c>
      <c r="B99" s="1059" t="s">
        <v>430</v>
      </c>
      <c r="C99" s="837">
        <v>0</v>
      </c>
      <c r="D99" s="837">
        <v>0</v>
      </c>
      <c r="E99" s="838">
        <v>0</v>
      </c>
      <c r="F99" s="650" t="s">
        <v>740</v>
      </c>
    </row>
    <row r="100" spans="1:6" ht="12" customHeight="1" x14ac:dyDescent="0.2">
      <c r="A100" s="846" t="s">
        <v>75</v>
      </c>
      <c r="B100" s="882" t="s">
        <v>431</v>
      </c>
      <c r="C100" s="837">
        <v>0</v>
      </c>
      <c r="D100" s="837">
        <v>0</v>
      </c>
      <c r="E100" s="838">
        <v>0</v>
      </c>
      <c r="F100" s="650" t="s">
        <v>741</v>
      </c>
    </row>
    <row r="101" spans="1:6" ht="12" customHeight="1" x14ac:dyDescent="0.2">
      <c r="A101" s="846" t="s">
        <v>83</v>
      </c>
      <c r="B101" s="879" t="s">
        <v>432</v>
      </c>
      <c r="C101" s="837">
        <v>0</v>
      </c>
      <c r="D101" s="837">
        <v>0</v>
      </c>
      <c r="E101" s="838">
        <v>0</v>
      </c>
      <c r="F101" s="650" t="s">
        <v>742</v>
      </c>
    </row>
    <row r="102" spans="1:6" ht="12" customHeight="1" x14ac:dyDescent="0.2">
      <c r="A102" s="846" t="s">
        <v>84</v>
      </c>
      <c r="B102" s="879" t="s">
        <v>433</v>
      </c>
      <c r="C102" s="837">
        <v>0</v>
      </c>
      <c r="D102" s="837">
        <v>0</v>
      </c>
      <c r="E102" s="838">
        <v>0</v>
      </c>
      <c r="F102" s="650" t="s">
        <v>743</v>
      </c>
    </row>
    <row r="103" spans="1:6" ht="12" customHeight="1" x14ac:dyDescent="0.2">
      <c r="A103" s="846" t="s">
        <v>85</v>
      </c>
      <c r="B103" s="882" t="s">
        <v>434</v>
      </c>
      <c r="C103" s="837">
        <v>0</v>
      </c>
      <c r="D103" s="837">
        <v>0</v>
      </c>
      <c r="E103" s="838">
        <v>0</v>
      </c>
      <c r="F103" s="650" t="s">
        <v>744</v>
      </c>
    </row>
    <row r="104" spans="1:6" ht="12" customHeight="1" x14ac:dyDescent="0.2">
      <c r="A104" s="846" t="s">
        <v>86</v>
      </c>
      <c r="B104" s="882" t="s">
        <v>435</v>
      </c>
      <c r="C104" s="837">
        <v>0</v>
      </c>
      <c r="D104" s="837">
        <v>0</v>
      </c>
      <c r="E104" s="838">
        <v>0</v>
      </c>
      <c r="F104" s="650" t="s">
        <v>745</v>
      </c>
    </row>
    <row r="105" spans="1:6" ht="12" customHeight="1" x14ac:dyDescent="0.2">
      <c r="A105" s="846" t="s">
        <v>88</v>
      </c>
      <c r="B105" s="879" t="s">
        <v>436</v>
      </c>
      <c r="C105" s="837">
        <v>0</v>
      </c>
      <c r="D105" s="837">
        <v>0</v>
      </c>
      <c r="E105" s="838">
        <v>0</v>
      </c>
      <c r="F105" s="650" t="s">
        <v>746</v>
      </c>
    </row>
    <row r="106" spans="1:6" ht="12" customHeight="1" x14ac:dyDescent="0.2">
      <c r="A106" s="1088" t="s">
        <v>130</v>
      </c>
      <c r="B106" s="884" t="s">
        <v>437</v>
      </c>
      <c r="C106" s="837">
        <v>0</v>
      </c>
      <c r="D106" s="837">
        <v>0</v>
      </c>
      <c r="E106" s="838">
        <v>0</v>
      </c>
      <c r="F106" s="650" t="s">
        <v>747</v>
      </c>
    </row>
    <row r="107" spans="1:6" ht="12" customHeight="1" x14ac:dyDescent="0.2">
      <c r="A107" s="846" t="s">
        <v>438</v>
      </c>
      <c r="B107" s="884" t="s">
        <v>439</v>
      </c>
      <c r="C107" s="837">
        <v>0</v>
      </c>
      <c r="D107" s="837">
        <v>0</v>
      </c>
      <c r="E107" s="838">
        <v>0</v>
      </c>
      <c r="F107" s="650" t="s">
        <v>748</v>
      </c>
    </row>
    <row r="108" spans="1:6" ht="12" customHeight="1" thickBot="1" x14ac:dyDescent="0.25">
      <c r="A108" s="1089" t="s">
        <v>440</v>
      </c>
      <c r="B108" s="886" t="s">
        <v>441</v>
      </c>
      <c r="C108" s="888">
        <v>0</v>
      </c>
      <c r="D108" s="888"/>
      <c r="E108" s="887"/>
      <c r="F108" s="650" t="s">
        <v>749</v>
      </c>
    </row>
    <row r="109" spans="1:6" ht="12" customHeight="1" thickBot="1" x14ac:dyDescent="0.3">
      <c r="A109" s="818" t="s">
        <v>5</v>
      </c>
      <c r="B109" s="889" t="s">
        <v>442</v>
      </c>
      <c r="C109" s="823">
        <f>C110</f>
        <v>2439</v>
      </c>
      <c r="D109" s="823">
        <f>D110+D112</f>
        <v>4339</v>
      </c>
      <c r="E109" s="824">
        <f>E110+E112</f>
        <v>3816</v>
      </c>
      <c r="F109" s="650" t="s">
        <v>750</v>
      </c>
    </row>
    <row r="110" spans="1:6" s="306" customFormat="1" ht="12" customHeight="1" x14ac:dyDescent="0.2">
      <c r="A110" s="1090" t="s">
        <v>76</v>
      </c>
      <c r="B110" s="1059" t="s">
        <v>152</v>
      </c>
      <c r="C110" s="827">
        <v>2439</v>
      </c>
      <c r="D110" s="827">
        <v>4339</v>
      </c>
      <c r="E110" s="828">
        <v>3816</v>
      </c>
      <c r="F110" s="650" t="s">
        <v>751</v>
      </c>
    </row>
    <row r="111" spans="1:6" ht="12" customHeight="1" x14ac:dyDescent="0.2">
      <c r="A111" s="1090" t="s">
        <v>77</v>
      </c>
      <c r="B111" s="1066" t="s">
        <v>443</v>
      </c>
      <c r="C111" s="827">
        <v>0</v>
      </c>
      <c r="D111" s="827">
        <v>0</v>
      </c>
      <c r="E111" s="828">
        <v>0</v>
      </c>
      <c r="F111" s="650" t="s">
        <v>752</v>
      </c>
    </row>
    <row r="112" spans="1:6" ht="12" customHeight="1" x14ac:dyDescent="0.2">
      <c r="A112" s="1090" t="s">
        <v>78</v>
      </c>
      <c r="B112" s="1066" t="s">
        <v>131</v>
      </c>
      <c r="C112" s="831">
        <v>0</v>
      </c>
      <c r="D112" s="831"/>
      <c r="E112" s="832"/>
      <c r="F112" s="650" t="s">
        <v>753</v>
      </c>
    </row>
    <row r="113" spans="1:6" ht="12" customHeight="1" x14ac:dyDescent="0.2">
      <c r="A113" s="1090" t="s">
        <v>79</v>
      </c>
      <c r="B113" s="1066" t="s">
        <v>444</v>
      </c>
      <c r="C113" s="831">
        <v>0</v>
      </c>
      <c r="D113" s="831">
        <v>0</v>
      </c>
      <c r="E113" s="832">
        <v>0</v>
      </c>
      <c r="F113" s="650" t="s">
        <v>754</v>
      </c>
    </row>
    <row r="114" spans="1:6" ht="12" customHeight="1" x14ac:dyDescent="0.2">
      <c r="A114" s="1090" t="s">
        <v>80</v>
      </c>
      <c r="B114" s="1052" t="s">
        <v>155</v>
      </c>
      <c r="C114" s="831">
        <v>0</v>
      </c>
      <c r="D114" s="831">
        <v>0</v>
      </c>
      <c r="E114" s="832">
        <v>0</v>
      </c>
      <c r="F114" s="650" t="s">
        <v>755</v>
      </c>
    </row>
    <row r="115" spans="1:6" ht="12" customHeight="1" x14ac:dyDescent="0.2">
      <c r="A115" s="1090" t="s">
        <v>87</v>
      </c>
      <c r="B115" s="1067" t="s">
        <v>445</v>
      </c>
      <c r="C115" s="831">
        <v>0</v>
      </c>
      <c r="D115" s="831">
        <v>0</v>
      </c>
      <c r="E115" s="832">
        <v>0</v>
      </c>
      <c r="F115" s="650" t="s">
        <v>756</v>
      </c>
    </row>
    <row r="116" spans="1:6" ht="12" customHeight="1" x14ac:dyDescent="0.2">
      <c r="A116" s="1090" t="s">
        <v>89</v>
      </c>
      <c r="B116" s="1091" t="s">
        <v>446</v>
      </c>
      <c r="C116" s="831">
        <v>0</v>
      </c>
      <c r="D116" s="831">
        <v>0</v>
      </c>
      <c r="E116" s="832">
        <v>0</v>
      </c>
      <c r="F116" s="650" t="s">
        <v>757</v>
      </c>
    </row>
    <row r="117" spans="1:6" ht="12" customHeight="1" x14ac:dyDescent="0.2">
      <c r="A117" s="1090" t="s">
        <v>132</v>
      </c>
      <c r="B117" s="882" t="s">
        <v>433</v>
      </c>
      <c r="C117" s="831">
        <v>0</v>
      </c>
      <c r="D117" s="831">
        <v>0</v>
      </c>
      <c r="E117" s="832">
        <v>0</v>
      </c>
      <c r="F117" s="650" t="s">
        <v>758</v>
      </c>
    </row>
    <row r="118" spans="1:6" ht="12" customHeight="1" x14ac:dyDescent="0.2">
      <c r="A118" s="1090" t="s">
        <v>133</v>
      </c>
      <c r="B118" s="882" t="s">
        <v>447</v>
      </c>
      <c r="C118" s="831">
        <v>0</v>
      </c>
      <c r="D118" s="831">
        <v>0</v>
      </c>
      <c r="E118" s="832">
        <v>0</v>
      </c>
      <c r="F118" s="650" t="s">
        <v>759</v>
      </c>
    </row>
    <row r="119" spans="1:6" ht="12" customHeight="1" x14ac:dyDescent="0.2">
      <c r="A119" s="1090" t="s">
        <v>134</v>
      </c>
      <c r="B119" s="882" t="s">
        <v>448</v>
      </c>
      <c r="C119" s="831">
        <v>0</v>
      </c>
      <c r="D119" s="831">
        <v>0</v>
      </c>
      <c r="E119" s="832">
        <v>0</v>
      </c>
      <c r="F119" s="650" t="s">
        <v>760</v>
      </c>
    </row>
    <row r="120" spans="1:6" ht="12" customHeight="1" x14ac:dyDescent="0.2">
      <c r="A120" s="1090" t="s">
        <v>449</v>
      </c>
      <c r="B120" s="882" t="s">
        <v>436</v>
      </c>
      <c r="C120" s="831">
        <v>0</v>
      </c>
      <c r="D120" s="831">
        <v>0</v>
      </c>
      <c r="E120" s="832">
        <v>0</v>
      </c>
      <c r="F120" s="650" t="s">
        <v>761</v>
      </c>
    </row>
    <row r="121" spans="1:6" ht="12" customHeight="1" x14ac:dyDescent="0.2">
      <c r="A121" s="1090" t="s">
        <v>450</v>
      </c>
      <c r="B121" s="882" t="s">
        <v>451</v>
      </c>
      <c r="C121" s="831">
        <v>0</v>
      </c>
      <c r="D121" s="831">
        <v>0</v>
      </c>
      <c r="E121" s="832">
        <v>0</v>
      </c>
      <c r="F121" s="650" t="s">
        <v>762</v>
      </c>
    </row>
    <row r="122" spans="1:6" ht="12" customHeight="1" thickBot="1" x14ac:dyDescent="0.25">
      <c r="A122" s="1088" t="s">
        <v>452</v>
      </c>
      <c r="B122" s="882" t="s">
        <v>453</v>
      </c>
      <c r="C122" s="837">
        <v>0</v>
      </c>
      <c r="D122" s="837">
        <v>0</v>
      </c>
      <c r="E122" s="838">
        <v>0</v>
      </c>
      <c r="F122" s="650" t="s">
        <v>763</v>
      </c>
    </row>
    <row r="123" spans="1:6" ht="12" customHeight="1" thickBot="1" x14ac:dyDescent="0.3">
      <c r="A123" s="818" t="s">
        <v>6</v>
      </c>
      <c r="B123" s="1069" t="s">
        <v>454</v>
      </c>
      <c r="C123" s="823"/>
      <c r="D123" s="823"/>
      <c r="E123" s="824"/>
      <c r="F123" s="650" t="s">
        <v>764</v>
      </c>
    </row>
    <row r="124" spans="1:6" ht="12" customHeight="1" x14ac:dyDescent="0.25">
      <c r="A124" s="1041" t="s">
        <v>59</v>
      </c>
      <c r="B124" s="1070" t="s">
        <v>44</v>
      </c>
      <c r="C124" s="827">
        <v>0</v>
      </c>
      <c r="D124" s="827">
        <v>0</v>
      </c>
      <c r="E124" s="828">
        <v>0</v>
      </c>
      <c r="F124" s="650" t="s">
        <v>765</v>
      </c>
    </row>
    <row r="125" spans="1:6" ht="12" customHeight="1" thickBot="1" x14ac:dyDescent="0.3">
      <c r="A125" s="849" t="s">
        <v>60</v>
      </c>
      <c r="B125" s="1066" t="s">
        <v>45</v>
      </c>
      <c r="C125" s="837">
        <v>0</v>
      </c>
      <c r="D125" s="837">
        <v>0</v>
      </c>
      <c r="E125" s="838">
        <v>0</v>
      </c>
      <c r="F125" s="650" t="s">
        <v>766</v>
      </c>
    </row>
    <row r="126" spans="1:6" ht="12" customHeight="1" thickBot="1" x14ac:dyDescent="0.3">
      <c r="A126" s="818" t="s">
        <v>7</v>
      </c>
      <c r="B126" s="1069" t="s">
        <v>455</v>
      </c>
      <c r="C126" s="823">
        <f>C109+C93</f>
        <v>147775</v>
      </c>
      <c r="D126" s="823">
        <f>D109+D93</f>
        <v>156461</v>
      </c>
      <c r="E126" s="824">
        <f>E109+E93</f>
        <v>147490</v>
      </c>
      <c r="F126" s="650" t="s">
        <v>767</v>
      </c>
    </row>
    <row r="127" spans="1:6" ht="12" customHeight="1" thickBot="1" x14ac:dyDescent="0.3">
      <c r="A127" s="818" t="s">
        <v>8</v>
      </c>
      <c r="B127" s="1069" t="s">
        <v>456</v>
      </c>
      <c r="C127" s="823"/>
      <c r="D127" s="823"/>
      <c r="E127" s="824"/>
      <c r="F127" s="650" t="s">
        <v>768</v>
      </c>
    </row>
    <row r="128" spans="1:6" ht="12" customHeight="1" x14ac:dyDescent="0.2">
      <c r="A128" s="1090" t="s">
        <v>63</v>
      </c>
      <c r="B128" s="1070" t="s">
        <v>457</v>
      </c>
      <c r="C128" s="831">
        <v>0</v>
      </c>
      <c r="D128" s="831">
        <v>0</v>
      </c>
      <c r="E128" s="832">
        <v>0</v>
      </c>
      <c r="F128" s="650" t="s">
        <v>769</v>
      </c>
    </row>
    <row r="129" spans="1:11" ht="12" customHeight="1" x14ac:dyDescent="0.2">
      <c r="A129" s="1090" t="s">
        <v>64</v>
      </c>
      <c r="B129" s="1070" t="s">
        <v>458</v>
      </c>
      <c r="C129" s="831">
        <v>0</v>
      </c>
      <c r="D129" s="831">
        <v>0</v>
      </c>
      <c r="E129" s="832">
        <v>0</v>
      </c>
      <c r="F129" s="650" t="s">
        <v>770</v>
      </c>
    </row>
    <row r="130" spans="1:11" ht="12" customHeight="1" thickBot="1" x14ac:dyDescent="0.25">
      <c r="A130" s="1088" t="s">
        <v>65</v>
      </c>
      <c r="B130" s="1071" t="s">
        <v>459</v>
      </c>
      <c r="C130" s="831">
        <v>0</v>
      </c>
      <c r="D130" s="831">
        <v>0</v>
      </c>
      <c r="E130" s="832">
        <v>0</v>
      </c>
      <c r="F130" s="650" t="s">
        <v>771</v>
      </c>
    </row>
    <row r="131" spans="1:11" ht="12" customHeight="1" thickBot="1" x14ac:dyDescent="0.3">
      <c r="A131" s="818" t="s">
        <v>9</v>
      </c>
      <c r="B131" s="1069" t="s">
        <v>460</v>
      </c>
      <c r="C131" s="823"/>
      <c r="D131" s="823"/>
      <c r="E131" s="824"/>
      <c r="F131" s="650" t="s">
        <v>772</v>
      </c>
    </row>
    <row r="132" spans="1:11" ht="12" customHeight="1" x14ac:dyDescent="0.25">
      <c r="A132" s="1041" t="s">
        <v>66</v>
      </c>
      <c r="B132" s="1070" t="s">
        <v>461</v>
      </c>
      <c r="C132" s="831">
        <v>0</v>
      </c>
      <c r="D132" s="831">
        <v>0</v>
      </c>
      <c r="E132" s="832">
        <v>0</v>
      </c>
      <c r="F132" s="650" t="s">
        <v>773</v>
      </c>
    </row>
    <row r="133" spans="1:11" ht="12" customHeight="1" x14ac:dyDescent="0.25">
      <c r="A133" s="1041" t="s">
        <v>67</v>
      </c>
      <c r="B133" s="1070" t="s">
        <v>462</v>
      </c>
      <c r="C133" s="831">
        <v>0</v>
      </c>
      <c r="D133" s="831">
        <v>0</v>
      </c>
      <c r="E133" s="832">
        <v>0</v>
      </c>
      <c r="F133" s="650" t="s">
        <v>774</v>
      </c>
    </row>
    <row r="134" spans="1:11" ht="12" customHeight="1" x14ac:dyDescent="0.25">
      <c r="A134" s="1041" t="s">
        <v>357</v>
      </c>
      <c r="B134" s="1070" t="s">
        <v>463</v>
      </c>
      <c r="C134" s="831">
        <v>0</v>
      </c>
      <c r="D134" s="831">
        <v>0</v>
      </c>
      <c r="E134" s="832">
        <v>0</v>
      </c>
      <c r="F134" s="650" t="s">
        <v>775</v>
      </c>
    </row>
    <row r="135" spans="1:11" ht="12" customHeight="1" thickBot="1" x14ac:dyDescent="0.3">
      <c r="A135" s="1039" t="s">
        <v>359</v>
      </c>
      <c r="B135" s="1071" t="s">
        <v>464</v>
      </c>
      <c r="C135" s="831">
        <v>0</v>
      </c>
      <c r="D135" s="831">
        <v>0</v>
      </c>
      <c r="E135" s="832">
        <v>0</v>
      </c>
      <c r="F135" s="650" t="s">
        <v>776</v>
      </c>
    </row>
    <row r="136" spans="1:11" ht="12" customHeight="1" thickBot="1" x14ac:dyDescent="0.3">
      <c r="A136" s="818" t="s">
        <v>10</v>
      </c>
      <c r="B136" s="1069" t="s">
        <v>465</v>
      </c>
      <c r="C136" s="842"/>
      <c r="D136" s="842"/>
      <c r="E136" s="843"/>
      <c r="F136" s="650" t="s">
        <v>777</v>
      </c>
    </row>
    <row r="137" spans="1:11" s="306" customFormat="1" ht="12" customHeight="1" x14ac:dyDescent="0.25">
      <c r="A137" s="1041" t="s">
        <v>68</v>
      </c>
      <c r="B137" s="1070" t="s">
        <v>466</v>
      </c>
      <c r="C137" s="831"/>
      <c r="D137" s="831"/>
      <c r="E137" s="832"/>
      <c r="F137" s="650" t="s">
        <v>778</v>
      </c>
    </row>
    <row r="138" spans="1:11" x14ac:dyDescent="0.25">
      <c r="A138" s="1041" t="s">
        <v>69</v>
      </c>
      <c r="B138" s="1070" t="s">
        <v>467</v>
      </c>
      <c r="C138" s="831"/>
      <c r="D138" s="831"/>
      <c r="E138" s="832"/>
      <c r="F138" s="650" t="s">
        <v>779</v>
      </c>
      <c r="K138" s="477"/>
    </row>
    <row r="139" spans="1:11" x14ac:dyDescent="0.25">
      <c r="A139" s="1041" t="s">
        <v>366</v>
      </c>
      <c r="B139" s="1070" t="s">
        <v>468</v>
      </c>
      <c r="C139" s="831"/>
      <c r="D139" s="831"/>
      <c r="E139" s="832"/>
      <c r="F139" s="650" t="s">
        <v>780</v>
      </c>
    </row>
    <row r="140" spans="1:11" ht="12" customHeight="1" thickBot="1" x14ac:dyDescent="0.3">
      <c r="A140" s="1039" t="s">
        <v>368</v>
      </c>
      <c r="B140" s="1071" t="s">
        <v>469</v>
      </c>
      <c r="C140" s="831"/>
      <c r="D140" s="831"/>
      <c r="E140" s="832"/>
      <c r="F140" s="650" t="s">
        <v>781</v>
      </c>
    </row>
    <row r="141" spans="1:11" s="306" customFormat="1" ht="12" customHeight="1" thickBot="1" x14ac:dyDescent="0.3">
      <c r="A141" s="818" t="s">
        <v>11</v>
      </c>
      <c r="B141" s="1069" t="s">
        <v>470</v>
      </c>
      <c r="C141" s="895"/>
      <c r="D141" s="895"/>
      <c r="E141" s="894"/>
      <c r="F141" s="650" t="s">
        <v>782</v>
      </c>
    </row>
    <row r="142" spans="1:11" s="306" customFormat="1" ht="12" customHeight="1" x14ac:dyDescent="0.25">
      <c r="A142" s="1041" t="s">
        <v>125</v>
      </c>
      <c r="B142" s="1070" t="s">
        <v>471</v>
      </c>
      <c r="C142" s="831"/>
      <c r="D142" s="831"/>
      <c r="E142" s="832"/>
      <c r="F142" s="650" t="s">
        <v>783</v>
      </c>
    </row>
    <row r="143" spans="1:11" s="306" customFormat="1" ht="12" customHeight="1" x14ac:dyDescent="0.25">
      <c r="A143" s="1041" t="s">
        <v>126</v>
      </c>
      <c r="B143" s="1070" t="s">
        <v>472</v>
      </c>
      <c r="C143" s="831"/>
      <c r="D143" s="831"/>
      <c r="E143" s="832"/>
      <c r="F143" s="650" t="s">
        <v>784</v>
      </c>
    </row>
    <row r="144" spans="1:11" s="306" customFormat="1" ht="12" customHeight="1" x14ac:dyDescent="0.25">
      <c r="A144" s="1041" t="s">
        <v>154</v>
      </c>
      <c r="B144" s="1070" t="s">
        <v>473</v>
      </c>
      <c r="C144" s="831"/>
      <c r="D144" s="831"/>
      <c r="E144" s="832"/>
      <c r="F144" s="650" t="s">
        <v>785</v>
      </c>
    </row>
    <row r="145" spans="1:6" s="306" customFormat="1" ht="12" customHeight="1" thickBot="1" x14ac:dyDescent="0.3">
      <c r="A145" s="1041" t="s">
        <v>374</v>
      </c>
      <c r="B145" s="1070" t="s">
        <v>474</v>
      </c>
      <c r="C145" s="831"/>
      <c r="D145" s="831"/>
      <c r="E145" s="832"/>
      <c r="F145" s="650" t="s">
        <v>786</v>
      </c>
    </row>
    <row r="146" spans="1:6" s="306" customFormat="1" ht="12" customHeight="1" thickBot="1" x14ac:dyDescent="0.3">
      <c r="A146" s="818" t="s">
        <v>12</v>
      </c>
      <c r="B146" s="1069" t="s">
        <v>475</v>
      </c>
      <c r="C146" s="897"/>
      <c r="D146" s="897"/>
      <c r="E146" s="896"/>
      <c r="F146" s="650" t="s">
        <v>787</v>
      </c>
    </row>
    <row r="147" spans="1:6" s="306" customFormat="1" ht="12" customHeight="1" thickBot="1" x14ac:dyDescent="0.3">
      <c r="A147" s="1094" t="s">
        <v>13</v>
      </c>
      <c r="B147" s="1072" t="s">
        <v>476</v>
      </c>
      <c r="C147" s="897">
        <f>C126</f>
        <v>147775</v>
      </c>
      <c r="D147" s="897">
        <f>D126</f>
        <v>156461</v>
      </c>
      <c r="E147" s="896">
        <f>E126</f>
        <v>147490</v>
      </c>
      <c r="F147" s="650" t="s">
        <v>788</v>
      </c>
    </row>
    <row r="148" spans="1:6" ht="12.75" customHeight="1" x14ac:dyDescent="0.3">
      <c r="A148" s="1073"/>
      <c r="B148" s="1073"/>
      <c r="C148" s="1074"/>
      <c r="D148" s="1074"/>
      <c r="E148" s="1074"/>
      <c r="F148" s="650" t="s">
        <v>789</v>
      </c>
    </row>
    <row r="149" spans="1:6" ht="12" customHeight="1" x14ac:dyDescent="0.3">
      <c r="A149" s="1334" t="s">
        <v>477</v>
      </c>
      <c r="B149" s="1334"/>
      <c r="C149" s="1334"/>
      <c r="D149" s="1334"/>
      <c r="E149" s="1334"/>
      <c r="F149" s="650" t="s">
        <v>790</v>
      </c>
    </row>
    <row r="150" spans="1:6" ht="15" customHeight="1" thickBot="1" x14ac:dyDescent="0.35">
      <c r="A150" s="1075" t="s">
        <v>109</v>
      </c>
      <c r="B150" s="1075"/>
      <c r="C150" s="1073"/>
      <c r="D150" s="1074"/>
      <c r="E150" s="815" t="s">
        <v>153</v>
      </c>
      <c r="F150" s="650" t="s">
        <v>791</v>
      </c>
    </row>
    <row r="151" spans="1:6" ht="31.5" customHeight="1" thickBot="1" x14ac:dyDescent="0.3">
      <c r="A151" s="821">
        <v>1</v>
      </c>
      <c r="B151" s="889" t="s">
        <v>478</v>
      </c>
      <c r="C151" s="1076">
        <f>+C62-C126</f>
        <v>-143841</v>
      </c>
      <c r="D151" s="1076">
        <f>+D62-D126</f>
        <v>-150627</v>
      </c>
      <c r="E151" s="1076">
        <f>+E62-E126</f>
        <v>-137633</v>
      </c>
    </row>
    <row r="152" spans="1:6" ht="27" customHeight="1" thickBot="1" x14ac:dyDescent="0.3">
      <c r="A152" s="821" t="s">
        <v>5</v>
      </c>
      <c r="B152" s="889" t="s">
        <v>479</v>
      </c>
      <c r="C152" s="1076">
        <f>+C85-C146</f>
        <v>143841</v>
      </c>
      <c r="D152" s="1076">
        <f>+D85-D146</f>
        <v>150627</v>
      </c>
      <c r="E152" s="1076">
        <f>+E85-E146</f>
        <v>142685</v>
      </c>
    </row>
  </sheetData>
  <mergeCells count="10">
    <mergeCell ref="B1:E1"/>
    <mergeCell ref="B90:B91"/>
    <mergeCell ref="C90:E90"/>
    <mergeCell ref="A149:E149"/>
    <mergeCell ref="A2:E2"/>
    <mergeCell ref="A4:A5"/>
    <mergeCell ref="B4:B5"/>
    <mergeCell ref="C4:E4"/>
    <mergeCell ref="A88:E88"/>
    <mergeCell ref="A90:A91"/>
  </mergeCells>
  <printOptions horizontalCentered="1"/>
  <pageMargins left="0.78740157480314965" right="0.78740157480314965" top="1.1811023622047245" bottom="0.98425196850393704" header="0.78740157480314965" footer="0.78740157480314965"/>
  <pageSetup paperSize="9" scale="70" orientation="portrait" r:id="rId1"/>
  <headerFooter alignWithMargins="0">
    <oddHeader xml:space="preserve">&amp;C
A GÖNYŰI KÉK DUNA ÓVODA ÉS BÖLCSŐDE 2019
. ÉVI ZÁRSZÁMADÁSÁNAK PÉNZÜGYI MÉRLEGE
</oddHeader>
  </headerFooter>
  <rowBreaks count="1" manualBreakCount="1">
    <brk id="87" max="4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7DBCF-68C3-4972-912B-9FDDA9ED87E6}">
  <sheetPr>
    <tabColor indexed="50"/>
  </sheetPr>
  <dimension ref="A1:K152"/>
  <sheetViews>
    <sheetView view="pageBreakPreview" topLeftCell="A67" zoomScaleNormal="100" zoomScaleSheetLayoutView="100" workbookViewId="0">
      <selection activeCell="B55" sqref="B55"/>
    </sheetView>
  </sheetViews>
  <sheetFormatPr defaultColWidth="9.33203125" defaultRowHeight="13.2" x14ac:dyDescent="0.25"/>
  <cols>
    <col min="1" max="1" width="18.77734375" style="505" customWidth="1"/>
    <col min="2" max="2" width="65.33203125" style="506" customWidth="1"/>
    <col min="3" max="5" width="17" style="507" customWidth="1"/>
    <col min="6" max="6" width="9.33203125" style="642" hidden="1" customWidth="1"/>
    <col min="7" max="16384" width="9.33203125" style="26"/>
  </cols>
  <sheetData>
    <row r="1" spans="1:6" ht="24" customHeight="1" x14ac:dyDescent="0.25">
      <c r="C1" s="1339" t="s">
        <v>1036</v>
      </c>
      <c r="D1" s="1340"/>
      <c r="E1" s="1340"/>
    </row>
    <row r="2" spans="1:6" ht="15.6" x14ac:dyDescent="0.25">
      <c r="A2" s="1335" t="s">
        <v>1</v>
      </c>
      <c r="B2" s="1335"/>
      <c r="C2" s="1335"/>
      <c r="D2" s="1335"/>
      <c r="E2" s="1335"/>
    </row>
    <row r="3" spans="1:6" s="481" customFormat="1" ht="16.5" customHeight="1" thickBot="1" x14ac:dyDescent="0.3">
      <c r="A3" s="814" t="s">
        <v>107</v>
      </c>
      <c r="B3" s="814"/>
      <c r="C3" s="815"/>
      <c r="D3" s="815"/>
      <c r="E3" s="815" t="s">
        <v>153</v>
      </c>
      <c r="F3" s="645"/>
    </row>
    <row r="4" spans="1:6" s="528" customFormat="1" ht="21.75" customHeight="1" x14ac:dyDescent="0.25">
      <c r="A4" s="1336" t="s">
        <v>58</v>
      </c>
      <c r="B4" s="1330" t="s">
        <v>3</v>
      </c>
      <c r="C4" s="1332" t="s">
        <v>865</v>
      </c>
      <c r="D4" s="1332"/>
      <c r="E4" s="1333"/>
      <c r="F4" s="646"/>
    </row>
    <row r="5" spans="1:6" s="528" customFormat="1" ht="24.75" customHeight="1" thickBot="1" x14ac:dyDescent="0.3">
      <c r="A5" s="1337"/>
      <c r="B5" s="1331"/>
      <c r="C5" s="1117" t="s">
        <v>174</v>
      </c>
      <c r="D5" s="1117" t="s">
        <v>178</v>
      </c>
      <c r="E5" s="817" t="s">
        <v>179</v>
      </c>
      <c r="F5" s="646"/>
    </row>
    <row r="6" spans="1:6" s="529" customFormat="1" ht="30" customHeight="1" thickBot="1" x14ac:dyDescent="0.3">
      <c r="A6" s="818" t="s">
        <v>423</v>
      </c>
      <c r="B6" s="819" t="s">
        <v>424</v>
      </c>
      <c r="C6" s="819" t="s">
        <v>425</v>
      </c>
      <c r="D6" s="819" t="s">
        <v>426</v>
      </c>
      <c r="E6" s="870" t="s">
        <v>427</v>
      </c>
      <c r="F6" s="647"/>
    </row>
    <row r="7" spans="1:6" ht="25.5" customHeight="1" thickBot="1" x14ac:dyDescent="0.3">
      <c r="A7" s="821" t="s">
        <v>4</v>
      </c>
      <c r="B7" s="1047" t="s">
        <v>307</v>
      </c>
      <c r="C7" s="823"/>
      <c r="D7" s="823"/>
      <c r="E7" s="824"/>
    </row>
    <row r="8" spans="1:6" s="530" customFormat="1" ht="12.9" customHeight="1" x14ac:dyDescent="0.2">
      <c r="A8" s="825" t="s">
        <v>70</v>
      </c>
      <c r="B8" s="1048" t="s">
        <v>308</v>
      </c>
      <c r="C8" s="827">
        <v>0</v>
      </c>
      <c r="D8" s="827">
        <v>0</v>
      </c>
      <c r="E8" s="828">
        <v>0</v>
      </c>
      <c r="F8" s="648"/>
    </row>
    <row r="9" spans="1:6" s="530" customFormat="1" ht="15.9" customHeight="1" x14ac:dyDescent="0.2">
      <c r="A9" s="829" t="s">
        <v>71</v>
      </c>
      <c r="B9" s="1049" t="s">
        <v>309</v>
      </c>
      <c r="C9" s="831">
        <v>0</v>
      </c>
      <c r="D9" s="831">
        <v>0</v>
      </c>
      <c r="E9" s="832">
        <v>0</v>
      </c>
      <c r="F9" s="648"/>
    </row>
    <row r="10" spans="1:6" s="530" customFormat="1" ht="12" customHeight="1" x14ac:dyDescent="0.2">
      <c r="A10" s="829" t="s">
        <v>72</v>
      </c>
      <c r="B10" s="1049" t="s">
        <v>310</v>
      </c>
      <c r="C10" s="831">
        <v>0</v>
      </c>
      <c r="D10" s="831">
        <v>0</v>
      </c>
      <c r="E10" s="832">
        <v>0</v>
      </c>
      <c r="F10" s="648" t="s">
        <v>736</v>
      </c>
    </row>
    <row r="11" spans="1:6" s="504" customFormat="1" ht="12" customHeight="1" x14ac:dyDescent="0.2">
      <c r="A11" s="829" t="s">
        <v>73</v>
      </c>
      <c r="B11" s="1049" t="s">
        <v>311</v>
      </c>
      <c r="C11" s="831">
        <v>0</v>
      </c>
      <c r="D11" s="831">
        <v>0</v>
      </c>
      <c r="E11" s="832">
        <v>0</v>
      </c>
      <c r="F11" s="648" t="s">
        <v>737</v>
      </c>
    </row>
    <row r="12" spans="1:6" s="531" customFormat="1" ht="12" customHeight="1" x14ac:dyDescent="0.2">
      <c r="A12" s="829" t="s">
        <v>103</v>
      </c>
      <c r="B12" s="1049" t="s">
        <v>312</v>
      </c>
      <c r="C12" s="831">
        <v>0</v>
      </c>
      <c r="D12" s="831">
        <v>0</v>
      </c>
      <c r="E12" s="832">
        <v>0</v>
      </c>
      <c r="F12" s="648" t="s">
        <v>738</v>
      </c>
    </row>
    <row r="13" spans="1:6" s="531" customFormat="1" ht="12" customHeight="1" thickBot="1" x14ac:dyDescent="0.25">
      <c r="A13" s="834" t="s">
        <v>74</v>
      </c>
      <c r="B13" s="1050" t="s">
        <v>313</v>
      </c>
      <c r="C13" s="837">
        <v>0</v>
      </c>
      <c r="D13" s="837">
        <v>0</v>
      </c>
      <c r="E13" s="838">
        <v>0</v>
      </c>
      <c r="F13" s="648" t="s">
        <v>739</v>
      </c>
    </row>
    <row r="14" spans="1:6" s="531" customFormat="1" ht="12" customHeight="1" thickBot="1" x14ac:dyDescent="0.3">
      <c r="A14" s="821" t="s">
        <v>5</v>
      </c>
      <c r="B14" s="1051" t="s">
        <v>314</v>
      </c>
      <c r="C14" s="823">
        <f>SUM(C15:C20)</f>
        <v>0</v>
      </c>
      <c r="D14" s="823">
        <f>SUM(D15:D20)</f>
        <v>2104</v>
      </c>
      <c r="E14" s="823">
        <f>SUM(E15:E20)</f>
        <v>2154</v>
      </c>
      <c r="F14" s="648" t="s">
        <v>740</v>
      </c>
    </row>
    <row r="15" spans="1:6" s="531" customFormat="1" ht="12" customHeight="1" x14ac:dyDescent="0.2">
      <c r="A15" s="825" t="s">
        <v>76</v>
      </c>
      <c r="B15" s="1048" t="s">
        <v>315</v>
      </c>
      <c r="C15" s="827">
        <v>0</v>
      </c>
      <c r="D15" s="827">
        <v>0</v>
      </c>
      <c r="E15" s="828">
        <v>0</v>
      </c>
      <c r="F15" s="648" t="s">
        <v>741</v>
      </c>
    </row>
    <row r="16" spans="1:6" s="504" customFormat="1" ht="12" customHeight="1" x14ac:dyDescent="0.2">
      <c r="A16" s="829" t="s">
        <v>77</v>
      </c>
      <c r="B16" s="1049" t="s">
        <v>316</v>
      </c>
      <c r="C16" s="831">
        <v>0</v>
      </c>
      <c r="D16" s="831">
        <v>0</v>
      </c>
      <c r="E16" s="832">
        <v>0</v>
      </c>
      <c r="F16" s="648" t="s">
        <v>742</v>
      </c>
    </row>
    <row r="17" spans="1:6" s="504" customFormat="1" ht="12" customHeight="1" x14ac:dyDescent="0.2">
      <c r="A17" s="829" t="s">
        <v>78</v>
      </c>
      <c r="B17" s="1049" t="s">
        <v>317</v>
      </c>
      <c r="C17" s="831">
        <v>0</v>
      </c>
      <c r="D17" s="831">
        <v>0</v>
      </c>
      <c r="E17" s="832">
        <v>0</v>
      </c>
      <c r="F17" s="648" t="s">
        <v>743</v>
      </c>
    </row>
    <row r="18" spans="1:6" s="504" customFormat="1" ht="12" customHeight="1" x14ac:dyDescent="0.2">
      <c r="A18" s="829" t="s">
        <v>79</v>
      </c>
      <c r="B18" s="1049" t="s">
        <v>318</v>
      </c>
      <c r="C18" s="831">
        <v>0</v>
      </c>
      <c r="D18" s="831">
        <v>0</v>
      </c>
      <c r="E18" s="832">
        <v>0</v>
      </c>
      <c r="F18" s="648" t="s">
        <v>744</v>
      </c>
    </row>
    <row r="19" spans="1:6" s="504" customFormat="1" ht="12" customHeight="1" x14ac:dyDescent="0.2">
      <c r="A19" s="829" t="s">
        <v>80</v>
      </c>
      <c r="B19" s="1049" t="s">
        <v>319</v>
      </c>
      <c r="C19" s="831">
        <v>0</v>
      </c>
      <c r="D19" s="831">
        <v>2104</v>
      </c>
      <c r="E19" s="832">
        <v>2154</v>
      </c>
      <c r="F19" s="648" t="s">
        <v>745</v>
      </c>
    </row>
    <row r="20" spans="1:6" s="504" customFormat="1" ht="12" customHeight="1" thickBot="1" x14ac:dyDescent="0.25">
      <c r="A20" s="834" t="s">
        <v>87</v>
      </c>
      <c r="B20" s="1050" t="s">
        <v>320</v>
      </c>
      <c r="C20" s="837">
        <v>0</v>
      </c>
      <c r="D20" s="837">
        <v>0</v>
      </c>
      <c r="E20" s="838">
        <v>0</v>
      </c>
      <c r="F20" s="648" t="s">
        <v>746</v>
      </c>
    </row>
    <row r="21" spans="1:6" s="504" customFormat="1" ht="12" customHeight="1" thickBot="1" x14ac:dyDescent="0.3">
      <c r="A21" s="821" t="s">
        <v>6</v>
      </c>
      <c r="B21" s="1047" t="s">
        <v>321</v>
      </c>
      <c r="C21" s="823"/>
      <c r="D21" s="823"/>
      <c r="E21" s="824"/>
      <c r="F21" s="648" t="s">
        <v>747</v>
      </c>
    </row>
    <row r="22" spans="1:6" s="504" customFormat="1" ht="12" customHeight="1" x14ac:dyDescent="0.2">
      <c r="A22" s="825" t="s">
        <v>59</v>
      </c>
      <c r="B22" s="1048" t="s">
        <v>322</v>
      </c>
      <c r="C22" s="827">
        <v>0</v>
      </c>
      <c r="D22" s="827">
        <v>0</v>
      </c>
      <c r="E22" s="828">
        <v>0</v>
      </c>
      <c r="F22" s="648" t="s">
        <v>748</v>
      </c>
    </row>
    <row r="23" spans="1:6" s="531" customFormat="1" ht="12" customHeight="1" x14ac:dyDescent="0.2">
      <c r="A23" s="829" t="s">
        <v>60</v>
      </c>
      <c r="B23" s="1049" t="s">
        <v>323</v>
      </c>
      <c r="C23" s="831">
        <v>0</v>
      </c>
      <c r="D23" s="831">
        <v>0</v>
      </c>
      <c r="E23" s="832">
        <v>0</v>
      </c>
      <c r="F23" s="648" t="s">
        <v>749</v>
      </c>
    </row>
    <row r="24" spans="1:6" s="531" customFormat="1" ht="12" customHeight="1" x14ac:dyDescent="0.2">
      <c r="A24" s="829" t="s">
        <v>61</v>
      </c>
      <c r="B24" s="1049" t="s">
        <v>324</v>
      </c>
      <c r="C24" s="831">
        <v>0</v>
      </c>
      <c r="D24" s="831">
        <v>0</v>
      </c>
      <c r="E24" s="832">
        <v>0</v>
      </c>
      <c r="F24" s="648" t="s">
        <v>750</v>
      </c>
    </row>
    <row r="25" spans="1:6" s="531" customFormat="1" ht="12" customHeight="1" x14ac:dyDescent="0.2">
      <c r="A25" s="829" t="s">
        <v>62</v>
      </c>
      <c r="B25" s="1049" t="s">
        <v>325</v>
      </c>
      <c r="C25" s="831">
        <v>0</v>
      </c>
      <c r="D25" s="831">
        <v>0</v>
      </c>
      <c r="E25" s="832">
        <v>0</v>
      </c>
      <c r="F25" s="648" t="s">
        <v>751</v>
      </c>
    </row>
    <row r="26" spans="1:6" s="504" customFormat="1" ht="12" customHeight="1" x14ac:dyDescent="0.2">
      <c r="A26" s="829" t="s">
        <v>115</v>
      </c>
      <c r="B26" s="1049" t="s">
        <v>326</v>
      </c>
      <c r="C26" s="831">
        <v>0</v>
      </c>
      <c r="D26" s="831">
        <v>0</v>
      </c>
      <c r="E26" s="832">
        <v>0</v>
      </c>
      <c r="F26" s="648" t="s">
        <v>752</v>
      </c>
    </row>
    <row r="27" spans="1:6" s="531" customFormat="1" ht="12" customHeight="1" thickBot="1" x14ac:dyDescent="0.3">
      <c r="A27" s="834" t="s">
        <v>116</v>
      </c>
      <c r="B27" s="1052" t="s">
        <v>327</v>
      </c>
      <c r="C27" s="837">
        <v>0</v>
      </c>
      <c r="D27" s="837">
        <v>0</v>
      </c>
      <c r="E27" s="838">
        <v>0</v>
      </c>
      <c r="F27" s="648" t="s">
        <v>753</v>
      </c>
    </row>
    <row r="28" spans="1:6" s="531" customFormat="1" ht="12" customHeight="1" thickBot="1" x14ac:dyDescent="0.3">
      <c r="A28" s="821" t="s">
        <v>117</v>
      </c>
      <c r="B28" s="1047" t="s">
        <v>328</v>
      </c>
      <c r="C28" s="842"/>
      <c r="D28" s="842">
        <f>D34</f>
        <v>0</v>
      </c>
      <c r="E28" s="842">
        <f>E34</f>
        <v>0</v>
      </c>
      <c r="F28" s="648" t="s">
        <v>754</v>
      </c>
    </row>
    <row r="29" spans="1:6" s="531" customFormat="1" ht="12" customHeight="1" x14ac:dyDescent="0.2">
      <c r="A29" s="825" t="s">
        <v>329</v>
      </c>
      <c r="B29" s="1048" t="s">
        <v>330</v>
      </c>
      <c r="C29" s="844"/>
      <c r="D29" s="844"/>
      <c r="E29" s="845"/>
      <c r="F29" s="648" t="s">
        <v>755</v>
      </c>
    </row>
    <row r="30" spans="1:6" s="531" customFormat="1" ht="12" customHeight="1" x14ac:dyDescent="0.2">
      <c r="A30" s="829" t="s">
        <v>331</v>
      </c>
      <c r="B30" s="1049" t="s">
        <v>332</v>
      </c>
      <c r="C30" s="831"/>
      <c r="D30" s="831"/>
      <c r="E30" s="832"/>
      <c r="F30" s="648" t="s">
        <v>756</v>
      </c>
    </row>
    <row r="31" spans="1:6" s="531" customFormat="1" ht="12" customHeight="1" x14ac:dyDescent="0.2">
      <c r="A31" s="829" t="s">
        <v>333</v>
      </c>
      <c r="B31" s="1049" t="s">
        <v>334</v>
      </c>
      <c r="C31" s="831">
        <v>0</v>
      </c>
      <c r="D31" s="831">
        <v>0</v>
      </c>
      <c r="E31" s="832">
        <v>0</v>
      </c>
      <c r="F31" s="648" t="s">
        <v>757</v>
      </c>
    </row>
    <row r="32" spans="1:6" s="531" customFormat="1" ht="12" customHeight="1" x14ac:dyDescent="0.2">
      <c r="A32" s="829" t="s">
        <v>335</v>
      </c>
      <c r="B32" s="1049" t="s">
        <v>336</v>
      </c>
      <c r="C32" s="831">
        <v>0</v>
      </c>
      <c r="D32" s="831">
        <v>0</v>
      </c>
      <c r="E32" s="832">
        <v>0</v>
      </c>
      <c r="F32" s="648" t="s">
        <v>758</v>
      </c>
    </row>
    <row r="33" spans="1:6" s="531" customFormat="1" ht="12" customHeight="1" x14ac:dyDescent="0.2">
      <c r="A33" s="829" t="s">
        <v>337</v>
      </c>
      <c r="B33" s="1049" t="s">
        <v>338</v>
      </c>
      <c r="C33" s="831">
        <v>0</v>
      </c>
      <c r="D33" s="831">
        <v>0</v>
      </c>
      <c r="E33" s="832">
        <v>0</v>
      </c>
      <c r="F33" s="648" t="s">
        <v>759</v>
      </c>
    </row>
    <row r="34" spans="1:6" s="531" customFormat="1" ht="12" customHeight="1" thickBot="1" x14ac:dyDescent="0.3">
      <c r="A34" s="834" t="s">
        <v>339</v>
      </c>
      <c r="B34" s="1052" t="s">
        <v>340</v>
      </c>
      <c r="C34" s="837">
        <v>0</v>
      </c>
      <c r="D34" s="837"/>
      <c r="E34" s="838"/>
      <c r="F34" s="648" t="s">
        <v>760</v>
      </c>
    </row>
    <row r="35" spans="1:6" s="531" customFormat="1" ht="12" customHeight="1" thickBot="1" x14ac:dyDescent="0.3">
      <c r="A35" s="821" t="s">
        <v>8</v>
      </c>
      <c r="B35" s="1047" t="s">
        <v>341</v>
      </c>
      <c r="C35" s="823"/>
      <c r="D35" s="823">
        <f>D37+D41</f>
        <v>100</v>
      </c>
      <c r="E35" s="824">
        <f>E37+E41+E43</f>
        <v>120</v>
      </c>
      <c r="F35" s="648" t="s">
        <v>761</v>
      </c>
    </row>
    <row r="36" spans="1:6" s="531" customFormat="1" ht="12" customHeight="1" x14ac:dyDescent="0.2">
      <c r="A36" s="825" t="s">
        <v>63</v>
      </c>
      <c r="B36" s="1048" t="s">
        <v>342</v>
      </c>
      <c r="C36" s="827"/>
      <c r="D36" s="827"/>
      <c r="E36" s="828"/>
      <c r="F36" s="648" t="s">
        <v>762</v>
      </c>
    </row>
    <row r="37" spans="1:6" s="531" customFormat="1" ht="12" customHeight="1" x14ac:dyDescent="0.2">
      <c r="A37" s="829" t="s">
        <v>64</v>
      </c>
      <c r="B37" s="1049" t="s">
        <v>343</v>
      </c>
      <c r="C37" s="831">
        <v>0</v>
      </c>
      <c r="D37" s="831">
        <v>79</v>
      </c>
      <c r="E37" s="832">
        <v>94</v>
      </c>
      <c r="F37" s="648" t="s">
        <v>763</v>
      </c>
    </row>
    <row r="38" spans="1:6" s="531" customFormat="1" ht="12" customHeight="1" x14ac:dyDescent="0.2">
      <c r="A38" s="829" t="s">
        <v>65</v>
      </c>
      <c r="B38" s="1049" t="s">
        <v>344</v>
      </c>
      <c r="C38" s="831">
        <v>0</v>
      </c>
      <c r="D38" s="831">
        <v>0</v>
      </c>
      <c r="E38" s="832">
        <v>0</v>
      </c>
      <c r="F38" s="648" t="s">
        <v>764</v>
      </c>
    </row>
    <row r="39" spans="1:6" s="531" customFormat="1" ht="12" customHeight="1" x14ac:dyDescent="0.2">
      <c r="A39" s="829" t="s">
        <v>119</v>
      </c>
      <c r="B39" s="1049" t="s">
        <v>345</v>
      </c>
      <c r="C39" s="831">
        <v>0</v>
      </c>
      <c r="D39" s="831">
        <v>0</v>
      </c>
      <c r="E39" s="832">
        <v>0</v>
      </c>
      <c r="F39" s="648" t="s">
        <v>765</v>
      </c>
    </row>
    <row r="40" spans="1:6" s="531" customFormat="1" ht="12" customHeight="1" x14ac:dyDescent="0.2">
      <c r="A40" s="829" t="s">
        <v>120</v>
      </c>
      <c r="B40" s="1049" t="s">
        <v>346</v>
      </c>
      <c r="C40" s="831">
        <v>0</v>
      </c>
      <c r="D40" s="831">
        <v>0</v>
      </c>
      <c r="E40" s="832">
        <v>0</v>
      </c>
      <c r="F40" s="648" t="s">
        <v>766</v>
      </c>
    </row>
    <row r="41" spans="1:6" s="531" customFormat="1" ht="12" customHeight="1" x14ac:dyDescent="0.2">
      <c r="A41" s="829" t="s">
        <v>121</v>
      </c>
      <c r="B41" s="1049" t="s">
        <v>347</v>
      </c>
      <c r="C41" s="831">
        <v>0</v>
      </c>
      <c r="D41" s="831">
        <v>21</v>
      </c>
      <c r="E41" s="832">
        <v>26</v>
      </c>
      <c r="F41" s="648" t="s">
        <v>767</v>
      </c>
    </row>
    <row r="42" spans="1:6" s="531" customFormat="1" ht="12" customHeight="1" x14ac:dyDescent="0.2">
      <c r="A42" s="829" t="s">
        <v>122</v>
      </c>
      <c r="B42" s="1049" t="s">
        <v>348</v>
      </c>
      <c r="C42" s="831">
        <v>0</v>
      </c>
      <c r="D42" s="831">
        <v>0</v>
      </c>
      <c r="E42" s="832">
        <v>0</v>
      </c>
      <c r="F42" s="648" t="s">
        <v>768</v>
      </c>
    </row>
    <row r="43" spans="1:6" s="531" customFormat="1" ht="12" customHeight="1" x14ac:dyDescent="0.2">
      <c r="A43" s="829" t="s">
        <v>123</v>
      </c>
      <c r="B43" s="1049" t="s">
        <v>349</v>
      </c>
      <c r="C43" s="831">
        <v>0</v>
      </c>
      <c r="D43" s="831">
        <v>0</v>
      </c>
      <c r="E43" s="832"/>
      <c r="F43" s="648" t="s">
        <v>769</v>
      </c>
    </row>
    <row r="44" spans="1:6" s="531" customFormat="1" ht="12" customHeight="1" x14ac:dyDescent="0.2">
      <c r="A44" s="829" t="s">
        <v>350</v>
      </c>
      <c r="B44" s="1049" t="s">
        <v>351</v>
      </c>
      <c r="C44" s="848">
        <v>0</v>
      </c>
      <c r="D44" s="848">
        <v>0</v>
      </c>
      <c r="E44" s="847">
        <v>0</v>
      </c>
      <c r="F44" s="648" t="s">
        <v>770</v>
      </c>
    </row>
    <row r="45" spans="1:6" s="531" customFormat="1" ht="12" customHeight="1" thickBot="1" x14ac:dyDescent="0.25">
      <c r="A45" s="849" t="s">
        <v>352</v>
      </c>
      <c r="B45" s="1050" t="s">
        <v>353</v>
      </c>
      <c r="C45" s="851">
        <v>0</v>
      </c>
      <c r="D45" s="851"/>
      <c r="E45" s="850"/>
      <c r="F45" s="648" t="s">
        <v>771</v>
      </c>
    </row>
    <row r="46" spans="1:6" s="531" customFormat="1" ht="12" customHeight="1" thickBot="1" x14ac:dyDescent="0.3">
      <c r="A46" s="821" t="s">
        <v>9</v>
      </c>
      <c r="B46" s="1047" t="s">
        <v>354</v>
      </c>
      <c r="C46" s="823">
        <f>SUM(C47:C51)</f>
        <v>0</v>
      </c>
      <c r="D46" s="823">
        <f>SUM(D47:D51)</f>
        <v>0</v>
      </c>
      <c r="E46" s="823">
        <f>SUM(E47:E51)</f>
        <v>0</v>
      </c>
      <c r="F46" s="648" t="s">
        <v>772</v>
      </c>
    </row>
    <row r="47" spans="1:6" s="531" customFormat="1" ht="12" customHeight="1" x14ac:dyDescent="0.2">
      <c r="A47" s="825" t="s">
        <v>66</v>
      </c>
      <c r="B47" s="1048" t="s">
        <v>355</v>
      </c>
      <c r="C47" s="853"/>
      <c r="D47" s="853"/>
      <c r="E47" s="852"/>
      <c r="F47" s="648" t="s">
        <v>773</v>
      </c>
    </row>
    <row r="48" spans="1:6" s="531" customFormat="1" ht="12" customHeight="1" x14ac:dyDescent="0.2">
      <c r="A48" s="829" t="s">
        <v>67</v>
      </c>
      <c r="B48" s="1049" t="s">
        <v>356</v>
      </c>
      <c r="C48" s="848"/>
      <c r="D48" s="848"/>
      <c r="E48" s="847"/>
      <c r="F48" s="648"/>
    </row>
    <row r="49" spans="1:6" s="504" customFormat="1" ht="12" customHeight="1" x14ac:dyDescent="0.2">
      <c r="A49" s="829" t="s">
        <v>357</v>
      </c>
      <c r="B49" s="1049" t="s">
        <v>358</v>
      </c>
      <c r="C49" s="848"/>
      <c r="D49" s="848"/>
      <c r="E49" s="847"/>
      <c r="F49" s="648" t="s">
        <v>774</v>
      </c>
    </row>
    <row r="50" spans="1:6" s="531" customFormat="1" ht="12" customHeight="1" x14ac:dyDescent="0.2">
      <c r="A50" s="829" t="s">
        <v>359</v>
      </c>
      <c r="B50" s="1049" t="s">
        <v>360</v>
      </c>
      <c r="C50" s="848"/>
      <c r="D50" s="848"/>
      <c r="E50" s="847"/>
      <c r="F50" s="648" t="s">
        <v>775</v>
      </c>
    </row>
    <row r="51" spans="1:6" s="531" customFormat="1" ht="12" customHeight="1" thickBot="1" x14ac:dyDescent="0.25">
      <c r="A51" s="834" t="s">
        <v>361</v>
      </c>
      <c r="B51" s="1050" t="s">
        <v>362</v>
      </c>
      <c r="C51" s="851"/>
      <c r="D51" s="851"/>
      <c r="E51" s="851"/>
      <c r="F51" s="648" t="s">
        <v>776</v>
      </c>
    </row>
    <row r="52" spans="1:6" s="531" customFormat="1" ht="12" customHeight="1" thickBot="1" x14ac:dyDescent="0.3">
      <c r="A52" s="821" t="s">
        <v>124</v>
      </c>
      <c r="B52" s="1047" t="s">
        <v>363</v>
      </c>
      <c r="C52" s="823"/>
      <c r="D52" s="823">
        <f>D55</f>
        <v>0</v>
      </c>
      <c r="E52" s="823">
        <f>E55</f>
        <v>0</v>
      </c>
      <c r="F52" s="648" t="s">
        <v>777</v>
      </c>
    </row>
    <row r="53" spans="1:6" s="531" customFormat="1" ht="12" customHeight="1" x14ac:dyDescent="0.2">
      <c r="A53" s="825" t="s">
        <v>68</v>
      </c>
      <c r="B53" s="1048" t="s">
        <v>364</v>
      </c>
      <c r="C53" s="827">
        <v>0</v>
      </c>
      <c r="D53" s="827">
        <v>0</v>
      </c>
      <c r="E53" s="828">
        <v>0</v>
      </c>
      <c r="F53" s="648" t="s">
        <v>778</v>
      </c>
    </row>
    <row r="54" spans="1:6" s="531" customFormat="1" ht="12" customHeight="1" x14ac:dyDescent="0.2">
      <c r="A54" s="829" t="s">
        <v>69</v>
      </c>
      <c r="B54" s="1049" t="s">
        <v>365</v>
      </c>
      <c r="C54" s="831">
        <v>0</v>
      </c>
      <c r="D54" s="831">
        <v>0</v>
      </c>
      <c r="E54" s="832">
        <v>0</v>
      </c>
      <c r="F54" s="648" t="s">
        <v>779</v>
      </c>
    </row>
    <row r="55" spans="1:6" s="531" customFormat="1" ht="12" customHeight="1" x14ac:dyDescent="0.2">
      <c r="A55" s="829" t="s">
        <v>366</v>
      </c>
      <c r="B55" s="1049" t="s">
        <v>367</v>
      </c>
      <c r="C55" s="831"/>
      <c r="D55" s="831"/>
      <c r="E55" s="832"/>
      <c r="F55" s="648" t="s">
        <v>780</v>
      </c>
    </row>
    <row r="56" spans="1:6" s="531" customFormat="1" ht="27" customHeight="1" thickBot="1" x14ac:dyDescent="0.25">
      <c r="A56" s="834" t="s">
        <v>368</v>
      </c>
      <c r="B56" s="1050" t="s">
        <v>369</v>
      </c>
      <c r="C56" s="837">
        <v>0</v>
      </c>
      <c r="D56" s="837">
        <v>0</v>
      </c>
      <c r="E56" s="838">
        <v>0</v>
      </c>
      <c r="F56" s="648" t="s">
        <v>781</v>
      </c>
    </row>
    <row r="57" spans="1:6" s="504" customFormat="1" ht="12" customHeight="1" thickBot="1" x14ac:dyDescent="0.3">
      <c r="A57" s="821" t="s">
        <v>11</v>
      </c>
      <c r="B57" s="1051" t="s">
        <v>370</v>
      </c>
      <c r="C57" s="823"/>
      <c r="D57" s="823"/>
      <c r="E57" s="824"/>
      <c r="F57" s="648" t="s">
        <v>782</v>
      </c>
    </row>
    <row r="58" spans="1:6" s="504" customFormat="1" ht="12" customHeight="1" x14ac:dyDescent="0.2">
      <c r="A58" s="825" t="s">
        <v>125</v>
      </c>
      <c r="B58" s="1048" t="s">
        <v>371</v>
      </c>
      <c r="C58" s="848"/>
      <c r="D58" s="848"/>
      <c r="E58" s="847"/>
      <c r="F58" s="648" t="s">
        <v>783</v>
      </c>
    </row>
    <row r="59" spans="1:6" s="504" customFormat="1" ht="12" customHeight="1" x14ac:dyDescent="0.2">
      <c r="A59" s="829" t="s">
        <v>126</v>
      </c>
      <c r="B59" s="1049" t="s">
        <v>372</v>
      </c>
      <c r="C59" s="848">
        <v>0</v>
      </c>
      <c r="D59" s="848">
        <v>0</v>
      </c>
      <c r="E59" s="847">
        <v>0</v>
      </c>
      <c r="F59" s="648" t="s">
        <v>784</v>
      </c>
    </row>
    <row r="60" spans="1:6" s="504" customFormat="1" ht="12" customHeight="1" x14ac:dyDescent="0.2">
      <c r="A60" s="829" t="s">
        <v>154</v>
      </c>
      <c r="B60" s="1049" t="s">
        <v>373</v>
      </c>
      <c r="C60" s="848">
        <v>0</v>
      </c>
      <c r="D60" s="848">
        <v>0</v>
      </c>
      <c r="E60" s="847">
        <v>0</v>
      </c>
      <c r="F60" s="648" t="s">
        <v>785</v>
      </c>
    </row>
    <row r="61" spans="1:6" s="531" customFormat="1" ht="25.5" customHeight="1" thickBot="1" x14ac:dyDescent="0.25">
      <c r="A61" s="834" t="s">
        <v>374</v>
      </c>
      <c r="B61" s="1050" t="s">
        <v>375</v>
      </c>
      <c r="C61" s="848">
        <v>0</v>
      </c>
      <c r="D61" s="848">
        <v>0</v>
      </c>
      <c r="E61" s="847">
        <v>0</v>
      </c>
      <c r="F61" s="648" t="s">
        <v>786</v>
      </c>
    </row>
    <row r="62" spans="1:6" s="531" customFormat="1" ht="12" customHeight="1" thickBot="1" x14ac:dyDescent="0.3">
      <c r="A62" s="821" t="s">
        <v>12</v>
      </c>
      <c r="B62" s="1047" t="s">
        <v>376</v>
      </c>
      <c r="C62" s="842"/>
      <c r="D62" s="842">
        <f>D7+D14+D21+D28+D35+D46+D52+D57</f>
        <v>2204</v>
      </c>
      <c r="E62" s="842">
        <f>E7+E14+E21+E28+E35+E46+E52+E57</f>
        <v>2274</v>
      </c>
      <c r="F62" s="648" t="s">
        <v>787</v>
      </c>
    </row>
    <row r="63" spans="1:6" s="531" customFormat="1" ht="12" customHeight="1" thickBot="1" x14ac:dyDescent="0.3">
      <c r="A63" s="855" t="s">
        <v>377</v>
      </c>
      <c r="B63" s="1051" t="s">
        <v>378</v>
      </c>
      <c r="C63" s="823"/>
      <c r="D63" s="823"/>
      <c r="E63" s="824"/>
      <c r="F63" s="648" t="s">
        <v>788</v>
      </c>
    </row>
    <row r="64" spans="1:6" s="531" customFormat="1" ht="12" customHeight="1" x14ac:dyDescent="0.2">
      <c r="A64" s="1041" t="s">
        <v>379</v>
      </c>
      <c r="B64" s="1048" t="s">
        <v>380</v>
      </c>
      <c r="C64" s="848"/>
      <c r="D64" s="848"/>
      <c r="E64" s="847"/>
      <c r="F64" s="648" t="s">
        <v>789</v>
      </c>
    </row>
    <row r="65" spans="1:6" s="531" customFormat="1" ht="12" customHeight="1" x14ac:dyDescent="0.2">
      <c r="A65" s="857" t="s">
        <v>381</v>
      </c>
      <c r="B65" s="1049" t="s">
        <v>382</v>
      </c>
      <c r="C65" s="848"/>
      <c r="D65" s="848"/>
      <c r="E65" s="847"/>
      <c r="F65" s="648" t="s">
        <v>790</v>
      </c>
    </row>
    <row r="66" spans="1:6" s="531" customFormat="1" ht="12" customHeight="1" thickBot="1" x14ac:dyDescent="0.3">
      <c r="A66" s="849" t="s">
        <v>383</v>
      </c>
      <c r="B66" s="856" t="s">
        <v>428</v>
      </c>
      <c r="C66" s="848"/>
      <c r="D66" s="848"/>
      <c r="E66" s="847"/>
      <c r="F66" s="648" t="s">
        <v>791</v>
      </c>
    </row>
    <row r="67" spans="1:6" s="531" customFormat="1" ht="12" customHeight="1" thickBot="1" x14ac:dyDescent="0.3">
      <c r="A67" s="859" t="s">
        <v>385</v>
      </c>
      <c r="B67" s="1051" t="s">
        <v>386</v>
      </c>
      <c r="C67" s="823"/>
      <c r="D67" s="823"/>
      <c r="E67" s="824"/>
      <c r="F67" s="648" t="s">
        <v>792</v>
      </c>
    </row>
    <row r="68" spans="1:6" s="531" customFormat="1" ht="12" customHeight="1" x14ac:dyDescent="0.2">
      <c r="A68" s="1041" t="s">
        <v>104</v>
      </c>
      <c r="B68" s="1048" t="s">
        <v>387</v>
      </c>
      <c r="C68" s="848">
        <v>0</v>
      </c>
      <c r="D68" s="848">
        <v>0</v>
      </c>
      <c r="E68" s="847">
        <v>0</v>
      </c>
      <c r="F68" s="648" t="s">
        <v>793</v>
      </c>
    </row>
    <row r="69" spans="1:6" s="531" customFormat="1" ht="12" customHeight="1" x14ac:dyDescent="0.2">
      <c r="A69" s="857" t="s">
        <v>105</v>
      </c>
      <c r="B69" s="1049" t="s">
        <v>388</v>
      </c>
      <c r="C69" s="848">
        <v>0</v>
      </c>
      <c r="D69" s="848">
        <v>0</v>
      </c>
      <c r="E69" s="847">
        <v>0</v>
      </c>
      <c r="F69" s="648" t="s">
        <v>794</v>
      </c>
    </row>
    <row r="70" spans="1:6" s="531" customFormat="1" ht="12" customHeight="1" x14ac:dyDescent="0.2">
      <c r="A70" s="857" t="s">
        <v>389</v>
      </c>
      <c r="B70" s="1049" t="s">
        <v>390</v>
      </c>
      <c r="C70" s="848">
        <v>0</v>
      </c>
      <c r="D70" s="848">
        <v>0</v>
      </c>
      <c r="E70" s="847">
        <v>0</v>
      </c>
      <c r="F70" s="648" t="s">
        <v>795</v>
      </c>
    </row>
    <row r="71" spans="1:6" s="531" customFormat="1" ht="12" customHeight="1" thickBot="1" x14ac:dyDescent="0.25">
      <c r="A71" s="849" t="s">
        <v>391</v>
      </c>
      <c r="B71" s="1050" t="s">
        <v>392</v>
      </c>
      <c r="C71" s="848">
        <v>0</v>
      </c>
      <c r="D71" s="848">
        <v>0</v>
      </c>
      <c r="E71" s="847">
        <v>0</v>
      </c>
      <c r="F71" s="648" t="s">
        <v>796</v>
      </c>
    </row>
    <row r="72" spans="1:6" s="531" customFormat="1" ht="12" customHeight="1" thickBot="1" x14ac:dyDescent="0.3">
      <c r="A72" s="859" t="s">
        <v>393</v>
      </c>
      <c r="B72" s="1051" t="s">
        <v>394</v>
      </c>
      <c r="C72" s="823"/>
      <c r="D72" s="823">
        <f>D73</f>
        <v>389</v>
      </c>
      <c r="E72" s="824">
        <f>E73</f>
        <v>389</v>
      </c>
      <c r="F72" s="648" t="s">
        <v>797</v>
      </c>
    </row>
    <row r="73" spans="1:6" s="531" customFormat="1" ht="12" customHeight="1" x14ac:dyDescent="0.2">
      <c r="A73" s="1041" t="s">
        <v>395</v>
      </c>
      <c r="B73" s="1048" t="s">
        <v>396</v>
      </c>
      <c r="C73" s="848">
        <v>0</v>
      </c>
      <c r="D73" s="848">
        <v>389</v>
      </c>
      <c r="E73" s="847">
        <v>389</v>
      </c>
      <c r="F73" s="648" t="s">
        <v>798</v>
      </c>
    </row>
    <row r="74" spans="1:6" s="531" customFormat="1" ht="12" customHeight="1" thickBot="1" x14ac:dyDescent="0.25">
      <c r="A74" s="849" t="s">
        <v>397</v>
      </c>
      <c r="B74" s="1050" t="s">
        <v>398</v>
      </c>
      <c r="C74" s="848">
        <v>0</v>
      </c>
      <c r="D74" s="848">
        <v>0</v>
      </c>
      <c r="E74" s="847">
        <v>0</v>
      </c>
      <c r="F74" s="648" t="s">
        <v>799</v>
      </c>
    </row>
    <row r="75" spans="1:6" s="531" customFormat="1" ht="12" customHeight="1" thickBot="1" x14ac:dyDescent="0.3">
      <c r="A75" s="859" t="s">
        <v>399</v>
      </c>
      <c r="B75" s="1051" t="s">
        <v>400</v>
      </c>
      <c r="C75" s="823">
        <f>C78</f>
        <v>58395</v>
      </c>
      <c r="D75" s="823">
        <f>D78</f>
        <v>66185</v>
      </c>
      <c r="E75" s="824">
        <f>E78</f>
        <v>64505</v>
      </c>
      <c r="F75" s="648" t="s">
        <v>800</v>
      </c>
    </row>
    <row r="76" spans="1:6" s="531" customFormat="1" ht="12" customHeight="1" x14ac:dyDescent="0.2">
      <c r="A76" s="1041" t="s">
        <v>401</v>
      </c>
      <c r="B76" s="1048" t="s">
        <v>402</v>
      </c>
      <c r="C76" s="848"/>
      <c r="D76" s="848"/>
      <c r="E76" s="847"/>
      <c r="F76" s="648" t="s">
        <v>801</v>
      </c>
    </row>
    <row r="77" spans="1:6" s="531" customFormat="1" ht="12" customHeight="1" x14ac:dyDescent="0.2">
      <c r="A77" s="857" t="s">
        <v>403</v>
      </c>
      <c r="B77" s="1049" t="s">
        <v>404</v>
      </c>
      <c r="C77" s="848"/>
      <c r="D77" s="848"/>
      <c r="E77" s="847"/>
      <c r="F77" s="648" t="s">
        <v>802</v>
      </c>
    </row>
    <row r="78" spans="1:6" s="531" customFormat="1" ht="12" customHeight="1" thickBot="1" x14ac:dyDescent="0.3">
      <c r="A78" s="849" t="s">
        <v>405</v>
      </c>
      <c r="B78" s="1052" t="s">
        <v>1023</v>
      </c>
      <c r="C78" s="848">
        <v>58395</v>
      </c>
      <c r="D78" s="848">
        <v>66185</v>
      </c>
      <c r="E78" s="847">
        <v>64505</v>
      </c>
      <c r="F78" s="648" t="s">
        <v>803</v>
      </c>
    </row>
    <row r="79" spans="1:6" s="531" customFormat="1" ht="12" customHeight="1" thickBot="1" x14ac:dyDescent="0.3">
      <c r="A79" s="859" t="s">
        <v>407</v>
      </c>
      <c r="B79" s="1051" t="s">
        <v>408</v>
      </c>
      <c r="C79" s="823"/>
      <c r="D79" s="823"/>
      <c r="E79" s="824"/>
      <c r="F79" s="648" t="s">
        <v>804</v>
      </c>
    </row>
    <row r="80" spans="1:6" s="531" customFormat="1" ht="12" customHeight="1" x14ac:dyDescent="0.2">
      <c r="A80" s="1085" t="s">
        <v>409</v>
      </c>
      <c r="B80" s="1048" t="s">
        <v>410</v>
      </c>
      <c r="C80" s="848">
        <v>0</v>
      </c>
      <c r="D80" s="848">
        <v>0</v>
      </c>
      <c r="E80" s="847">
        <v>0</v>
      </c>
      <c r="F80" s="648" t="s">
        <v>805</v>
      </c>
    </row>
    <row r="81" spans="1:6" s="531" customFormat="1" ht="12" customHeight="1" x14ac:dyDescent="0.2">
      <c r="A81" s="1086" t="s">
        <v>411</v>
      </c>
      <c r="B81" s="1049" t="s">
        <v>412</v>
      </c>
      <c r="C81" s="848">
        <v>0</v>
      </c>
      <c r="D81" s="848">
        <v>0</v>
      </c>
      <c r="E81" s="847">
        <v>0</v>
      </c>
      <c r="F81" s="648" t="s">
        <v>806</v>
      </c>
    </row>
    <row r="82" spans="1:6" s="531" customFormat="1" ht="12" customHeight="1" x14ac:dyDescent="0.2">
      <c r="A82" s="1086" t="s">
        <v>413</v>
      </c>
      <c r="B82" s="1049" t="s">
        <v>414</v>
      </c>
      <c r="C82" s="848">
        <v>0</v>
      </c>
      <c r="D82" s="848">
        <v>0</v>
      </c>
      <c r="E82" s="847">
        <v>0</v>
      </c>
      <c r="F82" s="648" t="s">
        <v>807</v>
      </c>
    </row>
    <row r="83" spans="1:6" s="531" customFormat="1" ht="12" customHeight="1" thickBot="1" x14ac:dyDescent="0.25">
      <c r="A83" s="1093" t="s">
        <v>415</v>
      </c>
      <c r="B83" s="1052" t="s">
        <v>416</v>
      </c>
      <c r="C83" s="848">
        <v>0</v>
      </c>
      <c r="D83" s="848">
        <v>0</v>
      </c>
      <c r="E83" s="847">
        <v>0</v>
      </c>
      <c r="F83" s="648" t="s">
        <v>808</v>
      </c>
    </row>
    <row r="84" spans="1:6" s="531" customFormat="1" ht="12" customHeight="1" thickBot="1" x14ac:dyDescent="0.3">
      <c r="A84" s="855" t="s">
        <v>417</v>
      </c>
      <c r="B84" s="1051" t="s">
        <v>418</v>
      </c>
      <c r="C84" s="864">
        <v>0</v>
      </c>
      <c r="D84" s="864">
        <v>0</v>
      </c>
      <c r="E84" s="863">
        <v>0</v>
      </c>
      <c r="F84" s="648" t="s">
        <v>809</v>
      </c>
    </row>
    <row r="85" spans="1:6" s="531" customFormat="1" ht="12" customHeight="1" thickBot="1" x14ac:dyDescent="0.3">
      <c r="A85" s="855" t="s">
        <v>419</v>
      </c>
      <c r="B85" s="865" t="s">
        <v>420</v>
      </c>
      <c r="C85" s="842">
        <f>C75</f>
        <v>58395</v>
      </c>
      <c r="D85" s="842">
        <f>D75+D72</f>
        <v>66574</v>
      </c>
      <c r="E85" s="842">
        <f>E75+E72</f>
        <v>64894</v>
      </c>
      <c r="F85" s="648" t="s">
        <v>810</v>
      </c>
    </row>
    <row r="86" spans="1:6" s="531" customFormat="1" ht="12" customHeight="1" thickBot="1" x14ac:dyDescent="0.3">
      <c r="A86" s="866" t="s">
        <v>421</v>
      </c>
      <c r="B86" s="867" t="s">
        <v>422</v>
      </c>
      <c r="C86" s="842">
        <f>C62+C85</f>
        <v>58395</v>
      </c>
      <c r="D86" s="842">
        <f>D62+D85</f>
        <v>68778</v>
      </c>
      <c r="E86" s="842">
        <f>E62+E85</f>
        <v>67168</v>
      </c>
      <c r="F86" s="648" t="s">
        <v>811</v>
      </c>
    </row>
    <row r="87" spans="1:6" s="531" customFormat="1" ht="12" customHeight="1" x14ac:dyDescent="0.25">
      <c r="A87" s="1056"/>
      <c r="B87" s="1056"/>
      <c r="C87" s="1057"/>
      <c r="D87" s="1057"/>
      <c r="E87" s="1057"/>
      <c r="F87" s="648" t="s">
        <v>812</v>
      </c>
    </row>
    <row r="88" spans="1:6" s="531" customFormat="1" ht="12" customHeight="1" x14ac:dyDescent="0.25">
      <c r="A88" s="1335" t="s">
        <v>33</v>
      </c>
      <c r="B88" s="1335"/>
      <c r="C88" s="1335"/>
      <c r="D88" s="1335"/>
      <c r="E88" s="1335"/>
      <c r="F88" s="648" t="s">
        <v>813</v>
      </c>
    </row>
    <row r="89" spans="1:6" s="531" customFormat="1" ht="12" customHeight="1" thickBot="1" x14ac:dyDescent="0.35">
      <c r="A89" s="868" t="s">
        <v>108</v>
      </c>
      <c r="B89" s="868"/>
      <c r="C89" s="869"/>
      <c r="D89" s="869"/>
      <c r="E89" s="869" t="s">
        <v>153</v>
      </c>
      <c r="F89" s="648" t="s">
        <v>814</v>
      </c>
    </row>
    <row r="90" spans="1:6" s="531" customFormat="1" ht="12" customHeight="1" x14ac:dyDescent="0.25">
      <c r="A90" s="1336" t="s">
        <v>58</v>
      </c>
      <c r="B90" s="1330" t="s">
        <v>173</v>
      </c>
      <c r="C90" s="1332" t="str">
        <f>+C4</f>
        <v>2019. évi</v>
      </c>
      <c r="D90" s="1332"/>
      <c r="E90" s="1333"/>
      <c r="F90" s="648"/>
    </row>
    <row r="91" spans="1:6" s="531" customFormat="1" ht="12" customHeight="1" thickBot="1" x14ac:dyDescent="0.3">
      <c r="A91" s="1337"/>
      <c r="B91" s="1331"/>
      <c r="C91" s="1117" t="s">
        <v>174</v>
      </c>
      <c r="D91" s="1117" t="s">
        <v>178</v>
      </c>
      <c r="E91" s="817" t="s">
        <v>179</v>
      </c>
      <c r="F91" s="648"/>
    </row>
    <row r="92" spans="1:6" s="531" customFormat="1" ht="12" customHeight="1" thickBot="1" x14ac:dyDescent="0.3">
      <c r="A92" s="818" t="s">
        <v>423</v>
      </c>
      <c r="B92" s="819" t="s">
        <v>424</v>
      </c>
      <c r="C92" s="819" t="s">
        <v>425</v>
      </c>
      <c r="D92" s="819" t="s">
        <v>426</v>
      </c>
      <c r="E92" s="820" t="s">
        <v>427</v>
      </c>
      <c r="F92" s="648" t="s">
        <v>815</v>
      </c>
    </row>
    <row r="93" spans="1:6" s="531" customFormat="1" ht="15" customHeight="1" thickBot="1" x14ac:dyDescent="0.3">
      <c r="A93" s="871" t="s">
        <v>4</v>
      </c>
      <c r="B93" s="872" t="s">
        <v>429</v>
      </c>
      <c r="C93" s="874">
        <f>SUM(C94:C97)</f>
        <v>58014</v>
      </c>
      <c r="D93" s="874">
        <f>SUM(D94:D98)</f>
        <v>64737</v>
      </c>
      <c r="E93" s="874">
        <f>SUM(E94:E98)</f>
        <v>61197</v>
      </c>
      <c r="F93" s="649"/>
    </row>
    <row r="94" spans="1:6" x14ac:dyDescent="0.25">
      <c r="A94" s="875" t="s">
        <v>70</v>
      </c>
      <c r="B94" s="1058" t="s">
        <v>34</v>
      </c>
      <c r="C94" s="878">
        <v>38894</v>
      </c>
      <c r="D94" s="878">
        <v>43659</v>
      </c>
      <c r="E94" s="877">
        <v>43290</v>
      </c>
    </row>
    <row r="95" spans="1:6" s="530" customFormat="1" ht="21.75" customHeight="1" x14ac:dyDescent="0.25">
      <c r="A95" s="829" t="s">
        <v>71</v>
      </c>
      <c r="B95" s="1059" t="s">
        <v>127</v>
      </c>
      <c r="C95" s="831">
        <v>7760</v>
      </c>
      <c r="D95" s="831">
        <v>8622</v>
      </c>
      <c r="E95" s="832">
        <v>8153</v>
      </c>
      <c r="F95" s="648"/>
    </row>
    <row r="96" spans="1:6" s="306" customFormat="1" ht="12" customHeight="1" x14ac:dyDescent="0.25">
      <c r="A96" s="829" t="s">
        <v>72</v>
      </c>
      <c r="B96" s="1059" t="s">
        <v>98</v>
      </c>
      <c r="C96" s="837">
        <v>11360</v>
      </c>
      <c r="D96" s="837">
        <v>12406</v>
      </c>
      <c r="E96" s="838">
        <v>9704</v>
      </c>
      <c r="F96" s="650" t="s">
        <v>736</v>
      </c>
    </row>
    <row r="97" spans="1:6" ht="12" customHeight="1" x14ac:dyDescent="0.25">
      <c r="A97" s="829" t="s">
        <v>73</v>
      </c>
      <c r="B97" s="1060" t="s">
        <v>128</v>
      </c>
      <c r="C97" s="837"/>
      <c r="D97" s="837"/>
      <c r="E97" s="838"/>
      <c r="F97" s="650" t="s">
        <v>737</v>
      </c>
    </row>
    <row r="98" spans="1:6" ht="12" customHeight="1" x14ac:dyDescent="0.25">
      <c r="A98" s="829" t="s">
        <v>82</v>
      </c>
      <c r="B98" s="1061" t="s">
        <v>129</v>
      </c>
      <c r="C98" s="837"/>
      <c r="D98" s="837">
        <f>D108</f>
        <v>50</v>
      </c>
      <c r="E98" s="838">
        <f>E108</f>
        <v>50</v>
      </c>
      <c r="F98" s="650" t="s">
        <v>738</v>
      </c>
    </row>
    <row r="99" spans="1:6" ht="12" customHeight="1" x14ac:dyDescent="0.25">
      <c r="A99" s="829" t="s">
        <v>74</v>
      </c>
      <c r="B99" s="1059" t="s">
        <v>430</v>
      </c>
      <c r="C99" s="837">
        <v>0</v>
      </c>
      <c r="D99" s="837">
        <v>0</v>
      </c>
      <c r="E99" s="838">
        <v>0</v>
      </c>
      <c r="F99" s="650" t="s">
        <v>739</v>
      </c>
    </row>
    <row r="100" spans="1:6" ht="12" customHeight="1" x14ac:dyDescent="0.2">
      <c r="A100" s="829" t="s">
        <v>75</v>
      </c>
      <c r="B100" s="1062" t="s">
        <v>431</v>
      </c>
      <c r="C100" s="837">
        <v>0</v>
      </c>
      <c r="D100" s="837">
        <v>0</v>
      </c>
      <c r="E100" s="838">
        <v>0</v>
      </c>
      <c r="F100" s="650" t="s">
        <v>740</v>
      </c>
    </row>
    <row r="101" spans="1:6" ht="12" customHeight="1" x14ac:dyDescent="0.25">
      <c r="A101" s="829" t="s">
        <v>83</v>
      </c>
      <c r="B101" s="1063" t="s">
        <v>432</v>
      </c>
      <c r="C101" s="837">
        <v>0</v>
      </c>
      <c r="D101" s="837">
        <v>0</v>
      </c>
      <c r="E101" s="838">
        <v>0</v>
      </c>
      <c r="F101" s="650" t="s">
        <v>741</v>
      </c>
    </row>
    <row r="102" spans="1:6" ht="12" customHeight="1" x14ac:dyDescent="0.25">
      <c r="A102" s="857" t="s">
        <v>84</v>
      </c>
      <c r="B102" s="1063" t="s">
        <v>433</v>
      </c>
      <c r="C102" s="837">
        <v>0</v>
      </c>
      <c r="D102" s="837">
        <v>0</v>
      </c>
      <c r="E102" s="838">
        <v>0</v>
      </c>
      <c r="F102" s="650" t="s">
        <v>742</v>
      </c>
    </row>
    <row r="103" spans="1:6" ht="12" customHeight="1" x14ac:dyDescent="0.2">
      <c r="A103" s="857" t="s">
        <v>85</v>
      </c>
      <c r="B103" s="1062" t="s">
        <v>434</v>
      </c>
      <c r="C103" s="837">
        <v>0</v>
      </c>
      <c r="D103" s="837"/>
      <c r="E103" s="838">
        <v>0</v>
      </c>
      <c r="F103" s="650" t="s">
        <v>743</v>
      </c>
    </row>
    <row r="104" spans="1:6" ht="12" customHeight="1" x14ac:dyDescent="0.2">
      <c r="A104" s="857" t="s">
        <v>86</v>
      </c>
      <c r="B104" s="1062" t="s">
        <v>435</v>
      </c>
      <c r="C104" s="837">
        <v>0</v>
      </c>
      <c r="D104" s="837">
        <v>0</v>
      </c>
      <c r="E104" s="838">
        <v>0</v>
      </c>
      <c r="F104" s="650" t="s">
        <v>744</v>
      </c>
    </row>
    <row r="105" spans="1:6" ht="12" customHeight="1" x14ac:dyDescent="0.25">
      <c r="A105" s="857" t="s">
        <v>88</v>
      </c>
      <c r="B105" s="1063" t="s">
        <v>436</v>
      </c>
      <c r="C105" s="837">
        <v>0</v>
      </c>
      <c r="D105" s="837">
        <v>0</v>
      </c>
      <c r="E105" s="838">
        <v>0</v>
      </c>
      <c r="F105" s="650" t="s">
        <v>745</v>
      </c>
    </row>
    <row r="106" spans="1:6" ht="12" customHeight="1" x14ac:dyDescent="0.25">
      <c r="A106" s="1039" t="s">
        <v>130</v>
      </c>
      <c r="B106" s="1064" t="s">
        <v>437</v>
      </c>
      <c r="C106" s="837">
        <v>0</v>
      </c>
      <c r="D106" s="837">
        <v>0</v>
      </c>
      <c r="E106" s="838">
        <v>0</v>
      </c>
      <c r="F106" s="650" t="s">
        <v>746</v>
      </c>
    </row>
    <row r="107" spans="1:6" ht="12" customHeight="1" x14ac:dyDescent="0.25">
      <c r="A107" s="857" t="s">
        <v>438</v>
      </c>
      <c r="B107" s="1064" t="s">
        <v>439</v>
      </c>
      <c r="C107" s="837">
        <v>0</v>
      </c>
      <c r="D107" s="837">
        <v>0</v>
      </c>
      <c r="E107" s="838">
        <v>0</v>
      </c>
      <c r="F107" s="650" t="s">
        <v>747</v>
      </c>
    </row>
    <row r="108" spans="1:6" ht="12" customHeight="1" thickBot="1" x14ac:dyDescent="0.3">
      <c r="A108" s="1040" t="s">
        <v>440</v>
      </c>
      <c r="B108" s="1065" t="s">
        <v>441</v>
      </c>
      <c r="C108" s="888">
        <v>0</v>
      </c>
      <c r="D108" s="888">
        <v>50</v>
      </c>
      <c r="E108" s="887">
        <v>50</v>
      </c>
      <c r="F108" s="650" t="s">
        <v>748</v>
      </c>
    </row>
    <row r="109" spans="1:6" ht="12" customHeight="1" thickBot="1" x14ac:dyDescent="0.3">
      <c r="A109" s="821" t="s">
        <v>5</v>
      </c>
      <c r="B109" s="889" t="s">
        <v>442</v>
      </c>
      <c r="C109" s="823">
        <f>C110</f>
        <v>381</v>
      </c>
      <c r="D109" s="823">
        <f>D110+D112</f>
        <v>4041</v>
      </c>
      <c r="E109" s="823">
        <f>E110+E112</f>
        <v>3280</v>
      </c>
      <c r="F109" s="650" t="s">
        <v>749</v>
      </c>
    </row>
    <row r="110" spans="1:6" ht="12" customHeight="1" x14ac:dyDescent="0.25">
      <c r="A110" s="825" t="s">
        <v>76</v>
      </c>
      <c r="B110" s="1059" t="s">
        <v>152</v>
      </c>
      <c r="C110" s="827">
        <v>381</v>
      </c>
      <c r="D110" s="827">
        <v>4027</v>
      </c>
      <c r="E110" s="828">
        <v>3266</v>
      </c>
      <c r="F110" s="650" t="s">
        <v>750</v>
      </c>
    </row>
    <row r="111" spans="1:6" s="306" customFormat="1" ht="12" customHeight="1" x14ac:dyDescent="0.25">
      <c r="A111" s="825" t="s">
        <v>77</v>
      </c>
      <c r="B111" s="1066" t="s">
        <v>443</v>
      </c>
      <c r="C111" s="827">
        <v>0</v>
      </c>
      <c r="D111" s="827">
        <v>0</v>
      </c>
      <c r="E111" s="828">
        <v>0</v>
      </c>
      <c r="F111" s="650" t="s">
        <v>751</v>
      </c>
    </row>
    <row r="112" spans="1:6" ht="12" customHeight="1" x14ac:dyDescent="0.25">
      <c r="A112" s="825" t="s">
        <v>78</v>
      </c>
      <c r="B112" s="1066" t="s">
        <v>131</v>
      </c>
      <c r="C112" s="831">
        <v>0</v>
      </c>
      <c r="D112" s="831">
        <v>14</v>
      </c>
      <c r="E112" s="832">
        <v>14</v>
      </c>
      <c r="F112" s="650" t="s">
        <v>752</v>
      </c>
    </row>
    <row r="113" spans="1:6" ht="12" customHeight="1" x14ac:dyDescent="0.25">
      <c r="A113" s="825" t="s">
        <v>79</v>
      </c>
      <c r="B113" s="1066" t="s">
        <v>444</v>
      </c>
      <c r="C113" s="831">
        <v>0</v>
      </c>
      <c r="D113" s="831"/>
      <c r="E113" s="832"/>
      <c r="F113" s="650" t="s">
        <v>753</v>
      </c>
    </row>
    <row r="114" spans="1:6" ht="12" customHeight="1" x14ac:dyDescent="0.25">
      <c r="A114" s="825" t="s">
        <v>80</v>
      </c>
      <c r="B114" s="1052" t="s">
        <v>155</v>
      </c>
      <c r="C114" s="831">
        <v>0</v>
      </c>
      <c r="D114" s="831"/>
      <c r="E114" s="832"/>
      <c r="F114" s="650" t="s">
        <v>754</v>
      </c>
    </row>
    <row r="115" spans="1:6" ht="12" customHeight="1" x14ac:dyDescent="0.25">
      <c r="A115" s="825" t="s">
        <v>87</v>
      </c>
      <c r="B115" s="1067" t="s">
        <v>445</v>
      </c>
      <c r="C115" s="831">
        <v>0</v>
      </c>
      <c r="D115" s="831">
        <v>0</v>
      </c>
      <c r="E115" s="832">
        <v>0</v>
      </c>
      <c r="F115" s="650" t="s">
        <v>755</v>
      </c>
    </row>
    <row r="116" spans="1:6" ht="12" customHeight="1" x14ac:dyDescent="0.25">
      <c r="A116" s="825" t="s">
        <v>89</v>
      </c>
      <c r="B116" s="1121" t="s">
        <v>446</v>
      </c>
      <c r="C116" s="831">
        <v>0</v>
      </c>
      <c r="D116" s="831">
        <v>0</v>
      </c>
      <c r="E116" s="832">
        <v>0</v>
      </c>
      <c r="F116" s="650" t="s">
        <v>756</v>
      </c>
    </row>
    <row r="117" spans="1:6" ht="12" customHeight="1" x14ac:dyDescent="0.25">
      <c r="A117" s="825" t="s">
        <v>132</v>
      </c>
      <c r="B117" s="1122" t="s">
        <v>433</v>
      </c>
      <c r="C117" s="831">
        <v>0</v>
      </c>
      <c r="D117" s="831">
        <v>0</v>
      </c>
      <c r="E117" s="832">
        <v>0</v>
      </c>
      <c r="F117" s="650" t="s">
        <v>757</v>
      </c>
    </row>
    <row r="118" spans="1:6" ht="12" customHeight="1" x14ac:dyDescent="0.25">
      <c r="A118" s="825" t="s">
        <v>133</v>
      </c>
      <c r="B118" s="1122" t="s">
        <v>447</v>
      </c>
      <c r="C118" s="831">
        <v>0</v>
      </c>
      <c r="D118" s="831">
        <v>0</v>
      </c>
      <c r="E118" s="832">
        <v>0</v>
      </c>
      <c r="F118" s="650" t="s">
        <v>758</v>
      </c>
    </row>
    <row r="119" spans="1:6" ht="12" customHeight="1" x14ac:dyDescent="0.25">
      <c r="A119" s="1041" t="s">
        <v>134</v>
      </c>
      <c r="B119" s="1122" t="s">
        <v>448</v>
      </c>
      <c r="C119" s="831">
        <v>0</v>
      </c>
      <c r="D119" s="831">
        <v>0</v>
      </c>
      <c r="E119" s="832">
        <v>0</v>
      </c>
      <c r="F119" s="650" t="s">
        <v>759</v>
      </c>
    </row>
    <row r="120" spans="1:6" ht="12" customHeight="1" x14ac:dyDescent="0.25">
      <c r="A120" s="1041" t="s">
        <v>449</v>
      </c>
      <c r="B120" s="1122" t="s">
        <v>436</v>
      </c>
      <c r="C120" s="831">
        <v>0</v>
      </c>
      <c r="D120" s="831">
        <v>0</v>
      </c>
      <c r="E120" s="832">
        <v>0</v>
      </c>
      <c r="F120" s="650" t="s">
        <v>760</v>
      </c>
    </row>
    <row r="121" spans="1:6" ht="12" customHeight="1" x14ac:dyDescent="0.25">
      <c r="A121" s="1041" t="s">
        <v>450</v>
      </c>
      <c r="B121" s="1122" t="s">
        <v>451</v>
      </c>
      <c r="C121" s="831">
        <v>0</v>
      </c>
      <c r="D121" s="831">
        <v>0</v>
      </c>
      <c r="E121" s="832">
        <v>0</v>
      </c>
      <c r="F121" s="650" t="s">
        <v>761</v>
      </c>
    </row>
    <row r="122" spans="1:6" ht="12" customHeight="1" thickBot="1" x14ac:dyDescent="0.3">
      <c r="A122" s="1039" t="s">
        <v>452</v>
      </c>
      <c r="B122" s="1122" t="s">
        <v>453</v>
      </c>
      <c r="C122" s="837">
        <v>0</v>
      </c>
      <c r="D122" s="837">
        <v>0</v>
      </c>
      <c r="E122" s="838">
        <v>0</v>
      </c>
      <c r="F122" s="650" t="s">
        <v>762</v>
      </c>
    </row>
    <row r="123" spans="1:6" ht="12" customHeight="1" thickBot="1" x14ac:dyDescent="0.3">
      <c r="A123" s="821" t="s">
        <v>6</v>
      </c>
      <c r="B123" s="1069" t="s">
        <v>454</v>
      </c>
      <c r="C123" s="823"/>
      <c r="D123" s="823"/>
      <c r="E123" s="824"/>
      <c r="F123" s="650" t="s">
        <v>763</v>
      </c>
    </row>
    <row r="124" spans="1:6" ht="12" customHeight="1" x14ac:dyDescent="0.25">
      <c r="A124" s="825" t="s">
        <v>59</v>
      </c>
      <c r="B124" s="1070" t="s">
        <v>44</v>
      </c>
      <c r="C124" s="827">
        <v>0</v>
      </c>
      <c r="D124" s="827">
        <v>0</v>
      </c>
      <c r="E124" s="828">
        <v>0</v>
      </c>
      <c r="F124" s="650" t="s">
        <v>764</v>
      </c>
    </row>
    <row r="125" spans="1:6" ht="12" customHeight="1" thickBot="1" x14ac:dyDescent="0.3">
      <c r="A125" s="834" t="s">
        <v>60</v>
      </c>
      <c r="B125" s="1066" t="s">
        <v>45</v>
      </c>
      <c r="C125" s="837">
        <v>0</v>
      </c>
      <c r="D125" s="837">
        <v>0</v>
      </c>
      <c r="E125" s="838">
        <v>0</v>
      </c>
      <c r="F125" s="650" t="s">
        <v>765</v>
      </c>
    </row>
    <row r="126" spans="1:6" ht="12" customHeight="1" thickBot="1" x14ac:dyDescent="0.3">
      <c r="A126" s="821" t="s">
        <v>7</v>
      </c>
      <c r="B126" s="1069" t="s">
        <v>455</v>
      </c>
      <c r="C126" s="823">
        <f>C109+C93</f>
        <v>58395</v>
      </c>
      <c r="D126" s="823">
        <f>D109+D93</f>
        <v>68778</v>
      </c>
      <c r="E126" s="823">
        <f>E109+E93</f>
        <v>64477</v>
      </c>
      <c r="F126" s="650" t="s">
        <v>766</v>
      </c>
    </row>
    <row r="127" spans="1:6" ht="12" customHeight="1" thickBot="1" x14ac:dyDescent="0.3">
      <c r="A127" s="821" t="s">
        <v>8</v>
      </c>
      <c r="B127" s="1123" t="s">
        <v>456</v>
      </c>
      <c r="C127" s="823"/>
      <c r="D127" s="823"/>
      <c r="E127" s="824"/>
      <c r="F127" s="650" t="s">
        <v>767</v>
      </c>
    </row>
    <row r="128" spans="1:6" ht="12" customHeight="1" x14ac:dyDescent="0.25">
      <c r="A128" s="825" t="s">
        <v>63</v>
      </c>
      <c r="B128" s="1070" t="s">
        <v>457</v>
      </c>
      <c r="C128" s="831">
        <v>0</v>
      </c>
      <c r="D128" s="831">
        <v>0</v>
      </c>
      <c r="E128" s="832">
        <v>0</v>
      </c>
      <c r="F128" s="650" t="s">
        <v>768</v>
      </c>
    </row>
    <row r="129" spans="1:11" ht="12" customHeight="1" x14ac:dyDescent="0.25">
      <c r="A129" s="825" t="s">
        <v>64</v>
      </c>
      <c r="B129" s="1124" t="s">
        <v>458</v>
      </c>
      <c r="C129" s="831">
        <v>0</v>
      </c>
      <c r="D129" s="831">
        <v>0</v>
      </c>
      <c r="E129" s="832">
        <v>0</v>
      </c>
      <c r="F129" s="650" t="s">
        <v>769</v>
      </c>
    </row>
    <row r="130" spans="1:11" ht="12" customHeight="1" thickBot="1" x14ac:dyDescent="0.3">
      <c r="A130" s="883" t="s">
        <v>65</v>
      </c>
      <c r="B130" s="1071" t="s">
        <v>459</v>
      </c>
      <c r="C130" s="831">
        <v>0</v>
      </c>
      <c r="D130" s="831">
        <v>0</v>
      </c>
      <c r="E130" s="832">
        <v>0</v>
      </c>
      <c r="F130" s="650" t="s">
        <v>770</v>
      </c>
    </row>
    <row r="131" spans="1:11" ht="12" customHeight="1" thickBot="1" x14ac:dyDescent="0.3">
      <c r="A131" s="821" t="s">
        <v>9</v>
      </c>
      <c r="B131" s="1069" t="s">
        <v>460</v>
      </c>
      <c r="C131" s="823"/>
      <c r="D131" s="823"/>
      <c r="E131" s="824"/>
      <c r="F131" s="650" t="s">
        <v>771</v>
      </c>
    </row>
    <row r="132" spans="1:11" ht="12" customHeight="1" x14ac:dyDescent="0.25">
      <c r="A132" s="825" t="s">
        <v>66</v>
      </c>
      <c r="B132" s="1070" t="s">
        <v>461</v>
      </c>
      <c r="C132" s="831">
        <v>0</v>
      </c>
      <c r="D132" s="831">
        <v>0</v>
      </c>
      <c r="E132" s="832">
        <v>0</v>
      </c>
      <c r="F132" s="650" t="s">
        <v>772</v>
      </c>
    </row>
    <row r="133" spans="1:11" ht="12" customHeight="1" x14ac:dyDescent="0.25">
      <c r="A133" s="825" t="s">
        <v>67</v>
      </c>
      <c r="B133" s="1070" t="s">
        <v>462</v>
      </c>
      <c r="C133" s="831">
        <v>0</v>
      </c>
      <c r="D133" s="831">
        <v>0</v>
      </c>
      <c r="E133" s="832">
        <v>0</v>
      </c>
      <c r="F133" s="650" t="s">
        <v>773</v>
      </c>
    </row>
    <row r="134" spans="1:11" ht="12" customHeight="1" x14ac:dyDescent="0.25">
      <c r="A134" s="825" t="s">
        <v>357</v>
      </c>
      <c r="B134" s="1070" t="s">
        <v>463</v>
      </c>
      <c r="C134" s="831">
        <v>0</v>
      </c>
      <c r="D134" s="831">
        <v>0</v>
      </c>
      <c r="E134" s="832">
        <v>0</v>
      </c>
      <c r="F134" s="650" t="s">
        <v>774</v>
      </c>
    </row>
    <row r="135" spans="1:11" ht="12" customHeight="1" thickBot="1" x14ac:dyDescent="0.3">
      <c r="A135" s="883" t="s">
        <v>359</v>
      </c>
      <c r="B135" s="1071" t="s">
        <v>464</v>
      </c>
      <c r="C135" s="831">
        <v>0</v>
      </c>
      <c r="D135" s="831">
        <v>0</v>
      </c>
      <c r="E135" s="832">
        <v>0</v>
      </c>
      <c r="F135" s="650" t="s">
        <v>775</v>
      </c>
    </row>
    <row r="136" spans="1:11" ht="12" customHeight="1" thickBot="1" x14ac:dyDescent="0.3">
      <c r="A136" s="821" t="s">
        <v>10</v>
      </c>
      <c r="B136" s="1069" t="s">
        <v>465</v>
      </c>
      <c r="C136" s="842"/>
      <c r="D136" s="842"/>
      <c r="E136" s="843"/>
      <c r="F136" s="650" t="s">
        <v>776</v>
      </c>
    </row>
    <row r="137" spans="1:11" ht="12" customHeight="1" x14ac:dyDescent="0.25">
      <c r="A137" s="825" t="s">
        <v>68</v>
      </c>
      <c r="B137" s="1070" t="s">
        <v>466</v>
      </c>
      <c r="C137" s="831">
        <v>0</v>
      </c>
      <c r="D137" s="831">
        <v>0</v>
      </c>
      <c r="E137" s="832">
        <v>0</v>
      </c>
      <c r="F137" s="650" t="s">
        <v>777</v>
      </c>
    </row>
    <row r="138" spans="1:11" s="306" customFormat="1" ht="12" customHeight="1" x14ac:dyDescent="0.25">
      <c r="A138" s="825" t="s">
        <v>69</v>
      </c>
      <c r="B138" s="1070" t="s">
        <v>467</v>
      </c>
      <c r="C138" s="831">
        <v>0</v>
      </c>
      <c r="D138" s="831">
        <v>0</v>
      </c>
      <c r="E138" s="832">
        <v>0</v>
      </c>
      <c r="F138" s="650" t="s">
        <v>778</v>
      </c>
    </row>
    <row r="139" spans="1:11" x14ac:dyDescent="0.25">
      <c r="A139" s="825" t="s">
        <v>366</v>
      </c>
      <c r="B139" s="1070" t="s">
        <v>468</v>
      </c>
      <c r="C139" s="831">
        <v>0</v>
      </c>
      <c r="D139" s="831">
        <v>0</v>
      </c>
      <c r="E139" s="832">
        <v>0</v>
      </c>
      <c r="F139" s="650" t="s">
        <v>779</v>
      </c>
      <c r="K139" s="477"/>
    </row>
    <row r="140" spans="1:11" ht="13.8" thickBot="1" x14ac:dyDescent="0.3">
      <c r="A140" s="883" t="s">
        <v>368</v>
      </c>
      <c r="B140" s="1071" t="s">
        <v>469</v>
      </c>
      <c r="C140" s="831">
        <v>0</v>
      </c>
      <c r="D140" s="831">
        <v>0</v>
      </c>
      <c r="E140" s="832">
        <v>0</v>
      </c>
      <c r="F140" s="650" t="s">
        <v>780</v>
      </c>
    </row>
    <row r="141" spans="1:11" ht="12" customHeight="1" thickBot="1" x14ac:dyDescent="0.3">
      <c r="A141" s="821" t="s">
        <v>11</v>
      </c>
      <c r="B141" s="1069" t="s">
        <v>470</v>
      </c>
      <c r="C141" s="895"/>
      <c r="D141" s="895"/>
      <c r="E141" s="894"/>
      <c r="F141" s="650" t="s">
        <v>781</v>
      </c>
    </row>
    <row r="142" spans="1:11" s="306" customFormat="1" ht="12" customHeight="1" x14ac:dyDescent="0.25">
      <c r="A142" s="825" t="s">
        <v>125</v>
      </c>
      <c r="B142" s="1070" t="s">
        <v>471</v>
      </c>
      <c r="C142" s="831">
        <v>0</v>
      </c>
      <c r="D142" s="831">
        <v>0</v>
      </c>
      <c r="E142" s="832">
        <v>0</v>
      </c>
      <c r="F142" s="650" t="s">
        <v>782</v>
      </c>
    </row>
    <row r="143" spans="1:11" s="306" customFormat="1" ht="12" customHeight="1" x14ac:dyDescent="0.25">
      <c r="A143" s="825" t="s">
        <v>126</v>
      </c>
      <c r="B143" s="1070" t="s">
        <v>472</v>
      </c>
      <c r="C143" s="831">
        <v>0</v>
      </c>
      <c r="D143" s="831">
        <v>0</v>
      </c>
      <c r="E143" s="832">
        <v>0</v>
      </c>
      <c r="F143" s="650" t="s">
        <v>783</v>
      </c>
    </row>
    <row r="144" spans="1:11" s="306" customFormat="1" ht="12" customHeight="1" x14ac:dyDescent="0.25">
      <c r="A144" s="825" t="s">
        <v>154</v>
      </c>
      <c r="B144" s="1070" t="s">
        <v>473</v>
      </c>
      <c r="C144" s="831">
        <v>0</v>
      </c>
      <c r="D144" s="831">
        <v>0</v>
      </c>
      <c r="E144" s="832">
        <v>0</v>
      </c>
      <c r="F144" s="650" t="s">
        <v>784</v>
      </c>
    </row>
    <row r="145" spans="1:6" s="306" customFormat="1" ht="12" customHeight="1" thickBot="1" x14ac:dyDescent="0.3">
      <c r="A145" s="825" t="s">
        <v>374</v>
      </c>
      <c r="B145" s="1070" t="s">
        <v>474</v>
      </c>
      <c r="C145" s="831">
        <v>0</v>
      </c>
      <c r="D145" s="831">
        <v>0</v>
      </c>
      <c r="E145" s="832">
        <v>0</v>
      </c>
      <c r="F145" s="650" t="s">
        <v>785</v>
      </c>
    </row>
    <row r="146" spans="1:6" s="306" customFormat="1" ht="12" customHeight="1" thickBot="1" x14ac:dyDescent="0.3">
      <c r="A146" s="821" t="s">
        <v>12</v>
      </c>
      <c r="B146" s="1069" t="s">
        <v>475</v>
      </c>
      <c r="C146" s="897"/>
      <c r="D146" s="897"/>
      <c r="E146" s="896"/>
      <c r="F146" s="650" t="s">
        <v>786</v>
      </c>
    </row>
    <row r="147" spans="1:6" s="306" customFormat="1" ht="12" customHeight="1" thickBot="1" x14ac:dyDescent="0.3">
      <c r="A147" s="898" t="s">
        <v>13</v>
      </c>
      <c r="B147" s="1072" t="s">
        <v>476</v>
      </c>
      <c r="C147" s="897">
        <f>C126</f>
        <v>58395</v>
      </c>
      <c r="D147" s="897">
        <f>D126</f>
        <v>68778</v>
      </c>
      <c r="E147" s="896">
        <f>E126</f>
        <v>64477</v>
      </c>
      <c r="F147" s="650" t="s">
        <v>787</v>
      </c>
    </row>
    <row r="148" spans="1:6" s="306" customFormat="1" ht="12" customHeight="1" x14ac:dyDescent="0.3">
      <c r="A148" s="1073"/>
      <c r="B148" s="1073"/>
      <c r="C148" s="1074"/>
      <c r="D148" s="1074"/>
      <c r="E148" s="1074"/>
      <c r="F148" s="650" t="s">
        <v>788</v>
      </c>
    </row>
    <row r="149" spans="1:6" ht="12.75" customHeight="1" x14ac:dyDescent="0.3">
      <c r="A149" s="1334" t="s">
        <v>477</v>
      </c>
      <c r="B149" s="1334"/>
      <c r="C149" s="1334"/>
      <c r="D149" s="1334"/>
      <c r="E149" s="1334"/>
      <c r="F149" s="650" t="s">
        <v>789</v>
      </c>
    </row>
    <row r="150" spans="1:6" ht="12" customHeight="1" thickBot="1" x14ac:dyDescent="0.35">
      <c r="A150" s="1075" t="s">
        <v>109</v>
      </c>
      <c r="B150" s="1075"/>
      <c r="C150" s="1073"/>
      <c r="D150" s="1074"/>
      <c r="E150" s="815" t="s">
        <v>153</v>
      </c>
      <c r="F150" s="650" t="s">
        <v>790</v>
      </c>
    </row>
    <row r="151" spans="1:6" ht="28.5" customHeight="1" thickBot="1" x14ac:dyDescent="0.3">
      <c r="A151" s="821">
        <v>1</v>
      </c>
      <c r="B151" s="889" t="s">
        <v>478</v>
      </c>
      <c r="C151" s="1076">
        <f>+C62-C126</f>
        <v>-58395</v>
      </c>
      <c r="D151" s="1076">
        <v>-59445</v>
      </c>
      <c r="E151" s="1076">
        <f>+E62-E126</f>
        <v>-62203</v>
      </c>
      <c r="F151" s="650" t="s">
        <v>791</v>
      </c>
    </row>
    <row r="152" spans="1:6" ht="31.5" customHeight="1" thickBot="1" x14ac:dyDescent="0.3">
      <c r="A152" s="821" t="s">
        <v>5</v>
      </c>
      <c r="B152" s="889" t="s">
        <v>479</v>
      </c>
      <c r="C152" s="1076">
        <f>+C85-C146</f>
        <v>58395</v>
      </c>
      <c r="D152" s="1076">
        <v>59445</v>
      </c>
      <c r="E152" s="1076">
        <f>+E85-E146</f>
        <v>64894</v>
      </c>
    </row>
  </sheetData>
  <mergeCells count="10">
    <mergeCell ref="C1:E1"/>
    <mergeCell ref="A90:A91"/>
    <mergeCell ref="B90:B91"/>
    <mergeCell ref="C90:E90"/>
    <mergeCell ref="A149:E149"/>
    <mergeCell ref="A2:E2"/>
    <mergeCell ref="A4:A5"/>
    <mergeCell ref="B4:B5"/>
    <mergeCell ref="C4:E4"/>
    <mergeCell ref="A88:E88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r:id="rId1"/>
  <headerFooter alignWithMargins="0">
    <oddHeader xml:space="preserve">&amp;C
A GÖNYŰI POLGÁRMESTERI HIVATAL 2019.  ÉVI ZÁRSZÁMADÁSÁNAK PÉNZÜGYI MÉRLEGE
</oddHeader>
  </headerFooter>
  <rowBreaks count="1" manualBreakCount="1">
    <brk id="86" max="4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50"/>
  </sheetPr>
  <dimension ref="A1:G9"/>
  <sheetViews>
    <sheetView zoomScale="120" zoomScaleNormal="120" workbookViewId="0">
      <selection activeCell="B22" sqref="B22"/>
    </sheetView>
  </sheetViews>
  <sheetFormatPr defaultColWidth="9.33203125" defaultRowHeight="13.2" x14ac:dyDescent="0.25"/>
  <cols>
    <col min="1" max="1" width="7" style="304" customWidth="1"/>
    <col min="2" max="2" width="29.109375" style="26" customWidth="1"/>
    <col min="3" max="3" width="12.44140625" style="26" customWidth="1"/>
    <col min="4" max="4" width="10.44140625" style="26" customWidth="1"/>
    <col min="5" max="6" width="11.77734375" style="26" customWidth="1"/>
    <col min="7" max="7" width="12.77734375" style="26" customWidth="1"/>
    <col min="8" max="16384" width="9.33203125" style="26"/>
  </cols>
  <sheetData>
    <row r="1" spans="1:7" ht="14.4" thickBot="1" x14ac:dyDescent="0.3">
      <c r="G1" s="33" t="s">
        <v>50</v>
      </c>
    </row>
    <row r="2" spans="1:7" ht="17.25" customHeight="1" thickBot="1" x14ac:dyDescent="0.3">
      <c r="A2" s="1347" t="s">
        <v>2</v>
      </c>
      <c r="B2" s="1345" t="s">
        <v>306</v>
      </c>
      <c r="C2" s="1345" t="s">
        <v>691</v>
      </c>
      <c r="D2" s="1345" t="s">
        <v>734</v>
      </c>
      <c r="E2" s="1343" t="s">
        <v>692</v>
      </c>
      <c r="F2" s="1343"/>
      <c r="G2" s="1344"/>
    </row>
    <row r="3" spans="1:7" s="305" customFormat="1" ht="57.75" customHeight="1" thickBot="1" x14ac:dyDescent="0.3">
      <c r="A3" s="1348"/>
      <c r="B3" s="1346"/>
      <c r="C3" s="1346"/>
      <c r="D3" s="1346"/>
      <c r="E3" s="24" t="s">
        <v>693</v>
      </c>
      <c r="F3" s="24" t="s">
        <v>694</v>
      </c>
      <c r="G3" s="637" t="s">
        <v>695</v>
      </c>
    </row>
    <row r="4" spans="1:7" s="306" customFormat="1" ht="15" customHeight="1" thickBot="1" x14ac:dyDescent="0.3">
      <c r="A4" s="478" t="s">
        <v>423</v>
      </c>
      <c r="B4" s="479" t="s">
        <v>424</v>
      </c>
      <c r="C4" s="479" t="s">
        <v>425</v>
      </c>
      <c r="D4" s="479" t="s">
        <v>426</v>
      </c>
      <c r="E4" s="479" t="s">
        <v>735</v>
      </c>
      <c r="F4" s="479" t="s">
        <v>503</v>
      </c>
      <c r="G4" s="563" t="s">
        <v>504</v>
      </c>
    </row>
    <row r="5" spans="1:7" ht="15" customHeight="1" x14ac:dyDescent="0.25">
      <c r="A5" s="307" t="s">
        <v>4</v>
      </c>
      <c r="B5" s="308" t="s">
        <v>823</v>
      </c>
      <c r="C5" s="656">
        <v>369334</v>
      </c>
      <c r="D5" s="309"/>
      <c r="E5" s="310">
        <f>C5</f>
        <v>369334</v>
      </c>
      <c r="F5" s="309">
        <v>4948</v>
      </c>
      <c r="G5" s="311">
        <f>E5-F5</f>
        <v>364386</v>
      </c>
    </row>
    <row r="6" spans="1:7" ht="15" customHeight="1" x14ac:dyDescent="0.25">
      <c r="A6" s="312" t="s">
        <v>5</v>
      </c>
      <c r="B6" s="313" t="s">
        <v>841</v>
      </c>
      <c r="C6" s="657">
        <v>2692</v>
      </c>
      <c r="D6" s="2"/>
      <c r="E6" s="310">
        <f>C6</f>
        <v>2692</v>
      </c>
      <c r="F6" s="2">
        <f>E6</f>
        <v>2692</v>
      </c>
      <c r="G6" s="166"/>
    </row>
    <row r="7" spans="1:7" ht="24" customHeight="1" x14ac:dyDescent="0.25">
      <c r="A7" s="312">
        <v>7</v>
      </c>
      <c r="B7" s="313" t="s">
        <v>856</v>
      </c>
      <c r="C7" s="657">
        <v>5053</v>
      </c>
      <c r="D7" s="2"/>
      <c r="E7" s="310">
        <f>C7</f>
        <v>5053</v>
      </c>
      <c r="F7" s="2">
        <f>E7</f>
        <v>5053</v>
      </c>
      <c r="G7" s="166"/>
    </row>
    <row r="8" spans="1:7" ht="23.25" customHeight="1" thickBot="1" x14ac:dyDescent="0.3">
      <c r="A8" s="312" t="s">
        <v>7</v>
      </c>
      <c r="B8" s="313" t="s">
        <v>842</v>
      </c>
      <c r="C8" s="657">
        <v>2339</v>
      </c>
      <c r="D8" s="2"/>
      <c r="E8" s="310">
        <f>C8</f>
        <v>2339</v>
      </c>
      <c r="F8" s="2">
        <f>E8</f>
        <v>2339</v>
      </c>
      <c r="G8" s="166"/>
    </row>
    <row r="9" spans="1:7" ht="15" customHeight="1" thickBot="1" x14ac:dyDescent="0.3">
      <c r="A9" s="1341" t="s">
        <v>37</v>
      </c>
      <c r="B9" s="1342"/>
      <c r="C9" s="10">
        <f>SUM(C5:C8)</f>
        <v>379418</v>
      </c>
      <c r="D9" s="10">
        <f>SUM(D5:D8)</f>
        <v>0</v>
      </c>
      <c r="E9" s="10">
        <f>SUM(E5:E8)</f>
        <v>379418</v>
      </c>
      <c r="F9" s="10">
        <f>SUM(F5:F8)</f>
        <v>15032</v>
      </c>
      <c r="G9" s="11">
        <f>SUM(G5:G8)</f>
        <v>364386</v>
      </c>
    </row>
  </sheetData>
  <mergeCells count="6">
    <mergeCell ref="A9:B9"/>
    <mergeCell ref="E2:G2"/>
    <mergeCell ref="D2:D3"/>
    <mergeCell ref="C2:C3"/>
    <mergeCell ref="B2:B3"/>
    <mergeCell ref="A2:A3"/>
  </mergeCells>
  <phoneticPr fontId="0" type="noConversion"/>
  <printOptions horizontalCentered="1"/>
  <pageMargins left="0.59055118110236227" right="0.59055118110236227" top="1.5748031496062993" bottom="0.98425196850393704" header="0.51181102362204722" footer="0.51181102362204722"/>
  <pageSetup paperSize="9" orientation="portrait" r:id="rId1"/>
  <headerFooter alignWithMargins="0">
    <oddHeader xml:space="preserve">&amp;C&amp;"Times New Roman CE,Félkövér"&amp;12
KÖLTSÉGVETÉSI SZERVEK PÉNZMARADVÁNYÁNAK ALAKULÁSA&amp;R&amp;"Times New Roman CE,Félkövér dőlt"&amp;12 7. melléklet a 12/2020. (VII.7.) önkormányzati rendelethez&amp;"Times New Roman CE,Dőlt"
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07CB-0827-4993-B15E-55F21010B8EF}">
  <sheetPr>
    <tabColor indexed="50"/>
    <pageSetUpPr fitToPage="1"/>
  </sheetPr>
  <dimension ref="A1:Q293"/>
  <sheetViews>
    <sheetView zoomScale="130" zoomScaleNormal="130" workbookViewId="0">
      <selection activeCell="A10" sqref="A10"/>
    </sheetView>
  </sheetViews>
  <sheetFormatPr defaultRowHeight="13.2" x14ac:dyDescent="0.25"/>
  <cols>
    <col min="1" max="1" width="22.44140625" customWidth="1"/>
  </cols>
  <sheetData>
    <row r="1" spans="1:17" x14ac:dyDescent="0.25">
      <c r="A1" s="1350" t="s">
        <v>1037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1351"/>
      <c r="M1" s="1351"/>
      <c r="N1" s="1351"/>
      <c r="O1" s="1351"/>
      <c r="P1" s="1351"/>
      <c r="Q1" s="1352"/>
    </row>
    <row r="2" spans="1:17" x14ac:dyDescent="0.25">
      <c r="A2" s="1353" t="s">
        <v>1038</v>
      </c>
      <c r="B2" s="1354"/>
      <c r="C2" s="1354"/>
      <c r="D2" s="1354"/>
      <c r="E2" s="1354"/>
      <c r="F2" s="1354"/>
      <c r="G2" s="1354"/>
      <c r="H2" s="1354"/>
      <c r="I2" s="1354"/>
      <c r="J2" s="1354"/>
      <c r="K2" s="1354"/>
      <c r="L2" s="1354"/>
      <c r="M2" s="1354"/>
      <c r="N2" s="1354"/>
      <c r="O2" s="1354"/>
      <c r="P2" s="1354"/>
      <c r="Q2" s="1355"/>
    </row>
    <row r="3" spans="1:17" x14ac:dyDescent="0.25">
      <c r="A3" s="1356" t="s">
        <v>849</v>
      </c>
      <c r="B3" s="1357"/>
      <c r="C3" s="1357"/>
      <c r="D3" s="1357"/>
      <c r="E3" s="1357"/>
      <c r="F3" s="1357"/>
      <c r="G3" s="1357"/>
      <c r="H3" s="1357"/>
      <c r="I3" s="1357"/>
      <c r="J3" s="1357"/>
      <c r="K3" s="1357"/>
      <c r="L3" s="1357"/>
      <c r="M3" s="1357"/>
      <c r="N3" s="1357"/>
      <c r="O3" s="1357"/>
      <c r="P3" s="1357"/>
      <c r="Q3" s="1358"/>
    </row>
    <row r="4" spans="1:17" ht="13.8" thickBot="1" x14ac:dyDescent="0.3">
      <c r="A4" s="1137"/>
      <c r="B4" s="1138"/>
      <c r="C4" s="1138"/>
      <c r="D4" s="1359" t="s">
        <v>201</v>
      </c>
      <c r="E4" s="1359"/>
      <c r="F4" s="1136"/>
      <c r="G4" s="1136"/>
      <c r="H4" s="1136"/>
      <c r="I4" s="1136"/>
      <c r="J4" s="1136"/>
      <c r="K4" s="1136"/>
      <c r="L4" s="1136"/>
      <c r="M4" s="1136"/>
      <c r="N4" s="1136"/>
      <c r="O4" s="1136"/>
      <c r="P4" s="1136"/>
      <c r="Q4" s="1136"/>
    </row>
    <row r="5" spans="1:17" ht="19.8" thickBot="1" x14ac:dyDescent="0.3">
      <c r="A5" s="1360" t="s">
        <v>246</v>
      </c>
      <c r="B5" s="1361" t="s">
        <v>1039</v>
      </c>
      <c r="C5" s="1139" t="s">
        <v>248</v>
      </c>
      <c r="D5" s="1139" t="s">
        <v>249</v>
      </c>
      <c r="E5" s="1140" t="s">
        <v>250</v>
      </c>
      <c r="F5" s="1140" t="s">
        <v>248</v>
      </c>
      <c r="G5" s="1140" t="s">
        <v>1040</v>
      </c>
      <c r="H5" s="1140" t="s">
        <v>1041</v>
      </c>
      <c r="I5" s="1140" t="s">
        <v>248</v>
      </c>
      <c r="J5" s="1140" t="s">
        <v>1040</v>
      </c>
      <c r="K5" s="1140" t="s">
        <v>1041</v>
      </c>
      <c r="L5" s="1140" t="s">
        <v>248</v>
      </c>
      <c r="M5" s="1140" t="s">
        <v>1040</v>
      </c>
      <c r="N5" s="1140" t="s">
        <v>1041</v>
      </c>
      <c r="O5" s="1140" t="s">
        <v>248</v>
      </c>
      <c r="P5" s="1140" t="s">
        <v>1040</v>
      </c>
      <c r="Q5" s="1140" t="s">
        <v>1041</v>
      </c>
    </row>
    <row r="6" spans="1:17" ht="13.8" thickBot="1" x14ac:dyDescent="0.3">
      <c r="A6" s="1360"/>
      <c r="B6" s="1361"/>
      <c r="C6" s="1361" t="s">
        <v>1042</v>
      </c>
      <c r="D6" s="1361"/>
      <c r="E6" s="1361"/>
      <c r="F6" s="1349" t="s">
        <v>1043</v>
      </c>
      <c r="G6" s="1349"/>
      <c r="H6" s="1349"/>
      <c r="I6" s="1362" t="s">
        <v>1044</v>
      </c>
      <c r="J6" s="1363"/>
      <c r="K6" s="1364"/>
      <c r="L6" s="1362" t="s">
        <v>1045</v>
      </c>
      <c r="M6" s="1363"/>
      <c r="N6" s="1364"/>
      <c r="O6" s="1349" t="s">
        <v>1046</v>
      </c>
      <c r="P6" s="1349"/>
      <c r="Q6" s="1349"/>
    </row>
    <row r="7" spans="1:17" ht="13.8" thickBot="1" x14ac:dyDescent="0.3">
      <c r="A7" s="1141">
        <v>1</v>
      </c>
      <c r="B7" s="1142">
        <v>2</v>
      </c>
      <c r="C7" s="1143">
        <v>3</v>
      </c>
      <c r="D7" s="1142">
        <v>4</v>
      </c>
      <c r="E7" s="1144">
        <v>5</v>
      </c>
      <c r="F7" s="1142">
        <v>6</v>
      </c>
      <c r="G7" s="1142">
        <v>7</v>
      </c>
      <c r="H7" s="1142">
        <v>8</v>
      </c>
      <c r="I7" s="1142">
        <v>9</v>
      </c>
      <c r="J7" s="1142">
        <v>10</v>
      </c>
      <c r="K7" s="1142">
        <v>11</v>
      </c>
      <c r="L7" s="1142">
        <v>12</v>
      </c>
      <c r="M7" s="1142">
        <v>13</v>
      </c>
      <c r="N7" s="1142">
        <v>14</v>
      </c>
      <c r="O7" s="1142">
        <v>18</v>
      </c>
      <c r="P7" s="1142">
        <v>19</v>
      </c>
      <c r="Q7" s="1142">
        <v>20</v>
      </c>
    </row>
    <row r="8" spans="1:17" ht="30" customHeight="1" thickBot="1" x14ac:dyDescent="0.3">
      <c r="A8" s="1145" t="s">
        <v>1047</v>
      </c>
      <c r="B8" s="1146" t="s">
        <v>4</v>
      </c>
      <c r="C8" s="1147">
        <f t="shared" ref="C8:N8" si="0">C9+C16+C19+C20+C21</f>
        <v>13582</v>
      </c>
      <c r="D8" s="1147">
        <f t="shared" si="0"/>
        <v>905</v>
      </c>
      <c r="E8" s="1147">
        <v>0</v>
      </c>
      <c r="F8" s="1147">
        <f t="shared" si="0"/>
        <v>688</v>
      </c>
      <c r="G8" s="1147">
        <f t="shared" si="0"/>
        <v>0</v>
      </c>
      <c r="H8" s="1147">
        <f t="shared" si="0"/>
        <v>0</v>
      </c>
      <c r="I8" s="1147">
        <f t="shared" si="0"/>
        <v>0</v>
      </c>
      <c r="J8" s="1147">
        <f t="shared" si="0"/>
        <v>0</v>
      </c>
      <c r="K8" s="1147">
        <f t="shared" si="0"/>
        <v>0</v>
      </c>
      <c r="L8" s="1147">
        <f t="shared" si="0"/>
        <v>0</v>
      </c>
      <c r="M8" s="1147">
        <f t="shared" si="0"/>
        <v>0</v>
      </c>
      <c r="N8" s="1147">
        <f t="shared" si="0"/>
        <v>0</v>
      </c>
      <c r="O8" s="1147">
        <f>C8+F8+I8+L8</f>
        <v>14270</v>
      </c>
      <c r="P8" s="1147">
        <f t="shared" ref="P8:Q23" si="1">D8+G8+J8+M8</f>
        <v>905</v>
      </c>
      <c r="Q8" s="1147">
        <f t="shared" si="1"/>
        <v>0</v>
      </c>
    </row>
    <row r="9" spans="1:17" ht="13.8" thickBot="1" x14ac:dyDescent="0.3">
      <c r="A9" s="1148" t="s">
        <v>1048</v>
      </c>
      <c r="B9" s="1149" t="s">
        <v>5</v>
      </c>
      <c r="C9" s="1147">
        <f>C10+C13</f>
        <v>0</v>
      </c>
      <c r="D9" s="1147">
        <f t="shared" ref="D9:N9" si="2">D10+D13</f>
        <v>0</v>
      </c>
      <c r="E9" s="1147">
        <v>0</v>
      </c>
      <c r="F9" s="1147">
        <f t="shared" si="2"/>
        <v>0</v>
      </c>
      <c r="G9" s="1147">
        <f t="shared" si="2"/>
        <v>0</v>
      </c>
      <c r="H9" s="1147">
        <f t="shared" si="2"/>
        <v>0</v>
      </c>
      <c r="I9" s="1147">
        <f t="shared" si="2"/>
        <v>0</v>
      </c>
      <c r="J9" s="1147">
        <f t="shared" si="2"/>
        <v>0</v>
      </c>
      <c r="K9" s="1147">
        <f t="shared" si="2"/>
        <v>0</v>
      </c>
      <c r="L9" s="1147">
        <f t="shared" si="2"/>
        <v>0</v>
      </c>
      <c r="M9" s="1147">
        <f t="shared" si="2"/>
        <v>0</v>
      </c>
      <c r="N9" s="1147">
        <f t="shared" si="2"/>
        <v>0</v>
      </c>
      <c r="O9" s="1147">
        <f t="shared" ref="O9:Q72" si="3">C9+F9+I9+L9</f>
        <v>0</v>
      </c>
      <c r="P9" s="1147">
        <f t="shared" si="1"/>
        <v>0</v>
      </c>
      <c r="Q9" s="1147">
        <f t="shared" si="1"/>
        <v>0</v>
      </c>
    </row>
    <row r="10" spans="1:17" ht="19.8" thickBot="1" x14ac:dyDescent="0.3">
      <c r="A10" s="1150" t="s">
        <v>1049</v>
      </c>
      <c r="B10" s="1149" t="s">
        <v>6</v>
      </c>
      <c r="C10" s="1151">
        <f>C11+C12</f>
        <v>0</v>
      </c>
      <c r="D10" s="1152">
        <f t="shared" ref="D10:N10" si="4">D11+D12</f>
        <v>0</v>
      </c>
      <c r="E10" s="1153">
        <f t="shared" si="4"/>
        <v>0</v>
      </c>
      <c r="F10" s="1151">
        <f t="shared" si="4"/>
        <v>0</v>
      </c>
      <c r="G10" s="1152">
        <f t="shared" si="4"/>
        <v>0</v>
      </c>
      <c r="H10" s="1153">
        <f t="shared" si="4"/>
        <v>0</v>
      </c>
      <c r="I10" s="1151">
        <f t="shared" si="4"/>
        <v>0</v>
      </c>
      <c r="J10" s="1152">
        <f t="shared" si="4"/>
        <v>0</v>
      </c>
      <c r="K10" s="1153">
        <f t="shared" si="4"/>
        <v>0</v>
      </c>
      <c r="L10" s="1151">
        <f t="shared" si="4"/>
        <v>0</v>
      </c>
      <c r="M10" s="1152">
        <f t="shared" si="4"/>
        <v>0</v>
      </c>
      <c r="N10" s="1153">
        <f t="shared" si="4"/>
        <v>0</v>
      </c>
      <c r="O10" s="1147">
        <f t="shared" si="3"/>
        <v>0</v>
      </c>
      <c r="P10" s="1147">
        <f t="shared" si="1"/>
        <v>0</v>
      </c>
      <c r="Q10" s="1147">
        <f t="shared" si="1"/>
        <v>0</v>
      </c>
    </row>
    <row r="11" spans="1:17" ht="29.4" thickBot="1" x14ac:dyDescent="0.3">
      <c r="A11" s="1154" t="s">
        <v>1050</v>
      </c>
      <c r="B11" s="1149" t="s">
        <v>7</v>
      </c>
      <c r="C11" s="1155">
        <v>0</v>
      </c>
      <c r="D11" s="1156">
        <v>0</v>
      </c>
      <c r="E11" s="1157">
        <v>0</v>
      </c>
      <c r="F11" s="1158">
        <v>0</v>
      </c>
      <c r="G11" s="1159">
        <v>0</v>
      </c>
      <c r="H11" s="1160">
        <v>0</v>
      </c>
      <c r="I11" s="1158">
        <v>0</v>
      </c>
      <c r="J11" s="1159">
        <v>0</v>
      </c>
      <c r="K11" s="1160">
        <v>0</v>
      </c>
      <c r="L11" s="1158">
        <v>0</v>
      </c>
      <c r="M11" s="1159">
        <v>0</v>
      </c>
      <c r="N11" s="1160">
        <v>0</v>
      </c>
      <c r="O11" s="1147">
        <f t="shared" si="3"/>
        <v>0</v>
      </c>
      <c r="P11" s="1147">
        <f t="shared" si="1"/>
        <v>0</v>
      </c>
      <c r="Q11" s="1147">
        <f t="shared" si="1"/>
        <v>0</v>
      </c>
    </row>
    <row r="12" spans="1:17" ht="29.4" thickBot="1" x14ac:dyDescent="0.3">
      <c r="A12" s="1154" t="s">
        <v>1051</v>
      </c>
      <c r="B12" s="1149" t="s">
        <v>8</v>
      </c>
      <c r="C12" s="1155">
        <v>0</v>
      </c>
      <c r="D12" s="1156">
        <v>0</v>
      </c>
      <c r="E12" s="1157">
        <v>0</v>
      </c>
      <c r="F12" s="1158">
        <v>0</v>
      </c>
      <c r="G12" s="1159">
        <v>0</v>
      </c>
      <c r="H12" s="1160">
        <v>0</v>
      </c>
      <c r="I12" s="1158">
        <v>0</v>
      </c>
      <c r="J12" s="1159">
        <v>0</v>
      </c>
      <c r="K12" s="1160">
        <v>0</v>
      </c>
      <c r="L12" s="1158">
        <v>0</v>
      </c>
      <c r="M12" s="1159">
        <v>0</v>
      </c>
      <c r="N12" s="1160">
        <v>0</v>
      </c>
      <c r="O12" s="1147">
        <f t="shared" si="3"/>
        <v>0</v>
      </c>
      <c r="P12" s="1147">
        <f t="shared" si="1"/>
        <v>0</v>
      </c>
      <c r="Q12" s="1147">
        <f t="shared" si="1"/>
        <v>0</v>
      </c>
    </row>
    <row r="13" spans="1:17" ht="19.8" thickBot="1" x14ac:dyDescent="0.3">
      <c r="A13" s="1150" t="s">
        <v>1052</v>
      </c>
      <c r="B13" s="1149" t="s">
        <v>9</v>
      </c>
      <c r="C13" s="1155">
        <f t="shared" ref="C13:N13" si="5">C14+C15</f>
        <v>0</v>
      </c>
      <c r="D13" s="1156">
        <f t="shared" si="5"/>
        <v>0</v>
      </c>
      <c r="E13" s="1157">
        <f t="shared" si="5"/>
        <v>0</v>
      </c>
      <c r="F13" s="1155">
        <f t="shared" si="5"/>
        <v>0</v>
      </c>
      <c r="G13" s="1156">
        <f t="shared" si="5"/>
        <v>0</v>
      </c>
      <c r="H13" s="1157">
        <f t="shared" si="5"/>
        <v>0</v>
      </c>
      <c r="I13" s="1155">
        <f t="shared" si="5"/>
        <v>0</v>
      </c>
      <c r="J13" s="1156">
        <f t="shared" si="5"/>
        <v>0</v>
      </c>
      <c r="K13" s="1157">
        <f t="shared" si="5"/>
        <v>0</v>
      </c>
      <c r="L13" s="1155">
        <f t="shared" si="5"/>
        <v>0</v>
      </c>
      <c r="M13" s="1156">
        <f t="shared" si="5"/>
        <v>0</v>
      </c>
      <c r="N13" s="1157">
        <f t="shared" si="5"/>
        <v>0</v>
      </c>
      <c r="O13" s="1147">
        <f t="shared" si="3"/>
        <v>0</v>
      </c>
      <c r="P13" s="1147">
        <f t="shared" si="1"/>
        <v>0</v>
      </c>
      <c r="Q13" s="1147">
        <f t="shared" si="1"/>
        <v>0</v>
      </c>
    </row>
    <row r="14" spans="1:17" ht="29.4" thickBot="1" x14ac:dyDescent="0.3">
      <c r="A14" s="1154" t="s">
        <v>1053</v>
      </c>
      <c r="B14" s="1149" t="s">
        <v>10</v>
      </c>
      <c r="C14" s="1155">
        <v>0</v>
      </c>
      <c r="D14" s="1156">
        <v>0</v>
      </c>
      <c r="E14" s="1157">
        <v>0</v>
      </c>
      <c r="F14" s="1158">
        <v>0</v>
      </c>
      <c r="G14" s="1159">
        <v>0</v>
      </c>
      <c r="H14" s="1160">
        <v>0</v>
      </c>
      <c r="I14" s="1158">
        <v>0</v>
      </c>
      <c r="J14" s="1159">
        <v>0</v>
      </c>
      <c r="K14" s="1160">
        <v>0</v>
      </c>
      <c r="L14" s="1158">
        <v>0</v>
      </c>
      <c r="M14" s="1159">
        <v>0</v>
      </c>
      <c r="N14" s="1160">
        <v>0</v>
      </c>
      <c r="O14" s="1147">
        <f t="shared" si="3"/>
        <v>0</v>
      </c>
      <c r="P14" s="1147">
        <f t="shared" si="1"/>
        <v>0</v>
      </c>
      <c r="Q14" s="1147">
        <f t="shared" si="1"/>
        <v>0</v>
      </c>
    </row>
    <row r="15" spans="1:17" ht="19.8" thickBot="1" x14ac:dyDescent="0.3">
      <c r="A15" s="1154" t="s">
        <v>1054</v>
      </c>
      <c r="B15" s="1149" t="s">
        <v>11</v>
      </c>
      <c r="C15" s="1161">
        <v>0</v>
      </c>
      <c r="D15" s="1162">
        <v>0</v>
      </c>
      <c r="E15" s="1163">
        <v>0</v>
      </c>
      <c r="F15" s="1164">
        <v>0</v>
      </c>
      <c r="G15" s="1165">
        <v>0</v>
      </c>
      <c r="H15" s="1166">
        <v>0</v>
      </c>
      <c r="I15" s="1164">
        <v>0</v>
      </c>
      <c r="J15" s="1165">
        <v>0</v>
      </c>
      <c r="K15" s="1166">
        <v>0</v>
      </c>
      <c r="L15" s="1164">
        <v>0</v>
      </c>
      <c r="M15" s="1165">
        <v>0</v>
      </c>
      <c r="N15" s="1166">
        <v>0</v>
      </c>
      <c r="O15" s="1147">
        <f t="shared" si="3"/>
        <v>0</v>
      </c>
      <c r="P15" s="1147">
        <f t="shared" si="1"/>
        <v>0</v>
      </c>
      <c r="Q15" s="1147">
        <f t="shared" si="1"/>
        <v>0</v>
      </c>
    </row>
    <row r="16" spans="1:17" ht="19.8" thickBot="1" x14ac:dyDescent="0.3">
      <c r="A16" s="1148" t="s">
        <v>1055</v>
      </c>
      <c r="B16" s="1149" t="s">
        <v>12</v>
      </c>
      <c r="C16" s="1147">
        <f>C17+C18</f>
        <v>13582</v>
      </c>
      <c r="D16" s="1147">
        <f t="shared" ref="D16:N16" si="6">D17+D18</f>
        <v>905</v>
      </c>
      <c r="E16" s="1147">
        <f t="shared" si="6"/>
        <v>0</v>
      </c>
      <c r="F16" s="1167">
        <f t="shared" si="6"/>
        <v>688</v>
      </c>
      <c r="G16" s="1147">
        <f t="shared" si="6"/>
        <v>0</v>
      </c>
      <c r="H16" s="1147">
        <f t="shared" si="6"/>
        <v>0</v>
      </c>
      <c r="I16" s="1147">
        <f t="shared" si="6"/>
        <v>0</v>
      </c>
      <c r="J16" s="1147">
        <f t="shared" si="6"/>
        <v>0</v>
      </c>
      <c r="K16" s="1147">
        <f t="shared" si="6"/>
        <v>0</v>
      </c>
      <c r="L16" s="1147">
        <f t="shared" si="6"/>
        <v>0</v>
      </c>
      <c r="M16" s="1147">
        <f t="shared" si="6"/>
        <v>0</v>
      </c>
      <c r="N16" s="1147">
        <f t="shared" si="6"/>
        <v>0</v>
      </c>
      <c r="O16" s="1147">
        <f t="shared" si="3"/>
        <v>14270</v>
      </c>
      <c r="P16" s="1147">
        <f t="shared" si="1"/>
        <v>905</v>
      </c>
      <c r="Q16" s="1147">
        <f t="shared" si="1"/>
        <v>0</v>
      </c>
    </row>
    <row r="17" spans="1:17" ht="19.8" thickBot="1" x14ac:dyDescent="0.3">
      <c r="A17" s="1154" t="s">
        <v>1056</v>
      </c>
      <c r="B17" s="1149" t="s">
        <v>13</v>
      </c>
      <c r="C17" s="1151">
        <v>1260</v>
      </c>
      <c r="D17" s="1152">
        <v>905</v>
      </c>
      <c r="E17" s="1153">
        <v>0</v>
      </c>
      <c r="F17" s="1168">
        <v>0</v>
      </c>
      <c r="G17" s="1169">
        <v>0</v>
      </c>
      <c r="H17" s="1170">
        <v>0</v>
      </c>
      <c r="I17" s="1168">
        <v>0</v>
      </c>
      <c r="J17" s="1169">
        <v>0</v>
      </c>
      <c r="K17" s="1170">
        <v>0</v>
      </c>
      <c r="L17" s="1168">
        <v>0</v>
      </c>
      <c r="M17" s="1169">
        <v>0</v>
      </c>
      <c r="N17" s="1170">
        <v>0</v>
      </c>
      <c r="O17" s="1147">
        <f t="shared" si="3"/>
        <v>1260</v>
      </c>
      <c r="P17" s="1147">
        <f t="shared" si="1"/>
        <v>905</v>
      </c>
      <c r="Q17" s="1147">
        <f t="shared" si="1"/>
        <v>0</v>
      </c>
    </row>
    <row r="18" spans="1:17" ht="19.8" thickBot="1" x14ac:dyDescent="0.3">
      <c r="A18" s="1154" t="s">
        <v>1057</v>
      </c>
      <c r="B18" s="1149" t="s">
        <v>14</v>
      </c>
      <c r="C18" s="1161">
        <v>12322</v>
      </c>
      <c r="D18" s="1162">
        <v>0</v>
      </c>
      <c r="E18" s="1163">
        <v>0</v>
      </c>
      <c r="F18" s="1164">
        <v>688</v>
      </c>
      <c r="G18" s="1165">
        <v>0</v>
      </c>
      <c r="H18" s="1166">
        <v>0</v>
      </c>
      <c r="I18" s="1164">
        <v>0</v>
      </c>
      <c r="J18" s="1165">
        <v>0</v>
      </c>
      <c r="K18" s="1166">
        <v>0</v>
      </c>
      <c r="L18" s="1164">
        <v>0</v>
      </c>
      <c r="M18" s="1165">
        <v>0</v>
      </c>
      <c r="N18" s="1166">
        <v>0</v>
      </c>
      <c r="O18" s="1147">
        <f t="shared" si="3"/>
        <v>13010</v>
      </c>
      <c r="P18" s="1147">
        <f t="shared" si="1"/>
        <v>0</v>
      </c>
      <c r="Q18" s="1147">
        <f t="shared" si="1"/>
        <v>0</v>
      </c>
    </row>
    <row r="19" spans="1:17" ht="19.8" thickBot="1" x14ac:dyDescent="0.3">
      <c r="A19" s="1148" t="s">
        <v>1058</v>
      </c>
      <c r="B19" s="1149" t="s">
        <v>15</v>
      </c>
      <c r="C19" s="1147">
        <v>0</v>
      </c>
      <c r="D19" s="1147">
        <v>0</v>
      </c>
      <c r="E19" s="1147">
        <v>0</v>
      </c>
      <c r="F19" s="1171">
        <v>0</v>
      </c>
      <c r="G19" s="1171">
        <v>0</v>
      </c>
      <c r="H19" s="1171">
        <v>0</v>
      </c>
      <c r="I19" s="1171">
        <v>0</v>
      </c>
      <c r="J19" s="1171">
        <v>0</v>
      </c>
      <c r="K19" s="1171">
        <v>0</v>
      </c>
      <c r="L19" s="1171">
        <v>0</v>
      </c>
      <c r="M19" s="1171">
        <v>0</v>
      </c>
      <c r="N19" s="1171">
        <v>0</v>
      </c>
      <c r="O19" s="1147">
        <f t="shared" si="3"/>
        <v>0</v>
      </c>
      <c r="P19" s="1147">
        <f t="shared" si="1"/>
        <v>0</v>
      </c>
      <c r="Q19" s="1147">
        <f t="shared" si="1"/>
        <v>0</v>
      </c>
    </row>
    <row r="20" spans="1:17" ht="13.8" thickBot="1" x14ac:dyDescent="0.3">
      <c r="A20" s="1148" t="s">
        <v>1059</v>
      </c>
      <c r="B20" s="1149" t="s">
        <v>16</v>
      </c>
      <c r="C20" s="1147">
        <v>0</v>
      </c>
      <c r="D20" s="1147">
        <v>0</v>
      </c>
      <c r="E20" s="1147">
        <v>0</v>
      </c>
      <c r="F20" s="1171">
        <v>0</v>
      </c>
      <c r="G20" s="1171">
        <v>0</v>
      </c>
      <c r="H20" s="1171">
        <v>0</v>
      </c>
      <c r="I20" s="1171">
        <v>0</v>
      </c>
      <c r="J20" s="1171">
        <v>0</v>
      </c>
      <c r="K20" s="1171">
        <v>0</v>
      </c>
      <c r="L20" s="1171">
        <v>0</v>
      </c>
      <c r="M20" s="1171">
        <v>0</v>
      </c>
      <c r="N20" s="1171">
        <v>0</v>
      </c>
      <c r="O20" s="1147">
        <f t="shared" si="3"/>
        <v>0</v>
      </c>
      <c r="P20" s="1147">
        <f t="shared" si="1"/>
        <v>0</v>
      </c>
      <c r="Q20" s="1147">
        <f t="shared" si="1"/>
        <v>0</v>
      </c>
    </row>
    <row r="21" spans="1:17" ht="19.8" thickBot="1" x14ac:dyDescent="0.3">
      <c r="A21" s="1148" t="s">
        <v>1060</v>
      </c>
      <c r="B21" s="1149" t="s">
        <v>17</v>
      </c>
      <c r="C21" s="1147">
        <v>0</v>
      </c>
      <c r="D21" s="1147">
        <v>0</v>
      </c>
      <c r="E21" s="1147">
        <v>0</v>
      </c>
      <c r="F21" s="1171">
        <v>0</v>
      </c>
      <c r="G21" s="1171">
        <v>0</v>
      </c>
      <c r="H21" s="1171">
        <v>0</v>
      </c>
      <c r="I21" s="1171">
        <v>0</v>
      </c>
      <c r="J21" s="1171">
        <v>0</v>
      </c>
      <c r="K21" s="1171">
        <v>0</v>
      </c>
      <c r="L21" s="1171">
        <v>0</v>
      </c>
      <c r="M21" s="1171">
        <v>0</v>
      </c>
      <c r="N21" s="1171">
        <v>0</v>
      </c>
      <c r="O21" s="1147">
        <f t="shared" si="3"/>
        <v>0</v>
      </c>
      <c r="P21" s="1147">
        <f t="shared" si="1"/>
        <v>0</v>
      </c>
      <c r="Q21" s="1147">
        <f t="shared" si="1"/>
        <v>0</v>
      </c>
    </row>
    <row r="22" spans="1:17" ht="19.8" thickBot="1" x14ac:dyDescent="0.3">
      <c r="A22" s="1172" t="s">
        <v>1061</v>
      </c>
      <c r="B22" s="1149" t="s">
        <v>18</v>
      </c>
      <c r="C22" s="1167">
        <f>C23+C93+C118+C137</f>
        <v>1726738</v>
      </c>
      <c r="D22" s="1167">
        <f>D23+D93+D118+D137</f>
        <v>1415722</v>
      </c>
      <c r="E22" s="1167">
        <v>0</v>
      </c>
      <c r="F22" s="1167">
        <f t="shared" ref="F22:N22" si="7">F23+F93+F118+F137</f>
        <v>18512</v>
      </c>
      <c r="G22" s="1167">
        <f t="shared" si="7"/>
        <v>10567</v>
      </c>
      <c r="H22" s="1167">
        <f t="shared" si="7"/>
        <v>0</v>
      </c>
      <c r="I22" s="1167">
        <f t="shared" si="7"/>
        <v>179728</v>
      </c>
      <c r="J22" s="1167">
        <f t="shared" si="7"/>
        <v>136374</v>
      </c>
      <c r="K22" s="1167">
        <f t="shared" si="7"/>
        <v>0</v>
      </c>
      <c r="L22" s="1167">
        <f>L23+L93+L118+L137</f>
        <v>17103</v>
      </c>
      <c r="M22" s="1167">
        <f t="shared" si="7"/>
        <v>12042</v>
      </c>
      <c r="N22" s="1167">
        <f t="shared" si="7"/>
        <v>0</v>
      </c>
      <c r="O22" s="1167">
        <f t="shared" si="3"/>
        <v>1942081</v>
      </c>
      <c r="P22" s="1167">
        <f t="shared" si="1"/>
        <v>1574705</v>
      </c>
      <c r="Q22" s="1167">
        <f t="shared" si="1"/>
        <v>0</v>
      </c>
    </row>
    <row r="23" spans="1:17" ht="29.4" thickBot="1" x14ac:dyDescent="0.3">
      <c r="A23" s="1172" t="s">
        <v>1062</v>
      </c>
      <c r="B23" s="1149" t="s">
        <v>19</v>
      </c>
      <c r="C23" s="1167">
        <f>C24+C80+C91+C92</f>
        <v>1633528</v>
      </c>
      <c r="D23" s="1167">
        <f>D24+D80</f>
        <v>1389787</v>
      </c>
      <c r="E23" s="1167">
        <v>0</v>
      </c>
      <c r="F23" s="1167">
        <f t="shared" ref="F23:N23" si="8">F24+F80+F91+F92</f>
        <v>13438</v>
      </c>
      <c r="G23" s="1167">
        <f t="shared" si="8"/>
        <v>10378</v>
      </c>
      <c r="H23" s="1167">
        <f t="shared" si="8"/>
        <v>0</v>
      </c>
      <c r="I23" s="1167">
        <f t="shared" si="8"/>
        <v>165318</v>
      </c>
      <c r="J23" s="1167">
        <f t="shared" si="8"/>
        <v>134007</v>
      </c>
      <c r="K23" s="1167">
        <f t="shared" si="8"/>
        <v>0</v>
      </c>
      <c r="L23" s="1167">
        <f>L24+L80+L91+L92</f>
        <v>13623</v>
      </c>
      <c r="M23" s="1167">
        <f t="shared" si="8"/>
        <v>10713</v>
      </c>
      <c r="N23" s="1167">
        <f t="shared" si="8"/>
        <v>0</v>
      </c>
      <c r="O23" s="1167">
        <f t="shared" si="3"/>
        <v>1825907</v>
      </c>
      <c r="P23" s="1167">
        <f t="shared" si="1"/>
        <v>1544885</v>
      </c>
      <c r="Q23" s="1167">
        <f t="shared" si="1"/>
        <v>0</v>
      </c>
    </row>
    <row r="24" spans="1:17" ht="13.8" thickBot="1" x14ac:dyDescent="0.3">
      <c r="A24" s="1148" t="s">
        <v>1063</v>
      </c>
      <c r="B24" s="1149" t="s">
        <v>20</v>
      </c>
      <c r="C24" s="1167">
        <f>C25+C45+C80</f>
        <v>1555664</v>
      </c>
      <c r="D24" s="1167">
        <f>D25+D45+D80</f>
        <v>1332392</v>
      </c>
      <c r="E24" s="1167">
        <v>0</v>
      </c>
      <c r="F24" s="1167">
        <f>F25+F45+F80</f>
        <v>13438</v>
      </c>
      <c r="G24" s="1167">
        <f>G25+G45</f>
        <v>10378</v>
      </c>
      <c r="H24" s="1167">
        <f t="shared" ref="H24:N24" si="9">H25+H45</f>
        <v>0</v>
      </c>
      <c r="I24" s="1167">
        <f>I25+I45+I80</f>
        <v>165318</v>
      </c>
      <c r="J24" s="1167">
        <f>J25+J45</f>
        <v>134007</v>
      </c>
      <c r="K24" s="1167">
        <f t="shared" si="9"/>
        <v>0</v>
      </c>
      <c r="L24" s="1167">
        <f>L25+L45+L80</f>
        <v>13623</v>
      </c>
      <c r="M24" s="1167">
        <f>M25+M45</f>
        <v>10713</v>
      </c>
      <c r="N24" s="1167">
        <f t="shared" si="9"/>
        <v>0</v>
      </c>
      <c r="O24" s="1167">
        <f t="shared" si="3"/>
        <v>1748043</v>
      </c>
      <c r="P24" s="1167">
        <f t="shared" si="3"/>
        <v>1487490</v>
      </c>
      <c r="Q24" s="1167">
        <f t="shared" si="3"/>
        <v>0</v>
      </c>
    </row>
    <row r="25" spans="1:17" ht="29.4" thickBot="1" x14ac:dyDescent="0.3">
      <c r="A25" s="1148" t="s">
        <v>1064</v>
      </c>
      <c r="B25" s="1173" t="s">
        <v>21</v>
      </c>
      <c r="C25" s="1174">
        <f>C26+C29+C32+C35+C38+C41+C44</f>
        <v>895790</v>
      </c>
      <c r="D25" s="1175">
        <f>D26+D29+D32+D35+D38+D41+D44</f>
        <v>724801</v>
      </c>
      <c r="E25" s="1176">
        <v>0</v>
      </c>
      <c r="F25" s="1174">
        <f t="shared" ref="F25:N25" si="10">F26+F29+F32+F35+F38+F41+F44</f>
        <v>0</v>
      </c>
      <c r="G25" s="1175">
        <f t="shared" si="10"/>
        <v>0</v>
      </c>
      <c r="H25" s="1176">
        <f t="shared" si="10"/>
        <v>0</v>
      </c>
      <c r="I25" s="1174">
        <f t="shared" si="10"/>
        <v>0</v>
      </c>
      <c r="J25" s="1175">
        <f t="shared" si="10"/>
        <v>0</v>
      </c>
      <c r="K25" s="1176">
        <f t="shared" si="10"/>
        <v>0</v>
      </c>
      <c r="L25" s="1174">
        <f t="shared" si="10"/>
        <v>0</v>
      </c>
      <c r="M25" s="1175">
        <f t="shared" si="10"/>
        <v>0</v>
      </c>
      <c r="N25" s="1176">
        <f t="shared" si="10"/>
        <v>0</v>
      </c>
      <c r="O25" s="1177">
        <f t="shared" si="3"/>
        <v>895790</v>
      </c>
      <c r="P25" s="1177">
        <f t="shared" si="3"/>
        <v>724801</v>
      </c>
      <c r="Q25" s="1177">
        <f t="shared" si="3"/>
        <v>0</v>
      </c>
    </row>
    <row r="26" spans="1:17" ht="19.8" thickBot="1" x14ac:dyDescent="0.3">
      <c r="A26" s="1154" t="s">
        <v>1065</v>
      </c>
      <c r="B26" s="1149" t="s">
        <v>22</v>
      </c>
      <c r="C26" s="1178">
        <f>C27+C28</f>
        <v>849913</v>
      </c>
      <c r="D26" s="1179">
        <f>D27+D28</f>
        <v>678193</v>
      </c>
      <c r="E26" s="1180">
        <f t="shared" ref="E26:N26" si="11">E27+E28</f>
        <v>0</v>
      </c>
      <c r="F26" s="1178">
        <f t="shared" si="11"/>
        <v>0</v>
      </c>
      <c r="G26" s="1179">
        <f t="shared" si="11"/>
        <v>0</v>
      </c>
      <c r="H26" s="1180">
        <f t="shared" si="11"/>
        <v>0</v>
      </c>
      <c r="I26" s="1178">
        <f t="shared" si="11"/>
        <v>0</v>
      </c>
      <c r="J26" s="1179">
        <f t="shared" si="11"/>
        <v>0</v>
      </c>
      <c r="K26" s="1180">
        <f t="shared" si="11"/>
        <v>0</v>
      </c>
      <c r="L26" s="1178">
        <f t="shared" si="11"/>
        <v>0</v>
      </c>
      <c r="M26" s="1179">
        <f t="shared" si="11"/>
        <v>0</v>
      </c>
      <c r="N26" s="1180">
        <f t="shared" si="11"/>
        <v>0</v>
      </c>
      <c r="O26" s="1167">
        <f t="shared" si="3"/>
        <v>849913</v>
      </c>
      <c r="P26" s="1167">
        <f t="shared" si="3"/>
        <v>678193</v>
      </c>
      <c r="Q26" s="1167">
        <f t="shared" si="3"/>
        <v>0</v>
      </c>
    </row>
    <row r="27" spans="1:17" ht="19.8" thickBot="1" x14ac:dyDescent="0.3">
      <c r="A27" s="1154" t="s">
        <v>1066</v>
      </c>
      <c r="B27" s="1149" t="s">
        <v>23</v>
      </c>
      <c r="C27" s="1178">
        <f>892483-42570</f>
        <v>849913</v>
      </c>
      <c r="D27" s="1179">
        <f>720763-42570</f>
        <v>678193</v>
      </c>
      <c r="E27" s="1180">
        <v>0</v>
      </c>
      <c r="F27" s="1181">
        <v>0</v>
      </c>
      <c r="G27" s="1182">
        <v>0</v>
      </c>
      <c r="H27" s="1183">
        <v>0</v>
      </c>
      <c r="I27" s="1181">
        <v>0</v>
      </c>
      <c r="J27" s="1182">
        <v>0</v>
      </c>
      <c r="K27" s="1183">
        <v>0</v>
      </c>
      <c r="L27" s="1181">
        <v>0</v>
      </c>
      <c r="M27" s="1182">
        <v>0</v>
      </c>
      <c r="N27" s="1183">
        <v>0</v>
      </c>
      <c r="O27" s="1167">
        <f t="shared" si="3"/>
        <v>849913</v>
      </c>
      <c r="P27" s="1167">
        <f t="shared" si="3"/>
        <v>678193</v>
      </c>
      <c r="Q27" s="1167">
        <f t="shared" si="3"/>
        <v>0</v>
      </c>
    </row>
    <row r="28" spans="1:17" ht="19.8" thickBot="1" x14ac:dyDescent="0.3">
      <c r="A28" s="1154" t="s">
        <v>1067</v>
      </c>
      <c r="B28" s="1149" t="s">
        <v>24</v>
      </c>
      <c r="C28" s="1178">
        <v>0</v>
      </c>
      <c r="D28" s="1179">
        <v>0</v>
      </c>
      <c r="E28" s="1180">
        <v>0</v>
      </c>
      <c r="F28" s="1181">
        <v>0</v>
      </c>
      <c r="G28" s="1182">
        <v>0</v>
      </c>
      <c r="H28" s="1183">
        <v>0</v>
      </c>
      <c r="I28" s="1181">
        <v>0</v>
      </c>
      <c r="J28" s="1182">
        <v>0</v>
      </c>
      <c r="K28" s="1183">
        <v>0</v>
      </c>
      <c r="L28" s="1181">
        <v>0</v>
      </c>
      <c r="M28" s="1182">
        <v>0</v>
      </c>
      <c r="N28" s="1183">
        <v>0</v>
      </c>
      <c r="O28" s="1167">
        <f t="shared" si="3"/>
        <v>0</v>
      </c>
      <c r="P28" s="1167">
        <f t="shared" si="3"/>
        <v>0</v>
      </c>
      <c r="Q28" s="1167">
        <f t="shared" si="3"/>
        <v>0</v>
      </c>
    </row>
    <row r="29" spans="1:17" ht="19.8" thickBot="1" x14ac:dyDescent="0.3">
      <c r="A29" s="1154" t="s">
        <v>1068</v>
      </c>
      <c r="B29" s="1149" t="s">
        <v>25</v>
      </c>
      <c r="C29" s="1178">
        <f>C30+C31</f>
        <v>0</v>
      </c>
      <c r="D29" s="1179">
        <v>0</v>
      </c>
      <c r="E29" s="1180">
        <v>0</v>
      </c>
      <c r="F29" s="1181">
        <v>0</v>
      </c>
      <c r="G29" s="1182">
        <v>0</v>
      </c>
      <c r="H29" s="1183">
        <v>0</v>
      </c>
      <c r="I29" s="1181">
        <v>0</v>
      </c>
      <c r="J29" s="1182">
        <v>0</v>
      </c>
      <c r="K29" s="1183">
        <v>0</v>
      </c>
      <c r="L29" s="1181">
        <v>0</v>
      </c>
      <c r="M29" s="1182">
        <v>0</v>
      </c>
      <c r="N29" s="1183">
        <v>0</v>
      </c>
      <c r="O29" s="1167">
        <f t="shared" si="3"/>
        <v>0</v>
      </c>
      <c r="P29" s="1167">
        <f t="shared" si="3"/>
        <v>0</v>
      </c>
      <c r="Q29" s="1167">
        <f t="shared" si="3"/>
        <v>0</v>
      </c>
    </row>
    <row r="30" spans="1:17" ht="19.8" thickBot="1" x14ac:dyDescent="0.3">
      <c r="A30" s="1154" t="s">
        <v>1069</v>
      </c>
      <c r="B30" s="1149" t="s">
        <v>26</v>
      </c>
      <c r="C30" s="1178">
        <v>0</v>
      </c>
      <c r="D30" s="1179">
        <v>0</v>
      </c>
      <c r="E30" s="1180">
        <v>0</v>
      </c>
      <c r="F30" s="1181">
        <v>0</v>
      </c>
      <c r="G30" s="1182">
        <v>0</v>
      </c>
      <c r="H30" s="1183">
        <v>0</v>
      </c>
      <c r="I30" s="1181">
        <v>0</v>
      </c>
      <c r="J30" s="1182">
        <v>0</v>
      </c>
      <c r="K30" s="1183">
        <v>0</v>
      </c>
      <c r="L30" s="1181">
        <v>0</v>
      </c>
      <c r="M30" s="1182">
        <v>0</v>
      </c>
      <c r="N30" s="1183">
        <v>0</v>
      </c>
      <c r="O30" s="1167">
        <f t="shared" si="3"/>
        <v>0</v>
      </c>
      <c r="P30" s="1167">
        <f t="shared" si="3"/>
        <v>0</v>
      </c>
      <c r="Q30" s="1167">
        <f t="shared" si="3"/>
        <v>0</v>
      </c>
    </row>
    <row r="31" spans="1:17" ht="19.8" thickBot="1" x14ac:dyDescent="0.3">
      <c r="A31" s="1154" t="s">
        <v>1070</v>
      </c>
      <c r="B31" s="1149" t="s">
        <v>27</v>
      </c>
      <c r="C31" s="1178">
        <v>0</v>
      </c>
      <c r="D31" s="1184">
        <v>0</v>
      </c>
      <c r="E31" s="1180">
        <v>0</v>
      </c>
      <c r="F31" s="1181">
        <v>0</v>
      </c>
      <c r="G31" s="1182">
        <v>0</v>
      </c>
      <c r="H31" s="1183">
        <v>0</v>
      </c>
      <c r="I31" s="1181">
        <v>0</v>
      </c>
      <c r="J31" s="1182">
        <v>0</v>
      </c>
      <c r="K31" s="1183">
        <v>0</v>
      </c>
      <c r="L31" s="1181">
        <v>0</v>
      </c>
      <c r="M31" s="1182">
        <v>0</v>
      </c>
      <c r="N31" s="1183">
        <v>0</v>
      </c>
      <c r="O31" s="1167">
        <f t="shared" si="3"/>
        <v>0</v>
      </c>
      <c r="P31" s="1167">
        <f t="shared" si="3"/>
        <v>0</v>
      </c>
      <c r="Q31" s="1167">
        <f t="shared" si="3"/>
        <v>0</v>
      </c>
    </row>
    <row r="32" spans="1:17" ht="13.8" thickBot="1" x14ac:dyDescent="0.3">
      <c r="A32" s="1154" t="s">
        <v>1071</v>
      </c>
      <c r="B32" s="1149" t="s">
        <v>28</v>
      </c>
      <c r="C32" s="1185">
        <f>C33+C34</f>
        <v>5130</v>
      </c>
      <c r="D32" s="1186">
        <f>D33+D34</f>
        <v>4087</v>
      </c>
      <c r="E32" s="1187">
        <f t="shared" ref="E32:N32" si="12">E33+E34</f>
        <v>0</v>
      </c>
      <c r="F32" s="1178">
        <f t="shared" si="12"/>
        <v>0</v>
      </c>
      <c r="G32" s="1179">
        <f t="shared" si="12"/>
        <v>0</v>
      </c>
      <c r="H32" s="1180">
        <f t="shared" si="12"/>
        <v>0</v>
      </c>
      <c r="I32" s="1178">
        <f t="shared" si="12"/>
        <v>0</v>
      </c>
      <c r="J32" s="1179">
        <f t="shared" si="12"/>
        <v>0</v>
      </c>
      <c r="K32" s="1180">
        <f t="shared" si="12"/>
        <v>0</v>
      </c>
      <c r="L32" s="1178">
        <f t="shared" si="12"/>
        <v>0</v>
      </c>
      <c r="M32" s="1179">
        <f t="shared" si="12"/>
        <v>0</v>
      </c>
      <c r="N32" s="1180">
        <f t="shared" si="12"/>
        <v>0</v>
      </c>
      <c r="O32" s="1167">
        <f t="shared" si="3"/>
        <v>5130</v>
      </c>
      <c r="P32" s="1167">
        <f t="shared" si="3"/>
        <v>4087</v>
      </c>
      <c r="Q32" s="1167">
        <f t="shared" si="3"/>
        <v>0</v>
      </c>
    </row>
    <row r="33" spans="1:17" ht="19.8" thickBot="1" x14ac:dyDescent="0.3">
      <c r="A33" s="1154" t="s">
        <v>1072</v>
      </c>
      <c r="B33" s="1149" t="s">
        <v>29</v>
      </c>
      <c r="C33" s="1178">
        <v>5130</v>
      </c>
      <c r="D33" s="1188">
        <v>4087</v>
      </c>
      <c r="E33" s="1180">
        <v>0</v>
      </c>
      <c r="F33" s="1181">
        <v>0</v>
      </c>
      <c r="G33" s="1182">
        <v>0</v>
      </c>
      <c r="H33" s="1183">
        <v>0</v>
      </c>
      <c r="I33" s="1181">
        <v>0</v>
      </c>
      <c r="J33" s="1182">
        <v>0</v>
      </c>
      <c r="K33" s="1183">
        <v>0</v>
      </c>
      <c r="L33" s="1181">
        <v>0</v>
      </c>
      <c r="M33" s="1182">
        <v>0</v>
      </c>
      <c r="N33" s="1183">
        <v>0</v>
      </c>
      <c r="O33" s="1167">
        <f t="shared" si="3"/>
        <v>5130</v>
      </c>
      <c r="P33" s="1167">
        <f t="shared" si="3"/>
        <v>4087</v>
      </c>
      <c r="Q33" s="1167">
        <f t="shared" si="3"/>
        <v>0</v>
      </c>
    </row>
    <row r="34" spans="1:17" ht="19.8" thickBot="1" x14ac:dyDescent="0.3">
      <c r="A34" s="1154" t="s">
        <v>1073</v>
      </c>
      <c r="B34" s="1149" t="s">
        <v>30</v>
      </c>
      <c r="C34" s="1178">
        <v>0</v>
      </c>
      <c r="D34" s="1179">
        <v>0</v>
      </c>
      <c r="E34" s="1180">
        <v>0</v>
      </c>
      <c r="F34" s="1181">
        <v>0</v>
      </c>
      <c r="G34" s="1182">
        <v>0</v>
      </c>
      <c r="H34" s="1183">
        <v>0</v>
      </c>
      <c r="I34" s="1181">
        <v>0</v>
      </c>
      <c r="J34" s="1182">
        <v>0</v>
      </c>
      <c r="K34" s="1183">
        <v>0</v>
      </c>
      <c r="L34" s="1181">
        <v>0</v>
      </c>
      <c r="M34" s="1182">
        <v>0</v>
      </c>
      <c r="N34" s="1183">
        <v>0</v>
      </c>
      <c r="O34" s="1167">
        <f t="shared" si="3"/>
        <v>0</v>
      </c>
      <c r="P34" s="1167">
        <f t="shared" si="3"/>
        <v>0</v>
      </c>
      <c r="Q34" s="1167">
        <f t="shared" si="3"/>
        <v>0</v>
      </c>
    </row>
    <row r="35" spans="1:17" ht="29.4" thickBot="1" x14ac:dyDescent="0.3">
      <c r="A35" s="1154" t="s">
        <v>1074</v>
      </c>
      <c r="B35" s="1149" t="s">
        <v>31</v>
      </c>
      <c r="C35" s="1178">
        <f>C36+C37</f>
        <v>0</v>
      </c>
      <c r="D35" s="1179">
        <v>0</v>
      </c>
      <c r="E35" s="1180">
        <v>0</v>
      </c>
      <c r="F35" s="1181">
        <v>0</v>
      </c>
      <c r="G35" s="1182">
        <v>0</v>
      </c>
      <c r="H35" s="1183">
        <v>0</v>
      </c>
      <c r="I35" s="1181">
        <v>0</v>
      </c>
      <c r="J35" s="1182">
        <v>0</v>
      </c>
      <c r="K35" s="1183">
        <v>0</v>
      </c>
      <c r="L35" s="1181">
        <v>0</v>
      </c>
      <c r="M35" s="1182">
        <v>0</v>
      </c>
      <c r="N35" s="1183">
        <v>0</v>
      </c>
      <c r="O35" s="1167">
        <f t="shared" si="3"/>
        <v>0</v>
      </c>
      <c r="P35" s="1167">
        <f t="shared" si="3"/>
        <v>0</v>
      </c>
      <c r="Q35" s="1167">
        <f t="shared" si="3"/>
        <v>0</v>
      </c>
    </row>
    <row r="36" spans="1:17" ht="29.4" thickBot="1" x14ac:dyDescent="0.3">
      <c r="A36" s="1154" t="s">
        <v>1075</v>
      </c>
      <c r="B36" s="1149" t="s">
        <v>32</v>
      </c>
      <c r="C36" s="1178">
        <v>0</v>
      </c>
      <c r="D36" s="1179">
        <v>0</v>
      </c>
      <c r="E36" s="1180">
        <v>0</v>
      </c>
      <c r="F36" s="1181">
        <v>0</v>
      </c>
      <c r="G36" s="1182">
        <v>0</v>
      </c>
      <c r="H36" s="1183">
        <v>0</v>
      </c>
      <c r="I36" s="1181">
        <v>0</v>
      </c>
      <c r="J36" s="1182">
        <v>0</v>
      </c>
      <c r="K36" s="1183">
        <v>0</v>
      </c>
      <c r="L36" s="1181">
        <v>0</v>
      </c>
      <c r="M36" s="1182">
        <v>0</v>
      </c>
      <c r="N36" s="1183">
        <v>0</v>
      </c>
      <c r="O36" s="1167">
        <f t="shared" si="3"/>
        <v>0</v>
      </c>
      <c r="P36" s="1167">
        <f t="shared" si="3"/>
        <v>0</v>
      </c>
      <c r="Q36" s="1167">
        <f t="shared" si="3"/>
        <v>0</v>
      </c>
    </row>
    <row r="37" spans="1:17" ht="19.8" thickBot="1" x14ac:dyDescent="0.3">
      <c r="A37" s="1154" t="s">
        <v>1076</v>
      </c>
      <c r="B37" s="1149" t="s">
        <v>90</v>
      </c>
      <c r="C37" s="1178">
        <v>0</v>
      </c>
      <c r="D37" s="1179">
        <v>0</v>
      </c>
      <c r="E37" s="1180">
        <v>0</v>
      </c>
      <c r="F37" s="1181">
        <v>0</v>
      </c>
      <c r="G37" s="1182">
        <v>0</v>
      </c>
      <c r="H37" s="1183">
        <v>0</v>
      </c>
      <c r="I37" s="1181">
        <v>0</v>
      </c>
      <c r="J37" s="1182">
        <v>0</v>
      </c>
      <c r="K37" s="1183">
        <v>0</v>
      </c>
      <c r="L37" s="1181">
        <v>0</v>
      </c>
      <c r="M37" s="1182">
        <v>0</v>
      </c>
      <c r="N37" s="1183">
        <v>0</v>
      </c>
      <c r="O37" s="1167">
        <f t="shared" si="3"/>
        <v>0</v>
      </c>
      <c r="P37" s="1167">
        <f t="shared" si="3"/>
        <v>0</v>
      </c>
      <c r="Q37" s="1167">
        <f t="shared" si="3"/>
        <v>0</v>
      </c>
    </row>
    <row r="38" spans="1:17" ht="19.8" thickBot="1" x14ac:dyDescent="0.3">
      <c r="A38" s="1154" t="s">
        <v>1077</v>
      </c>
      <c r="B38" s="1149" t="s">
        <v>182</v>
      </c>
      <c r="C38" s="1178">
        <f>C39+C40</f>
        <v>670</v>
      </c>
      <c r="D38" s="1179">
        <f t="shared" ref="D38:N38" si="13">D39+D40</f>
        <v>670</v>
      </c>
      <c r="E38" s="1180">
        <f t="shared" si="13"/>
        <v>0</v>
      </c>
      <c r="F38" s="1178">
        <f t="shared" si="13"/>
        <v>0</v>
      </c>
      <c r="G38" s="1179">
        <f t="shared" si="13"/>
        <v>0</v>
      </c>
      <c r="H38" s="1180">
        <f t="shared" si="13"/>
        <v>0</v>
      </c>
      <c r="I38" s="1178">
        <f t="shared" si="13"/>
        <v>0</v>
      </c>
      <c r="J38" s="1179">
        <f t="shared" si="13"/>
        <v>0</v>
      </c>
      <c r="K38" s="1180">
        <f t="shared" si="13"/>
        <v>0</v>
      </c>
      <c r="L38" s="1178">
        <f t="shared" si="13"/>
        <v>0</v>
      </c>
      <c r="M38" s="1179">
        <f t="shared" si="13"/>
        <v>0</v>
      </c>
      <c r="N38" s="1180">
        <f t="shared" si="13"/>
        <v>0</v>
      </c>
      <c r="O38" s="1167">
        <f t="shared" si="3"/>
        <v>670</v>
      </c>
      <c r="P38" s="1167">
        <f t="shared" si="3"/>
        <v>670</v>
      </c>
      <c r="Q38" s="1167">
        <f t="shared" si="3"/>
        <v>0</v>
      </c>
    </row>
    <row r="39" spans="1:17" ht="29.4" thickBot="1" x14ac:dyDescent="0.3">
      <c r="A39" s="1154" t="s">
        <v>1078</v>
      </c>
      <c r="B39" s="1149" t="s">
        <v>243</v>
      </c>
      <c r="C39" s="1178">
        <v>670</v>
      </c>
      <c r="D39" s="1179">
        <v>670</v>
      </c>
      <c r="E39" s="1180">
        <v>0</v>
      </c>
      <c r="F39" s="1181">
        <v>0</v>
      </c>
      <c r="G39" s="1182">
        <v>0</v>
      </c>
      <c r="H39" s="1183">
        <v>0</v>
      </c>
      <c r="I39" s="1181">
        <v>0</v>
      </c>
      <c r="J39" s="1182">
        <v>0</v>
      </c>
      <c r="K39" s="1183">
        <v>0</v>
      </c>
      <c r="L39" s="1181">
        <v>0</v>
      </c>
      <c r="M39" s="1182">
        <v>0</v>
      </c>
      <c r="N39" s="1183">
        <v>0</v>
      </c>
      <c r="O39" s="1167">
        <f t="shared" si="3"/>
        <v>670</v>
      </c>
      <c r="P39" s="1167">
        <f t="shared" si="3"/>
        <v>670</v>
      </c>
      <c r="Q39" s="1167">
        <f t="shared" si="3"/>
        <v>0</v>
      </c>
    </row>
    <row r="40" spans="1:17" ht="19.8" thickBot="1" x14ac:dyDescent="0.3">
      <c r="A40" s="1154" t="s">
        <v>1079</v>
      </c>
      <c r="B40" s="1149" t="s">
        <v>244</v>
      </c>
      <c r="C40" s="1178">
        <v>0</v>
      </c>
      <c r="D40" s="1179">
        <v>0</v>
      </c>
      <c r="E40" s="1180">
        <v>0</v>
      </c>
      <c r="F40" s="1181">
        <v>0</v>
      </c>
      <c r="G40" s="1182">
        <v>0</v>
      </c>
      <c r="H40" s="1183">
        <v>0</v>
      </c>
      <c r="I40" s="1181">
        <v>0</v>
      </c>
      <c r="J40" s="1182">
        <v>0</v>
      </c>
      <c r="K40" s="1183">
        <v>0</v>
      </c>
      <c r="L40" s="1181">
        <v>0</v>
      </c>
      <c r="M40" s="1182">
        <v>0</v>
      </c>
      <c r="N40" s="1183">
        <v>0</v>
      </c>
      <c r="O40" s="1167">
        <f t="shared" si="3"/>
        <v>0</v>
      </c>
      <c r="P40" s="1167">
        <f t="shared" si="3"/>
        <v>0</v>
      </c>
      <c r="Q40" s="1167">
        <f t="shared" si="3"/>
        <v>0</v>
      </c>
    </row>
    <row r="41" spans="1:17" ht="13.8" thickBot="1" x14ac:dyDescent="0.3">
      <c r="A41" s="1154" t="s">
        <v>1080</v>
      </c>
      <c r="B41" s="1149" t="s">
        <v>261</v>
      </c>
      <c r="C41" s="1178">
        <f>C42+C43</f>
        <v>37599</v>
      </c>
      <c r="D41" s="1179">
        <f t="shared" ref="D41:N41" si="14">D42+D43</f>
        <v>39373</v>
      </c>
      <c r="E41" s="1180">
        <f t="shared" si="14"/>
        <v>0</v>
      </c>
      <c r="F41" s="1178">
        <f t="shared" si="14"/>
        <v>0</v>
      </c>
      <c r="G41" s="1179">
        <f t="shared" si="14"/>
        <v>0</v>
      </c>
      <c r="H41" s="1180">
        <f t="shared" si="14"/>
        <v>0</v>
      </c>
      <c r="I41" s="1178">
        <f t="shared" si="14"/>
        <v>0</v>
      </c>
      <c r="J41" s="1179">
        <f t="shared" si="14"/>
        <v>0</v>
      </c>
      <c r="K41" s="1180">
        <f t="shared" si="14"/>
        <v>0</v>
      </c>
      <c r="L41" s="1178">
        <f t="shared" si="14"/>
        <v>0</v>
      </c>
      <c r="M41" s="1179">
        <f t="shared" si="14"/>
        <v>0</v>
      </c>
      <c r="N41" s="1180">
        <f t="shared" si="14"/>
        <v>0</v>
      </c>
      <c r="O41" s="1167">
        <f t="shared" si="3"/>
        <v>37599</v>
      </c>
      <c r="P41" s="1167">
        <f t="shared" si="3"/>
        <v>39373</v>
      </c>
      <c r="Q41" s="1167">
        <f t="shared" si="3"/>
        <v>0</v>
      </c>
    </row>
    <row r="42" spans="1:17" ht="29.4" thickBot="1" x14ac:dyDescent="0.3">
      <c r="A42" s="1154" t="s">
        <v>1081</v>
      </c>
      <c r="B42" s="1149" t="s">
        <v>262</v>
      </c>
      <c r="C42" s="1178">
        <f>57482-3737-16146</f>
        <v>37599</v>
      </c>
      <c r="D42" s="1179">
        <f>53677-2536-11768</f>
        <v>39373</v>
      </c>
      <c r="E42" s="1180">
        <v>0</v>
      </c>
      <c r="F42" s="1181">
        <v>0</v>
      </c>
      <c r="G42" s="1182">
        <v>0</v>
      </c>
      <c r="H42" s="1183">
        <v>0</v>
      </c>
      <c r="I42" s="1181">
        <v>0</v>
      </c>
      <c r="J42" s="1182">
        <v>0</v>
      </c>
      <c r="K42" s="1183">
        <v>0</v>
      </c>
      <c r="L42" s="1181">
        <v>0</v>
      </c>
      <c r="M42" s="1182">
        <v>0</v>
      </c>
      <c r="N42" s="1183">
        <v>0</v>
      </c>
      <c r="O42" s="1167">
        <f t="shared" si="3"/>
        <v>37599</v>
      </c>
      <c r="P42" s="1167">
        <f t="shared" si="3"/>
        <v>39373</v>
      </c>
      <c r="Q42" s="1167">
        <f t="shared" si="3"/>
        <v>0</v>
      </c>
    </row>
    <row r="43" spans="1:17" ht="13.8" thickBot="1" x14ac:dyDescent="0.3">
      <c r="A43" s="1154" t="s">
        <v>1082</v>
      </c>
      <c r="B43" s="1149" t="s">
        <v>263</v>
      </c>
      <c r="C43" s="1178">
        <v>0</v>
      </c>
      <c r="D43" s="1179">
        <v>0</v>
      </c>
      <c r="E43" s="1180">
        <v>0</v>
      </c>
      <c r="F43" s="1181">
        <v>0</v>
      </c>
      <c r="G43" s="1182">
        <v>0</v>
      </c>
      <c r="H43" s="1183">
        <v>0</v>
      </c>
      <c r="I43" s="1181">
        <v>0</v>
      </c>
      <c r="J43" s="1182">
        <v>0</v>
      </c>
      <c r="K43" s="1183">
        <v>0</v>
      </c>
      <c r="L43" s="1181">
        <v>0</v>
      </c>
      <c r="M43" s="1182">
        <v>0</v>
      </c>
      <c r="N43" s="1183">
        <v>0</v>
      </c>
      <c r="O43" s="1167">
        <f t="shared" si="3"/>
        <v>0</v>
      </c>
      <c r="P43" s="1167">
        <f t="shared" si="3"/>
        <v>0</v>
      </c>
      <c r="Q43" s="1167">
        <f t="shared" si="3"/>
        <v>0</v>
      </c>
    </row>
    <row r="44" spans="1:17" ht="19.8" thickBot="1" x14ac:dyDescent="0.3">
      <c r="A44" s="1154" t="s">
        <v>1083</v>
      </c>
      <c r="B44" s="1149" t="s">
        <v>264</v>
      </c>
      <c r="C44" s="1178">
        <f>2998-520</f>
        <v>2478</v>
      </c>
      <c r="D44" s="1179">
        <f>2998-520</f>
        <v>2478</v>
      </c>
      <c r="E44" s="1180">
        <v>0</v>
      </c>
      <c r="F44" s="1181">
        <v>0</v>
      </c>
      <c r="G44" s="1182">
        <v>0</v>
      </c>
      <c r="H44" s="1183">
        <v>0</v>
      </c>
      <c r="I44" s="1181">
        <v>0</v>
      </c>
      <c r="J44" s="1182">
        <v>0</v>
      </c>
      <c r="K44" s="1183">
        <v>0</v>
      </c>
      <c r="L44" s="1181">
        <v>0</v>
      </c>
      <c r="M44" s="1182">
        <v>0</v>
      </c>
      <c r="N44" s="1183">
        <v>0</v>
      </c>
      <c r="O44" s="1167">
        <f t="shared" si="3"/>
        <v>2478</v>
      </c>
      <c r="P44" s="1167">
        <f t="shared" si="3"/>
        <v>2478</v>
      </c>
      <c r="Q44" s="1167">
        <f t="shared" si="3"/>
        <v>0</v>
      </c>
    </row>
    <row r="45" spans="1:17" ht="39" thickBot="1" x14ac:dyDescent="0.3">
      <c r="A45" s="1148" t="s">
        <v>1084</v>
      </c>
      <c r="B45" s="1173" t="s">
        <v>265</v>
      </c>
      <c r="C45" s="1189">
        <f>C46+C49+C52+C55+C58+C61+C64+C67+C70+C73+C76+C79</f>
        <v>596901</v>
      </c>
      <c r="D45" s="1190">
        <f>D46+D49+D52+D55+D58+D61+D64+D67+D70+D73+D76+D79</f>
        <v>550196</v>
      </c>
      <c r="E45" s="1191">
        <v>0</v>
      </c>
      <c r="F45" s="1189">
        <f t="shared" ref="F45:N45" si="15">F46+F49+F52+F55+F58+F61+F64+F67+F70+F73+F76+F79</f>
        <v>13438</v>
      </c>
      <c r="G45" s="1190">
        <f t="shared" si="15"/>
        <v>10378</v>
      </c>
      <c r="H45" s="1191">
        <f t="shared" si="15"/>
        <v>0</v>
      </c>
      <c r="I45" s="1189">
        <f t="shared" si="15"/>
        <v>165318</v>
      </c>
      <c r="J45" s="1190">
        <f t="shared" si="15"/>
        <v>134007</v>
      </c>
      <c r="K45" s="1191">
        <f t="shared" si="15"/>
        <v>0</v>
      </c>
      <c r="L45" s="1192">
        <f>L46+L49+L52+L55+L58+L61+L64+L67+L70+L73+L76+L79+L80</f>
        <v>13623</v>
      </c>
      <c r="M45" s="1190">
        <f t="shared" si="15"/>
        <v>10713</v>
      </c>
      <c r="N45" s="1190">
        <f t="shared" si="15"/>
        <v>0</v>
      </c>
      <c r="O45" s="1177">
        <f t="shared" si="3"/>
        <v>789280</v>
      </c>
      <c r="P45" s="1177">
        <f t="shared" si="3"/>
        <v>705294</v>
      </c>
      <c r="Q45" s="1177">
        <f t="shared" si="3"/>
        <v>0</v>
      </c>
    </row>
    <row r="46" spans="1:17" ht="19.8" thickBot="1" x14ac:dyDescent="0.3">
      <c r="A46" s="1154" t="s">
        <v>1085</v>
      </c>
      <c r="B46" s="1149" t="s">
        <v>266</v>
      </c>
      <c r="C46" s="1178">
        <f>C47+C48</f>
        <v>0</v>
      </c>
      <c r="D46" s="1179">
        <v>0</v>
      </c>
      <c r="E46" s="1180">
        <v>0</v>
      </c>
      <c r="F46" s="1181">
        <v>0</v>
      </c>
      <c r="G46" s="1182">
        <v>0</v>
      </c>
      <c r="H46" s="1183">
        <v>0</v>
      </c>
      <c r="I46" s="1181">
        <v>0</v>
      </c>
      <c r="J46" s="1182">
        <v>0</v>
      </c>
      <c r="K46" s="1183">
        <v>0</v>
      </c>
      <c r="L46" s="1181">
        <v>0</v>
      </c>
      <c r="M46" s="1182">
        <v>0</v>
      </c>
      <c r="N46" s="1183">
        <v>0</v>
      </c>
      <c r="O46" s="1167">
        <f t="shared" si="3"/>
        <v>0</v>
      </c>
      <c r="P46" s="1167">
        <f t="shared" si="3"/>
        <v>0</v>
      </c>
      <c r="Q46" s="1167">
        <f t="shared" si="3"/>
        <v>0</v>
      </c>
    </row>
    <row r="47" spans="1:17" ht="19.8" thickBot="1" x14ac:dyDescent="0.3">
      <c r="A47" s="1154" t="s">
        <v>1086</v>
      </c>
      <c r="B47" s="1149" t="s">
        <v>267</v>
      </c>
      <c r="C47" s="1178">
        <v>0</v>
      </c>
      <c r="D47" s="1179">
        <v>0</v>
      </c>
      <c r="E47" s="1180">
        <v>0</v>
      </c>
      <c r="F47" s="1181">
        <v>0</v>
      </c>
      <c r="G47" s="1182">
        <v>0</v>
      </c>
      <c r="H47" s="1183">
        <v>0</v>
      </c>
      <c r="I47" s="1181">
        <v>0</v>
      </c>
      <c r="J47" s="1182">
        <v>0</v>
      </c>
      <c r="K47" s="1183">
        <v>0</v>
      </c>
      <c r="L47" s="1181">
        <v>0</v>
      </c>
      <c r="M47" s="1182">
        <v>0</v>
      </c>
      <c r="N47" s="1183">
        <v>0</v>
      </c>
      <c r="O47" s="1167">
        <f t="shared" si="3"/>
        <v>0</v>
      </c>
      <c r="P47" s="1167">
        <f t="shared" si="3"/>
        <v>0</v>
      </c>
      <c r="Q47" s="1167">
        <f t="shared" si="3"/>
        <v>0</v>
      </c>
    </row>
    <row r="48" spans="1:17" ht="19.8" thickBot="1" x14ac:dyDescent="0.3">
      <c r="A48" s="1154" t="s">
        <v>1087</v>
      </c>
      <c r="B48" s="1149" t="s">
        <v>268</v>
      </c>
      <c r="C48" s="1178">
        <v>0</v>
      </c>
      <c r="D48" s="1179">
        <v>0</v>
      </c>
      <c r="E48" s="1180">
        <v>0</v>
      </c>
      <c r="F48" s="1181">
        <v>0</v>
      </c>
      <c r="G48" s="1182">
        <v>0</v>
      </c>
      <c r="H48" s="1183">
        <v>0</v>
      </c>
      <c r="I48" s="1181">
        <v>0</v>
      </c>
      <c r="J48" s="1182">
        <v>0</v>
      </c>
      <c r="K48" s="1183">
        <v>0</v>
      </c>
      <c r="L48" s="1181">
        <v>0</v>
      </c>
      <c r="M48" s="1182">
        <v>0</v>
      </c>
      <c r="N48" s="1183">
        <v>0</v>
      </c>
      <c r="O48" s="1167">
        <f t="shared" si="3"/>
        <v>0</v>
      </c>
      <c r="P48" s="1167">
        <f t="shared" si="3"/>
        <v>0</v>
      </c>
      <c r="Q48" s="1167">
        <f t="shared" si="3"/>
        <v>0</v>
      </c>
    </row>
    <row r="49" spans="1:17" ht="19.8" thickBot="1" x14ac:dyDescent="0.3">
      <c r="A49" s="1154" t="s">
        <v>1088</v>
      </c>
      <c r="B49" s="1149" t="s">
        <v>269</v>
      </c>
      <c r="C49" s="1178">
        <f>C50+C51</f>
        <v>0</v>
      </c>
      <c r="D49" s="1179">
        <v>0</v>
      </c>
      <c r="E49" s="1180">
        <v>0</v>
      </c>
      <c r="F49" s="1181">
        <v>0</v>
      </c>
      <c r="G49" s="1182">
        <v>0</v>
      </c>
      <c r="H49" s="1183">
        <v>0</v>
      </c>
      <c r="I49" s="1181">
        <v>0</v>
      </c>
      <c r="J49" s="1182">
        <v>0</v>
      </c>
      <c r="K49" s="1183">
        <v>0</v>
      </c>
      <c r="L49" s="1181">
        <v>0</v>
      </c>
      <c r="M49" s="1182">
        <v>0</v>
      </c>
      <c r="N49" s="1183">
        <v>0</v>
      </c>
      <c r="O49" s="1167">
        <f t="shared" si="3"/>
        <v>0</v>
      </c>
      <c r="P49" s="1167">
        <f t="shared" si="3"/>
        <v>0</v>
      </c>
      <c r="Q49" s="1167">
        <f t="shared" si="3"/>
        <v>0</v>
      </c>
    </row>
    <row r="50" spans="1:17" ht="19.8" thickBot="1" x14ac:dyDescent="0.3">
      <c r="A50" s="1154" t="s">
        <v>1089</v>
      </c>
      <c r="B50" s="1149" t="s">
        <v>270</v>
      </c>
      <c r="C50" s="1178">
        <v>0</v>
      </c>
      <c r="D50" s="1179">
        <v>0</v>
      </c>
      <c r="E50" s="1180">
        <v>0</v>
      </c>
      <c r="F50" s="1181">
        <v>0</v>
      </c>
      <c r="G50" s="1182">
        <v>0</v>
      </c>
      <c r="H50" s="1183">
        <v>0</v>
      </c>
      <c r="I50" s="1181">
        <v>0</v>
      </c>
      <c r="J50" s="1182">
        <v>0</v>
      </c>
      <c r="K50" s="1183">
        <v>0</v>
      </c>
      <c r="L50" s="1181">
        <v>0</v>
      </c>
      <c r="M50" s="1182">
        <v>0</v>
      </c>
      <c r="N50" s="1183">
        <v>0</v>
      </c>
      <c r="O50" s="1167">
        <f t="shared" si="3"/>
        <v>0</v>
      </c>
      <c r="P50" s="1167">
        <f t="shared" si="3"/>
        <v>0</v>
      </c>
      <c r="Q50" s="1167">
        <f t="shared" si="3"/>
        <v>0</v>
      </c>
    </row>
    <row r="51" spans="1:17" ht="19.8" thickBot="1" x14ac:dyDescent="0.3">
      <c r="A51" s="1193" t="s">
        <v>1090</v>
      </c>
      <c r="B51" s="1149" t="s">
        <v>271</v>
      </c>
      <c r="C51" s="1178">
        <v>0</v>
      </c>
      <c r="D51" s="1179">
        <v>0</v>
      </c>
      <c r="E51" s="1180">
        <v>0</v>
      </c>
      <c r="F51" s="1181">
        <v>0</v>
      </c>
      <c r="G51" s="1182">
        <v>0</v>
      </c>
      <c r="H51" s="1183">
        <v>0</v>
      </c>
      <c r="I51" s="1181">
        <v>0</v>
      </c>
      <c r="J51" s="1182">
        <v>0</v>
      </c>
      <c r="K51" s="1183">
        <v>0</v>
      </c>
      <c r="L51" s="1181">
        <v>0</v>
      </c>
      <c r="M51" s="1182">
        <v>0</v>
      </c>
      <c r="N51" s="1183">
        <v>0</v>
      </c>
      <c r="O51" s="1167">
        <f t="shared" si="3"/>
        <v>0</v>
      </c>
      <c r="P51" s="1167">
        <f t="shared" si="3"/>
        <v>0</v>
      </c>
      <c r="Q51" s="1167">
        <f t="shared" si="3"/>
        <v>0</v>
      </c>
    </row>
    <row r="52" spans="1:17" ht="13.8" thickBot="1" x14ac:dyDescent="0.3">
      <c r="A52" s="1154" t="s">
        <v>1091</v>
      </c>
      <c r="B52" s="1149" t="s">
        <v>272</v>
      </c>
      <c r="C52" s="1178">
        <f>C53+C54</f>
        <v>0</v>
      </c>
      <c r="D52" s="1179">
        <v>0</v>
      </c>
      <c r="E52" s="1180">
        <v>0</v>
      </c>
      <c r="F52" s="1181">
        <v>0</v>
      </c>
      <c r="G52" s="1182">
        <v>0</v>
      </c>
      <c r="H52" s="1183">
        <v>0</v>
      </c>
      <c r="I52" s="1181">
        <v>0</v>
      </c>
      <c r="J52" s="1182">
        <v>0</v>
      </c>
      <c r="K52" s="1183">
        <v>0</v>
      </c>
      <c r="L52" s="1181">
        <v>0</v>
      </c>
      <c r="M52" s="1182">
        <v>0</v>
      </c>
      <c r="N52" s="1183">
        <v>0</v>
      </c>
      <c r="O52" s="1167">
        <f t="shared" si="3"/>
        <v>0</v>
      </c>
      <c r="P52" s="1167">
        <f t="shared" si="3"/>
        <v>0</v>
      </c>
      <c r="Q52" s="1167">
        <f t="shared" si="3"/>
        <v>0</v>
      </c>
    </row>
    <row r="53" spans="1:17" ht="19.8" thickBot="1" x14ac:dyDescent="0.3">
      <c r="A53" s="1154" t="s">
        <v>1092</v>
      </c>
      <c r="B53" s="1149" t="s">
        <v>273</v>
      </c>
      <c r="C53" s="1178">
        <v>0</v>
      </c>
      <c r="D53" s="1179">
        <v>0</v>
      </c>
      <c r="E53" s="1180">
        <v>0</v>
      </c>
      <c r="F53" s="1181">
        <v>0</v>
      </c>
      <c r="G53" s="1182">
        <v>0</v>
      </c>
      <c r="H53" s="1183">
        <v>0</v>
      </c>
      <c r="I53" s="1181">
        <v>0</v>
      </c>
      <c r="J53" s="1182">
        <v>0</v>
      </c>
      <c r="K53" s="1183">
        <v>0</v>
      </c>
      <c r="L53" s="1181">
        <v>0</v>
      </c>
      <c r="M53" s="1182">
        <v>0</v>
      </c>
      <c r="N53" s="1183">
        <v>0</v>
      </c>
      <c r="O53" s="1167">
        <f t="shared" si="3"/>
        <v>0</v>
      </c>
      <c r="P53" s="1167">
        <f t="shared" si="3"/>
        <v>0</v>
      </c>
      <c r="Q53" s="1167">
        <f t="shared" si="3"/>
        <v>0</v>
      </c>
    </row>
    <row r="54" spans="1:17" ht="13.8" thickBot="1" x14ac:dyDescent="0.3">
      <c r="A54" s="1154" t="s">
        <v>1093</v>
      </c>
      <c r="B54" s="1149" t="s">
        <v>274</v>
      </c>
      <c r="C54" s="1178">
        <v>0</v>
      </c>
      <c r="D54" s="1179">
        <v>0</v>
      </c>
      <c r="E54" s="1180">
        <v>0</v>
      </c>
      <c r="F54" s="1181">
        <v>0</v>
      </c>
      <c r="G54" s="1182">
        <v>0</v>
      </c>
      <c r="H54" s="1183">
        <v>0</v>
      </c>
      <c r="I54" s="1181">
        <v>0</v>
      </c>
      <c r="J54" s="1182">
        <v>0</v>
      </c>
      <c r="K54" s="1183">
        <v>0</v>
      </c>
      <c r="L54" s="1181">
        <v>0</v>
      </c>
      <c r="M54" s="1182">
        <v>0</v>
      </c>
      <c r="N54" s="1183">
        <v>0</v>
      </c>
      <c r="O54" s="1167">
        <f t="shared" si="3"/>
        <v>0</v>
      </c>
      <c r="P54" s="1167">
        <f t="shared" si="3"/>
        <v>0</v>
      </c>
      <c r="Q54" s="1167">
        <f t="shared" si="3"/>
        <v>0</v>
      </c>
    </row>
    <row r="55" spans="1:17" ht="19.8" thickBot="1" x14ac:dyDescent="0.3">
      <c r="A55" s="1154" t="s">
        <v>1094</v>
      </c>
      <c r="B55" s="1149" t="s">
        <v>275</v>
      </c>
      <c r="C55" s="1178">
        <f>C56+C57</f>
        <v>0</v>
      </c>
      <c r="D55" s="1179">
        <v>0</v>
      </c>
      <c r="E55" s="1180">
        <v>0</v>
      </c>
      <c r="F55" s="1181">
        <v>0</v>
      </c>
      <c r="G55" s="1182">
        <v>0</v>
      </c>
      <c r="H55" s="1183">
        <v>0</v>
      </c>
      <c r="I55" s="1181">
        <v>0</v>
      </c>
      <c r="J55" s="1182">
        <v>0</v>
      </c>
      <c r="K55" s="1183">
        <v>0</v>
      </c>
      <c r="L55" s="1181">
        <v>0</v>
      </c>
      <c r="M55" s="1182">
        <v>0</v>
      </c>
      <c r="N55" s="1183">
        <v>0</v>
      </c>
      <c r="O55" s="1167">
        <f t="shared" si="3"/>
        <v>0</v>
      </c>
      <c r="P55" s="1167">
        <f t="shared" si="3"/>
        <v>0</v>
      </c>
      <c r="Q55" s="1167">
        <f t="shared" si="3"/>
        <v>0</v>
      </c>
    </row>
    <row r="56" spans="1:17" ht="19.8" thickBot="1" x14ac:dyDescent="0.3">
      <c r="A56" s="1154" t="s">
        <v>1095</v>
      </c>
      <c r="B56" s="1149" t="s">
        <v>276</v>
      </c>
      <c r="C56" s="1178">
        <v>0</v>
      </c>
      <c r="D56" s="1179">
        <v>0</v>
      </c>
      <c r="E56" s="1180">
        <v>0</v>
      </c>
      <c r="F56" s="1181">
        <v>0</v>
      </c>
      <c r="G56" s="1182">
        <v>0</v>
      </c>
      <c r="H56" s="1183">
        <v>0</v>
      </c>
      <c r="I56" s="1181">
        <v>0</v>
      </c>
      <c r="J56" s="1182">
        <v>0</v>
      </c>
      <c r="K56" s="1183">
        <v>0</v>
      </c>
      <c r="L56" s="1181">
        <v>0</v>
      </c>
      <c r="M56" s="1182">
        <v>0</v>
      </c>
      <c r="N56" s="1183">
        <v>0</v>
      </c>
      <c r="O56" s="1167">
        <f t="shared" si="3"/>
        <v>0</v>
      </c>
      <c r="P56" s="1167">
        <f t="shared" si="3"/>
        <v>0</v>
      </c>
      <c r="Q56" s="1167">
        <f t="shared" si="3"/>
        <v>0</v>
      </c>
    </row>
    <row r="57" spans="1:17" ht="19.8" thickBot="1" x14ac:dyDescent="0.3">
      <c r="A57" s="1154" t="s">
        <v>1096</v>
      </c>
      <c r="B57" s="1149" t="s">
        <v>277</v>
      </c>
      <c r="C57" s="1178">
        <v>0</v>
      </c>
      <c r="D57" s="1179">
        <v>0</v>
      </c>
      <c r="E57" s="1180">
        <v>0</v>
      </c>
      <c r="F57" s="1181">
        <v>0</v>
      </c>
      <c r="G57" s="1182">
        <v>0</v>
      </c>
      <c r="H57" s="1183">
        <v>0</v>
      </c>
      <c r="I57" s="1181">
        <v>0</v>
      </c>
      <c r="J57" s="1182">
        <v>0</v>
      </c>
      <c r="K57" s="1183">
        <v>0</v>
      </c>
      <c r="L57" s="1181">
        <v>0</v>
      </c>
      <c r="M57" s="1182">
        <v>0</v>
      </c>
      <c r="N57" s="1183">
        <v>0</v>
      </c>
      <c r="O57" s="1167">
        <f t="shared" si="3"/>
        <v>0</v>
      </c>
      <c r="P57" s="1167">
        <f t="shared" si="3"/>
        <v>0</v>
      </c>
      <c r="Q57" s="1167">
        <f t="shared" si="3"/>
        <v>0</v>
      </c>
    </row>
    <row r="58" spans="1:17" ht="19.8" thickBot="1" x14ac:dyDescent="0.3">
      <c r="A58" s="1154" t="s">
        <v>1097</v>
      </c>
      <c r="B58" s="1149" t="s">
        <v>278</v>
      </c>
      <c r="C58" s="1178">
        <f>C59+C60</f>
        <v>0</v>
      </c>
      <c r="D58" s="1179">
        <f t="shared" ref="D58:N58" si="16">D59+D60</f>
        <v>0</v>
      </c>
      <c r="E58" s="1180">
        <f t="shared" si="16"/>
        <v>0</v>
      </c>
      <c r="F58" s="1178">
        <f t="shared" si="16"/>
        <v>0</v>
      </c>
      <c r="G58" s="1179">
        <f t="shared" si="16"/>
        <v>0</v>
      </c>
      <c r="H58" s="1180">
        <f t="shared" si="16"/>
        <v>0</v>
      </c>
      <c r="I58" s="1178">
        <f t="shared" si="16"/>
        <v>0</v>
      </c>
      <c r="J58" s="1179">
        <f t="shared" si="16"/>
        <v>0</v>
      </c>
      <c r="K58" s="1180">
        <f t="shared" si="16"/>
        <v>0</v>
      </c>
      <c r="L58" s="1178">
        <f t="shared" si="16"/>
        <v>0</v>
      </c>
      <c r="M58" s="1179">
        <f t="shared" si="16"/>
        <v>0</v>
      </c>
      <c r="N58" s="1180">
        <f t="shared" si="16"/>
        <v>0</v>
      </c>
      <c r="O58" s="1167">
        <f t="shared" si="3"/>
        <v>0</v>
      </c>
      <c r="P58" s="1167">
        <f t="shared" si="3"/>
        <v>0</v>
      </c>
      <c r="Q58" s="1167">
        <f t="shared" si="3"/>
        <v>0</v>
      </c>
    </row>
    <row r="59" spans="1:17" ht="19.8" thickBot="1" x14ac:dyDescent="0.3">
      <c r="A59" s="1154" t="s">
        <v>1098</v>
      </c>
      <c r="B59" s="1149" t="s">
        <v>279</v>
      </c>
      <c r="C59" s="1178">
        <v>0</v>
      </c>
      <c r="D59" s="1179"/>
      <c r="E59" s="1180">
        <v>0</v>
      </c>
      <c r="F59" s="1178">
        <v>0</v>
      </c>
      <c r="G59" s="1179">
        <v>0</v>
      </c>
      <c r="H59" s="1180">
        <v>0</v>
      </c>
      <c r="I59" s="1178">
        <v>0</v>
      </c>
      <c r="J59" s="1179">
        <v>0</v>
      </c>
      <c r="K59" s="1183">
        <v>0</v>
      </c>
      <c r="L59" s="1178">
        <v>0</v>
      </c>
      <c r="M59" s="1179">
        <v>0</v>
      </c>
      <c r="N59" s="1180">
        <v>0</v>
      </c>
      <c r="O59" s="1167">
        <f t="shared" si="3"/>
        <v>0</v>
      </c>
      <c r="P59" s="1167">
        <f t="shared" si="3"/>
        <v>0</v>
      </c>
      <c r="Q59" s="1167">
        <f t="shared" si="3"/>
        <v>0</v>
      </c>
    </row>
    <row r="60" spans="1:17" ht="19.8" thickBot="1" x14ac:dyDescent="0.3">
      <c r="A60" s="1154" t="s">
        <v>1099</v>
      </c>
      <c r="B60" s="1149" t="s">
        <v>280</v>
      </c>
      <c r="C60" s="1178">
        <v>0</v>
      </c>
      <c r="D60" s="1179">
        <v>0</v>
      </c>
      <c r="E60" s="1180">
        <v>0</v>
      </c>
      <c r="F60" s="1181">
        <v>0</v>
      </c>
      <c r="G60" s="1182">
        <v>0</v>
      </c>
      <c r="H60" s="1183">
        <v>0</v>
      </c>
      <c r="I60" s="1181">
        <v>0</v>
      </c>
      <c r="J60" s="1182">
        <v>0</v>
      </c>
      <c r="K60" s="1183">
        <v>0</v>
      </c>
      <c r="L60" s="1181">
        <v>0</v>
      </c>
      <c r="M60" s="1182">
        <v>0</v>
      </c>
      <c r="N60" s="1183">
        <v>0</v>
      </c>
      <c r="O60" s="1167">
        <f t="shared" si="3"/>
        <v>0</v>
      </c>
      <c r="P60" s="1167">
        <f t="shared" si="3"/>
        <v>0</v>
      </c>
      <c r="Q60" s="1167">
        <f t="shared" si="3"/>
        <v>0</v>
      </c>
    </row>
    <row r="61" spans="1:17" ht="19.8" thickBot="1" x14ac:dyDescent="0.3">
      <c r="A61" s="1154" t="s">
        <v>1100</v>
      </c>
      <c r="B61" s="1149" t="s">
        <v>281</v>
      </c>
      <c r="C61" s="1178">
        <f>C62+C63</f>
        <v>18720</v>
      </c>
      <c r="D61" s="1179">
        <f t="shared" ref="D61:N61" si="17">D62+D63</f>
        <v>15879</v>
      </c>
      <c r="E61" s="1180">
        <v>0</v>
      </c>
      <c r="F61" s="1178">
        <f t="shared" si="17"/>
        <v>0</v>
      </c>
      <c r="G61" s="1179">
        <f t="shared" si="17"/>
        <v>0</v>
      </c>
      <c r="H61" s="1180">
        <f t="shared" si="17"/>
        <v>0</v>
      </c>
      <c r="I61" s="1178">
        <f t="shared" si="17"/>
        <v>0</v>
      </c>
      <c r="J61" s="1179">
        <f t="shared" si="17"/>
        <v>0</v>
      </c>
      <c r="K61" s="1180">
        <f t="shared" si="17"/>
        <v>0</v>
      </c>
      <c r="L61" s="1178">
        <f t="shared" si="17"/>
        <v>0</v>
      </c>
      <c r="M61" s="1179">
        <f t="shared" si="17"/>
        <v>0</v>
      </c>
      <c r="N61" s="1180">
        <f t="shared" si="17"/>
        <v>0</v>
      </c>
      <c r="O61" s="1167">
        <f t="shared" si="3"/>
        <v>18720</v>
      </c>
      <c r="P61" s="1167">
        <f t="shared" si="3"/>
        <v>15879</v>
      </c>
      <c r="Q61" s="1167">
        <f t="shared" si="3"/>
        <v>0</v>
      </c>
    </row>
    <row r="62" spans="1:17" ht="19.8" thickBot="1" x14ac:dyDescent="0.3">
      <c r="A62" s="1154" t="s">
        <v>1101</v>
      </c>
      <c r="B62" s="1149" t="s">
        <v>282</v>
      </c>
      <c r="C62" s="1178">
        <v>18720</v>
      </c>
      <c r="D62" s="1179">
        <v>15879</v>
      </c>
      <c r="E62" s="1180">
        <v>0</v>
      </c>
      <c r="F62" s="1181">
        <v>0</v>
      </c>
      <c r="G62" s="1182">
        <v>0</v>
      </c>
      <c r="H62" s="1183">
        <v>0</v>
      </c>
      <c r="I62" s="1181">
        <v>0</v>
      </c>
      <c r="J62" s="1182">
        <v>0</v>
      </c>
      <c r="K62" s="1183">
        <v>0</v>
      </c>
      <c r="L62" s="1181">
        <v>0</v>
      </c>
      <c r="M62" s="1182">
        <v>0</v>
      </c>
      <c r="N62" s="1183">
        <v>0</v>
      </c>
      <c r="O62" s="1167">
        <f t="shared" si="3"/>
        <v>18720</v>
      </c>
      <c r="P62" s="1167">
        <f t="shared" si="3"/>
        <v>15879</v>
      </c>
      <c r="Q62" s="1167">
        <f t="shared" si="3"/>
        <v>0</v>
      </c>
    </row>
    <row r="63" spans="1:17" ht="19.8" thickBot="1" x14ac:dyDescent="0.3">
      <c r="A63" s="1154" t="s">
        <v>1102</v>
      </c>
      <c r="B63" s="1149" t="s">
        <v>283</v>
      </c>
      <c r="C63" s="1178">
        <v>0</v>
      </c>
      <c r="D63" s="1179">
        <v>0</v>
      </c>
      <c r="E63" s="1180">
        <v>0</v>
      </c>
      <c r="F63" s="1181">
        <v>0</v>
      </c>
      <c r="G63" s="1182">
        <v>0</v>
      </c>
      <c r="H63" s="1183">
        <v>0</v>
      </c>
      <c r="I63" s="1181">
        <v>0</v>
      </c>
      <c r="J63" s="1182">
        <v>0</v>
      </c>
      <c r="K63" s="1183">
        <v>0</v>
      </c>
      <c r="L63" s="1181">
        <v>0</v>
      </c>
      <c r="M63" s="1182">
        <v>0</v>
      </c>
      <c r="N63" s="1183">
        <v>0</v>
      </c>
      <c r="O63" s="1167">
        <f t="shared" si="3"/>
        <v>0</v>
      </c>
      <c r="P63" s="1167">
        <f t="shared" si="3"/>
        <v>0</v>
      </c>
      <c r="Q63" s="1167">
        <f t="shared" si="3"/>
        <v>0</v>
      </c>
    </row>
    <row r="64" spans="1:17" ht="19.8" thickBot="1" x14ac:dyDescent="0.3">
      <c r="A64" s="1154" t="s">
        <v>1103</v>
      </c>
      <c r="B64" s="1149" t="s">
        <v>284</v>
      </c>
      <c r="C64" s="1178">
        <v>0</v>
      </c>
      <c r="D64" s="1179">
        <v>0</v>
      </c>
      <c r="E64" s="1180">
        <v>0</v>
      </c>
      <c r="F64" s="1181">
        <v>0</v>
      </c>
      <c r="G64" s="1182">
        <v>0</v>
      </c>
      <c r="H64" s="1183">
        <v>0</v>
      </c>
      <c r="I64" s="1181">
        <v>0</v>
      </c>
      <c r="J64" s="1182">
        <v>0</v>
      </c>
      <c r="K64" s="1183">
        <v>0</v>
      </c>
      <c r="L64" s="1181">
        <v>0</v>
      </c>
      <c r="M64" s="1182">
        <v>0</v>
      </c>
      <c r="N64" s="1183">
        <v>0</v>
      </c>
      <c r="O64" s="1167">
        <f t="shared" si="3"/>
        <v>0</v>
      </c>
      <c r="P64" s="1167">
        <f t="shared" si="3"/>
        <v>0</v>
      </c>
      <c r="Q64" s="1167">
        <f t="shared" si="3"/>
        <v>0</v>
      </c>
    </row>
    <row r="65" spans="1:17" ht="19.8" thickBot="1" x14ac:dyDescent="0.3">
      <c r="A65" s="1154" t="s">
        <v>1104</v>
      </c>
      <c r="B65" s="1149" t="s">
        <v>285</v>
      </c>
      <c r="C65" s="1178">
        <v>0</v>
      </c>
      <c r="D65" s="1179">
        <v>0</v>
      </c>
      <c r="E65" s="1180">
        <v>0</v>
      </c>
      <c r="F65" s="1181">
        <v>0</v>
      </c>
      <c r="G65" s="1182">
        <v>0</v>
      </c>
      <c r="H65" s="1183">
        <v>0</v>
      </c>
      <c r="I65" s="1181">
        <v>0</v>
      </c>
      <c r="J65" s="1182">
        <v>0</v>
      </c>
      <c r="K65" s="1183">
        <v>0</v>
      </c>
      <c r="L65" s="1181">
        <v>0</v>
      </c>
      <c r="M65" s="1182">
        <v>0</v>
      </c>
      <c r="N65" s="1183">
        <v>0</v>
      </c>
      <c r="O65" s="1167">
        <f t="shared" si="3"/>
        <v>0</v>
      </c>
      <c r="P65" s="1167">
        <f t="shared" si="3"/>
        <v>0</v>
      </c>
      <c r="Q65" s="1167">
        <f t="shared" si="3"/>
        <v>0</v>
      </c>
    </row>
    <row r="66" spans="1:17" ht="19.8" thickBot="1" x14ac:dyDescent="0.3">
      <c r="A66" s="1154" t="s">
        <v>1105</v>
      </c>
      <c r="B66" s="1149" t="s">
        <v>286</v>
      </c>
      <c r="C66" s="1178">
        <v>0</v>
      </c>
      <c r="D66" s="1179">
        <v>0</v>
      </c>
      <c r="E66" s="1180">
        <v>0</v>
      </c>
      <c r="F66" s="1181">
        <v>0</v>
      </c>
      <c r="G66" s="1182">
        <v>0</v>
      </c>
      <c r="H66" s="1183">
        <v>0</v>
      </c>
      <c r="I66" s="1181">
        <v>0</v>
      </c>
      <c r="J66" s="1182">
        <v>0</v>
      </c>
      <c r="K66" s="1183">
        <v>0</v>
      </c>
      <c r="L66" s="1181">
        <v>0</v>
      </c>
      <c r="M66" s="1182">
        <v>0</v>
      </c>
      <c r="N66" s="1183">
        <v>0</v>
      </c>
      <c r="O66" s="1167">
        <f t="shared" si="3"/>
        <v>0</v>
      </c>
      <c r="P66" s="1167">
        <f t="shared" si="3"/>
        <v>0</v>
      </c>
      <c r="Q66" s="1167">
        <f t="shared" si="3"/>
        <v>0</v>
      </c>
    </row>
    <row r="67" spans="1:17" ht="19.8" thickBot="1" x14ac:dyDescent="0.3">
      <c r="A67" s="1154" t="s">
        <v>1106</v>
      </c>
      <c r="B67" s="1149" t="s">
        <v>287</v>
      </c>
      <c r="C67" s="1178">
        <f t="shared" ref="C67:N67" si="18">C68+C69</f>
        <v>359710</v>
      </c>
      <c r="D67" s="1179">
        <f t="shared" si="18"/>
        <v>316159</v>
      </c>
      <c r="E67" s="1180">
        <v>0</v>
      </c>
      <c r="F67" s="1181">
        <f t="shared" si="18"/>
        <v>13438</v>
      </c>
      <c r="G67" s="1182">
        <f t="shared" si="18"/>
        <v>10378</v>
      </c>
      <c r="H67" s="1183">
        <f t="shared" si="18"/>
        <v>0</v>
      </c>
      <c r="I67" s="1181">
        <f t="shared" si="18"/>
        <v>165318</v>
      </c>
      <c r="J67" s="1182">
        <f t="shared" si="18"/>
        <v>134007</v>
      </c>
      <c r="K67" s="1183">
        <f t="shared" si="18"/>
        <v>0</v>
      </c>
      <c r="L67" s="1181">
        <f t="shared" si="18"/>
        <v>13623</v>
      </c>
      <c r="M67" s="1181">
        <f>M68</f>
        <v>10713</v>
      </c>
      <c r="N67" s="1181">
        <f t="shared" si="18"/>
        <v>0</v>
      </c>
      <c r="O67" s="1167">
        <f t="shared" si="3"/>
        <v>552089</v>
      </c>
      <c r="P67" s="1167">
        <f t="shared" si="3"/>
        <v>471257</v>
      </c>
      <c r="Q67" s="1167">
        <f t="shared" si="3"/>
        <v>0</v>
      </c>
    </row>
    <row r="68" spans="1:17" ht="29.4" thickBot="1" x14ac:dyDescent="0.3">
      <c r="A68" s="1154" t="s">
        <v>1107</v>
      </c>
      <c r="B68" s="1149" t="s">
        <v>288</v>
      </c>
      <c r="C68" s="1178">
        <v>358873</v>
      </c>
      <c r="D68" s="1179">
        <v>316159</v>
      </c>
      <c r="E68" s="1180">
        <v>0</v>
      </c>
      <c r="F68" s="1181">
        <v>13170</v>
      </c>
      <c r="G68" s="1182">
        <v>10378</v>
      </c>
      <c r="H68" s="1183">
        <v>0</v>
      </c>
      <c r="I68" s="1181">
        <v>165318</v>
      </c>
      <c r="J68" s="1182">
        <v>134007</v>
      </c>
      <c r="K68" s="1183">
        <v>0</v>
      </c>
      <c r="L68" s="1181">
        <v>13589</v>
      </c>
      <c r="M68" s="1182">
        <v>10713</v>
      </c>
      <c r="N68" s="1183">
        <v>0</v>
      </c>
      <c r="O68" s="1167">
        <f t="shared" si="3"/>
        <v>550950</v>
      </c>
      <c r="P68" s="1167">
        <f t="shared" si="3"/>
        <v>471257</v>
      </c>
      <c r="Q68" s="1167">
        <f t="shared" si="3"/>
        <v>0</v>
      </c>
    </row>
    <row r="69" spans="1:17" ht="19.8" thickBot="1" x14ac:dyDescent="0.3">
      <c r="A69" s="1154" t="s">
        <v>1108</v>
      </c>
      <c r="B69" s="1149" t="s">
        <v>289</v>
      </c>
      <c r="C69" s="1178">
        <v>837</v>
      </c>
      <c r="D69" s="1179">
        <v>0</v>
      </c>
      <c r="E69" s="1180">
        <v>0</v>
      </c>
      <c r="F69" s="1181">
        <v>268</v>
      </c>
      <c r="G69" s="1182">
        <v>0</v>
      </c>
      <c r="H69" s="1183">
        <v>0</v>
      </c>
      <c r="I69" s="1181">
        <v>0</v>
      </c>
      <c r="J69" s="1182">
        <v>0</v>
      </c>
      <c r="K69" s="1183">
        <v>0</v>
      </c>
      <c r="L69" s="1181">
        <v>34</v>
      </c>
      <c r="M69" s="1182">
        <v>0</v>
      </c>
      <c r="N69" s="1183">
        <v>0</v>
      </c>
      <c r="O69" s="1167">
        <f t="shared" si="3"/>
        <v>1139</v>
      </c>
      <c r="P69" s="1167">
        <f t="shared" si="3"/>
        <v>0</v>
      </c>
      <c r="Q69" s="1167">
        <f t="shared" si="3"/>
        <v>0</v>
      </c>
    </row>
    <row r="70" spans="1:17" ht="13.8" thickBot="1" x14ac:dyDescent="0.3">
      <c r="A70" s="1154" t="s">
        <v>1109</v>
      </c>
      <c r="B70" s="1149" t="s">
        <v>1110</v>
      </c>
      <c r="C70" s="1178">
        <v>0</v>
      </c>
      <c r="D70" s="1179">
        <v>0</v>
      </c>
      <c r="E70" s="1180">
        <v>0</v>
      </c>
      <c r="F70" s="1181">
        <v>0</v>
      </c>
      <c r="G70" s="1182">
        <v>0</v>
      </c>
      <c r="H70" s="1183">
        <v>0</v>
      </c>
      <c r="I70" s="1181">
        <v>0</v>
      </c>
      <c r="J70" s="1182">
        <v>0</v>
      </c>
      <c r="K70" s="1183">
        <v>0</v>
      </c>
      <c r="L70" s="1181">
        <v>0</v>
      </c>
      <c r="M70" s="1182">
        <v>0</v>
      </c>
      <c r="N70" s="1183">
        <v>0</v>
      </c>
      <c r="O70" s="1167">
        <f t="shared" si="3"/>
        <v>0</v>
      </c>
      <c r="P70" s="1167">
        <f t="shared" si="3"/>
        <v>0</v>
      </c>
      <c r="Q70" s="1167">
        <f t="shared" si="3"/>
        <v>0</v>
      </c>
    </row>
    <row r="71" spans="1:17" ht="19.8" thickBot="1" x14ac:dyDescent="0.3">
      <c r="A71" s="1154" t="s">
        <v>1111</v>
      </c>
      <c r="B71" s="1149" t="s">
        <v>1112</v>
      </c>
      <c r="C71" s="1178">
        <v>0</v>
      </c>
      <c r="D71" s="1179">
        <v>0</v>
      </c>
      <c r="E71" s="1180">
        <v>0</v>
      </c>
      <c r="F71" s="1181">
        <v>0</v>
      </c>
      <c r="G71" s="1182">
        <v>0</v>
      </c>
      <c r="H71" s="1183">
        <v>0</v>
      </c>
      <c r="I71" s="1181">
        <v>0</v>
      </c>
      <c r="J71" s="1182">
        <v>0</v>
      </c>
      <c r="K71" s="1183">
        <v>0</v>
      </c>
      <c r="L71" s="1181">
        <v>0</v>
      </c>
      <c r="M71" s="1182">
        <v>0</v>
      </c>
      <c r="N71" s="1183">
        <v>0</v>
      </c>
      <c r="O71" s="1167">
        <f t="shared" si="3"/>
        <v>0</v>
      </c>
      <c r="P71" s="1167">
        <f t="shared" si="3"/>
        <v>0</v>
      </c>
      <c r="Q71" s="1167">
        <f t="shared" si="3"/>
        <v>0</v>
      </c>
    </row>
    <row r="72" spans="1:17" ht="13.8" thickBot="1" x14ac:dyDescent="0.3">
      <c r="A72" s="1154" t="s">
        <v>1113</v>
      </c>
      <c r="B72" s="1149" t="s">
        <v>1114</v>
      </c>
      <c r="C72" s="1178">
        <v>0</v>
      </c>
      <c r="D72" s="1179">
        <v>0</v>
      </c>
      <c r="E72" s="1180">
        <v>0</v>
      </c>
      <c r="F72" s="1181">
        <v>0</v>
      </c>
      <c r="G72" s="1182">
        <v>0</v>
      </c>
      <c r="H72" s="1183">
        <v>0</v>
      </c>
      <c r="I72" s="1181">
        <v>0</v>
      </c>
      <c r="J72" s="1182">
        <v>0</v>
      </c>
      <c r="K72" s="1183">
        <v>0</v>
      </c>
      <c r="L72" s="1181">
        <v>0</v>
      </c>
      <c r="M72" s="1182">
        <v>0</v>
      </c>
      <c r="N72" s="1183">
        <v>0</v>
      </c>
      <c r="O72" s="1167">
        <f t="shared" si="3"/>
        <v>0</v>
      </c>
      <c r="P72" s="1167">
        <f t="shared" si="3"/>
        <v>0</v>
      </c>
      <c r="Q72" s="1167">
        <f t="shared" si="3"/>
        <v>0</v>
      </c>
    </row>
    <row r="73" spans="1:17" ht="19.8" thickBot="1" x14ac:dyDescent="0.3">
      <c r="A73" s="1154" t="s">
        <v>1115</v>
      </c>
      <c r="B73" s="1149" t="s">
        <v>1116</v>
      </c>
      <c r="C73" s="1178">
        <v>0</v>
      </c>
      <c r="D73" s="1179">
        <v>0</v>
      </c>
      <c r="E73" s="1180">
        <v>0</v>
      </c>
      <c r="F73" s="1181">
        <v>0</v>
      </c>
      <c r="G73" s="1182">
        <v>0</v>
      </c>
      <c r="H73" s="1183">
        <v>0</v>
      </c>
      <c r="I73" s="1181">
        <v>0</v>
      </c>
      <c r="J73" s="1182">
        <v>0</v>
      </c>
      <c r="K73" s="1183">
        <v>0</v>
      </c>
      <c r="L73" s="1181">
        <v>0</v>
      </c>
      <c r="M73" s="1182">
        <v>0</v>
      </c>
      <c r="N73" s="1183">
        <v>0</v>
      </c>
      <c r="O73" s="1167">
        <f t="shared" ref="O73:Q141" si="19">C73+F73+I73+L73</f>
        <v>0</v>
      </c>
      <c r="P73" s="1167">
        <f t="shared" si="19"/>
        <v>0</v>
      </c>
      <c r="Q73" s="1167">
        <f t="shared" si="19"/>
        <v>0</v>
      </c>
    </row>
    <row r="74" spans="1:17" ht="19.8" thickBot="1" x14ac:dyDescent="0.3">
      <c r="A74" s="1154" t="s">
        <v>1117</v>
      </c>
      <c r="B74" s="1149" t="s">
        <v>1118</v>
      </c>
      <c r="C74" s="1178">
        <v>0</v>
      </c>
      <c r="D74" s="1179">
        <v>0</v>
      </c>
      <c r="E74" s="1180">
        <v>0</v>
      </c>
      <c r="F74" s="1181">
        <v>0</v>
      </c>
      <c r="G74" s="1182">
        <v>0</v>
      </c>
      <c r="H74" s="1183">
        <v>0</v>
      </c>
      <c r="I74" s="1181">
        <v>0</v>
      </c>
      <c r="J74" s="1182">
        <v>0</v>
      </c>
      <c r="K74" s="1183">
        <v>0</v>
      </c>
      <c r="L74" s="1181">
        <v>0</v>
      </c>
      <c r="M74" s="1182">
        <v>0</v>
      </c>
      <c r="N74" s="1183">
        <v>0</v>
      </c>
      <c r="O74" s="1167">
        <f t="shared" si="19"/>
        <v>0</v>
      </c>
      <c r="P74" s="1167">
        <f t="shared" si="19"/>
        <v>0</v>
      </c>
      <c r="Q74" s="1167">
        <f t="shared" si="19"/>
        <v>0</v>
      </c>
    </row>
    <row r="75" spans="1:17" ht="19.8" thickBot="1" x14ac:dyDescent="0.3">
      <c r="A75" s="1154" t="s">
        <v>1119</v>
      </c>
      <c r="B75" s="1149" t="s">
        <v>1120</v>
      </c>
      <c r="C75" s="1178">
        <v>0</v>
      </c>
      <c r="D75" s="1179">
        <v>0</v>
      </c>
      <c r="E75" s="1180">
        <v>0</v>
      </c>
      <c r="F75" s="1181">
        <v>0</v>
      </c>
      <c r="G75" s="1182">
        <v>0</v>
      </c>
      <c r="H75" s="1183">
        <v>0</v>
      </c>
      <c r="I75" s="1181">
        <v>0</v>
      </c>
      <c r="J75" s="1182">
        <v>0</v>
      </c>
      <c r="K75" s="1183">
        <v>0</v>
      </c>
      <c r="L75" s="1181">
        <v>0</v>
      </c>
      <c r="M75" s="1182">
        <v>0</v>
      </c>
      <c r="N75" s="1183">
        <v>0</v>
      </c>
      <c r="O75" s="1167">
        <f t="shared" si="19"/>
        <v>0</v>
      </c>
      <c r="P75" s="1167">
        <f t="shared" si="19"/>
        <v>0</v>
      </c>
      <c r="Q75" s="1167">
        <f t="shared" si="19"/>
        <v>0</v>
      </c>
    </row>
    <row r="76" spans="1:17" ht="13.8" thickBot="1" x14ac:dyDescent="0.3">
      <c r="A76" s="1154" t="s">
        <v>1121</v>
      </c>
      <c r="B76" s="1149" t="s">
        <v>1122</v>
      </c>
      <c r="C76" s="1178">
        <f t="shared" ref="C76:N76" si="20">C77+C78</f>
        <v>8602</v>
      </c>
      <c r="D76" s="1179">
        <f t="shared" si="20"/>
        <v>8289</v>
      </c>
      <c r="E76" s="1180">
        <v>0</v>
      </c>
      <c r="F76" s="1178">
        <f>F77+F78</f>
        <v>0</v>
      </c>
      <c r="G76" s="1179">
        <v>0</v>
      </c>
      <c r="H76" s="1180">
        <v>0</v>
      </c>
      <c r="I76" s="1178">
        <v>0</v>
      </c>
      <c r="J76" s="1179">
        <f t="shared" si="20"/>
        <v>0</v>
      </c>
      <c r="K76" s="1180">
        <f t="shared" si="20"/>
        <v>0</v>
      </c>
      <c r="L76" s="1178">
        <f t="shared" si="20"/>
        <v>0</v>
      </c>
      <c r="M76" s="1179">
        <f t="shared" si="20"/>
        <v>0</v>
      </c>
      <c r="N76" s="1180">
        <f t="shared" si="20"/>
        <v>0</v>
      </c>
      <c r="O76" s="1167">
        <f t="shared" si="19"/>
        <v>8602</v>
      </c>
      <c r="P76" s="1167">
        <f t="shared" si="19"/>
        <v>8289</v>
      </c>
      <c r="Q76" s="1167">
        <f t="shared" si="19"/>
        <v>0</v>
      </c>
    </row>
    <row r="77" spans="1:17" ht="29.4" thickBot="1" x14ac:dyDescent="0.3">
      <c r="A77" s="1154" t="s">
        <v>1123</v>
      </c>
      <c r="B77" s="1149" t="s">
        <v>1124</v>
      </c>
      <c r="C77" s="1178">
        <v>8441</v>
      </c>
      <c r="D77" s="1179">
        <v>8289</v>
      </c>
      <c r="E77" s="1180">
        <v>0</v>
      </c>
      <c r="F77" s="1178">
        <v>0</v>
      </c>
      <c r="G77" s="1179">
        <v>0</v>
      </c>
      <c r="H77" s="1180">
        <v>0</v>
      </c>
      <c r="I77" s="1178">
        <v>0</v>
      </c>
      <c r="J77" s="1179">
        <v>0</v>
      </c>
      <c r="K77" s="1180">
        <v>0</v>
      </c>
      <c r="L77" s="1178">
        <v>0</v>
      </c>
      <c r="M77" s="1179">
        <v>0</v>
      </c>
      <c r="N77" s="1180">
        <v>0</v>
      </c>
      <c r="O77" s="1167">
        <f t="shared" si="19"/>
        <v>8441</v>
      </c>
      <c r="P77" s="1167">
        <f t="shared" si="19"/>
        <v>8289</v>
      </c>
      <c r="Q77" s="1167">
        <f t="shared" si="19"/>
        <v>0</v>
      </c>
    </row>
    <row r="78" spans="1:17" ht="19.8" thickBot="1" x14ac:dyDescent="0.3">
      <c r="A78" s="1154" t="s">
        <v>1125</v>
      </c>
      <c r="B78" s="1149" t="s">
        <v>1126</v>
      </c>
      <c r="C78" s="1178">
        <v>161</v>
      </c>
      <c r="D78" s="1179">
        <v>0</v>
      </c>
      <c r="E78" s="1180">
        <v>0</v>
      </c>
      <c r="F78" s="1178">
        <v>0</v>
      </c>
      <c r="G78" s="1179">
        <v>0</v>
      </c>
      <c r="H78" s="1180">
        <v>0</v>
      </c>
      <c r="I78" s="1178">
        <v>0</v>
      </c>
      <c r="J78" s="1179">
        <v>0</v>
      </c>
      <c r="K78" s="1180">
        <v>0</v>
      </c>
      <c r="L78" s="1178">
        <v>0</v>
      </c>
      <c r="M78" s="1179">
        <v>0</v>
      </c>
      <c r="N78" s="1180">
        <v>0</v>
      </c>
      <c r="O78" s="1167">
        <f t="shared" si="19"/>
        <v>161</v>
      </c>
      <c r="P78" s="1167">
        <f t="shared" si="19"/>
        <v>0</v>
      </c>
      <c r="Q78" s="1167">
        <f t="shared" si="19"/>
        <v>0</v>
      </c>
    </row>
    <row r="79" spans="1:17" ht="19.8" thickBot="1" x14ac:dyDescent="0.3">
      <c r="A79" s="1154" t="s">
        <v>1127</v>
      </c>
      <c r="B79" s="1149" t="s">
        <v>1128</v>
      </c>
      <c r="C79" s="1194">
        <f>142972+66897</f>
        <v>209869</v>
      </c>
      <c r="D79" s="1195">
        <f>142972+66897</f>
        <v>209869</v>
      </c>
      <c r="E79" s="1196">
        <v>0</v>
      </c>
      <c r="F79" s="1194">
        <v>0</v>
      </c>
      <c r="G79" s="1195">
        <v>0</v>
      </c>
      <c r="H79" s="1196">
        <v>0</v>
      </c>
      <c r="I79" s="1194">
        <v>0</v>
      </c>
      <c r="J79" s="1195">
        <v>0</v>
      </c>
      <c r="K79" s="1196">
        <v>0</v>
      </c>
      <c r="L79" s="1194">
        <v>0</v>
      </c>
      <c r="M79" s="1195">
        <v>0</v>
      </c>
      <c r="N79" s="1196">
        <v>0</v>
      </c>
      <c r="O79" s="1167">
        <f t="shared" si="19"/>
        <v>209869</v>
      </c>
      <c r="P79" s="1167">
        <f t="shared" si="19"/>
        <v>209869</v>
      </c>
      <c r="Q79" s="1167">
        <f t="shared" si="19"/>
        <v>0</v>
      </c>
    </row>
    <row r="80" spans="1:17" ht="19.8" thickBot="1" x14ac:dyDescent="0.3">
      <c r="A80" s="1148" t="s">
        <v>1129</v>
      </c>
      <c r="B80" s="1173" t="s">
        <v>1130</v>
      </c>
      <c r="C80" s="1177">
        <f>C81+C84+C87+C90</f>
        <v>62973</v>
      </c>
      <c r="D80" s="1177">
        <f>D81+D84+D87+D90</f>
        <v>57395</v>
      </c>
      <c r="E80" s="1177">
        <v>0</v>
      </c>
      <c r="F80" s="1177">
        <f t="shared" ref="F80:N80" si="21">F81+F84+F87+F90</f>
        <v>0</v>
      </c>
      <c r="G80" s="1177">
        <f t="shared" si="21"/>
        <v>0</v>
      </c>
      <c r="H80" s="1177">
        <f t="shared" si="21"/>
        <v>0</v>
      </c>
      <c r="I80" s="1177">
        <f t="shared" si="21"/>
        <v>0</v>
      </c>
      <c r="J80" s="1177">
        <f t="shared" si="21"/>
        <v>0</v>
      </c>
      <c r="K80" s="1177">
        <f t="shared" si="21"/>
        <v>0</v>
      </c>
      <c r="L80" s="1177">
        <f t="shared" si="21"/>
        <v>0</v>
      </c>
      <c r="M80" s="1177">
        <f t="shared" si="21"/>
        <v>0</v>
      </c>
      <c r="N80" s="1177">
        <f t="shared" si="21"/>
        <v>0</v>
      </c>
      <c r="O80" s="1177">
        <f t="shared" si="19"/>
        <v>62973</v>
      </c>
      <c r="P80" s="1177">
        <f t="shared" si="19"/>
        <v>57395</v>
      </c>
      <c r="Q80" s="1177">
        <f t="shared" si="19"/>
        <v>0</v>
      </c>
    </row>
    <row r="81" spans="1:17" ht="19.8" thickBot="1" x14ac:dyDescent="0.3">
      <c r="A81" s="1154" t="s">
        <v>1131</v>
      </c>
      <c r="B81" s="1149" t="s">
        <v>1132</v>
      </c>
      <c r="C81" s="1197">
        <f>C82+C83</f>
        <v>42570</v>
      </c>
      <c r="D81" s="1198">
        <f t="shared" ref="D81:N81" si="22">D82+D83</f>
        <v>42570</v>
      </c>
      <c r="E81" s="1199">
        <v>0</v>
      </c>
      <c r="F81" s="1197">
        <f t="shared" si="22"/>
        <v>0</v>
      </c>
      <c r="G81" s="1198">
        <f t="shared" si="22"/>
        <v>0</v>
      </c>
      <c r="H81" s="1199">
        <f t="shared" si="22"/>
        <v>0</v>
      </c>
      <c r="I81" s="1197">
        <f t="shared" si="22"/>
        <v>0</v>
      </c>
      <c r="J81" s="1198">
        <f t="shared" si="22"/>
        <v>0</v>
      </c>
      <c r="K81" s="1199">
        <f t="shared" si="22"/>
        <v>0</v>
      </c>
      <c r="L81" s="1197">
        <f t="shared" si="22"/>
        <v>0</v>
      </c>
      <c r="M81" s="1198">
        <f t="shared" si="22"/>
        <v>0</v>
      </c>
      <c r="N81" s="1199">
        <f t="shared" si="22"/>
        <v>0</v>
      </c>
      <c r="O81" s="1167">
        <f t="shared" si="19"/>
        <v>42570</v>
      </c>
      <c r="P81" s="1167">
        <f t="shared" si="19"/>
        <v>42570</v>
      </c>
      <c r="Q81" s="1167">
        <f t="shared" si="19"/>
        <v>0</v>
      </c>
    </row>
    <row r="82" spans="1:17" ht="29.4" thickBot="1" x14ac:dyDescent="0.3">
      <c r="A82" s="1154" t="s">
        <v>1133</v>
      </c>
      <c r="B82" s="1149" t="s">
        <v>1134</v>
      </c>
      <c r="C82" s="1178">
        <v>42570</v>
      </c>
      <c r="D82" s="1179">
        <v>42570</v>
      </c>
      <c r="E82" s="1180">
        <v>0</v>
      </c>
      <c r="F82" s="1181">
        <v>0</v>
      </c>
      <c r="G82" s="1182">
        <v>0</v>
      </c>
      <c r="H82" s="1183">
        <v>0</v>
      </c>
      <c r="I82" s="1181">
        <v>0</v>
      </c>
      <c r="J82" s="1182">
        <v>0</v>
      </c>
      <c r="K82" s="1183">
        <v>0</v>
      </c>
      <c r="L82" s="1181">
        <v>0</v>
      </c>
      <c r="M82" s="1182">
        <v>0</v>
      </c>
      <c r="N82" s="1183">
        <v>0</v>
      </c>
      <c r="O82" s="1167">
        <f t="shared" si="19"/>
        <v>42570</v>
      </c>
      <c r="P82" s="1167">
        <f t="shared" si="19"/>
        <v>42570</v>
      </c>
      <c r="Q82" s="1167">
        <f t="shared" si="19"/>
        <v>0</v>
      </c>
    </row>
    <row r="83" spans="1:17" ht="19.8" thickBot="1" x14ac:dyDescent="0.3">
      <c r="A83" s="1154" t="s">
        <v>1135</v>
      </c>
      <c r="B83" s="1149" t="s">
        <v>1136</v>
      </c>
      <c r="C83" s="1178">
        <v>0</v>
      </c>
      <c r="D83" s="1179">
        <v>0</v>
      </c>
      <c r="E83" s="1180">
        <v>0</v>
      </c>
      <c r="F83" s="1181">
        <v>0</v>
      </c>
      <c r="G83" s="1182">
        <v>0</v>
      </c>
      <c r="H83" s="1183">
        <v>0</v>
      </c>
      <c r="I83" s="1181">
        <v>0</v>
      </c>
      <c r="J83" s="1182">
        <v>0</v>
      </c>
      <c r="K83" s="1183">
        <v>0</v>
      </c>
      <c r="L83" s="1181">
        <v>0</v>
      </c>
      <c r="M83" s="1182">
        <v>0</v>
      </c>
      <c r="N83" s="1183">
        <v>0</v>
      </c>
      <c r="O83" s="1167">
        <f t="shared" si="19"/>
        <v>0</v>
      </c>
      <c r="P83" s="1167">
        <f t="shared" si="19"/>
        <v>0</v>
      </c>
      <c r="Q83" s="1167">
        <f t="shared" si="19"/>
        <v>0</v>
      </c>
    </row>
    <row r="84" spans="1:17" ht="13.8" thickBot="1" x14ac:dyDescent="0.3">
      <c r="A84" s="1154" t="s">
        <v>1137</v>
      </c>
      <c r="B84" s="1149" t="s">
        <v>1138</v>
      </c>
      <c r="C84" s="1178">
        <f>C85+C86</f>
        <v>16146</v>
      </c>
      <c r="D84" s="1179">
        <f>D85+D86</f>
        <v>11769</v>
      </c>
      <c r="E84" s="1180">
        <v>0</v>
      </c>
      <c r="F84" s="1178">
        <f t="shared" ref="F84:N84" si="23">F85+F86</f>
        <v>0</v>
      </c>
      <c r="G84" s="1179">
        <f t="shared" si="23"/>
        <v>0</v>
      </c>
      <c r="H84" s="1180">
        <f t="shared" si="23"/>
        <v>0</v>
      </c>
      <c r="I84" s="1178">
        <f t="shared" si="23"/>
        <v>0</v>
      </c>
      <c r="J84" s="1179">
        <f t="shared" si="23"/>
        <v>0</v>
      </c>
      <c r="K84" s="1180">
        <f t="shared" si="23"/>
        <v>0</v>
      </c>
      <c r="L84" s="1178">
        <f t="shared" si="23"/>
        <v>0</v>
      </c>
      <c r="M84" s="1179">
        <f t="shared" si="23"/>
        <v>0</v>
      </c>
      <c r="N84" s="1180">
        <f t="shared" si="23"/>
        <v>0</v>
      </c>
      <c r="O84" s="1167">
        <f t="shared" si="19"/>
        <v>16146</v>
      </c>
      <c r="P84" s="1167">
        <f t="shared" si="19"/>
        <v>11769</v>
      </c>
      <c r="Q84" s="1167">
        <f t="shared" si="19"/>
        <v>0</v>
      </c>
    </row>
    <row r="85" spans="1:17" ht="19.8" thickBot="1" x14ac:dyDescent="0.3">
      <c r="A85" s="1154" t="s">
        <v>1139</v>
      </c>
      <c r="B85" s="1149" t="s">
        <v>1140</v>
      </c>
      <c r="C85" s="1178">
        <v>16146</v>
      </c>
      <c r="D85" s="1179">
        <v>11769</v>
      </c>
      <c r="E85" s="1180">
        <v>0</v>
      </c>
      <c r="F85" s="1181">
        <v>0</v>
      </c>
      <c r="G85" s="1182">
        <v>0</v>
      </c>
      <c r="H85" s="1183">
        <v>0</v>
      </c>
      <c r="I85" s="1181">
        <v>0</v>
      </c>
      <c r="J85" s="1182">
        <v>0</v>
      </c>
      <c r="K85" s="1183">
        <v>0</v>
      </c>
      <c r="L85" s="1181">
        <v>0</v>
      </c>
      <c r="M85" s="1182">
        <v>0</v>
      </c>
      <c r="N85" s="1183">
        <v>0</v>
      </c>
      <c r="O85" s="1167">
        <f t="shared" si="19"/>
        <v>16146</v>
      </c>
      <c r="P85" s="1167">
        <f t="shared" si="19"/>
        <v>11769</v>
      </c>
      <c r="Q85" s="1167">
        <f t="shared" si="19"/>
        <v>0</v>
      </c>
    </row>
    <row r="86" spans="1:17" ht="13.8" thickBot="1" x14ac:dyDescent="0.3">
      <c r="A86" s="1154" t="s">
        <v>1141</v>
      </c>
      <c r="B86" s="1149" t="s">
        <v>1142</v>
      </c>
      <c r="C86" s="1178">
        <v>0</v>
      </c>
      <c r="D86" s="1179">
        <v>0</v>
      </c>
      <c r="E86" s="1180">
        <v>0</v>
      </c>
      <c r="F86" s="1181">
        <v>0</v>
      </c>
      <c r="G86" s="1182">
        <v>0</v>
      </c>
      <c r="H86" s="1183">
        <v>0</v>
      </c>
      <c r="I86" s="1181">
        <v>0</v>
      </c>
      <c r="J86" s="1182">
        <v>0</v>
      </c>
      <c r="K86" s="1183">
        <v>0</v>
      </c>
      <c r="L86" s="1181">
        <v>0</v>
      </c>
      <c r="M86" s="1182">
        <v>0</v>
      </c>
      <c r="N86" s="1183">
        <v>0</v>
      </c>
      <c r="O86" s="1167">
        <f t="shared" si="19"/>
        <v>0</v>
      </c>
      <c r="P86" s="1167">
        <f t="shared" si="19"/>
        <v>0</v>
      </c>
      <c r="Q86" s="1167">
        <f t="shared" si="19"/>
        <v>0</v>
      </c>
    </row>
    <row r="87" spans="1:17" ht="13.8" thickBot="1" x14ac:dyDescent="0.3">
      <c r="A87" s="1154" t="s">
        <v>1143</v>
      </c>
      <c r="B87" s="1149" t="s">
        <v>1144</v>
      </c>
      <c r="C87" s="1178">
        <f>C88+C89</f>
        <v>3737</v>
      </c>
      <c r="D87" s="1179">
        <f t="shared" ref="D87:N87" si="24">D88+D89</f>
        <v>2536</v>
      </c>
      <c r="E87" s="1180">
        <v>0</v>
      </c>
      <c r="F87" s="1178">
        <f t="shared" si="24"/>
        <v>0</v>
      </c>
      <c r="G87" s="1179">
        <f t="shared" si="24"/>
        <v>0</v>
      </c>
      <c r="H87" s="1180">
        <f t="shared" si="24"/>
        <v>0</v>
      </c>
      <c r="I87" s="1178">
        <f t="shared" si="24"/>
        <v>0</v>
      </c>
      <c r="J87" s="1179">
        <f t="shared" si="24"/>
        <v>0</v>
      </c>
      <c r="K87" s="1180">
        <f t="shared" si="24"/>
        <v>0</v>
      </c>
      <c r="L87" s="1178">
        <f t="shared" si="24"/>
        <v>0</v>
      </c>
      <c r="M87" s="1179">
        <f t="shared" si="24"/>
        <v>0</v>
      </c>
      <c r="N87" s="1180">
        <f t="shared" si="24"/>
        <v>0</v>
      </c>
      <c r="O87" s="1167">
        <f t="shared" si="19"/>
        <v>3737</v>
      </c>
      <c r="P87" s="1167">
        <f t="shared" si="19"/>
        <v>2536</v>
      </c>
      <c r="Q87" s="1167">
        <f t="shared" si="19"/>
        <v>0</v>
      </c>
    </row>
    <row r="88" spans="1:17" ht="19.8" thickBot="1" x14ac:dyDescent="0.3">
      <c r="A88" s="1154" t="s">
        <v>1145</v>
      </c>
      <c r="B88" s="1149" t="s">
        <v>1146</v>
      </c>
      <c r="C88" s="1178">
        <v>3171</v>
      </c>
      <c r="D88" s="1179">
        <v>2536</v>
      </c>
      <c r="E88" s="1180">
        <v>0</v>
      </c>
      <c r="F88" s="1181">
        <v>0</v>
      </c>
      <c r="G88" s="1182">
        <v>0</v>
      </c>
      <c r="H88" s="1183">
        <v>0</v>
      </c>
      <c r="I88" s="1181">
        <v>0</v>
      </c>
      <c r="J88" s="1182">
        <v>0</v>
      </c>
      <c r="K88" s="1183">
        <v>0</v>
      </c>
      <c r="L88" s="1181">
        <v>0</v>
      </c>
      <c r="M88" s="1182">
        <v>0</v>
      </c>
      <c r="N88" s="1183">
        <v>0</v>
      </c>
      <c r="O88" s="1167">
        <f t="shared" si="19"/>
        <v>3171</v>
      </c>
      <c r="P88" s="1167">
        <f t="shared" si="19"/>
        <v>2536</v>
      </c>
      <c r="Q88" s="1167">
        <f t="shared" si="19"/>
        <v>0</v>
      </c>
    </row>
    <row r="89" spans="1:17" ht="13.8" thickBot="1" x14ac:dyDescent="0.3">
      <c r="A89" s="1154" t="s">
        <v>1147</v>
      </c>
      <c r="B89" s="1149" t="s">
        <v>1148</v>
      </c>
      <c r="C89" s="1178">
        <v>566</v>
      </c>
      <c r="D89" s="1179">
        <v>0</v>
      </c>
      <c r="E89" s="1180">
        <v>0</v>
      </c>
      <c r="F89" s="1181">
        <v>0</v>
      </c>
      <c r="G89" s="1182">
        <v>0</v>
      </c>
      <c r="H89" s="1183">
        <v>0</v>
      </c>
      <c r="I89" s="1181">
        <v>0</v>
      </c>
      <c r="J89" s="1182">
        <v>0</v>
      </c>
      <c r="K89" s="1183">
        <v>0</v>
      </c>
      <c r="L89" s="1181">
        <v>0</v>
      </c>
      <c r="M89" s="1182">
        <v>0</v>
      </c>
      <c r="N89" s="1183">
        <v>0</v>
      </c>
      <c r="O89" s="1167">
        <f t="shared" si="19"/>
        <v>566</v>
      </c>
      <c r="P89" s="1167">
        <f t="shared" si="19"/>
        <v>0</v>
      </c>
      <c r="Q89" s="1167">
        <f t="shared" si="19"/>
        <v>0</v>
      </c>
    </row>
    <row r="90" spans="1:17" ht="19.8" thickBot="1" x14ac:dyDescent="0.3">
      <c r="A90" s="1154" t="s">
        <v>1149</v>
      </c>
      <c r="B90" s="1149" t="s">
        <v>1150</v>
      </c>
      <c r="C90" s="1194">
        <v>520</v>
      </c>
      <c r="D90" s="1195">
        <v>520</v>
      </c>
      <c r="E90" s="1196">
        <v>0</v>
      </c>
      <c r="F90" s="1200">
        <v>0</v>
      </c>
      <c r="G90" s="1201">
        <v>0</v>
      </c>
      <c r="H90" s="1202">
        <v>0</v>
      </c>
      <c r="I90" s="1200">
        <v>0</v>
      </c>
      <c r="J90" s="1201">
        <v>0</v>
      </c>
      <c r="K90" s="1202">
        <v>0</v>
      </c>
      <c r="L90" s="1200">
        <v>0</v>
      </c>
      <c r="M90" s="1201">
        <v>0</v>
      </c>
      <c r="N90" s="1202">
        <v>0</v>
      </c>
      <c r="O90" s="1167">
        <f t="shared" si="19"/>
        <v>520</v>
      </c>
      <c r="P90" s="1167">
        <f t="shared" si="19"/>
        <v>520</v>
      </c>
      <c r="Q90" s="1167">
        <f t="shared" si="19"/>
        <v>0</v>
      </c>
    </row>
    <row r="91" spans="1:17" ht="19.8" thickBot="1" x14ac:dyDescent="0.3">
      <c r="A91" s="1148" t="s">
        <v>1151</v>
      </c>
      <c r="B91" s="1149" t="s">
        <v>1152</v>
      </c>
      <c r="C91" s="1167">
        <v>14891</v>
      </c>
      <c r="D91" s="1167">
        <v>14891</v>
      </c>
      <c r="E91" s="1167">
        <v>0</v>
      </c>
      <c r="F91" s="1203">
        <v>0</v>
      </c>
      <c r="G91" s="1203">
        <v>0</v>
      </c>
      <c r="H91" s="1203">
        <v>0</v>
      </c>
      <c r="I91" s="1203">
        <v>0</v>
      </c>
      <c r="J91" s="1203">
        <v>0</v>
      </c>
      <c r="K91" s="1203">
        <v>0</v>
      </c>
      <c r="L91" s="1203">
        <v>0</v>
      </c>
      <c r="M91" s="1203">
        <v>0</v>
      </c>
      <c r="N91" s="1203">
        <v>0</v>
      </c>
      <c r="O91" s="1167">
        <f t="shared" si="19"/>
        <v>14891</v>
      </c>
      <c r="P91" s="1167">
        <f t="shared" si="19"/>
        <v>14891</v>
      </c>
      <c r="Q91" s="1167">
        <f t="shared" si="19"/>
        <v>0</v>
      </c>
    </row>
    <row r="92" spans="1:17" ht="29.4" thickBot="1" x14ac:dyDescent="0.3">
      <c r="A92" s="1148" t="s">
        <v>1153</v>
      </c>
      <c r="B92" s="1149" t="s">
        <v>1154</v>
      </c>
      <c r="C92" s="1167">
        <v>0</v>
      </c>
      <c r="D92" s="1167">
        <v>0</v>
      </c>
      <c r="E92" s="1167">
        <v>0</v>
      </c>
      <c r="F92" s="1203">
        <v>0</v>
      </c>
      <c r="G92" s="1203">
        <v>0</v>
      </c>
      <c r="H92" s="1203">
        <v>0</v>
      </c>
      <c r="I92" s="1203">
        <v>0</v>
      </c>
      <c r="J92" s="1203">
        <v>0</v>
      </c>
      <c r="K92" s="1203">
        <v>0</v>
      </c>
      <c r="L92" s="1203">
        <v>0</v>
      </c>
      <c r="M92" s="1203">
        <v>0</v>
      </c>
      <c r="N92" s="1203">
        <v>0</v>
      </c>
      <c r="O92" s="1167">
        <f t="shared" si="19"/>
        <v>0</v>
      </c>
      <c r="P92" s="1167">
        <f t="shared" si="19"/>
        <v>0</v>
      </c>
      <c r="Q92" s="1167">
        <f t="shared" si="19"/>
        <v>0</v>
      </c>
    </row>
    <row r="93" spans="1:17" ht="29.4" thickBot="1" x14ac:dyDescent="0.3">
      <c r="A93" s="1148" t="s">
        <v>1155</v>
      </c>
      <c r="B93" s="1149" t="s">
        <v>1156</v>
      </c>
      <c r="C93" s="1167">
        <f>C94+C105+C113+C116+C117</f>
        <v>53624</v>
      </c>
      <c r="D93" s="1167">
        <f>D94+D105+D113+D116+D117</f>
        <v>19870</v>
      </c>
      <c r="E93" s="1167">
        <v>0</v>
      </c>
      <c r="F93" s="1167">
        <f t="shared" ref="F93:N93" si="25">F94+F105+F113+F116+F117</f>
        <v>5074</v>
      </c>
      <c r="G93" s="1167">
        <f t="shared" si="25"/>
        <v>189</v>
      </c>
      <c r="H93" s="1167">
        <f t="shared" si="25"/>
        <v>0</v>
      </c>
      <c r="I93" s="1167">
        <f t="shared" si="25"/>
        <v>14410</v>
      </c>
      <c r="J93" s="1167">
        <f t="shared" si="25"/>
        <v>2367</v>
      </c>
      <c r="K93" s="1167">
        <f t="shared" si="25"/>
        <v>0</v>
      </c>
      <c r="L93" s="1167">
        <f t="shared" si="25"/>
        <v>3064</v>
      </c>
      <c r="M93" s="1167">
        <f t="shared" si="25"/>
        <v>1097</v>
      </c>
      <c r="N93" s="1167">
        <f t="shared" si="25"/>
        <v>0</v>
      </c>
      <c r="O93" s="1167">
        <f t="shared" si="19"/>
        <v>76172</v>
      </c>
      <c r="P93" s="1167">
        <f t="shared" si="19"/>
        <v>23523</v>
      </c>
      <c r="Q93" s="1167">
        <f t="shared" si="19"/>
        <v>0</v>
      </c>
    </row>
    <row r="94" spans="1:17" ht="13.8" thickBot="1" x14ac:dyDescent="0.3">
      <c r="A94" s="1148" t="s">
        <v>1157</v>
      </c>
      <c r="B94" s="1149" t="s">
        <v>1158</v>
      </c>
      <c r="C94" s="1167">
        <f>C95+C100</f>
        <v>1477</v>
      </c>
      <c r="D94" s="1167">
        <f>D95+D100</f>
        <v>1328</v>
      </c>
      <c r="E94" s="1167">
        <v>0</v>
      </c>
      <c r="F94" s="1167">
        <f>F95</f>
        <v>0</v>
      </c>
      <c r="G94" s="1167">
        <f>G95</f>
        <v>0</v>
      </c>
      <c r="H94" s="1167">
        <f>H95</f>
        <v>0</v>
      </c>
      <c r="I94" s="1203">
        <v>0</v>
      </c>
      <c r="J94" s="1203">
        <v>0</v>
      </c>
      <c r="K94" s="1203">
        <v>0</v>
      </c>
      <c r="L94" s="1203">
        <v>0</v>
      </c>
      <c r="M94" s="1203">
        <v>0</v>
      </c>
      <c r="N94" s="1203">
        <v>0</v>
      </c>
      <c r="O94" s="1167">
        <f t="shared" si="19"/>
        <v>1477</v>
      </c>
      <c r="P94" s="1167">
        <f t="shared" si="19"/>
        <v>1328</v>
      </c>
      <c r="Q94" s="1167">
        <f t="shared" si="19"/>
        <v>0</v>
      </c>
    </row>
    <row r="95" spans="1:17" ht="29.4" thickBot="1" x14ac:dyDescent="0.3">
      <c r="A95" s="1150" t="s">
        <v>1159</v>
      </c>
      <c r="B95" s="1149" t="s">
        <v>1160</v>
      </c>
      <c r="C95" s="1197">
        <f>C96+C99</f>
        <v>0</v>
      </c>
      <c r="D95" s="1198">
        <f t="shared" ref="D95:N95" si="26">D96+D99</f>
        <v>0</v>
      </c>
      <c r="E95" s="1199">
        <f t="shared" si="26"/>
        <v>0</v>
      </c>
      <c r="F95" s="1197">
        <v>0</v>
      </c>
      <c r="G95" s="1198">
        <v>0</v>
      </c>
      <c r="H95" s="1199">
        <f t="shared" si="26"/>
        <v>0</v>
      </c>
      <c r="I95" s="1197">
        <f t="shared" si="26"/>
        <v>0</v>
      </c>
      <c r="J95" s="1198">
        <f t="shared" si="26"/>
        <v>0</v>
      </c>
      <c r="K95" s="1199">
        <f t="shared" si="26"/>
        <v>0</v>
      </c>
      <c r="L95" s="1197">
        <f t="shared" si="26"/>
        <v>0</v>
      </c>
      <c r="M95" s="1198">
        <f t="shared" si="26"/>
        <v>0</v>
      </c>
      <c r="N95" s="1199">
        <f t="shared" si="26"/>
        <v>0</v>
      </c>
      <c r="O95" s="1167">
        <f t="shared" si="19"/>
        <v>0</v>
      </c>
      <c r="P95" s="1167">
        <f t="shared" si="19"/>
        <v>0</v>
      </c>
      <c r="Q95" s="1167">
        <f t="shared" si="19"/>
        <v>0</v>
      </c>
    </row>
    <row r="96" spans="1:17" ht="29.4" thickBot="1" x14ac:dyDescent="0.3">
      <c r="A96" s="1154" t="s">
        <v>1161</v>
      </c>
      <c r="B96" s="1149" t="s">
        <v>1162</v>
      </c>
      <c r="C96" s="1178">
        <f>C97+C98</f>
        <v>0</v>
      </c>
      <c r="D96" s="1179">
        <f t="shared" ref="D96:N96" si="27">D97+D98</f>
        <v>0</v>
      </c>
      <c r="E96" s="1180">
        <f t="shared" si="27"/>
        <v>0</v>
      </c>
      <c r="F96" s="1178">
        <v>0</v>
      </c>
      <c r="G96" s="1179">
        <v>0</v>
      </c>
      <c r="H96" s="1180">
        <f t="shared" si="27"/>
        <v>0</v>
      </c>
      <c r="I96" s="1178">
        <f t="shared" si="27"/>
        <v>0</v>
      </c>
      <c r="J96" s="1179">
        <f t="shared" si="27"/>
        <v>0</v>
      </c>
      <c r="K96" s="1180">
        <f t="shared" si="27"/>
        <v>0</v>
      </c>
      <c r="L96" s="1178">
        <f t="shared" si="27"/>
        <v>0</v>
      </c>
      <c r="M96" s="1179">
        <f t="shared" si="27"/>
        <v>0</v>
      </c>
      <c r="N96" s="1180">
        <f t="shared" si="27"/>
        <v>0</v>
      </c>
      <c r="O96" s="1167">
        <f t="shared" si="19"/>
        <v>0</v>
      </c>
      <c r="P96" s="1167">
        <f t="shared" si="19"/>
        <v>0</v>
      </c>
      <c r="Q96" s="1167">
        <f t="shared" si="19"/>
        <v>0</v>
      </c>
    </row>
    <row r="97" spans="1:17" ht="29.4" thickBot="1" x14ac:dyDescent="0.3">
      <c r="A97" s="1154" t="s">
        <v>1163</v>
      </c>
      <c r="B97" s="1149" t="s">
        <v>1164</v>
      </c>
      <c r="C97" s="1178">
        <v>0</v>
      </c>
      <c r="D97" s="1179">
        <v>0</v>
      </c>
      <c r="E97" s="1180">
        <v>0</v>
      </c>
      <c r="F97" s="1181">
        <v>0</v>
      </c>
      <c r="G97" s="1182">
        <v>0</v>
      </c>
      <c r="H97" s="1183">
        <v>0</v>
      </c>
      <c r="I97" s="1181">
        <v>0</v>
      </c>
      <c r="J97" s="1182">
        <v>0</v>
      </c>
      <c r="K97" s="1183">
        <v>0</v>
      </c>
      <c r="L97" s="1181">
        <v>0</v>
      </c>
      <c r="M97" s="1182">
        <v>0</v>
      </c>
      <c r="N97" s="1183">
        <v>0</v>
      </c>
      <c r="O97" s="1167">
        <f t="shared" si="19"/>
        <v>0</v>
      </c>
      <c r="P97" s="1167">
        <f t="shared" si="19"/>
        <v>0</v>
      </c>
      <c r="Q97" s="1167">
        <f t="shared" si="19"/>
        <v>0</v>
      </c>
    </row>
    <row r="98" spans="1:17" ht="19.8" thickBot="1" x14ac:dyDescent="0.3">
      <c r="A98" s="1154" t="s">
        <v>1165</v>
      </c>
      <c r="B98" s="1149" t="s">
        <v>1166</v>
      </c>
      <c r="C98" s="1178">
        <v>0</v>
      </c>
      <c r="D98" s="1179">
        <v>0</v>
      </c>
      <c r="E98" s="1180">
        <v>0</v>
      </c>
      <c r="F98" s="1181">
        <v>0</v>
      </c>
      <c r="G98" s="1182">
        <v>0</v>
      </c>
      <c r="H98" s="1183">
        <v>0</v>
      </c>
      <c r="I98" s="1181">
        <v>0</v>
      </c>
      <c r="J98" s="1182">
        <v>0</v>
      </c>
      <c r="K98" s="1183">
        <v>0</v>
      </c>
      <c r="L98" s="1181">
        <v>0</v>
      </c>
      <c r="M98" s="1182">
        <v>0</v>
      </c>
      <c r="N98" s="1183">
        <v>0</v>
      </c>
      <c r="O98" s="1167">
        <f t="shared" si="19"/>
        <v>0</v>
      </c>
      <c r="P98" s="1167">
        <f t="shared" si="19"/>
        <v>0</v>
      </c>
      <c r="Q98" s="1167">
        <f t="shared" si="19"/>
        <v>0</v>
      </c>
    </row>
    <row r="99" spans="1:17" ht="29.4" thickBot="1" x14ac:dyDescent="0.3">
      <c r="A99" s="1154" t="s">
        <v>1167</v>
      </c>
      <c r="B99" s="1149" t="s">
        <v>1168</v>
      </c>
      <c r="C99" s="1178">
        <v>0</v>
      </c>
      <c r="D99" s="1179">
        <v>0</v>
      </c>
      <c r="E99" s="1180">
        <v>0</v>
      </c>
      <c r="F99" s="1181">
        <v>0</v>
      </c>
      <c r="G99" s="1182">
        <v>0</v>
      </c>
      <c r="H99" s="1183">
        <v>0</v>
      </c>
      <c r="I99" s="1181">
        <v>0</v>
      </c>
      <c r="J99" s="1182">
        <v>0</v>
      </c>
      <c r="K99" s="1183">
        <v>0</v>
      </c>
      <c r="L99" s="1181">
        <v>0</v>
      </c>
      <c r="M99" s="1182">
        <v>0</v>
      </c>
      <c r="N99" s="1183">
        <v>0</v>
      </c>
      <c r="O99" s="1167">
        <f t="shared" si="19"/>
        <v>0</v>
      </c>
      <c r="P99" s="1167">
        <f t="shared" si="19"/>
        <v>0</v>
      </c>
      <c r="Q99" s="1167">
        <f t="shared" si="19"/>
        <v>0</v>
      </c>
    </row>
    <row r="100" spans="1:17" ht="29.4" thickBot="1" x14ac:dyDescent="0.3">
      <c r="A100" s="1150" t="s">
        <v>1169</v>
      </c>
      <c r="B100" s="1149" t="s">
        <v>1170</v>
      </c>
      <c r="C100" s="1178">
        <f>C101+C104</f>
        <v>1477</v>
      </c>
      <c r="D100" s="1179">
        <f t="shared" ref="D100:N100" si="28">D101+D104</f>
        <v>1328</v>
      </c>
      <c r="E100" s="1180">
        <f t="shared" si="28"/>
        <v>0</v>
      </c>
      <c r="F100" s="1178">
        <f t="shared" si="28"/>
        <v>0</v>
      </c>
      <c r="G100" s="1179">
        <f t="shared" si="28"/>
        <v>0</v>
      </c>
      <c r="H100" s="1180">
        <f t="shared" si="28"/>
        <v>0</v>
      </c>
      <c r="I100" s="1178">
        <f t="shared" si="28"/>
        <v>0</v>
      </c>
      <c r="J100" s="1179">
        <f t="shared" si="28"/>
        <v>0</v>
      </c>
      <c r="K100" s="1180">
        <f t="shared" si="28"/>
        <v>0</v>
      </c>
      <c r="L100" s="1178">
        <f t="shared" si="28"/>
        <v>0</v>
      </c>
      <c r="M100" s="1179">
        <f t="shared" si="28"/>
        <v>0</v>
      </c>
      <c r="N100" s="1180">
        <f t="shared" si="28"/>
        <v>0</v>
      </c>
      <c r="O100" s="1167">
        <f t="shared" si="19"/>
        <v>1477</v>
      </c>
      <c r="P100" s="1167">
        <f t="shared" si="19"/>
        <v>1328</v>
      </c>
      <c r="Q100" s="1167">
        <f t="shared" si="19"/>
        <v>0</v>
      </c>
    </row>
    <row r="101" spans="1:17" ht="29.4" thickBot="1" x14ac:dyDescent="0.3">
      <c r="A101" s="1154" t="s">
        <v>1171</v>
      </c>
      <c r="B101" s="1149" t="s">
        <v>1172</v>
      </c>
      <c r="C101" s="1178">
        <f>C102+C103</f>
        <v>1477</v>
      </c>
      <c r="D101" s="1179">
        <f t="shared" ref="D101:N101" si="29">D102+D103</f>
        <v>1328</v>
      </c>
      <c r="E101" s="1180">
        <f t="shared" si="29"/>
        <v>0</v>
      </c>
      <c r="F101" s="1178">
        <f t="shared" si="29"/>
        <v>0</v>
      </c>
      <c r="G101" s="1179">
        <f t="shared" si="29"/>
        <v>0</v>
      </c>
      <c r="H101" s="1180">
        <f t="shared" si="29"/>
        <v>0</v>
      </c>
      <c r="I101" s="1178">
        <f t="shared" si="29"/>
        <v>0</v>
      </c>
      <c r="J101" s="1179">
        <f t="shared" si="29"/>
        <v>0</v>
      </c>
      <c r="K101" s="1180">
        <f t="shared" si="29"/>
        <v>0</v>
      </c>
      <c r="L101" s="1178">
        <f t="shared" si="29"/>
        <v>0</v>
      </c>
      <c r="M101" s="1179">
        <f t="shared" si="29"/>
        <v>0</v>
      </c>
      <c r="N101" s="1180">
        <f t="shared" si="29"/>
        <v>0</v>
      </c>
      <c r="O101" s="1167">
        <f t="shared" si="19"/>
        <v>1477</v>
      </c>
      <c r="P101" s="1167">
        <f t="shared" si="19"/>
        <v>1328</v>
      </c>
      <c r="Q101" s="1167">
        <f t="shared" si="19"/>
        <v>0</v>
      </c>
    </row>
    <row r="102" spans="1:17" ht="29.4" thickBot="1" x14ac:dyDescent="0.3">
      <c r="A102" s="1154" t="s">
        <v>1173</v>
      </c>
      <c r="B102" s="1149" t="s">
        <v>1174</v>
      </c>
      <c r="C102" s="1178">
        <v>1477</v>
      </c>
      <c r="D102" s="1179">
        <v>1328</v>
      </c>
      <c r="E102" s="1180">
        <v>0</v>
      </c>
      <c r="F102" s="1181">
        <v>0</v>
      </c>
      <c r="G102" s="1182">
        <v>0</v>
      </c>
      <c r="H102" s="1183">
        <v>0</v>
      </c>
      <c r="I102" s="1181">
        <v>0</v>
      </c>
      <c r="J102" s="1182">
        <v>0</v>
      </c>
      <c r="K102" s="1183">
        <v>0</v>
      </c>
      <c r="L102" s="1181">
        <v>0</v>
      </c>
      <c r="M102" s="1182">
        <v>0</v>
      </c>
      <c r="N102" s="1183">
        <v>0</v>
      </c>
      <c r="O102" s="1167">
        <f t="shared" si="19"/>
        <v>1477</v>
      </c>
      <c r="P102" s="1167">
        <f t="shared" si="19"/>
        <v>1328</v>
      </c>
      <c r="Q102" s="1167">
        <f t="shared" si="19"/>
        <v>0</v>
      </c>
    </row>
    <row r="103" spans="1:17" ht="19.8" thickBot="1" x14ac:dyDescent="0.3">
      <c r="A103" s="1154" t="s">
        <v>1175</v>
      </c>
      <c r="B103" s="1149" t="s">
        <v>1176</v>
      </c>
      <c r="C103" s="1178">
        <v>0</v>
      </c>
      <c r="D103" s="1179">
        <v>0</v>
      </c>
      <c r="E103" s="1180">
        <v>0</v>
      </c>
      <c r="F103" s="1181">
        <v>0</v>
      </c>
      <c r="G103" s="1182">
        <v>0</v>
      </c>
      <c r="H103" s="1183">
        <v>0</v>
      </c>
      <c r="I103" s="1181">
        <v>0</v>
      </c>
      <c r="J103" s="1182">
        <v>0</v>
      </c>
      <c r="K103" s="1183">
        <v>0</v>
      </c>
      <c r="L103" s="1181">
        <v>0</v>
      </c>
      <c r="M103" s="1182">
        <v>0</v>
      </c>
      <c r="N103" s="1183">
        <v>0</v>
      </c>
      <c r="O103" s="1167">
        <f t="shared" si="19"/>
        <v>0</v>
      </c>
      <c r="P103" s="1167">
        <f t="shared" si="19"/>
        <v>0</v>
      </c>
      <c r="Q103" s="1167">
        <f t="shared" si="19"/>
        <v>0</v>
      </c>
    </row>
    <row r="104" spans="1:17" ht="29.4" thickBot="1" x14ac:dyDescent="0.3">
      <c r="A104" s="1154" t="s">
        <v>1177</v>
      </c>
      <c r="B104" s="1149" t="s">
        <v>1178</v>
      </c>
      <c r="C104" s="1194">
        <v>0</v>
      </c>
      <c r="D104" s="1195">
        <v>0</v>
      </c>
      <c r="E104" s="1204">
        <v>0</v>
      </c>
      <c r="F104" s="1200">
        <v>0</v>
      </c>
      <c r="G104" s="1201">
        <v>0</v>
      </c>
      <c r="H104" s="1202">
        <v>0</v>
      </c>
      <c r="I104" s="1200">
        <v>0</v>
      </c>
      <c r="J104" s="1201">
        <v>0</v>
      </c>
      <c r="K104" s="1202">
        <v>0</v>
      </c>
      <c r="L104" s="1200">
        <v>0</v>
      </c>
      <c r="M104" s="1201">
        <v>0</v>
      </c>
      <c r="N104" s="1202">
        <v>0</v>
      </c>
      <c r="O104" s="1167">
        <f t="shared" si="19"/>
        <v>0</v>
      </c>
      <c r="P104" s="1167">
        <f t="shared" si="19"/>
        <v>0</v>
      </c>
      <c r="Q104" s="1167">
        <f t="shared" si="19"/>
        <v>0</v>
      </c>
    </row>
    <row r="105" spans="1:17" ht="29.4" thickBot="1" x14ac:dyDescent="0.3">
      <c r="A105" s="1148" t="s">
        <v>1179</v>
      </c>
      <c r="B105" s="1149" t="s">
        <v>1180</v>
      </c>
      <c r="C105" s="1205">
        <f>C106+C112</f>
        <v>35915</v>
      </c>
      <c r="D105" s="1206">
        <f>D106+D112</f>
        <v>18542</v>
      </c>
      <c r="E105" s="1207">
        <v>0</v>
      </c>
      <c r="F105" s="1208">
        <f t="shared" ref="F105:N105" si="30">F106+F112</f>
        <v>2705</v>
      </c>
      <c r="G105" s="1209">
        <f>G106+G112+G111</f>
        <v>189</v>
      </c>
      <c r="H105" s="1167">
        <f t="shared" si="30"/>
        <v>0</v>
      </c>
      <c r="I105" s="1167">
        <f>I106+I112</f>
        <v>10050</v>
      </c>
      <c r="J105" s="1209">
        <f t="shared" si="30"/>
        <v>2367</v>
      </c>
      <c r="K105" s="1167">
        <f t="shared" si="30"/>
        <v>0</v>
      </c>
      <c r="L105" s="1167">
        <f t="shared" si="30"/>
        <v>1575</v>
      </c>
      <c r="M105" s="1209">
        <f t="shared" si="30"/>
        <v>1097</v>
      </c>
      <c r="N105" s="1167">
        <f t="shared" si="30"/>
        <v>0</v>
      </c>
      <c r="O105" s="1167">
        <f t="shared" si="19"/>
        <v>50245</v>
      </c>
      <c r="P105" s="1167">
        <f t="shared" si="19"/>
        <v>22195</v>
      </c>
      <c r="Q105" s="1167">
        <f t="shared" si="19"/>
        <v>0</v>
      </c>
    </row>
    <row r="106" spans="1:17" ht="29.4" thickBot="1" x14ac:dyDescent="0.3">
      <c r="A106" s="1154" t="s">
        <v>1181</v>
      </c>
      <c r="B106" s="1149" t="s">
        <v>1182</v>
      </c>
      <c r="C106" s="1210">
        <f>C107+C108+C109+C110+C111</f>
        <v>35817</v>
      </c>
      <c r="D106" s="1210">
        <f>D107+D108+D109+D110+D111</f>
        <v>18444</v>
      </c>
      <c r="E106" s="1211">
        <f t="shared" ref="E106:N106" si="31">E107+E108+E109+E110</f>
        <v>0</v>
      </c>
      <c r="F106" s="1212">
        <f t="shared" si="31"/>
        <v>2705</v>
      </c>
      <c r="G106" s="1213">
        <f>G107+G108+G109+G110</f>
        <v>99</v>
      </c>
      <c r="H106" s="1214">
        <f t="shared" si="31"/>
        <v>0</v>
      </c>
      <c r="I106" s="1215">
        <f>I107+I108+I109+I110</f>
        <v>10050</v>
      </c>
      <c r="J106" s="1213">
        <f t="shared" si="31"/>
        <v>2367</v>
      </c>
      <c r="K106" s="1214">
        <f t="shared" si="31"/>
        <v>0</v>
      </c>
      <c r="L106" s="1215">
        <f t="shared" si="31"/>
        <v>1575</v>
      </c>
      <c r="M106" s="1213">
        <f t="shared" si="31"/>
        <v>1097</v>
      </c>
      <c r="N106" s="1214">
        <f t="shared" si="31"/>
        <v>0</v>
      </c>
      <c r="O106" s="1167">
        <f t="shared" si="19"/>
        <v>50147</v>
      </c>
      <c r="P106" s="1167">
        <f t="shared" si="19"/>
        <v>22007</v>
      </c>
      <c r="Q106" s="1167">
        <f t="shared" si="19"/>
        <v>0</v>
      </c>
    </row>
    <row r="107" spans="1:17" ht="29.4" thickBot="1" x14ac:dyDescent="0.3">
      <c r="A107" s="1216" t="s">
        <v>1183</v>
      </c>
      <c r="B107" s="1149" t="s">
        <v>1184</v>
      </c>
      <c r="C107" s="1217">
        <v>25683</v>
      </c>
      <c r="D107" s="1179">
        <v>18271</v>
      </c>
      <c r="E107" s="1218">
        <v>0</v>
      </c>
      <c r="F107" s="1219">
        <v>604</v>
      </c>
      <c r="G107" s="1188">
        <v>99</v>
      </c>
      <c r="H107" s="1180">
        <v>0</v>
      </c>
      <c r="I107" s="1178">
        <v>3081</v>
      </c>
      <c r="J107" s="1188">
        <v>2320</v>
      </c>
      <c r="K107" s="1180">
        <v>0</v>
      </c>
      <c r="L107" s="1178">
        <v>1195</v>
      </c>
      <c r="M107" s="1188">
        <v>1064</v>
      </c>
      <c r="N107" s="1180">
        <v>0</v>
      </c>
      <c r="O107" s="1167">
        <f t="shared" si="19"/>
        <v>30563</v>
      </c>
      <c r="P107" s="1167">
        <f t="shared" si="19"/>
        <v>21754</v>
      </c>
      <c r="Q107" s="1167">
        <f t="shared" si="19"/>
        <v>0</v>
      </c>
    </row>
    <row r="108" spans="1:17" ht="19.8" thickBot="1" x14ac:dyDescent="0.3">
      <c r="A108" s="1154" t="s">
        <v>1185</v>
      </c>
      <c r="B108" s="1149" t="s">
        <v>1186</v>
      </c>
      <c r="C108" s="1220">
        <v>8347</v>
      </c>
      <c r="D108" s="1179">
        <v>0</v>
      </c>
      <c r="E108" s="1221">
        <v>0</v>
      </c>
      <c r="F108" s="1222">
        <v>788</v>
      </c>
      <c r="G108" s="1179">
        <v>0</v>
      </c>
      <c r="H108" s="1180">
        <v>0</v>
      </c>
      <c r="I108" s="1178">
        <v>5543</v>
      </c>
      <c r="J108" s="1179">
        <v>0</v>
      </c>
      <c r="K108" s="1180">
        <v>0</v>
      </c>
      <c r="L108" s="1178">
        <v>0</v>
      </c>
      <c r="M108" s="1179">
        <v>0</v>
      </c>
      <c r="N108" s="1180">
        <v>0</v>
      </c>
      <c r="O108" s="1167">
        <f t="shared" si="19"/>
        <v>14678</v>
      </c>
      <c r="P108" s="1167">
        <f t="shared" si="19"/>
        <v>0</v>
      </c>
      <c r="Q108" s="1167">
        <f t="shared" si="19"/>
        <v>0</v>
      </c>
    </row>
    <row r="109" spans="1:17" ht="19.8" thickBot="1" x14ac:dyDescent="0.3">
      <c r="A109" s="1154" t="s">
        <v>1187</v>
      </c>
      <c r="B109" s="1149" t="s">
        <v>1188</v>
      </c>
      <c r="C109" s="1223">
        <v>913</v>
      </c>
      <c r="D109" s="1184">
        <v>92</v>
      </c>
      <c r="E109" s="1224">
        <v>0</v>
      </c>
      <c r="F109" s="1225">
        <v>0</v>
      </c>
      <c r="G109" s="1184">
        <v>0</v>
      </c>
      <c r="H109" s="1204">
        <v>0</v>
      </c>
      <c r="I109" s="1226">
        <v>223</v>
      </c>
      <c r="J109" s="1184">
        <v>47</v>
      </c>
      <c r="K109" s="1204">
        <v>0</v>
      </c>
      <c r="L109" s="1226">
        <v>230</v>
      </c>
      <c r="M109" s="1184">
        <v>33</v>
      </c>
      <c r="N109" s="1204">
        <v>0</v>
      </c>
      <c r="O109" s="1167">
        <f t="shared" si="19"/>
        <v>1366</v>
      </c>
      <c r="P109" s="1167">
        <f t="shared" si="19"/>
        <v>172</v>
      </c>
      <c r="Q109" s="1167">
        <f t="shared" si="19"/>
        <v>0</v>
      </c>
    </row>
    <row r="110" spans="1:17" ht="19.8" thickBot="1" x14ac:dyDescent="0.3">
      <c r="A110" s="1154" t="s">
        <v>1189</v>
      </c>
      <c r="B110" s="1149" t="s">
        <v>1190</v>
      </c>
      <c r="C110" s="1223">
        <v>793</v>
      </c>
      <c r="D110" s="1184">
        <v>0</v>
      </c>
      <c r="E110" s="1224">
        <v>0</v>
      </c>
      <c r="F110" s="1225">
        <v>1313</v>
      </c>
      <c r="G110" s="1184">
        <v>0</v>
      </c>
      <c r="H110" s="1204">
        <v>0</v>
      </c>
      <c r="I110" s="1226">
        <v>1203</v>
      </c>
      <c r="J110" s="1184">
        <v>0</v>
      </c>
      <c r="K110" s="1204">
        <v>0</v>
      </c>
      <c r="L110" s="1226">
        <v>150</v>
      </c>
      <c r="M110" s="1184">
        <v>0</v>
      </c>
      <c r="N110" s="1204">
        <v>0</v>
      </c>
      <c r="O110" s="1167">
        <v>0</v>
      </c>
      <c r="P110" s="1167">
        <f t="shared" si="19"/>
        <v>0</v>
      </c>
      <c r="Q110" s="1167">
        <v>0</v>
      </c>
    </row>
    <row r="111" spans="1:17" ht="19.8" thickBot="1" x14ac:dyDescent="0.3">
      <c r="A111" s="1154" t="s">
        <v>1191</v>
      </c>
      <c r="B111" s="1149" t="s">
        <v>1192</v>
      </c>
      <c r="C111" s="1227">
        <v>81</v>
      </c>
      <c r="D111" s="1228">
        <v>81</v>
      </c>
      <c r="E111" s="1229">
        <v>0</v>
      </c>
      <c r="F111" s="1230">
        <v>90</v>
      </c>
      <c r="G111" s="1201">
        <v>90</v>
      </c>
      <c r="H111" s="1202">
        <v>0</v>
      </c>
      <c r="I111" s="1200">
        <v>0</v>
      </c>
      <c r="J111" s="1201">
        <v>0</v>
      </c>
      <c r="K111" s="1202">
        <v>0</v>
      </c>
      <c r="L111" s="1200">
        <v>0</v>
      </c>
      <c r="M111" s="1201">
        <v>0</v>
      </c>
      <c r="N111" s="1202">
        <v>0</v>
      </c>
      <c r="O111" s="1167">
        <f>C111+F111+I111+L111</f>
        <v>171</v>
      </c>
      <c r="P111" s="1167">
        <f>D111+G111+J111+M111</f>
        <v>171</v>
      </c>
      <c r="Q111" s="1167">
        <f>E111+H111+K111+N111</f>
        <v>0</v>
      </c>
    </row>
    <row r="112" spans="1:17" ht="29.4" thickBot="1" x14ac:dyDescent="0.3">
      <c r="A112" s="1154" t="s">
        <v>1193</v>
      </c>
      <c r="B112" s="1149" t="s">
        <v>1194</v>
      </c>
      <c r="C112" s="1227">
        <v>98</v>
      </c>
      <c r="D112" s="1228">
        <v>98</v>
      </c>
      <c r="E112" s="1229">
        <v>0</v>
      </c>
      <c r="F112" s="1230">
        <v>0</v>
      </c>
      <c r="G112" s="1201">
        <v>0</v>
      </c>
      <c r="H112" s="1202">
        <v>0</v>
      </c>
      <c r="I112" s="1200">
        <v>0</v>
      </c>
      <c r="J112" s="1201">
        <v>0</v>
      </c>
      <c r="K112" s="1202">
        <v>0</v>
      </c>
      <c r="L112" s="1200">
        <v>0</v>
      </c>
      <c r="M112" s="1201">
        <v>0</v>
      </c>
      <c r="N112" s="1202">
        <v>0</v>
      </c>
      <c r="O112" s="1167">
        <f t="shared" si="19"/>
        <v>98</v>
      </c>
      <c r="P112" s="1167">
        <f t="shared" si="19"/>
        <v>98</v>
      </c>
      <c r="Q112" s="1167">
        <f t="shared" si="19"/>
        <v>0</v>
      </c>
    </row>
    <row r="113" spans="1:17" ht="19.8" thickBot="1" x14ac:dyDescent="0.3">
      <c r="A113" s="1148" t="s">
        <v>1195</v>
      </c>
      <c r="B113" s="1149" t="s">
        <v>1196</v>
      </c>
      <c r="C113" s="1231">
        <f>C114+C115</f>
        <v>16232</v>
      </c>
      <c r="D113" s="1231">
        <f t="shared" ref="D113:N113" si="32">D114+D115</f>
        <v>0</v>
      </c>
      <c r="E113" s="1231">
        <f t="shared" si="32"/>
        <v>0</v>
      </c>
      <c r="F113" s="1205">
        <f t="shared" si="32"/>
        <v>2369</v>
      </c>
      <c r="G113" s="1205">
        <f t="shared" si="32"/>
        <v>0</v>
      </c>
      <c r="H113" s="1205">
        <f t="shared" si="32"/>
        <v>0</v>
      </c>
      <c r="I113" s="1205">
        <f t="shared" si="32"/>
        <v>4360</v>
      </c>
      <c r="J113" s="1205">
        <f t="shared" si="32"/>
        <v>0</v>
      </c>
      <c r="K113" s="1205">
        <f t="shared" si="32"/>
        <v>0</v>
      </c>
      <c r="L113" s="1205">
        <f t="shared" si="32"/>
        <v>1489</v>
      </c>
      <c r="M113" s="1205">
        <f t="shared" si="32"/>
        <v>0</v>
      </c>
      <c r="N113" s="1205">
        <f t="shared" si="32"/>
        <v>0</v>
      </c>
      <c r="O113" s="1167">
        <f t="shared" si="19"/>
        <v>24450</v>
      </c>
      <c r="P113" s="1167">
        <f t="shared" si="19"/>
        <v>0</v>
      </c>
      <c r="Q113" s="1167">
        <f t="shared" si="19"/>
        <v>0</v>
      </c>
    </row>
    <row r="114" spans="1:17" ht="13.8" thickBot="1" x14ac:dyDescent="0.3">
      <c r="A114" s="1154" t="s">
        <v>1197</v>
      </c>
      <c r="B114" s="1149" t="s">
        <v>1198</v>
      </c>
      <c r="C114" s="1210">
        <v>14537</v>
      </c>
      <c r="D114" s="1232"/>
      <c r="E114" s="1211"/>
      <c r="F114" s="1233">
        <v>1267</v>
      </c>
      <c r="G114" s="1234">
        <v>0</v>
      </c>
      <c r="H114" s="1235">
        <v>0</v>
      </c>
      <c r="I114" s="1236">
        <v>4345</v>
      </c>
      <c r="J114" s="1234">
        <v>0</v>
      </c>
      <c r="K114" s="1235">
        <v>0</v>
      </c>
      <c r="L114" s="1236">
        <v>1384</v>
      </c>
      <c r="M114" s="1234">
        <v>0</v>
      </c>
      <c r="N114" s="1237">
        <v>0</v>
      </c>
      <c r="O114" s="1238">
        <f t="shared" si="19"/>
        <v>21533</v>
      </c>
      <c r="P114" s="1167">
        <f t="shared" si="19"/>
        <v>0</v>
      </c>
      <c r="Q114" s="1167">
        <f t="shared" si="19"/>
        <v>0</v>
      </c>
    </row>
    <row r="115" spans="1:17" ht="13.8" thickBot="1" x14ac:dyDescent="0.3">
      <c r="A115" s="1154" t="s">
        <v>1199</v>
      </c>
      <c r="B115" s="1149" t="s">
        <v>1200</v>
      </c>
      <c r="C115" s="1239">
        <v>1695</v>
      </c>
      <c r="D115" s="1240"/>
      <c r="E115" s="1241"/>
      <c r="F115" s="1242">
        <v>1102</v>
      </c>
      <c r="G115" s="1243">
        <v>0</v>
      </c>
      <c r="H115" s="1244">
        <v>0</v>
      </c>
      <c r="I115" s="1245">
        <v>15</v>
      </c>
      <c r="J115" s="1243">
        <v>0</v>
      </c>
      <c r="K115" s="1244">
        <v>0</v>
      </c>
      <c r="L115" s="1245">
        <v>105</v>
      </c>
      <c r="M115" s="1243">
        <v>0</v>
      </c>
      <c r="N115" s="1246">
        <v>0</v>
      </c>
      <c r="O115" s="1238">
        <f t="shared" si="19"/>
        <v>2917</v>
      </c>
      <c r="P115" s="1167">
        <f t="shared" si="19"/>
        <v>0</v>
      </c>
      <c r="Q115" s="1167">
        <f t="shared" si="19"/>
        <v>0</v>
      </c>
    </row>
    <row r="116" spans="1:17" ht="29.4" thickBot="1" x14ac:dyDescent="0.3">
      <c r="A116" s="1148" t="s">
        <v>1201</v>
      </c>
      <c r="B116" s="1149" t="s">
        <v>1202</v>
      </c>
      <c r="C116" s="1247">
        <v>0</v>
      </c>
      <c r="D116" s="1247">
        <v>0</v>
      </c>
      <c r="E116" s="1247">
        <v>0</v>
      </c>
      <c r="F116" s="1248">
        <v>0</v>
      </c>
      <c r="G116" s="1248">
        <v>0</v>
      </c>
      <c r="H116" s="1248">
        <v>0</v>
      </c>
      <c r="I116" s="1248">
        <v>0</v>
      </c>
      <c r="J116" s="1248">
        <v>0</v>
      </c>
      <c r="K116" s="1248">
        <v>0</v>
      </c>
      <c r="L116" s="1248">
        <v>0</v>
      </c>
      <c r="M116" s="1248">
        <v>0</v>
      </c>
      <c r="N116" s="1248">
        <v>0</v>
      </c>
      <c r="O116" s="1167">
        <f t="shared" si="19"/>
        <v>0</v>
      </c>
      <c r="P116" s="1167">
        <f t="shared" si="19"/>
        <v>0</v>
      </c>
      <c r="Q116" s="1167">
        <f t="shared" si="19"/>
        <v>0</v>
      </c>
    </row>
    <row r="117" spans="1:17" ht="29.4" thickBot="1" x14ac:dyDescent="0.3">
      <c r="A117" s="1148" t="s">
        <v>1203</v>
      </c>
      <c r="B117" s="1149" t="s">
        <v>1204</v>
      </c>
      <c r="C117" s="1167">
        <v>0</v>
      </c>
      <c r="D117" s="1167">
        <v>0</v>
      </c>
      <c r="E117" s="1167">
        <v>0</v>
      </c>
      <c r="F117" s="1203">
        <v>0</v>
      </c>
      <c r="G117" s="1203">
        <v>0</v>
      </c>
      <c r="H117" s="1203">
        <v>0</v>
      </c>
      <c r="I117" s="1203">
        <v>0</v>
      </c>
      <c r="J117" s="1203">
        <v>0</v>
      </c>
      <c r="K117" s="1203">
        <v>0</v>
      </c>
      <c r="L117" s="1203">
        <v>0</v>
      </c>
      <c r="M117" s="1203">
        <v>0</v>
      </c>
      <c r="N117" s="1203">
        <v>0</v>
      </c>
      <c r="O117" s="1167">
        <f t="shared" si="19"/>
        <v>0</v>
      </c>
      <c r="P117" s="1167">
        <f t="shared" si="19"/>
        <v>0</v>
      </c>
      <c r="Q117" s="1167">
        <f t="shared" si="19"/>
        <v>0</v>
      </c>
    </row>
    <row r="118" spans="1:17" ht="13.8" thickBot="1" x14ac:dyDescent="0.3">
      <c r="A118" s="1148" t="s">
        <v>1205</v>
      </c>
      <c r="B118" s="1149" t="s">
        <v>1206</v>
      </c>
      <c r="C118" s="1167">
        <f>C130+C119</f>
        <v>39586</v>
      </c>
      <c r="D118" s="1167">
        <f>D130+D119</f>
        <v>6065</v>
      </c>
      <c r="E118" s="1167">
        <v>0</v>
      </c>
      <c r="F118" s="1167">
        <f t="shared" ref="F118:N118" si="33">F130</f>
        <v>0</v>
      </c>
      <c r="G118" s="1167">
        <f t="shared" si="33"/>
        <v>0</v>
      </c>
      <c r="H118" s="1167">
        <f t="shared" si="33"/>
        <v>0</v>
      </c>
      <c r="I118" s="1167">
        <f t="shared" si="33"/>
        <v>0</v>
      </c>
      <c r="J118" s="1167">
        <f t="shared" si="33"/>
        <v>0</v>
      </c>
      <c r="K118" s="1167">
        <f t="shared" si="33"/>
        <v>0</v>
      </c>
      <c r="L118" s="1167">
        <f t="shared" si="33"/>
        <v>416</v>
      </c>
      <c r="M118" s="1167">
        <f t="shared" si="33"/>
        <v>232</v>
      </c>
      <c r="N118" s="1167">
        <f t="shared" si="33"/>
        <v>0</v>
      </c>
      <c r="O118" s="1167">
        <f t="shared" si="19"/>
        <v>40002</v>
      </c>
      <c r="P118" s="1167">
        <f t="shared" si="19"/>
        <v>6297</v>
      </c>
      <c r="Q118" s="1167">
        <f t="shared" si="19"/>
        <v>0</v>
      </c>
    </row>
    <row r="119" spans="1:17" ht="13.8" thickBot="1" x14ac:dyDescent="0.3">
      <c r="A119" s="1148" t="s">
        <v>1207</v>
      </c>
      <c r="B119" s="1149" t="s">
        <v>1208</v>
      </c>
      <c r="C119" s="1167">
        <f>C120+C125</f>
        <v>4580</v>
      </c>
      <c r="D119" s="1167">
        <f t="shared" ref="D119:N119" si="34">D120+D125</f>
        <v>0</v>
      </c>
      <c r="E119" s="1167">
        <f t="shared" si="34"/>
        <v>0</v>
      </c>
      <c r="F119" s="1167">
        <f t="shared" si="34"/>
        <v>0</v>
      </c>
      <c r="G119" s="1167">
        <f t="shared" si="34"/>
        <v>0</v>
      </c>
      <c r="H119" s="1167">
        <f t="shared" si="34"/>
        <v>0</v>
      </c>
      <c r="I119" s="1167">
        <f t="shared" si="34"/>
        <v>0</v>
      </c>
      <c r="J119" s="1167">
        <f t="shared" si="34"/>
        <v>0</v>
      </c>
      <c r="K119" s="1167">
        <f t="shared" si="34"/>
        <v>0</v>
      </c>
      <c r="L119" s="1167">
        <f t="shared" si="34"/>
        <v>0</v>
      </c>
      <c r="M119" s="1167">
        <f t="shared" si="34"/>
        <v>0</v>
      </c>
      <c r="N119" s="1167">
        <f t="shared" si="34"/>
        <v>0</v>
      </c>
      <c r="O119" s="1167">
        <f t="shared" si="19"/>
        <v>4580</v>
      </c>
      <c r="P119" s="1167">
        <f t="shared" si="19"/>
        <v>0</v>
      </c>
      <c r="Q119" s="1167">
        <f t="shared" si="19"/>
        <v>0</v>
      </c>
    </row>
    <row r="120" spans="1:17" ht="19.8" thickBot="1" x14ac:dyDescent="0.3">
      <c r="A120" s="1150" t="s">
        <v>1209</v>
      </c>
      <c r="B120" s="1149" t="s">
        <v>1210</v>
      </c>
      <c r="C120" s="1197">
        <f>C121+C124</f>
        <v>0</v>
      </c>
      <c r="D120" s="1198">
        <f t="shared" ref="D120:N120" si="35">D121+D124</f>
        <v>0</v>
      </c>
      <c r="E120" s="1199">
        <f t="shared" si="35"/>
        <v>0</v>
      </c>
      <c r="F120" s="1197">
        <f t="shared" si="35"/>
        <v>0</v>
      </c>
      <c r="G120" s="1198">
        <f t="shared" si="35"/>
        <v>0</v>
      </c>
      <c r="H120" s="1199">
        <f t="shared" si="35"/>
        <v>0</v>
      </c>
      <c r="I120" s="1197">
        <f t="shared" si="35"/>
        <v>0</v>
      </c>
      <c r="J120" s="1198">
        <f t="shared" si="35"/>
        <v>0</v>
      </c>
      <c r="K120" s="1199">
        <f t="shared" si="35"/>
        <v>0</v>
      </c>
      <c r="L120" s="1197">
        <f t="shared" si="35"/>
        <v>0</v>
      </c>
      <c r="M120" s="1198">
        <f t="shared" si="35"/>
        <v>0</v>
      </c>
      <c r="N120" s="1199">
        <f t="shared" si="35"/>
        <v>0</v>
      </c>
      <c r="O120" s="1167">
        <f t="shared" si="19"/>
        <v>0</v>
      </c>
      <c r="P120" s="1167">
        <f t="shared" si="19"/>
        <v>0</v>
      </c>
      <c r="Q120" s="1167">
        <f t="shared" si="19"/>
        <v>0</v>
      </c>
    </row>
    <row r="121" spans="1:17" ht="19.8" thickBot="1" x14ac:dyDescent="0.3">
      <c r="A121" s="1154" t="s">
        <v>1211</v>
      </c>
      <c r="B121" s="1149" t="s">
        <v>1212</v>
      </c>
      <c r="C121" s="1178">
        <f>C122+C123</f>
        <v>0</v>
      </c>
      <c r="D121" s="1179">
        <f t="shared" ref="D121:N121" si="36">D122+D123</f>
        <v>0</v>
      </c>
      <c r="E121" s="1180">
        <f t="shared" si="36"/>
        <v>0</v>
      </c>
      <c r="F121" s="1178">
        <f t="shared" si="36"/>
        <v>0</v>
      </c>
      <c r="G121" s="1179">
        <f t="shared" si="36"/>
        <v>0</v>
      </c>
      <c r="H121" s="1180">
        <f t="shared" si="36"/>
        <v>0</v>
      </c>
      <c r="I121" s="1178">
        <f t="shared" si="36"/>
        <v>0</v>
      </c>
      <c r="J121" s="1179">
        <f t="shared" si="36"/>
        <v>0</v>
      </c>
      <c r="K121" s="1180">
        <f t="shared" si="36"/>
        <v>0</v>
      </c>
      <c r="L121" s="1178">
        <f t="shared" si="36"/>
        <v>0</v>
      </c>
      <c r="M121" s="1179">
        <f t="shared" si="36"/>
        <v>0</v>
      </c>
      <c r="N121" s="1180">
        <f t="shared" si="36"/>
        <v>0</v>
      </c>
      <c r="O121" s="1167">
        <f t="shared" si="19"/>
        <v>0</v>
      </c>
      <c r="P121" s="1167">
        <f t="shared" si="19"/>
        <v>0</v>
      </c>
      <c r="Q121" s="1167">
        <f t="shared" si="19"/>
        <v>0</v>
      </c>
    </row>
    <row r="122" spans="1:17" ht="19.8" thickBot="1" x14ac:dyDescent="0.3">
      <c r="A122" s="1154" t="s">
        <v>1213</v>
      </c>
      <c r="B122" s="1149" t="s">
        <v>1214</v>
      </c>
      <c r="C122" s="1178">
        <v>0</v>
      </c>
      <c r="D122" s="1179">
        <v>0</v>
      </c>
      <c r="E122" s="1180">
        <v>0</v>
      </c>
      <c r="F122" s="1181">
        <v>0</v>
      </c>
      <c r="G122" s="1182">
        <v>0</v>
      </c>
      <c r="H122" s="1183">
        <v>0</v>
      </c>
      <c r="I122" s="1181">
        <v>0</v>
      </c>
      <c r="J122" s="1182">
        <v>0</v>
      </c>
      <c r="K122" s="1183">
        <v>0</v>
      </c>
      <c r="L122" s="1181">
        <v>0</v>
      </c>
      <c r="M122" s="1182">
        <v>0</v>
      </c>
      <c r="N122" s="1183">
        <v>0</v>
      </c>
      <c r="O122" s="1167">
        <f t="shared" si="19"/>
        <v>0</v>
      </c>
      <c r="P122" s="1167">
        <f t="shared" si="19"/>
        <v>0</v>
      </c>
      <c r="Q122" s="1167">
        <f t="shared" si="19"/>
        <v>0</v>
      </c>
    </row>
    <row r="123" spans="1:17" ht="19.8" thickBot="1" x14ac:dyDescent="0.3">
      <c r="A123" s="1154" t="s">
        <v>1215</v>
      </c>
      <c r="B123" s="1149" t="s">
        <v>1216</v>
      </c>
      <c r="C123" s="1178">
        <v>0</v>
      </c>
      <c r="D123" s="1179">
        <v>0</v>
      </c>
      <c r="E123" s="1180">
        <v>0</v>
      </c>
      <c r="F123" s="1181">
        <v>0</v>
      </c>
      <c r="G123" s="1182">
        <v>0</v>
      </c>
      <c r="H123" s="1183">
        <v>0</v>
      </c>
      <c r="I123" s="1181">
        <v>0</v>
      </c>
      <c r="J123" s="1182">
        <v>0</v>
      </c>
      <c r="K123" s="1183">
        <v>0</v>
      </c>
      <c r="L123" s="1181">
        <v>0</v>
      </c>
      <c r="M123" s="1182">
        <v>0</v>
      </c>
      <c r="N123" s="1183">
        <v>0</v>
      </c>
      <c r="O123" s="1167">
        <f t="shared" si="19"/>
        <v>0</v>
      </c>
      <c r="P123" s="1167">
        <f t="shared" si="19"/>
        <v>0</v>
      </c>
      <c r="Q123" s="1167">
        <f t="shared" si="19"/>
        <v>0</v>
      </c>
    </row>
    <row r="124" spans="1:17" ht="29.4" thickBot="1" x14ac:dyDescent="0.3">
      <c r="A124" s="1154" t="s">
        <v>1217</v>
      </c>
      <c r="B124" s="1149" t="s">
        <v>1218</v>
      </c>
      <c r="C124" s="1178">
        <v>0</v>
      </c>
      <c r="D124" s="1179">
        <v>0</v>
      </c>
      <c r="E124" s="1180">
        <v>0</v>
      </c>
      <c r="F124" s="1181">
        <v>0</v>
      </c>
      <c r="G124" s="1182">
        <v>0</v>
      </c>
      <c r="H124" s="1183">
        <v>0</v>
      </c>
      <c r="I124" s="1181">
        <v>0</v>
      </c>
      <c r="J124" s="1182">
        <v>0</v>
      </c>
      <c r="K124" s="1183">
        <v>0</v>
      </c>
      <c r="L124" s="1181">
        <v>0</v>
      </c>
      <c r="M124" s="1182">
        <v>0</v>
      </c>
      <c r="N124" s="1183">
        <v>0</v>
      </c>
      <c r="O124" s="1167">
        <f t="shared" si="19"/>
        <v>0</v>
      </c>
      <c r="P124" s="1167">
        <f t="shared" si="19"/>
        <v>0</v>
      </c>
      <c r="Q124" s="1167">
        <f t="shared" si="19"/>
        <v>0</v>
      </c>
    </row>
    <row r="125" spans="1:17" ht="19.8" thickBot="1" x14ac:dyDescent="0.3">
      <c r="A125" s="1150" t="s">
        <v>1219</v>
      </c>
      <c r="B125" s="1149" t="s">
        <v>1220</v>
      </c>
      <c r="C125" s="1178">
        <f>C126+C129</f>
        <v>4580</v>
      </c>
      <c r="D125" s="1179">
        <f t="shared" ref="D125:N125" si="37">D126+D129</f>
        <v>0</v>
      </c>
      <c r="E125" s="1180">
        <f t="shared" si="37"/>
        <v>0</v>
      </c>
      <c r="F125" s="1178">
        <f t="shared" si="37"/>
        <v>0</v>
      </c>
      <c r="G125" s="1179">
        <f t="shared" si="37"/>
        <v>0</v>
      </c>
      <c r="H125" s="1180">
        <f t="shared" si="37"/>
        <v>0</v>
      </c>
      <c r="I125" s="1178">
        <f t="shared" si="37"/>
        <v>0</v>
      </c>
      <c r="J125" s="1179">
        <f t="shared" si="37"/>
        <v>0</v>
      </c>
      <c r="K125" s="1180">
        <f t="shared" si="37"/>
        <v>0</v>
      </c>
      <c r="L125" s="1178">
        <f t="shared" si="37"/>
        <v>0</v>
      </c>
      <c r="M125" s="1179">
        <f t="shared" si="37"/>
        <v>0</v>
      </c>
      <c r="N125" s="1180">
        <f t="shared" si="37"/>
        <v>0</v>
      </c>
      <c r="O125" s="1167">
        <f t="shared" si="19"/>
        <v>4580</v>
      </c>
      <c r="P125" s="1167">
        <f t="shared" si="19"/>
        <v>0</v>
      </c>
      <c r="Q125" s="1167">
        <f t="shared" si="19"/>
        <v>0</v>
      </c>
    </row>
    <row r="126" spans="1:17" ht="29.4" thickBot="1" x14ac:dyDescent="0.3">
      <c r="A126" s="1154" t="s">
        <v>1221</v>
      </c>
      <c r="B126" s="1149" t="s">
        <v>1222</v>
      </c>
      <c r="C126" s="1178">
        <f>C127+C128</f>
        <v>4580</v>
      </c>
      <c r="D126" s="1179">
        <f t="shared" ref="D126:N126" si="38">D127+D128</f>
        <v>0</v>
      </c>
      <c r="E126" s="1180">
        <f t="shared" si="38"/>
        <v>0</v>
      </c>
      <c r="F126" s="1178">
        <f t="shared" si="38"/>
        <v>0</v>
      </c>
      <c r="G126" s="1179">
        <f t="shared" si="38"/>
        <v>0</v>
      </c>
      <c r="H126" s="1180">
        <f t="shared" si="38"/>
        <v>0</v>
      </c>
      <c r="I126" s="1178">
        <f t="shared" si="38"/>
        <v>0</v>
      </c>
      <c r="J126" s="1179">
        <f t="shared" si="38"/>
        <v>0</v>
      </c>
      <c r="K126" s="1180">
        <f t="shared" si="38"/>
        <v>0</v>
      </c>
      <c r="L126" s="1178">
        <f t="shared" si="38"/>
        <v>0</v>
      </c>
      <c r="M126" s="1179">
        <f t="shared" si="38"/>
        <v>0</v>
      </c>
      <c r="N126" s="1180">
        <f t="shared" si="38"/>
        <v>0</v>
      </c>
      <c r="O126" s="1167">
        <f t="shared" si="19"/>
        <v>4580</v>
      </c>
      <c r="P126" s="1167">
        <f t="shared" si="19"/>
        <v>0</v>
      </c>
      <c r="Q126" s="1167">
        <f t="shared" si="19"/>
        <v>0</v>
      </c>
    </row>
    <row r="127" spans="1:17" ht="29.4" thickBot="1" x14ac:dyDescent="0.3">
      <c r="A127" s="1154" t="s">
        <v>1223</v>
      </c>
      <c r="B127" s="1149" t="s">
        <v>1224</v>
      </c>
      <c r="C127" s="1178">
        <v>0</v>
      </c>
      <c r="D127" s="1179">
        <v>0</v>
      </c>
      <c r="E127" s="1180">
        <v>0</v>
      </c>
      <c r="F127" s="1181">
        <v>0</v>
      </c>
      <c r="G127" s="1182">
        <v>0</v>
      </c>
      <c r="H127" s="1183">
        <v>0</v>
      </c>
      <c r="I127" s="1181">
        <v>0</v>
      </c>
      <c r="J127" s="1182">
        <v>0</v>
      </c>
      <c r="K127" s="1183">
        <v>0</v>
      </c>
      <c r="L127" s="1181">
        <v>0</v>
      </c>
      <c r="M127" s="1182">
        <v>0</v>
      </c>
      <c r="N127" s="1183">
        <v>0</v>
      </c>
      <c r="O127" s="1167">
        <f t="shared" si="19"/>
        <v>0</v>
      </c>
      <c r="P127" s="1167">
        <f t="shared" si="19"/>
        <v>0</v>
      </c>
      <c r="Q127" s="1167">
        <f t="shared" si="19"/>
        <v>0</v>
      </c>
    </row>
    <row r="128" spans="1:17" ht="19.8" thickBot="1" x14ac:dyDescent="0.3">
      <c r="A128" s="1154" t="s">
        <v>1225</v>
      </c>
      <c r="B128" s="1149" t="s">
        <v>1226</v>
      </c>
      <c r="C128" s="1178">
        <v>4580</v>
      </c>
      <c r="D128" s="1179">
        <v>0</v>
      </c>
      <c r="E128" s="1180">
        <v>0</v>
      </c>
      <c r="F128" s="1181">
        <v>0</v>
      </c>
      <c r="G128" s="1182">
        <v>0</v>
      </c>
      <c r="H128" s="1183">
        <v>0</v>
      </c>
      <c r="I128" s="1181">
        <v>0</v>
      </c>
      <c r="J128" s="1182">
        <v>0</v>
      </c>
      <c r="K128" s="1183">
        <v>0</v>
      </c>
      <c r="L128" s="1181">
        <v>0</v>
      </c>
      <c r="M128" s="1182">
        <v>0</v>
      </c>
      <c r="N128" s="1183">
        <v>0</v>
      </c>
      <c r="O128" s="1167">
        <f t="shared" si="19"/>
        <v>4580</v>
      </c>
      <c r="P128" s="1167">
        <f t="shared" si="19"/>
        <v>0</v>
      </c>
      <c r="Q128" s="1167">
        <f t="shared" si="19"/>
        <v>0</v>
      </c>
    </row>
    <row r="129" spans="1:17" ht="29.4" thickBot="1" x14ac:dyDescent="0.3">
      <c r="A129" s="1154" t="s">
        <v>1227</v>
      </c>
      <c r="B129" s="1149" t="s">
        <v>1228</v>
      </c>
      <c r="C129" s="1194">
        <v>0</v>
      </c>
      <c r="D129" s="1195">
        <v>0</v>
      </c>
      <c r="E129" s="1196">
        <v>0</v>
      </c>
      <c r="F129" s="1200">
        <v>0</v>
      </c>
      <c r="G129" s="1201">
        <v>0</v>
      </c>
      <c r="H129" s="1202">
        <v>0</v>
      </c>
      <c r="I129" s="1200">
        <v>0</v>
      </c>
      <c r="J129" s="1201">
        <v>0</v>
      </c>
      <c r="K129" s="1202">
        <v>0</v>
      </c>
      <c r="L129" s="1200">
        <v>0</v>
      </c>
      <c r="M129" s="1201">
        <v>0</v>
      </c>
      <c r="N129" s="1202">
        <v>0</v>
      </c>
      <c r="O129" s="1167">
        <f t="shared" si="19"/>
        <v>0</v>
      </c>
      <c r="P129" s="1167">
        <f t="shared" si="19"/>
        <v>0</v>
      </c>
      <c r="Q129" s="1167">
        <f t="shared" si="19"/>
        <v>0</v>
      </c>
    </row>
    <row r="130" spans="1:17" ht="19.8" thickBot="1" x14ac:dyDescent="0.3">
      <c r="A130" s="1148" t="s">
        <v>1229</v>
      </c>
      <c r="B130" s="1149" t="s">
        <v>1230</v>
      </c>
      <c r="C130" s="1167">
        <f>C131+C134</f>
        <v>35006</v>
      </c>
      <c r="D130" s="1167">
        <f t="shared" ref="D130:N130" si="39">D131+D134</f>
        <v>6065</v>
      </c>
      <c r="E130" s="1167">
        <v>0</v>
      </c>
      <c r="F130" s="1167">
        <f t="shared" si="39"/>
        <v>0</v>
      </c>
      <c r="G130" s="1167">
        <f t="shared" si="39"/>
        <v>0</v>
      </c>
      <c r="H130" s="1167">
        <f t="shared" si="39"/>
        <v>0</v>
      </c>
      <c r="I130" s="1167">
        <f t="shared" si="39"/>
        <v>0</v>
      </c>
      <c r="J130" s="1167">
        <f t="shared" si="39"/>
        <v>0</v>
      </c>
      <c r="K130" s="1167">
        <f t="shared" si="39"/>
        <v>0</v>
      </c>
      <c r="L130" s="1167">
        <f t="shared" si="39"/>
        <v>416</v>
      </c>
      <c r="M130" s="1167">
        <f t="shared" si="39"/>
        <v>232</v>
      </c>
      <c r="N130" s="1167">
        <f t="shared" si="39"/>
        <v>0</v>
      </c>
      <c r="O130" s="1167">
        <f t="shared" si="19"/>
        <v>35422</v>
      </c>
      <c r="P130" s="1167">
        <f t="shared" si="19"/>
        <v>6297</v>
      </c>
      <c r="Q130" s="1167">
        <f t="shared" si="19"/>
        <v>0</v>
      </c>
    </row>
    <row r="131" spans="1:17" ht="19.8" thickBot="1" x14ac:dyDescent="0.3">
      <c r="A131" s="1154" t="s">
        <v>1231</v>
      </c>
      <c r="B131" s="1149" t="s">
        <v>1232</v>
      </c>
      <c r="C131" s="1197">
        <f>C132+C133</f>
        <v>35006</v>
      </c>
      <c r="D131" s="1198">
        <f t="shared" ref="D131:N131" si="40">D132+D133</f>
        <v>6065</v>
      </c>
      <c r="E131" s="1199">
        <v>0</v>
      </c>
      <c r="F131" s="1197">
        <f t="shared" si="40"/>
        <v>0</v>
      </c>
      <c r="G131" s="1198">
        <f t="shared" si="40"/>
        <v>0</v>
      </c>
      <c r="H131" s="1199">
        <f t="shared" si="40"/>
        <v>0</v>
      </c>
      <c r="I131" s="1197">
        <f t="shared" si="40"/>
        <v>0</v>
      </c>
      <c r="J131" s="1198">
        <f t="shared" si="40"/>
        <v>0</v>
      </c>
      <c r="K131" s="1199">
        <f t="shared" si="40"/>
        <v>0</v>
      </c>
      <c r="L131" s="1197">
        <f t="shared" si="40"/>
        <v>416</v>
      </c>
      <c r="M131" s="1198">
        <f t="shared" si="40"/>
        <v>232</v>
      </c>
      <c r="N131" s="1199">
        <f t="shared" si="40"/>
        <v>0</v>
      </c>
      <c r="O131" s="1167">
        <f t="shared" si="19"/>
        <v>35422</v>
      </c>
      <c r="P131" s="1167">
        <f t="shared" si="19"/>
        <v>6297</v>
      </c>
      <c r="Q131" s="1167">
        <f t="shared" si="19"/>
        <v>0</v>
      </c>
    </row>
    <row r="132" spans="1:17" ht="19.8" thickBot="1" x14ac:dyDescent="0.3">
      <c r="A132" s="1154" t="s">
        <v>1233</v>
      </c>
      <c r="B132" s="1149" t="s">
        <v>1234</v>
      </c>
      <c r="C132" s="1178">
        <v>21331</v>
      </c>
      <c r="D132" s="1179">
        <v>6065</v>
      </c>
      <c r="E132" s="1180">
        <v>0</v>
      </c>
      <c r="F132" s="1181">
        <v>0</v>
      </c>
      <c r="G132" s="1182">
        <v>0</v>
      </c>
      <c r="H132" s="1183">
        <v>0</v>
      </c>
      <c r="I132" s="1181">
        <v>0</v>
      </c>
      <c r="J132" s="1182">
        <v>0</v>
      </c>
      <c r="K132" s="1183">
        <v>0</v>
      </c>
      <c r="L132" s="1181">
        <v>416</v>
      </c>
      <c r="M132" s="1182">
        <v>232</v>
      </c>
      <c r="N132" s="1183">
        <v>0</v>
      </c>
      <c r="O132" s="1167">
        <f t="shared" si="19"/>
        <v>21747</v>
      </c>
      <c r="P132" s="1167">
        <f t="shared" si="19"/>
        <v>6297</v>
      </c>
      <c r="Q132" s="1167">
        <f t="shared" si="19"/>
        <v>0</v>
      </c>
    </row>
    <row r="133" spans="1:17" ht="19.8" thickBot="1" x14ac:dyDescent="0.3">
      <c r="A133" s="1154" t="s">
        <v>1235</v>
      </c>
      <c r="B133" s="1149" t="s">
        <v>1236</v>
      </c>
      <c r="C133" s="1178">
        <v>13675</v>
      </c>
      <c r="D133" s="1179">
        <v>0</v>
      </c>
      <c r="E133" s="1180">
        <v>0</v>
      </c>
      <c r="F133" s="1181">
        <v>0</v>
      </c>
      <c r="G133" s="1182">
        <v>0</v>
      </c>
      <c r="H133" s="1183">
        <v>0</v>
      </c>
      <c r="I133" s="1181">
        <v>0</v>
      </c>
      <c r="J133" s="1182">
        <v>0</v>
      </c>
      <c r="K133" s="1183">
        <v>0</v>
      </c>
      <c r="L133" s="1181">
        <v>0</v>
      </c>
      <c r="M133" s="1182">
        <v>0</v>
      </c>
      <c r="N133" s="1183">
        <v>0</v>
      </c>
      <c r="O133" s="1167">
        <f t="shared" si="19"/>
        <v>13675</v>
      </c>
      <c r="P133" s="1167">
        <f t="shared" si="19"/>
        <v>0</v>
      </c>
      <c r="Q133" s="1167">
        <f t="shared" si="19"/>
        <v>0</v>
      </c>
    </row>
    <row r="134" spans="1:17" ht="29.4" thickBot="1" x14ac:dyDescent="0.3">
      <c r="A134" s="1154" t="s">
        <v>1237</v>
      </c>
      <c r="B134" s="1149" t="s">
        <v>1238</v>
      </c>
      <c r="C134" s="1194">
        <v>0</v>
      </c>
      <c r="D134" s="1195">
        <v>0</v>
      </c>
      <c r="E134" s="1196">
        <v>0</v>
      </c>
      <c r="F134" s="1200">
        <v>0</v>
      </c>
      <c r="G134" s="1201">
        <v>0</v>
      </c>
      <c r="H134" s="1202">
        <v>0</v>
      </c>
      <c r="I134" s="1200">
        <v>0</v>
      </c>
      <c r="J134" s="1201">
        <v>0</v>
      </c>
      <c r="K134" s="1202">
        <v>0</v>
      </c>
      <c r="L134" s="1200">
        <v>0</v>
      </c>
      <c r="M134" s="1201">
        <v>0</v>
      </c>
      <c r="N134" s="1202">
        <v>0</v>
      </c>
      <c r="O134" s="1167">
        <f t="shared" si="19"/>
        <v>0</v>
      </c>
      <c r="P134" s="1167">
        <f t="shared" si="19"/>
        <v>0</v>
      </c>
      <c r="Q134" s="1167">
        <f t="shared" si="19"/>
        <v>0</v>
      </c>
    </row>
    <row r="135" spans="1:17" ht="19.8" thickBot="1" x14ac:dyDescent="0.3">
      <c r="A135" s="1148" t="s">
        <v>1239</v>
      </c>
      <c r="B135" s="1149" t="s">
        <v>1240</v>
      </c>
      <c r="C135" s="1167">
        <v>0</v>
      </c>
      <c r="D135" s="1167">
        <v>0</v>
      </c>
      <c r="E135" s="1167">
        <v>0</v>
      </c>
      <c r="F135" s="1203">
        <v>0</v>
      </c>
      <c r="G135" s="1203">
        <v>0</v>
      </c>
      <c r="H135" s="1203">
        <v>0</v>
      </c>
      <c r="I135" s="1203">
        <v>0</v>
      </c>
      <c r="J135" s="1203">
        <v>0</v>
      </c>
      <c r="K135" s="1203">
        <v>0</v>
      </c>
      <c r="L135" s="1203">
        <v>0</v>
      </c>
      <c r="M135" s="1203">
        <v>0</v>
      </c>
      <c r="N135" s="1203">
        <v>0</v>
      </c>
      <c r="O135" s="1167">
        <f t="shared" si="19"/>
        <v>0</v>
      </c>
      <c r="P135" s="1167">
        <f t="shared" si="19"/>
        <v>0</v>
      </c>
      <c r="Q135" s="1167">
        <f t="shared" si="19"/>
        <v>0</v>
      </c>
    </row>
    <row r="136" spans="1:17" ht="19.8" thickBot="1" x14ac:dyDescent="0.3">
      <c r="A136" s="1148" t="s">
        <v>1241</v>
      </c>
      <c r="B136" s="1149" t="s">
        <v>1242</v>
      </c>
      <c r="C136" s="1167">
        <v>0</v>
      </c>
      <c r="D136" s="1167">
        <v>0</v>
      </c>
      <c r="E136" s="1167">
        <v>0</v>
      </c>
      <c r="F136" s="1203">
        <v>0</v>
      </c>
      <c r="G136" s="1203">
        <v>0</v>
      </c>
      <c r="H136" s="1203">
        <v>0</v>
      </c>
      <c r="I136" s="1203">
        <v>0</v>
      </c>
      <c r="J136" s="1203">
        <v>0</v>
      </c>
      <c r="K136" s="1203">
        <v>0</v>
      </c>
      <c r="L136" s="1203">
        <v>0</v>
      </c>
      <c r="M136" s="1203">
        <v>0</v>
      </c>
      <c r="N136" s="1203">
        <v>0</v>
      </c>
      <c r="O136" s="1167">
        <f t="shared" si="19"/>
        <v>0</v>
      </c>
      <c r="P136" s="1167">
        <f t="shared" si="19"/>
        <v>0</v>
      </c>
      <c r="Q136" s="1167">
        <f t="shared" si="19"/>
        <v>0</v>
      </c>
    </row>
    <row r="137" spans="1:17" ht="19.8" thickBot="1" x14ac:dyDescent="0.3">
      <c r="A137" s="1148" t="s">
        <v>1243</v>
      </c>
      <c r="B137" s="1149" t="s">
        <v>1244</v>
      </c>
      <c r="C137" s="1167">
        <v>0</v>
      </c>
      <c r="D137" s="1167">
        <v>0</v>
      </c>
      <c r="E137" s="1167">
        <v>0</v>
      </c>
      <c r="F137" s="1203">
        <v>0</v>
      </c>
      <c r="G137" s="1203">
        <v>0</v>
      </c>
      <c r="H137" s="1203">
        <v>0</v>
      </c>
      <c r="I137" s="1203">
        <v>0</v>
      </c>
      <c r="J137" s="1203">
        <v>0</v>
      </c>
      <c r="K137" s="1203">
        <v>0</v>
      </c>
      <c r="L137" s="1203">
        <v>0</v>
      </c>
      <c r="M137" s="1203">
        <v>0</v>
      </c>
      <c r="N137" s="1203">
        <v>0</v>
      </c>
      <c r="O137" s="1167">
        <f t="shared" si="19"/>
        <v>0</v>
      </c>
      <c r="P137" s="1167">
        <f t="shared" si="19"/>
        <v>0</v>
      </c>
      <c r="Q137" s="1167">
        <f t="shared" si="19"/>
        <v>0</v>
      </c>
    </row>
    <row r="138" spans="1:17" ht="19.8" thickBot="1" x14ac:dyDescent="0.3">
      <c r="A138" s="1148" t="s">
        <v>1245</v>
      </c>
      <c r="B138" s="1149" t="s">
        <v>1246</v>
      </c>
      <c r="C138" s="1167">
        <v>0</v>
      </c>
      <c r="D138" s="1167">
        <v>0</v>
      </c>
      <c r="E138" s="1167">
        <v>0</v>
      </c>
      <c r="F138" s="1203">
        <v>0</v>
      </c>
      <c r="G138" s="1203">
        <v>0</v>
      </c>
      <c r="H138" s="1203">
        <v>0</v>
      </c>
      <c r="I138" s="1203">
        <v>0</v>
      </c>
      <c r="J138" s="1203">
        <v>0</v>
      </c>
      <c r="K138" s="1203">
        <v>0</v>
      </c>
      <c r="L138" s="1203">
        <v>0</v>
      </c>
      <c r="M138" s="1203">
        <v>0</v>
      </c>
      <c r="N138" s="1203">
        <v>0</v>
      </c>
      <c r="O138" s="1167">
        <f t="shared" si="19"/>
        <v>0</v>
      </c>
      <c r="P138" s="1167">
        <f t="shared" si="19"/>
        <v>0</v>
      </c>
      <c r="Q138" s="1167">
        <f t="shared" si="19"/>
        <v>0</v>
      </c>
    </row>
    <row r="139" spans="1:17" ht="19.8" thickBot="1" x14ac:dyDescent="0.3">
      <c r="A139" s="1154" t="s">
        <v>1247</v>
      </c>
      <c r="B139" s="1149" t="s">
        <v>1248</v>
      </c>
      <c r="C139" s="1197">
        <v>0</v>
      </c>
      <c r="D139" s="1198">
        <v>0</v>
      </c>
      <c r="E139" s="1199">
        <v>0</v>
      </c>
      <c r="F139" s="1249">
        <v>0</v>
      </c>
      <c r="G139" s="1250">
        <v>0</v>
      </c>
      <c r="H139" s="1251">
        <v>0</v>
      </c>
      <c r="I139" s="1249">
        <v>0</v>
      </c>
      <c r="J139" s="1250">
        <v>0</v>
      </c>
      <c r="K139" s="1251">
        <v>0</v>
      </c>
      <c r="L139" s="1249">
        <v>0</v>
      </c>
      <c r="M139" s="1250">
        <v>0</v>
      </c>
      <c r="N139" s="1251">
        <v>0</v>
      </c>
      <c r="O139" s="1167">
        <f t="shared" si="19"/>
        <v>0</v>
      </c>
      <c r="P139" s="1167">
        <f t="shared" si="19"/>
        <v>0</v>
      </c>
      <c r="Q139" s="1167">
        <f t="shared" si="19"/>
        <v>0</v>
      </c>
    </row>
    <row r="140" spans="1:17" ht="19.8" thickBot="1" x14ac:dyDescent="0.3">
      <c r="A140" s="1154" t="s">
        <v>1249</v>
      </c>
      <c r="B140" s="1149" t="s">
        <v>1250</v>
      </c>
      <c r="C140" s="1178">
        <v>0</v>
      </c>
      <c r="D140" s="1179">
        <v>0</v>
      </c>
      <c r="E140" s="1180">
        <v>0</v>
      </c>
      <c r="F140" s="1181">
        <v>0</v>
      </c>
      <c r="G140" s="1182">
        <v>0</v>
      </c>
      <c r="H140" s="1183">
        <v>0</v>
      </c>
      <c r="I140" s="1181">
        <v>0</v>
      </c>
      <c r="J140" s="1182">
        <v>0</v>
      </c>
      <c r="K140" s="1183">
        <v>0</v>
      </c>
      <c r="L140" s="1181">
        <v>0</v>
      </c>
      <c r="M140" s="1182">
        <v>0</v>
      </c>
      <c r="N140" s="1183">
        <v>0</v>
      </c>
      <c r="O140" s="1167">
        <f t="shared" si="19"/>
        <v>0</v>
      </c>
      <c r="P140" s="1167">
        <f t="shared" si="19"/>
        <v>0</v>
      </c>
      <c r="Q140" s="1167">
        <f t="shared" si="19"/>
        <v>0</v>
      </c>
    </row>
    <row r="141" spans="1:17" ht="19.8" thickBot="1" x14ac:dyDescent="0.3">
      <c r="A141" s="1154" t="s">
        <v>1251</v>
      </c>
      <c r="B141" s="1149" t="s">
        <v>1252</v>
      </c>
      <c r="C141" s="1178">
        <v>0</v>
      </c>
      <c r="D141" s="1179">
        <v>0</v>
      </c>
      <c r="E141" s="1180">
        <v>0</v>
      </c>
      <c r="F141" s="1181">
        <v>0</v>
      </c>
      <c r="G141" s="1182">
        <v>0</v>
      </c>
      <c r="H141" s="1183">
        <v>0</v>
      </c>
      <c r="I141" s="1181">
        <v>0</v>
      </c>
      <c r="J141" s="1182">
        <v>0</v>
      </c>
      <c r="K141" s="1183">
        <v>0</v>
      </c>
      <c r="L141" s="1181">
        <v>0</v>
      </c>
      <c r="M141" s="1182">
        <v>0</v>
      </c>
      <c r="N141" s="1183">
        <v>0</v>
      </c>
      <c r="O141" s="1167">
        <f t="shared" si="19"/>
        <v>0</v>
      </c>
      <c r="P141" s="1167">
        <f t="shared" si="19"/>
        <v>0</v>
      </c>
      <c r="Q141" s="1167">
        <f t="shared" si="19"/>
        <v>0</v>
      </c>
    </row>
    <row r="142" spans="1:17" ht="29.4" thickBot="1" x14ac:dyDescent="0.3">
      <c r="A142" s="1154" t="s">
        <v>1253</v>
      </c>
      <c r="B142" s="1149" t="s">
        <v>1254</v>
      </c>
      <c r="C142" s="1194">
        <v>0</v>
      </c>
      <c r="D142" s="1195">
        <v>0</v>
      </c>
      <c r="E142" s="1196">
        <v>0</v>
      </c>
      <c r="F142" s="1200">
        <v>0</v>
      </c>
      <c r="G142" s="1201">
        <v>0</v>
      </c>
      <c r="H142" s="1202">
        <v>0</v>
      </c>
      <c r="I142" s="1200">
        <v>0</v>
      </c>
      <c r="J142" s="1201">
        <v>0</v>
      </c>
      <c r="K142" s="1202">
        <v>0</v>
      </c>
      <c r="L142" s="1200">
        <v>0</v>
      </c>
      <c r="M142" s="1201">
        <v>0</v>
      </c>
      <c r="N142" s="1202">
        <v>0</v>
      </c>
      <c r="O142" s="1167">
        <f t="shared" ref="O142:Q225" si="41">C142+F142+I142+L142</f>
        <v>0</v>
      </c>
      <c r="P142" s="1167">
        <f t="shared" si="41"/>
        <v>0</v>
      </c>
      <c r="Q142" s="1167">
        <f t="shared" si="41"/>
        <v>0</v>
      </c>
    </row>
    <row r="143" spans="1:17" ht="19.8" thickBot="1" x14ac:dyDescent="0.3">
      <c r="A143" s="1148" t="s">
        <v>1255</v>
      </c>
      <c r="B143" s="1149" t="s">
        <v>1256</v>
      </c>
      <c r="C143" s="1167">
        <v>0</v>
      </c>
      <c r="D143" s="1167">
        <v>0</v>
      </c>
      <c r="E143" s="1167">
        <v>0</v>
      </c>
      <c r="F143" s="1203">
        <v>0</v>
      </c>
      <c r="G143" s="1203">
        <v>0</v>
      </c>
      <c r="H143" s="1203">
        <v>0</v>
      </c>
      <c r="I143" s="1203">
        <v>0</v>
      </c>
      <c r="J143" s="1203">
        <v>0</v>
      </c>
      <c r="K143" s="1203">
        <v>0</v>
      </c>
      <c r="L143" s="1203">
        <v>0</v>
      </c>
      <c r="M143" s="1203">
        <v>0</v>
      </c>
      <c r="N143" s="1203">
        <v>0</v>
      </c>
      <c r="O143" s="1167">
        <f t="shared" si="41"/>
        <v>0</v>
      </c>
      <c r="P143" s="1167">
        <f t="shared" si="41"/>
        <v>0</v>
      </c>
      <c r="Q143" s="1167">
        <f t="shared" si="41"/>
        <v>0</v>
      </c>
    </row>
    <row r="144" spans="1:17" ht="19.8" thickBot="1" x14ac:dyDescent="0.3">
      <c r="A144" s="1148" t="s">
        <v>1257</v>
      </c>
      <c r="B144" s="1149" t="s">
        <v>1258</v>
      </c>
      <c r="C144" s="1167">
        <v>0</v>
      </c>
      <c r="D144" s="1167">
        <v>0</v>
      </c>
      <c r="E144" s="1167">
        <v>0</v>
      </c>
      <c r="F144" s="1203">
        <v>0</v>
      </c>
      <c r="G144" s="1203">
        <v>0</v>
      </c>
      <c r="H144" s="1203">
        <v>0</v>
      </c>
      <c r="I144" s="1203">
        <v>0</v>
      </c>
      <c r="J144" s="1203">
        <v>0</v>
      </c>
      <c r="K144" s="1203">
        <v>0</v>
      </c>
      <c r="L144" s="1203">
        <v>0</v>
      </c>
      <c r="M144" s="1203">
        <v>0</v>
      </c>
      <c r="N144" s="1203">
        <v>0</v>
      </c>
      <c r="O144" s="1167">
        <f t="shared" si="41"/>
        <v>0</v>
      </c>
      <c r="P144" s="1167">
        <f t="shared" si="41"/>
        <v>0</v>
      </c>
      <c r="Q144" s="1167">
        <f t="shared" si="41"/>
        <v>0</v>
      </c>
    </row>
    <row r="145" spans="1:17" ht="13.8" thickBot="1" x14ac:dyDescent="0.3">
      <c r="A145" s="1172" t="s">
        <v>1259</v>
      </c>
      <c r="B145" s="1149" t="s">
        <v>1260</v>
      </c>
      <c r="C145" s="1167">
        <v>14640</v>
      </c>
      <c r="D145" s="1167">
        <v>14640</v>
      </c>
      <c r="E145" s="1167">
        <v>0</v>
      </c>
      <c r="F145" s="1203">
        <v>0</v>
      </c>
      <c r="G145" s="1203">
        <v>0</v>
      </c>
      <c r="H145" s="1203">
        <v>0</v>
      </c>
      <c r="I145" s="1203">
        <v>0</v>
      </c>
      <c r="J145" s="1203">
        <v>0</v>
      </c>
      <c r="K145" s="1203">
        <v>0</v>
      </c>
      <c r="L145" s="1203">
        <v>0</v>
      </c>
      <c r="M145" s="1203">
        <v>0</v>
      </c>
      <c r="N145" s="1203">
        <v>0</v>
      </c>
      <c r="O145" s="1167">
        <f t="shared" si="41"/>
        <v>14640</v>
      </c>
      <c r="P145" s="1167">
        <f t="shared" si="41"/>
        <v>14640</v>
      </c>
      <c r="Q145" s="1167">
        <f t="shared" si="41"/>
        <v>0</v>
      </c>
    </row>
    <row r="146" spans="1:17" ht="19.8" thickBot="1" x14ac:dyDescent="0.3">
      <c r="A146" s="1148" t="s">
        <v>1261</v>
      </c>
      <c r="B146" s="1149" t="s">
        <v>1262</v>
      </c>
      <c r="C146" s="1167">
        <f>C147+C149+C150+C155</f>
        <v>14640</v>
      </c>
      <c r="D146" s="1167">
        <f t="shared" ref="D146:N146" si="42">D147+D149+D150+D155</f>
        <v>14640</v>
      </c>
      <c r="E146" s="1167">
        <v>0</v>
      </c>
      <c r="F146" s="1167">
        <f t="shared" si="42"/>
        <v>0</v>
      </c>
      <c r="G146" s="1167">
        <f t="shared" si="42"/>
        <v>0</v>
      </c>
      <c r="H146" s="1167">
        <f t="shared" si="42"/>
        <v>0</v>
      </c>
      <c r="I146" s="1167">
        <f t="shared" si="42"/>
        <v>0</v>
      </c>
      <c r="J146" s="1167">
        <f t="shared" si="42"/>
        <v>0</v>
      </c>
      <c r="K146" s="1167">
        <f t="shared" si="42"/>
        <v>0</v>
      </c>
      <c r="L146" s="1167">
        <f t="shared" si="42"/>
        <v>0</v>
      </c>
      <c r="M146" s="1167">
        <f t="shared" si="42"/>
        <v>0</v>
      </c>
      <c r="N146" s="1167">
        <f t="shared" si="42"/>
        <v>0</v>
      </c>
      <c r="O146" s="1167">
        <f t="shared" si="41"/>
        <v>14640</v>
      </c>
      <c r="P146" s="1167">
        <f t="shared" si="41"/>
        <v>14640</v>
      </c>
      <c r="Q146" s="1167">
        <f t="shared" si="41"/>
        <v>0</v>
      </c>
    </row>
    <row r="147" spans="1:17" ht="19.8" thickBot="1" x14ac:dyDescent="0.3">
      <c r="A147" s="1148" t="s">
        <v>1263</v>
      </c>
      <c r="B147" s="1149" t="s">
        <v>1264</v>
      </c>
      <c r="C147" s="1167">
        <f>C148</f>
        <v>0</v>
      </c>
      <c r="D147" s="1167">
        <v>0</v>
      </c>
      <c r="E147" s="1167">
        <v>0</v>
      </c>
      <c r="F147" s="1203">
        <v>0</v>
      </c>
      <c r="G147" s="1203">
        <v>0</v>
      </c>
      <c r="H147" s="1203">
        <v>0</v>
      </c>
      <c r="I147" s="1203">
        <v>0</v>
      </c>
      <c r="J147" s="1203">
        <v>0</v>
      </c>
      <c r="K147" s="1203">
        <v>0</v>
      </c>
      <c r="L147" s="1203">
        <v>0</v>
      </c>
      <c r="M147" s="1203">
        <v>0</v>
      </c>
      <c r="N147" s="1203">
        <v>0</v>
      </c>
      <c r="O147" s="1167">
        <f t="shared" si="41"/>
        <v>0</v>
      </c>
      <c r="P147" s="1167">
        <f t="shared" si="41"/>
        <v>0</v>
      </c>
      <c r="Q147" s="1167">
        <f t="shared" si="41"/>
        <v>0</v>
      </c>
    </row>
    <row r="148" spans="1:17" ht="19.8" thickBot="1" x14ac:dyDescent="0.3">
      <c r="A148" s="1154" t="s">
        <v>1265</v>
      </c>
      <c r="B148" s="1149" t="s">
        <v>1266</v>
      </c>
      <c r="C148" s="1252">
        <v>0</v>
      </c>
      <c r="D148" s="1253">
        <v>0</v>
      </c>
      <c r="E148" s="1254">
        <v>0</v>
      </c>
      <c r="F148" s="1255">
        <v>0</v>
      </c>
      <c r="G148" s="1256">
        <v>0</v>
      </c>
      <c r="H148" s="1257">
        <v>0</v>
      </c>
      <c r="I148" s="1255">
        <v>0</v>
      </c>
      <c r="J148" s="1256">
        <v>0</v>
      </c>
      <c r="K148" s="1257">
        <v>0</v>
      </c>
      <c r="L148" s="1255">
        <v>0</v>
      </c>
      <c r="M148" s="1256">
        <v>0</v>
      </c>
      <c r="N148" s="1257">
        <v>0</v>
      </c>
      <c r="O148" s="1167">
        <f t="shared" si="41"/>
        <v>0</v>
      </c>
      <c r="P148" s="1167">
        <f t="shared" si="41"/>
        <v>0</v>
      </c>
      <c r="Q148" s="1167">
        <f t="shared" si="41"/>
        <v>0</v>
      </c>
    </row>
    <row r="149" spans="1:17" ht="19.8" thickBot="1" x14ac:dyDescent="0.3">
      <c r="A149" s="1148" t="s">
        <v>1267</v>
      </c>
      <c r="B149" s="1149" t="s">
        <v>1268</v>
      </c>
      <c r="C149" s="1167">
        <v>14640</v>
      </c>
      <c r="D149" s="1167">
        <v>14640</v>
      </c>
      <c r="E149" s="1167">
        <v>0</v>
      </c>
      <c r="F149" s="1203">
        <v>0</v>
      </c>
      <c r="G149" s="1203">
        <v>0</v>
      </c>
      <c r="H149" s="1203">
        <v>0</v>
      </c>
      <c r="I149" s="1203">
        <v>0</v>
      </c>
      <c r="J149" s="1203">
        <v>0</v>
      </c>
      <c r="K149" s="1203">
        <v>0</v>
      </c>
      <c r="L149" s="1203">
        <v>0</v>
      </c>
      <c r="M149" s="1203">
        <v>0</v>
      </c>
      <c r="N149" s="1203">
        <v>0</v>
      </c>
      <c r="O149" s="1167">
        <f t="shared" si="41"/>
        <v>14640</v>
      </c>
      <c r="P149" s="1167">
        <f t="shared" si="41"/>
        <v>14640</v>
      </c>
      <c r="Q149" s="1167">
        <f t="shared" si="41"/>
        <v>0</v>
      </c>
    </row>
    <row r="150" spans="1:17" ht="29.4" thickBot="1" x14ac:dyDescent="0.3">
      <c r="A150" s="1148" t="s">
        <v>1269</v>
      </c>
      <c r="B150" s="1149" t="s">
        <v>1270</v>
      </c>
      <c r="C150" s="1167">
        <f>C151+C152+C153+C154</f>
        <v>0</v>
      </c>
      <c r="D150" s="1167">
        <f t="shared" ref="D150:N150" si="43">D151+D152+D153+D154</f>
        <v>0</v>
      </c>
      <c r="E150" s="1167">
        <f t="shared" si="43"/>
        <v>0</v>
      </c>
      <c r="F150" s="1167">
        <f t="shared" si="43"/>
        <v>0</v>
      </c>
      <c r="G150" s="1167">
        <f t="shared" si="43"/>
        <v>0</v>
      </c>
      <c r="H150" s="1167">
        <f t="shared" si="43"/>
        <v>0</v>
      </c>
      <c r="I150" s="1167">
        <f t="shared" si="43"/>
        <v>0</v>
      </c>
      <c r="J150" s="1167">
        <f t="shared" si="43"/>
        <v>0</v>
      </c>
      <c r="K150" s="1167">
        <f t="shared" si="43"/>
        <v>0</v>
      </c>
      <c r="L150" s="1167">
        <f t="shared" si="43"/>
        <v>0</v>
      </c>
      <c r="M150" s="1167">
        <f t="shared" si="43"/>
        <v>0</v>
      </c>
      <c r="N150" s="1167">
        <f t="shared" si="43"/>
        <v>0</v>
      </c>
      <c r="O150" s="1167">
        <f t="shared" si="41"/>
        <v>0</v>
      </c>
      <c r="P150" s="1167">
        <f t="shared" si="41"/>
        <v>0</v>
      </c>
      <c r="Q150" s="1167">
        <f t="shared" si="41"/>
        <v>0</v>
      </c>
    </row>
    <row r="151" spans="1:17" ht="19.8" thickBot="1" x14ac:dyDescent="0.3">
      <c r="A151" s="1154" t="s">
        <v>1271</v>
      </c>
      <c r="B151" s="1149" t="s">
        <v>1272</v>
      </c>
      <c r="C151" s="1197">
        <v>0</v>
      </c>
      <c r="D151" s="1198">
        <v>0</v>
      </c>
      <c r="E151" s="1199">
        <v>0</v>
      </c>
      <c r="F151" s="1249">
        <v>0</v>
      </c>
      <c r="G151" s="1250">
        <v>0</v>
      </c>
      <c r="H151" s="1251">
        <v>0</v>
      </c>
      <c r="I151" s="1249">
        <v>0</v>
      </c>
      <c r="J151" s="1250">
        <v>0</v>
      </c>
      <c r="K151" s="1251">
        <v>0</v>
      </c>
      <c r="L151" s="1249">
        <v>0</v>
      </c>
      <c r="M151" s="1250">
        <v>0</v>
      </c>
      <c r="N151" s="1251">
        <v>0</v>
      </c>
      <c r="O151" s="1167">
        <f t="shared" si="41"/>
        <v>0</v>
      </c>
      <c r="P151" s="1167">
        <f t="shared" si="41"/>
        <v>0</v>
      </c>
      <c r="Q151" s="1167">
        <f t="shared" si="41"/>
        <v>0</v>
      </c>
    </row>
    <row r="152" spans="1:17" ht="13.8" thickBot="1" x14ac:dyDescent="0.3">
      <c r="A152" s="1154" t="s">
        <v>1273</v>
      </c>
      <c r="B152" s="1149" t="s">
        <v>1274</v>
      </c>
      <c r="C152" s="1178">
        <v>0</v>
      </c>
      <c r="D152" s="1179">
        <v>0</v>
      </c>
      <c r="E152" s="1180">
        <v>0</v>
      </c>
      <c r="F152" s="1181">
        <v>0</v>
      </c>
      <c r="G152" s="1182">
        <v>0</v>
      </c>
      <c r="H152" s="1183">
        <v>0</v>
      </c>
      <c r="I152" s="1181">
        <v>0</v>
      </c>
      <c r="J152" s="1182">
        <v>0</v>
      </c>
      <c r="K152" s="1183">
        <v>0</v>
      </c>
      <c r="L152" s="1181">
        <v>0</v>
      </c>
      <c r="M152" s="1182">
        <v>0</v>
      </c>
      <c r="N152" s="1183">
        <v>0</v>
      </c>
      <c r="O152" s="1167">
        <f t="shared" si="41"/>
        <v>0</v>
      </c>
      <c r="P152" s="1167">
        <f t="shared" si="41"/>
        <v>0</v>
      </c>
      <c r="Q152" s="1167">
        <f t="shared" si="41"/>
        <v>0</v>
      </c>
    </row>
    <row r="153" spans="1:17" ht="13.8" thickBot="1" x14ac:dyDescent="0.3">
      <c r="A153" s="1154" t="s">
        <v>1275</v>
      </c>
      <c r="B153" s="1149" t="s">
        <v>1276</v>
      </c>
      <c r="C153" s="1178">
        <v>0</v>
      </c>
      <c r="D153" s="1179">
        <v>0</v>
      </c>
      <c r="E153" s="1180">
        <v>0</v>
      </c>
      <c r="F153" s="1181">
        <v>0</v>
      </c>
      <c r="G153" s="1182">
        <v>0</v>
      </c>
      <c r="H153" s="1183">
        <v>0</v>
      </c>
      <c r="I153" s="1181">
        <v>0</v>
      </c>
      <c r="J153" s="1182">
        <v>0</v>
      </c>
      <c r="K153" s="1183">
        <v>0</v>
      </c>
      <c r="L153" s="1181">
        <v>0</v>
      </c>
      <c r="M153" s="1182">
        <v>0</v>
      </c>
      <c r="N153" s="1183">
        <v>0</v>
      </c>
      <c r="O153" s="1167">
        <f t="shared" si="41"/>
        <v>0</v>
      </c>
      <c r="P153" s="1167">
        <f t="shared" si="41"/>
        <v>0</v>
      </c>
      <c r="Q153" s="1167">
        <f t="shared" si="41"/>
        <v>0</v>
      </c>
    </row>
    <row r="154" spans="1:17" ht="19.8" thickBot="1" x14ac:dyDescent="0.3">
      <c r="A154" s="1154" t="s">
        <v>1277</v>
      </c>
      <c r="B154" s="1149" t="s">
        <v>1278</v>
      </c>
      <c r="C154" s="1194">
        <v>0</v>
      </c>
      <c r="D154" s="1195">
        <v>0</v>
      </c>
      <c r="E154" s="1196">
        <v>0</v>
      </c>
      <c r="F154" s="1200">
        <v>0</v>
      </c>
      <c r="G154" s="1201">
        <v>0</v>
      </c>
      <c r="H154" s="1202">
        <v>0</v>
      </c>
      <c r="I154" s="1200">
        <v>0</v>
      </c>
      <c r="J154" s="1201">
        <v>0</v>
      </c>
      <c r="K154" s="1202">
        <v>0</v>
      </c>
      <c r="L154" s="1200">
        <v>0</v>
      </c>
      <c r="M154" s="1201">
        <v>0</v>
      </c>
      <c r="N154" s="1202">
        <v>0</v>
      </c>
      <c r="O154" s="1167">
        <f t="shared" si="41"/>
        <v>0</v>
      </c>
      <c r="P154" s="1167">
        <f t="shared" si="41"/>
        <v>0</v>
      </c>
      <c r="Q154" s="1167">
        <f t="shared" si="41"/>
        <v>0</v>
      </c>
    </row>
    <row r="155" spans="1:17" ht="19.8" thickBot="1" x14ac:dyDescent="0.3">
      <c r="A155" s="1148" t="s">
        <v>1279</v>
      </c>
      <c r="B155" s="1149" t="s">
        <v>1280</v>
      </c>
      <c r="C155" s="1167">
        <v>0</v>
      </c>
      <c r="D155" s="1167">
        <v>0</v>
      </c>
      <c r="E155" s="1167">
        <v>0</v>
      </c>
      <c r="F155" s="1203">
        <v>0</v>
      </c>
      <c r="G155" s="1203">
        <v>0</v>
      </c>
      <c r="H155" s="1203">
        <v>0</v>
      </c>
      <c r="I155" s="1203">
        <v>0</v>
      </c>
      <c r="J155" s="1203">
        <v>0</v>
      </c>
      <c r="K155" s="1203">
        <v>0</v>
      </c>
      <c r="L155" s="1203">
        <v>0</v>
      </c>
      <c r="M155" s="1203">
        <v>0</v>
      </c>
      <c r="N155" s="1203">
        <v>0</v>
      </c>
      <c r="O155" s="1167">
        <f t="shared" si="41"/>
        <v>0</v>
      </c>
      <c r="P155" s="1167">
        <f t="shared" si="41"/>
        <v>0</v>
      </c>
      <c r="Q155" s="1167">
        <f t="shared" si="41"/>
        <v>0</v>
      </c>
    </row>
    <row r="156" spans="1:17" ht="29.4" thickBot="1" x14ac:dyDescent="0.3">
      <c r="A156" s="1172" t="s">
        <v>1281</v>
      </c>
      <c r="B156" s="1149" t="s">
        <v>1282</v>
      </c>
      <c r="C156" s="1167">
        <f>C157</f>
        <v>1254934</v>
      </c>
      <c r="D156" s="1167">
        <f>D157</f>
        <v>1044056</v>
      </c>
      <c r="E156" s="1167">
        <v>0</v>
      </c>
      <c r="F156" s="1203">
        <v>0</v>
      </c>
      <c r="G156" s="1203">
        <v>0</v>
      </c>
      <c r="H156" s="1203">
        <v>0</v>
      </c>
      <c r="I156" s="1203">
        <v>0</v>
      </c>
      <c r="J156" s="1203">
        <v>0</v>
      </c>
      <c r="K156" s="1203">
        <v>0</v>
      </c>
      <c r="L156" s="1203">
        <v>0</v>
      </c>
      <c r="M156" s="1203">
        <v>0</v>
      </c>
      <c r="N156" s="1203">
        <v>0</v>
      </c>
      <c r="O156" s="1167">
        <f t="shared" si="41"/>
        <v>1254934</v>
      </c>
      <c r="P156" s="1167">
        <f t="shared" si="41"/>
        <v>1044056</v>
      </c>
      <c r="Q156" s="1167">
        <f t="shared" si="41"/>
        <v>0</v>
      </c>
    </row>
    <row r="157" spans="1:17" ht="29.4" thickBot="1" x14ac:dyDescent="0.3">
      <c r="A157" s="1148" t="s">
        <v>1283</v>
      </c>
      <c r="B157" s="1149" t="s">
        <v>1284</v>
      </c>
      <c r="C157" s="1167">
        <f>C158+C165+C177</f>
        <v>1254934</v>
      </c>
      <c r="D157" s="1167">
        <f>D158+D165+D177</f>
        <v>1044056</v>
      </c>
      <c r="E157" s="1167">
        <v>0</v>
      </c>
      <c r="F157" s="1203">
        <v>0</v>
      </c>
      <c r="G157" s="1203">
        <v>0</v>
      </c>
      <c r="H157" s="1203">
        <v>0</v>
      </c>
      <c r="I157" s="1203">
        <v>0</v>
      </c>
      <c r="J157" s="1203">
        <v>0</v>
      </c>
      <c r="K157" s="1203">
        <v>0</v>
      </c>
      <c r="L157" s="1203">
        <v>0</v>
      </c>
      <c r="M157" s="1203">
        <v>0</v>
      </c>
      <c r="N157" s="1203">
        <v>0</v>
      </c>
      <c r="O157" s="1167">
        <f t="shared" si="41"/>
        <v>1254934</v>
      </c>
      <c r="P157" s="1167">
        <f t="shared" si="41"/>
        <v>1044056</v>
      </c>
      <c r="Q157" s="1167">
        <f t="shared" si="41"/>
        <v>0</v>
      </c>
    </row>
    <row r="158" spans="1:17" ht="29.4" thickBot="1" x14ac:dyDescent="0.3">
      <c r="A158" s="1148" t="s">
        <v>1285</v>
      </c>
      <c r="B158" s="1149" t="s">
        <v>1286</v>
      </c>
      <c r="C158" s="1167">
        <f>C162</f>
        <v>1215002</v>
      </c>
      <c r="D158" s="1167">
        <f>D162</f>
        <v>1044056</v>
      </c>
      <c r="E158" s="1167">
        <v>0</v>
      </c>
      <c r="F158" s="1203">
        <v>0</v>
      </c>
      <c r="G158" s="1203">
        <v>0</v>
      </c>
      <c r="H158" s="1203">
        <v>0</v>
      </c>
      <c r="I158" s="1203">
        <v>0</v>
      </c>
      <c r="J158" s="1203">
        <v>0</v>
      </c>
      <c r="K158" s="1203">
        <v>0</v>
      </c>
      <c r="L158" s="1203">
        <v>0</v>
      </c>
      <c r="M158" s="1203">
        <v>0</v>
      </c>
      <c r="N158" s="1203">
        <v>0</v>
      </c>
      <c r="O158" s="1167">
        <f t="shared" si="41"/>
        <v>1215002</v>
      </c>
      <c r="P158" s="1167">
        <f t="shared" si="41"/>
        <v>1044056</v>
      </c>
      <c r="Q158" s="1167">
        <f t="shared" si="41"/>
        <v>0</v>
      </c>
    </row>
    <row r="159" spans="1:17" ht="19.8" thickBot="1" x14ac:dyDescent="0.3">
      <c r="A159" s="1216" t="s">
        <v>1287</v>
      </c>
      <c r="B159" s="1149" t="s">
        <v>1288</v>
      </c>
      <c r="C159" s="1197">
        <v>0</v>
      </c>
      <c r="D159" s="1198">
        <v>0</v>
      </c>
      <c r="E159" s="1199">
        <v>0</v>
      </c>
      <c r="F159" s="1249">
        <v>0</v>
      </c>
      <c r="G159" s="1250">
        <v>0</v>
      </c>
      <c r="H159" s="1251">
        <v>0</v>
      </c>
      <c r="I159" s="1249">
        <v>0</v>
      </c>
      <c r="J159" s="1250">
        <v>0</v>
      </c>
      <c r="K159" s="1251">
        <v>0</v>
      </c>
      <c r="L159" s="1249">
        <v>0</v>
      </c>
      <c r="M159" s="1250">
        <v>0</v>
      </c>
      <c r="N159" s="1251">
        <v>0</v>
      </c>
      <c r="O159" s="1167">
        <f t="shared" si="41"/>
        <v>0</v>
      </c>
      <c r="P159" s="1167">
        <f t="shared" si="41"/>
        <v>0</v>
      </c>
      <c r="Q159" s="1167">
        <f t="shared" si="41"/>
        <v>0</v>
      </c>
    </row>
    <row r="160" spans="1:17" ht="29.4" thickBot="1" x14ac:dyDescent="0.3">
      <c r="A160" s="1216" t="s">
        <v>1289</v>
      </c>
      <c r="B160" s="1149" t="s">
        <v>1290</v>
      </c>
      <c r="C160" s="1178">
        <v>0</v>
      </c>
      <c r="D160" s="1179">
        <v>0</v>
      </c>
      <c r="E160" s="1180">
        <v>0</v>
      </c>
      <c r="F160" s="1181">
        <v>0</v>
      </c>
      <c r="G160" s="1182">
        <v>0</v>
      </c>
      <c r="H160" s="1183">
        <v>0</v>
      </c>
      <c r="I160" s="1181">
        <v>0</v>
      </c>
      <c r="J160" s="1182">
        <v>0</v>
      </c>
      <c r="K160" s="1183">
        <v>0</v>
      </c>
      <c r="L160" s="1181">
        <v>0</v>
      </c>
      <c r="M160" s="1182">
        <v>0</v>
      </c>
      <c r="N160" s="1183">
        <v>0</v>
      </c>
      <c r="O160" s="1167">
        <f t="shared" si="41"/>
        <v>0</v>
      </c>
      <c r="P160" s="1167">
        <f t="shared" si="41"/>
        <v>0</v>
      </c>
      <c r="Q160" s="1167">
        <f t="shared" si="41"/>
        <v>0</v>
      </c>
    </row>
    <row r="161" spans="1:17" ht="19.8" thickBot="1" x14ac:dyDescent="0.3">
      <c r="A161" s="1154" t="s">
        <v>1291</v>
      </c>
      <c r="B161" s="1149" t="s">
        <v>1292</v>
      </c>
      <c r="C161" s="1178">
        <v>0</v>
      </c>
      <c r="D161" s="1179">
        <v>0</v>
      </c>
      <c r="E161" s="1180">
        <v>0</v>
      </c>
      <c r="F161" s="1181">
        <v>0</v>
      </c>
      <c r="G161" s="1182">
        <v>0</v>
      </c>
      <c r="H161" s="1183">
        <v>0</v>
      </c>
      <c r="I161" s="1181">
        <v>0</v>
      </c>
      <c r="J161" s="1182">
        <v>0</v>
      </c>
      <c r="K161" s="1183">
        <v>0</v>
      </c>
      <c r="L161" s="1181">
        <v>0</v>
      </c>
      <c r="M161" s="1182">
        <v>0</v>
      </c>
      <c r="N161" s="1183">
        <v>0</v>
      </c>
      <c r="O161" s="1167">
        <f t="shared" si="41"/>
        <v>0</v>
      </c>
      <c r="P161" s="1167">
        <f t="shared" si="41"/>
        <v>0</v>
      </c>
      <c r="Q161" s="1167">
        <f t="shared" si="41"/>
        <v>0</v>
      </c>
    </row>
    <row r="162" spans="1:17" ht="19.8" thickBot="1" x14ac:dyDescent="0.3">
      <c r="A162" s="1216" t="s">
        <v>1293</v>
      </c>
      <c r="B162" s="1149" t="s">
        <v>1294</v>
      </c>
      <c r="C162" s="1178">
        <f>C163+C164</f>
        <v>1215002</v>
      </c>
      <c r="D162" s="1178">
        <f>D163+D164</f>
        <v>1044056</v>
      </c>
      <c r="E162" s="1180">
        <v>0</v>
      </c>
      <c r="F162" s="1181">
        <v>0</v>
      </c>
      <c r="G162" s="1182">
        <v>0</v>
      </c>
      <c r="H162" s="1183">
        <v>0</v>
      </c>
      <c r="I162" s="1181">
        <v>0</v>
      </c>
      <c r="J162" s="1182">
        <v>0</v>
      </c>
      <c r="K162" s="1183">
        <v>0</v>
      </c>
      <c r="L162" s="1181">
        <v>0</v>
      </c>
      <c r="M162" s="1182">
        <v>0</v>
      </c>
      <c r="N162" s="1183">
        <v>0</v>
      </c>
      <c r="O162" s="1167">
        <f t="shared" si="41"/>
        <v>1215002</v>
      </c>
      <c r="P162" s="1167">
        <f t="shared" si="41"/>
        <v>1044056</v>
      </c>
      <c r="Q162" s="1167">
        <f t="shared" si="41"/>
        <v>0</v>
      </c>
    </row>
    <row r="163" spans="1:17" ht="29.4" thickBot="1" x14ac:dyDescent="0.3">
      <c r="A163" s="1216" t="s">
        <v>1295</v>
      </c>
      <c r="B163" s="1149" t="s">
        <v>1296</v>
      </c>
      <c r="C163" s="1178">
        <v>1214364</v>
      </c>
      <c r="D163" s="1179">
        <v>1044056</v>
      </c>
      <c r="E163" s="1180">
        <v>0</v>
      </c>
      <c r="F163" s="1181">
        <v>0</v>
      </c>
      <c r="G163" s="1182">
        <v>0</v>
      </c>
      <c r="H163" s="1183">
        <v>0</v>
      </c>
      <c r="I163" s="1181">
        <v>0</v>
      </c>
      <c r="J163" s="1182">
        <v>0</v>
      </c>
      <c r="K163" s="1183">
        <v>0</v>
      </c>
      <c r="L163" s="1181">
        <v>0</v>
      </c>
      <c r="M163" s="1182">
        <v>0</v>
      </c>
      <c r="N163" s="1183">
        <v>0</v>
      </c>
      <c r="O163" s="1167">
        <f t="shared" si="41"/>
        <v>1214364</v>
      </c>
      <c r="P163" s="1167">
        <f t="shared" si="41"/>
        <v>1044056</v>
      </c>
      <c r="Q163" s="1167">
        <f t="shared" si="41"/>
        <v>0</v>
      </c>
    </row>
    <row r="164" spans="1:17" ht="19.8" thickBot="1" x14ac:dyDescent="0.3">
      <c r="A164" s="1154" t="s">
        <v>1291</v>
      </c>
      <c r="B164" s="1149" t="s">
        <v>1297</v>
      </c>
      <c r="C164" s="1194">
        <v>638</v>
      </c>
      <c r="D164" s="1195">
        <v>0</v>
      </c>
      <c r="E164" s="1196">
        <v>0</v>
      </c>
      <c r="F164" s="1200">
        <v>0</v>
      </c>
      <c r="G164" s="1201">
        <v>0</v>
      </c>
      <c r="H164" s="1202">
        <v>0</v>
      </c>
      <c r="I164" s="1200">
        <v>0</v>
      </c>
      <c r="J164" s="1201">
        <v>0</v>
      </c>
      <c r="K164" s="1202">
        <v>0</v>
      </c>
      <c r="L164" s="1200">
        <v>0</v>
      </c>
      <c r="M164" s="1201">
        <v>0</v>
      </c>
      <c r="N164" s="1202">
        <v>0</v>
      </c>
      <c r="O164" s="1167">
        <f t="shared" si="41"/>
        <v>638</v>
      </c>
      <c r="P164" s="1167">
        <f t="shared" si="41"/>
        <v>0</v>
      </c>
      <c r="Q164" s="1167">
        <f t="shared" si="41"/>
        <v>0</v>
      </c>
    </row>
    <row r="165" spans="1:17" ht="39" thickBot="1" x14ac:dyDescent="0.3">
      <c r="A165" s="1148" t="s">
        <v>1298</v>
      </c>
      <c r="B165" s="1149" t="s">
        <v>1299</v>
      </c>
      <c r="C165" s="1167">
        <f>C166+C169</f>
        <v>39932</v>
      </c>
      <c r="D165" s="1167">
        <f>D166+D169</f>
        <v>0</v>
      </c>
      <c r="E165" s="1167">
        <f t="shared" ref="E165:N165" si="44">E166+E169</f>
        <v>0</v>
      </c>
      <c r="F165" s="1167">
        <f t="shared" si="44"/>
        <v>0</v>
      </c>
      <c r="G165" s="1167">
        <f t="shared" si="44"/>
        <v>0</v>
      </c>
      <c r="H165" s="1167">
        <f t="shared" si="44"/>
        <v>0</v>
      </c>
      <c r="I165" s="1167">
        <f t="shared" si="44"/>
        <v>0</v>
      </c>
      <c r="J165" s="1167">
        <f t="shared" si="44"/>
        <v>0</v>
      </c>
      <c r="K165" s="1167">
        <f t="shared" si="44"/>
        <v>0</v>
      </c>
      <c r="L165" s="1167">
        <f t="shared" si="44"/>
        <v>0</v>
      </c>
      <c r="M165" s="1167">
        <f t="shared" si="44"/>
        <v>0</v>
      </c>
      <c r="N165" s="1167">
        <f t="shared" si="44"/>
        <v>0</v>
      </c>
      <c r="O165" s="1167">
        <f t="shared" si="41"/>
        <v>39932</v>
      </c>
      <c r="P165" s="1167">
        <f t="shared" si="41"/>
        <v>0</v>
      </c>
      <c r="Q165" s="1167">
        <f t="shared" si="41"/>
        <v>0</v>
      </c>
    </row>
    <row r="166" spans="1:17" ht="19.8" thickBot="1" x14ac:dyDescent="0.3">
      <c r="A166" s="1216" t="s">
        <v>1300</v>
      </c>
      <c r="B166" s="1149" t="s">
        <v>1301</v>
      </c>
      <c r="C166" s="1197">
        <f>C167+C168</f>
        <v>31587</v>
      </c>
      <c r="D166" s="1198">
        <f>D167</f>
        <v>0</v>
      </c>
      <c r="E166" s="1199">
        <v>0</v>
      </c>
      <c r="F166" s="1249">
        <v>0</v>
      </c>
      <c r="G166" s="1250">
        <v>0</v>
      </c>
      <c r="H166" s="1251">
        <v>0</v>
      </c>
      <c r="I166" s="1249">
        <v>0</v>
      </c>
      <c r="J166" s="1250">
        <v>0</v>
      </c>
      <c r="K166" s="1251">
        <v>0</v>
      </c>
      <c r="L166" s="1249">
        <v>0</v>
      </c>
      <c r="M166" s="1250">
        <v>0</v>
      </c>
      <c r="N166" s="1251">
        <v>0</v>
      </c>
      <c r="O166" s="1167">
        <f t="shared" si="41"/>
        <v>31587</v>
      </c>
      <c r="P166" s="1167">
        <f t="shared" si="41"/>
        <v>0</v>
      </c>
      <c r="Q166" s="1167">
        <f t="shared" si="41"/>
        <v>0</v>
      </c>
    </row>
    <row r="167" spans="1:17" ht="29.4" thickBot="1" x14ac:dyDescent="0.3">
      <c r="A167" s="1216" t="s">
        <v>1302</v>
      </c>
      <c r="B167" s="1149" t="s">
        <v>1303</v>
      </c>
      <c r="C167" s="1178">
        <v>31587</v>
      </c>
      <c r="D167" s="1179">
        <v>0</v>
      </c>
      <c r="E167" s="1180">
        <v>0</v>
      </c>
      <c r="F167" s="1181">
        <v>0</v>
      </c>
      <c r="G167" s="1182">
        <v>0</v>
      </c>
      <c r="H167" s="1183">
        <v>0</v>
      </c>
      <c r="I167" s="1181">
        <v>0</v>
      </c>
      <c r="J167" s="1182">
        <v>0</v>
      </c>
      <c r="K167" s="1183">
        <v>0</v>
      </c>
      <c r="L167" s="1181">
        <v>0</v>
      </c>
      <c r="M167" s="1182">
        <v>0</v>
      </c>
      <c r="N167" s="1183">
        <v>0</v>
      </c>
      <c r="O167" s="1167">
        <f t="shared" si="41"/>
        <v>31587</v>
      </c>
      <c r="P167" s="1167">
        <f t="shared" si="41"/>
        <v>0</v>
      </c>
      <c r="Q167" s="1167">
        <f t="shared" si="41"/>
        <v>0</v>
      </c>
    </row>
    <row r="168" spans="1:17" ht="19.8" thickBot="1" x14ac:dyDescent="0.3">
      <c r="A168" s="1216" t="s">
        <v>1304</v>
      </c>
      <c r="B168" s="1149" t="s">
        <v>1305</v>
      </c>
      <c r="C168" s="1178">
        <v>0</v>
      </c>
      <c r="D168" s="1179">
        <v>0</v>
      </c>
      <c r="E168" s="1180">
        <v>0</v>
      </c>
      <c r="F168" s="1181">
        <v>0</v>
      </c>
      <c r="G168" s="1182">
        <v>0</v>
      </c>
      <c r="H168" s="1183">
        <v>0</v>
      </c>
      <c r="I168" s="1181">
        <v>0</v>
      </c>
      <c r="J168" s="1182">
        <v>0</v>
      </c>
      <c r="K168" s="1183">
        <v>0</v>
      </c>
      <c r="L168" s="1181">
        <v>0</v>
      </c>
      <c r="M168" s="1182">
        <v>0</v>
      </c>
      <c r="N168" s="1183">
        <v>0</v>
      </c>
      <c r="O168" s="1167">
        <f t="shared" si="41"/>
        <v>0</v>
      </c>
      <c r="P168" s="1167">
        <f t="shared" si="41"/>
        <v>0</v>
      </c>
      <c r="Q168" s="1167">
        <f t="shared" si="41"/>
        <v>0</v>
      </c>
    </row>
    <row r="169" spans="1:17" ht="29.4" thickBot="1" x14ac:dyDescent="0.3">
      <c r="A169" s="1216" t="s">
        <v>1306</v>
      </c>
      <c r="B169" s="1149" t="s">
        <v>1307</v>
      </c>
      <c r="C169" s="1178">
        <f>C170+C172+C171</f>
        <v>8345</v>
      </c>
      <c r="D169" s="1179">
        <f>D170</f>
        <v>0</v>
      </c>
      <c r="E169" s="1180">
        <f>E170</f>
        <v>0</v>
      </c>
      <c r="F169" s="1181">
        <v>0</v>
      </c>
      <c r="G169" s="1182">
        <v>0</v>
      </c>
      <c r="H169" s="1183">
        <v>0</v>
      </c>
      <c r="I169" s="1181">
        <v>0</v>
      </c>
      <c r="J169" s="1182">
        <v>0</v>
      </c>
      <c r="K169" s="1183">
        <v>0</v>
      </c>
      <c r="L169" s="1181">
        <v>0</v>
      </c>
      <c r="M169" s="1182">
        <v>0</v>
      </c>
      <c r="N169" s="1183">
        <v>0</v>
      </c>
      <c r="O169" s="1167">
        <f t="shared" si="41"/>
        <v>8345</v>
      </c>
      <c r="P169" s="1167">
        <f t="shared" si="41"/>
        <v>0</v>
      </c>
      <c r="Q169" s="1167">
        <f t="shared" si="41"/>
        <v>0</v>
      </c>
    </row>
    <row r="170" spans="1:17" ht="29.4" thickBot="1" x14ac:dyDescent="0.3">
      <c r="A170" s="1216" t="s">
        <v>1308</v>
      </c>
      <c r="B170" s="1149" t="s">
        <v>1309</v>
      </c>
      <c r="C170" s="1178">
        <v>0</v>
      </c>
      <c r="D170" s="1179">
        <v>0</v>
      </c>
      <c r="E170" s="1180">
        <v>0</v>
      </c>
      <c r="F170" s="1181">
        <v>0</v>
      </c>
      <c r="G170" s="1182">
        <v>0</v>
      </c>
      <c r="H170" s="1183">
        <v>0</v>
      </c>
      <c r="I170" s="1181">
        <v>0</v>
      </c>
      <c r="J170" s="1182">
        <v>0</v>
      </c>
      <c r="K170" s="1183">
        <v>0</v>
      </c>
      <c r="L170" s="1181">
        <v>0</v>
      </c>
      <c r="M170" s="1182">
        <v>0</v>
      </c>
      <c r="N170" s="1183">
        <v>0</v>
      </c>
      <c r="O170" s="1167">
        <f t="shared" si="41"/>
        <v>0</v>
      </c>
      <c r="P170" s="1167">
        <f t="shared" si="41"/>
        <v>0</v>
      </c>
      <c r="Q170" s="1167">
        <f t="shared" si="41"/>
        <v>0</v>
      </c>
    </row>
    <row r="171" spans="1:17" ht="19.8" thickBot="1" x14ac:dyDescent="0.3">
      <c r="A171" s="1216" t="s">
        <v>1310</v>
      </c>
      <c r="B171" s="1149" t="s">
        <v>1311</v>
      </c>
      <c r="C171" s="1226">
        <v>2546</v>
      </c>
      <c r="D171" s="1184">
        <v>0</v>
      </c>
      <c r="E171" s="1204">
        <v>0</v>
      </c>
      <c r="F171" s="1258">
        <v>0</v>
      </c>
      <c r="G171" s="1259">
        <v>0</v>
      </c>
      <c r="H171" s="1260">
        <v>0</v>
      </c>
      <c r="I171" s="1258">
        <v>0</v>
      </c>
      <c r="J171" s="1259">
        <v>0</v>
      </c>
      <c r="K171" s="1260">
        <v>0</v>
      </c>
      <c r="L171" s="1258">
        <v>0</v>
      </c>
      <c r="M171" s="1259">
        <v>0</v>
      </c>
      <c r="N171" s="1260">
        <v>0</v>
      </c>
      <c r="O171" s="1167">
        <f t="shared" si="41"/>
        <v>2546</v>
      </c>
      <c r="P171" s="1167">
        <f t="shared" si="41"/>
        <v>0</v>
      </c>
      <c r="Q171" s="1167">
        <f t="shared" si="41"/>
        <v>0</v>
      </c>
    </row>
    <row r="172" spans="1:17" ht="19.8" thickBot="1" x14ac:dyDescent="0.3">
      <c r="A172" s="1154" t="s">
        <v>1312</v>
      </c>
      <c r="B172" s="1149" t="s">
        <v>1313</v>
      </c>
      <c r="C172" s="1194">
        <v>5799</v>
      </c>
      <c r="D172" s="1195">
        <v>0</v>
      </c>
      <c r="E172" s="1196">
        <v>0</v>
      </c>
      <c r="F172" s="1200">
        <v>0</v>
      </c>
      <c r="G172" s="1201">
        <v>0</v>
      </c>
      <c r="H172" s="1202">
        <v>0</v>
      </c>
      <c r="I172" s="1200">
        <v>0</v>
      </c>
      <c r="J172" s="1201">
        <v>0</v>
      </c>
      <c r="K172" s="1202">
        <v>0</v>
      </c>
      <c r="L172" s="1200">
        <v>0</v>
      </c>
      <c r="M172" s="1201">
        <v>0</v>
      </c>
      <c r="N172" s="1202">
        <v>0</v>
      </c>
      <c r="O172" s="1167">
        <f t="shared" si="41"/>
        <v>5799</v>
      </c>
      <c r="P172" s="1167">
        <f t="shared" si="41"/>
        <v>0</v>
      </c>
      <c r="Q172" s="1167">
        <f t="shared" si="41"/>
        <v>0</v>
      </c>
    </row>
    <row r="173" spans="1:17" ht="29.4" thickBot="1" x14ac:dyDescent="0.3">
      <c r="A173" s="1148" t="s">
        <v>1314</v>
      </c>
      <c r="B173" s="1149" t="s">
        <v>1315</v>
      </c>
      <c r="C173" s="1167">
        <v>0</v>
      </c>
      <c r="D173" s="1167">
        <v>0</v>
      </c>
      <c r="E173" s="1167">
        <v>0</v>
      </c>
      <c r="F173" s="1203">
        <v>0</v>
      </c>
      <c r="G173" s="1203">
        <v>0</v>
      </c>
      <c r="H173" s="1203">
        <v>0</v>
      </c>
      <c r="I173" s="1203">
        <v>0</v>
      </c>
      <c r="J173" s="1203">
        <v>0</v>
      </c>
      <c r="K173" s="1203">
        <v>0</v>
      </c>
      <c r="L173" s="1203">
        <v>0</v>
      </c>
      <c r="M173" s="1203">
        <v>0</v>
      </c>
      <c r="N173" s="1203">
        <v>0</v>
      </c>
      <c r="O173" s="1167">
        <f t="shared" si="41"/>
        <v>0</v>
      </c>
      <c r="P173" s="1167">
        <f t="shared" si="41"/>
        <v>0</v>
      </c>
      <c r="Q173" s="1167">
        <f t="shared" si="41"/>
        <v>0</v>
      </c>
    </row>
    <row r="174" spans="1:17" ht="29.4" thickBot="1" x14ac:dyDescent="0.3">
      <c r="A174" s="1216" t="s">
        <v>1316</v>
      </c>
      <c r="B174" s="1149" t="s">
        <v>1317</v>
      </c>
      <c r="C174" s="1197">
        <v>0</v>
      </c>
      <c r="D174" s="1198">
        <v>0</v>
      </c>
      <c r="E174" s="1199">
        <v>0</v>
      </c>
      <c r="F174" s="1249">
        <v>0</v>
      </c>
      <c r="G174" s="1250">
        <v>0</v>
      </c>
      <c r="H174" s="1251">
        <v>0</v>
      </c>
      <c r="I174" s="1249">
        <v>0</v>
      </c>
      <c r="J174" s="1250">
        <v>0</v>
      </c>
      <c r="K174" s="1251">
        <v>0</v>
      </c>
      <c r="L174" s="1249">
        <v>0</v>
      </c>
      <c r="M174" s="1250">
        <v>0</v>
      </c>
      <c r="N174" s="1251">
        <v>0</v>
      </c>
      <c r="O174" s="1167">
        <f t="shared" si="41"/>
        <v>0</v>
      </c>
      <c r="P174" s="1167">
        <f t="shared" si="41"/>
        <v>0</v>
      </c>
      <c r="Q174" s="1167">
        <f t="shared" si="41"/>
        <v>0</v>
      </c>
    </row>
    <row r="175" spans="1:17" ht="29.4" thickBot="1" x14ac:dyDescent="0.3">
      <c r="A175" s="1154" t="s">
        <v>1318</v>
      </c>
      <c r="B175" s="1149" t="s">
        <v>1319</v>
      </c>
      <c r="C175" s="1178">
        <v>0</v>
      </c>
      <c r="D175" s="1179">
        <v>0</v>
      </c>
      <c r="E175" s="1180">
        <v>0</v>
      </c>
      <c r="F175" s="1181">
        <v>0</v>
      </c>
      <c r="G175" s="1182">
        <v>0</v>
      </c>
      <c r="H175" s="1183">
        <v>0</v>
      </c>
      <c r="I175" s="1181">
        <v>0</v>
      </c>
      <c r="J175" s="1182">
        <v>0</v>
      </c>
      <c r="K175" s="1183">
        <v>0</v>
      </c>
      <c r="L175" s="1181">
        <v>0</v>
      </c>
      <c r="M175" s="1182">
        <v>0</v>
      </c>
      <c r="N175" s="1183">
        <v>0</v>
      </c>
      <c r="O175" s="1167">
        <f t="shared" si="41"/>
        <v>0</v>
      </c>
      <c r="P175" s="1167">
        <f t="shared" si="41"/>
        <v>0</v>
      </c>
      <c r="Q175" s="1167">
        <f t="shared" si="41"/>
        <v>0</v>
      </c>
    </row>
    <row r="176" spans="1:17" ht="19.8" thickBot="1" x14ac:dyDescent="0.3">
      <c r="A176" s="1154" t="s">
        <v>1320</v>
      </c>
      <c r="B176" s="1149" t="s">
        <v>1321</v>
      </c>
      <c r="C176" s="1194">
        <v>0</v>
      </c>
      <c r="D176" s="1195">
        <v>0</v>
      </c>
      <c r="E176" s="1196">
        <v>0</v>
      </c>
      <c r="F176" s="1200">
        <v>0</v>
      </c>
      <c r="G176" s="1201">
        <v>0</v>
      </c>
      <c r="H176" s="1202">
        <v>0</v>
      </c>
      <c r="I176" s="1200">
        <v>0</v>
      </c>
      <c r="J176" s="1201">
        <v>0</v>
      </c>
      <c r="K176" s="1202">
        <v>0</v>
      </c>
      <c r="L176" s="1200">
        <v>0</v>
      </c>
      <c r="M176" s="1201">
        <v>0</v>
      </c>
      <c r="N176" s="1202">
        <v>0</v>
      </c>
      <c r="O176" s="1167">
        <f t="shared" si="41"/>
        <v>0</v>
      </c>
      <c r="P176" s="1167">
        <f t="shared" si="41"/>
        <v>0</v>
      </c>
      <c r="Q176" s="1167">
        <f t="shared" si="41"/>
        <v>0</v>
      </c>
    </row>
    <row r="177" spans="1:17" ht="29.4" thickBot="1" x14ac:dyDescent="0.3">
      <c r="A177" s="1172" t="s">
        <v>1322</v>
      </c>
      <c r="B177" s="1149" t="s">
        <v>1323</v>
      </c>
      <c r="C177" s="1167">
        <v>0</v>
      </c>
      <c r="D177" s="1167">
        <v>0</v>
      </c>
      <c r="E177" s="1167">
        <v>0</v>
      </c>
      <c r="F177" s="1203">
        <v>0</v>
      </c>
      <c r="G177" s="1203">
        <v>0</v>
      </c>
      <c r="H177" s="1203">
        <v>0</v>
      </c>
      <c r="I177" s="1203">
        <v>0</v>
      </c>
      <c r="J177" s="1203">
        <v>0</v>
      </c>
      <c r="K177" s="1203">
        <v>0</v>
      </c>
      <c r="L177" s="1203">
        <v>0</v>
      </c>
      <c r="M177" s="1203">
        <v>0</v>
      </c>
      <c r="N177" s="1203">
        <v>0</v>
      </c>
      <c r="O177" s="1167">
        <f t="shared" si="41"/>
        <v>0</v>
      </c>
      <c r="P177" s="1167">
        <f t="shared" si="41"/>
        <v>0</v>
      </c>
      <c r="Q177" s="1167">
        <f t="shared" si="41"/>
        <v>0</v>
      </c>
    </row>
    <row r="178" spans="1:17" ht="29.4" thickBot="1" x14ac:dyDescent="0.3">
      <c r="A178" s="1148" t="s">
        <v>1324</v>
      </c>
      <c r="B178" s="1149" t="s">
        <v>1325</v>
      </c>
      <c r="C178" s="1167">
        <v>0</v>
      </c>
      <c r="D178" s="1167">
        <v>0</v>
      </c>
      <c r="E178" s="1167">
        <v>0</v>
      </c>
      <c r="F178" s="1203">
        <v>0</v>
      </c>
      <c r="G178" s="1203">
        <v>0</v>
      </c>
      <c r="H178" s="1203">
        <v>0</v>
      </c>
      <c r="I178" s="1203">
        <v>0</v>
      </c>
      <c r="J178" s="1203">
        <v>0</v>
      </c>
      <c r="K178" s="1203">
        <v>0</v>
      </c>
      <c r="L178" s="1203">
        <v>0</v>
      </c>
      <c r="M178" s="1203">
        <v>0</v>
      </c>
      <c r="N178" s="1203">
        <v>0</v>
      </c>
      <c r="O178" s="1167">
        <f t="shared" si="41"/>
        <v>0</v>
      </c>
      <c r="P178" s="1167">
        <f t="shared" si="41"/>
        <v>0</v>
      </c>
      <c r="Q178" s="1167">
        <f t="shared" si="41"/>
        <v>0</v>
      </c>
    </row>
    <row r="179" spans="1:17" ht="29.4" thickBot="1" x14ac:dyDescent="0.3">
      <c r="A179" s="1216" t="s">
        <v>1326</v>
      </c>
      <c r="B179" s="1149" t="s">
        <v>1327</v>
      </c>
      <c r="C179" s="1197">
        <v>0</v>
      </c>
      <c r="D179" s="1198">
        <v>0</v>
      </c>
      <c r="E179" s="1199">
        <v>0</v>
      </c>
      <c r="F179" s="1249">
        <v>0</v>
      </c>
      <c r="G179" s="1250">
        <v>0</v>
      </c>
      <c r="H179" s="1251">
        <v>0</v>
      </c>
      <c r="I179" s="1249">
        <v>0</v>
      </c>
      <c r="J179" s="1250">
        <v>0</v>
      </c>
      <c r="K179" s="1251">
        <v>0</v>
      </c>
      <c r="L179" s="1249">
        <v>0</v>
      </c>
      <c r="M179" s="1250">
        <v>0</v>
      </c>
      <c r="N179" s="1251">
        <v>0</v>
      </c>
      <c r="O179" s="1167">
        <f t="shared" si="41"/>
        <v>0</v>
      </c>
      <c r="P179" s="1167">
        <f t="shared" si="41"/>
        <v>0</v>
      </c>
      <c r="Q179" s="1167">
        <f t="shared" si="41"/>
        <v>0</v>
      </c>
    </row>
    <row r="180" spans="1:17" ht="19.8" thickBot="1" x14ac:dyDescent="0.3">
      <c r="A180" s="1154" t="s">
        <v>1328</v>
      </c>
      <c r="B180" s="1149" t="s">
        <v>1329</v>
      </c>
      <c r="C180" s="1194">
        <v>0</v>
      </c>
      <c r="D180" s="1195">
        <v>0</v>
      </c>
      <c r="E180" s="1196">
        <v>0</v>
      </c>
      <c r="F180" s="1200">
        <v>0</v>
      </c>
      <c r="G180" s="1201">
        <v>0</v>
      </c>
      <c r="H180" s="1202">
        <v>0</v>
      </c>
      <c r="I180" s="1200">
        <v>0</v>
      </c>
      <c r="J180" s="1201">
        <v>0</v>
      </c>
      <c r="K180" s="1202">
        <v>0</v>
      </c>
      <c r="L180" s="1200">
        <v>0</v>
      </c>
      <c r="M180" s="1201">
        <v>0</v>
      </c>
      <c r="N180" s="1202">
        <v>0</v>
      </c>
      <c r="O180" s="1167">
        <f t="shared" si="41"/>
        <v>0</v>
      </c>
      <c r="P180" s="1167">
        <f t="shared" si="41"/>
        <v>0</v>
      </c>
      <c r="Q180" s="1167">
        <f t="shared" si="41"/>
        <v>0</v>
      </c>
    </row>
    <row r="181" spans="1:17" ht="29.4" thickBot="1" x14ac:dyDescent="0.3">
      <c r="A181" s="1148" t="s">
        <v>1330</v>
      </c>
      <c r="B181" s="1149" t="s">
        <v>1331</v>
      </c>
      <c r="C181" s="1167">
        <v>0</v>
      </c>
      <c r="D181" s="1167">
        <v>0</v>
      </c>
      <c r="E181" s="1167">
        <v>0</v>
      </c>
      <c r="F181" s="1203">
        <v>0</v>
      </c>
      <c r="G181" s="1203">
        <v>0</v>
      </c>
      <c r="H181" s="1203">
        <v>0</v>
      </c>
      <c r="I181" s="1203">
        <v>0</v>
      </c>
      <c r="J181" s="1203">
        <v>0</v>
      </c>
      <c r="K181" s="1203">
        <v>0</v>
      </c>
      <c r="L181" s="1203">
        <v>0</v>
      </c>
      <c r="M181" s="1203">
        <v>0</v>
      </c>
      <c r="N181" s="1203">
        <v>0</v>
      </c>
      <c r="O181" s="1167">
        <f t="shared" si="41"/>
        <v>0</v>
      </c>
      <c r="P181" s="1167">
        <f t="shared" si="41"/>
        <v>0</v>
      </c>
      <c r="Q181" s="1167">
        <f t="shared" si="41"/>
        <v>0</v>
      </c>
    </row>
    <row r="182" spans="1:17" ht="29.4" thickBot="1" x14ac:dyDescent="0.3">
      <c r="A182" s="1154" t="s">
        <v>1332</v>
      </c>
      <c r="B182" s="1149" t="s">
        <v>1333</v>
      </c>
      <c r="C182" s="1197">
        <v>0</v>
      </c>
      <c r="D182" s="1198">
        <v>0</v>
      </c>
      <c r="E182" s="1199">
        <v>0</v>
      </c>
      <c r="F182" s="1249">
        <v>0</v>
      </c>
      <c r="G182" s="1250">
        <v>0</v>
      </c>
      <c r="H182" s="1251">
        <v>0</v>
      </c>
      <c r="I182" s="1249">
        <v>0</v>
      </c>
      <c r="J182" s="1250">
        <v>0</v>
      </c>
      <c r="K182" s="1251">
        <v>0</v>
      </c>
      <c r="L182" s="1249">
        <v>0</v>
      </c>
      <c r="M182" s="1250">
        <v>0</v>
      </c>
      <c r="N182" s="1251">
        <v>0</v>
      </c>
      <c r="O182" s="1167">
        <f t="shared" si="41"/>
        <v>0</v>
      </c>
      <c r="P182" s="1167">
        <f t="shared" si="41"/>
        <v>0</v>
      </c>
      <c r="Q182" s="1167">
        <f t="shared" si="41"/>
        <v>0</v>
      </c>
    </row>
    <row r="183" spans="1:17" ht="29.4" thickBot="1" x14ac:dyDescent="0.3">
      <c r="A183" s="1154" t="s">
        <v>1334</v>
      </c>
      <c r="B183" s="1149" t="s">
        <v>1335</v>
      </c>
      <c r="C183" s="1194">
        <v>0</v>
      </c>
      <c r="D183" s="1195">
        <v>0</v>
      </c>
      <c r="E183" s="1196">
        <v>0</v>
      </c>
      <c r="F183" s="1200">
        <v>0</v>
      </c>
      <c r="G183" s="1201">
        <v>0</v>
      </c>
      <c r="H183" s="1202">
        <v>0</v>
      </c>
      <c r="I183" s="1200">
        <v>0</v>
      </c>
      <c r="J183" s="1201">
        <v>0</v>
      </c>
      <c r="K183" s="1202">
        <v>0</v>
      </c>
      <c r="L183" s="1200">
        <v>0</v>
      </c>
      <c r="M183" s="1201">
        <v>0</v>
      </c>
      <c r="N183" s="1202">
        <v>0</v>
      </c>
      <c r="O183" s="1167">
        <f t="shared" si="41"/>
        <v>0</v>
      </c>
      <c r="P183" s="1167">
        <f t="shared" si="41"/>
        <v>0</v>
      </c>
      <c r="Q183" s="1167">
        <f t="shared" si="41"/>
        <v>0</v>
      </c>
    </row>
    <row r="184" spans="1:17" ht="29.4" thickBot="1" x14ac:dyDescent="0.3">
      <c r="A184" s="1148" t="s">
        <v>1336</v>
      </c>
      <c r="B184" s="1149" t="s">
        <v>1337</v>
      </c>
      <c r="C184" s="1167">
        <f>C185+C186</f>
        <v>0</v>
      </c>
      <c r="D184" s="1167">
        <f t="shared" ref="D184:N184" si="45">D185+D186</f>
        <v>0</v>
      </c>
      <c r="E184" s="1167">
        <f t="shared" si="45"/>
        <v>0</v>
      </c>
      <c r="F184" s="1167">
        <f t="shared" si="45"/>
        <v>0</v>
      </c>
      <c r="G184" s="1167">
        <f t="shared" si="45"/>
        <v>0</v>
      </c>
      <c r="H184" s="1167">
        <f t="shared" si="45"/>
        <v>0</v>
      </c>
      <c r="I184" s="1167">
        <f t="shared" si="45"/>
        <v>0</v>
      </c>
      <c r="J184" s="1167">
        <f t="shared" si="45"/>
        <v>0</v>
      </c>
      <c r="K184" s="1167">
        <f t="shared" si="45"/>
        <v>0</v>
      </c>
      <c r="L184" s="1167">
        <f t="shared" si="45"/>
        <v>0</v>
      </c>
      <c r="M184" s="1167">
        <f t="shared" si="45"/>
        <v>0</v>
      </c>
      <c r="N184" s="1167">
        <f t="shared" si="45"/>
        <v>0</v>
      </c>
      <c r="O184" s="1167">
        <f t="shared" si="41"/>
        <v>0</v>
      </c>
      <c r="P184" s="1167">
        <f t="shared" si="41"/>
        <v>0</v>
      </c>
      <c r="Q184" s="1167">
        <f t="shared" si="41"/>
        <v>0</v>
      </c>
    </row>
    <row r="185" spans="1:17" ht="29.4" thickBot="1" x14ac:dyDescent="0.3">
      <c r="A185" s="1154" t="s">
        <v>1338</v>
      </c>
      <c r="B185" s="1149" t="s">
        <v>1339</v>
      </c>
      <c r="C185" s="1197">
        <v>0</v>
      </c>
      <c r="D185" s="1198">
        <v>0</v>
      </c>
      <c r="E185" s="1199">
        <v>0</v>
      </c>
      <c r="F185" s="1249">
        <v>0</v>
      </c>
      <c r="G185" s="1250">
        <v>0</v>
      </c>
      <c r="H185" s="1251">
        <v>0</v>
      </c>
      <c r="I185" s="1249">
        <v>0</v>
      </c>
      <c r="J185" s="1250">
        <v>0</v>
      </c>
      <c r="K185" s="1251">
        <v>0</v>
      </c>
      <c r="L185" s="1249">
        <v>0</v>
      </c>
      <c r="M185" s="1250">
        <v>0</v>
      </c>
      <c r="N185" s="1251">
        <v>0</v>
      </c>
      <c r="O185" s="1167">
        <f t="shared" si="41"/>
        <v>0</v>
      </c>
      <c r="P185" s="1167">
        <f t="shared" si="41"/>
        <v>0</v>
      </c>
      <c r="Q185" s="1167">
        <f t="shared" si="41"/>
        <v>0</v>
      </c>
    </row>
    <row r="186" spans="1:17" ht="19.8" thickBot="1" x14ac:dyDescent="0.3">
      <c r="A186" s="1154" t="s">
        <v>1340</v>
      </c>
      <c r="B186" s="1149" t="s">
        <v>1341</v>
      </c>
      <c r="C186" s="1194">
        <v>0</v>
      </c>
      <c r="D186" s="1195">
        <v>0</v>
      </c>
      <c r="E186" s="1196">
        <v>0</v>
      </c>
      <c r="F186" s="1200">
        <v>0</v>
      </c>
      <c r="G186" s="1201">
        <v>0</v>
      </c>
      <c r="H186" s="1202">
        <v>0</v>
      </c>
      <c r="I186" s="1200">
        <v>0</v>
      </c>
      <c r="J186" s="1201">
        <v>0</v>
      </c>
      <c r="K186" s="1202">
        <v>0</v>
      </c>
      <c r="L186" s="1200">
        <v>0</v>
      </c>
      <c r="M186" s="1201">
        <v>0</v>
      </c>
      <c r="N186" s="1202">
        <v>0</v>
      </c>
      <c r="O186" s="1167">
        <f t="shared" si="41"/>
        <v>0</v>
      </c>
      <c r="P186" s="1167">
        <f t="shared" si="41"/>
        <v>0</v>
      </c>
      <c r="Q186" s="1167">
        <f t="shared" si="41"/>
        <v>0</v>
      </c>
    </row>
    <row r="187" spans="1:17" ht="29.4" thickBot="1" x14ac:dyDescent="0.3">
      <c r="A187" s="1148" t="s">
        <v>1342</v>
      </c>
      <c r="B187" s="1149" t="s">
        <v>1343</v>
      </c>
      <c r="C187" s="1167">
        <v>0</v>
      </c>
      <c r="D187" s="1167">
        <v>0</v>
      </c>
      <c r="E187" s="1167">
        <v>0</v>
      </c>
      <c r="F187" s="1203">
        <v>0</v>
      </c>
      <c r="G187" s="1203">
        <v>0</v>
      </c>
      <c r="H187" s="1203">
        <v>0</v>
      </c>
      <c r="I187" s="1203">
        <v>0</v>
      </c>
      <c r="J187" s="1203">
        <v>0</v>
      </c>
      <c r="K187" s="1203">
        <v>0</v>
      </c>
      <c r="L187" s="1203">
        <v>0</v>
      </c>
      <c r="M187" s="1203">
        <v>0</v>
      </c>
      <c r="N187" s="1203">
        <v>0</v>
      </c>
      <c r="O187" s="1167">
        <f t="shared" si="41"/>
        <v>0</v>
      </c>
      <c r="P187" s="1167">
        <f t="shared" si="41"/>
        <v>0</v>
      </c>
      <c r="Q187" s="1167">
        <f t="shared" si="41"/>
        <v>0</v>
      </c>
    </row>
    <row r="188" spans="1:17" ht="29.4" thickBot="1" x14ac:dyDescent="0.3">
      <c r="A188" s="1216" t="s">
        <v>1344</v>
      </c>
      <c r="B188" s="1149" t="s">
        <v>1345</v>
      </c>
      <c r="C188" s="1197">
        <v>0</v>
      </c>
      <c r="D188" s="1198">
        <v>0</v>
      </c>
      <c r="E188" s="1199">
        <v>0</v>
      </c>
      <c r="F188" s="1249">
        <v>0</v>
      </c>
      <c r="G188" s="1250">
        <v>0</v>
      </c>
      <c r="H188" s="1251">
        <v>0</v>
      </c>
      <c r="I188" s="1249">
        <v>0</v>
      </c>
      <c r="J188" s="1250">
        <v>0</v>
      </c>
      <c r="K188" s="1251">
        <v>0</v>
      </c>
      <c r="L188" s="1249">
        <v>0</v>
      </c>
      <c r="M188" s="1250">
        <v>0</v>
      </c>
      <c r="N188" s="1251">
        <v>0</v>
      </c>
      <c r="O188" s="1167">
        <f t="shared" si="41"/>
        <v>0</v>
      </c>
      <c r="P188" s="1167">
        <f t="shared" si="41"/>
        <v>0</v>
      </c>
      <c r="Q188" s="1167">
        <f t="shared" si="41"/>
        <v>0</v>
      </c>
    </row>
    <row r="189" spans="1:17" ht="19.8" thickBot="1" x14ac:dyDescent="0.3">
      <c r="A189" s="1154" t="s">
        <v>1346</v>
      </c>
      <c r="B189" s="1149" t="s">
        <v>1347</v>
      </c>
      <c r="C189" s="1194">
        <v>0</v>
      </c>
      <c r="D189" s="1195">
        <v>0</v>
      </c>
      <c r="E189" s="1196">
        <v>0</v>
      </c>
      <c r="F189" s="1200">
        <v>0</v>
      </c>
      <c r="G189" s="1201">
        <v>0</v>
      </c>
      <c r="H189" s="1202">
        <v>0</v>
      </c>
      <c r="I189" s="1200">
        <v>0</v>
      </c>
      <c r="J189" s="1201">
        <v>0</v>
      </c>
      <c r="K189" s="1202">
        <v>0</v>
      </c>
      <c r="L189" s="1200">
        <v>0</v>
      </c>
      <c r="M189" s="1201">
        <v>0</v>
      </c>
      <c r="N189" s="1202">
        <v>0</v>
      </c>
      <c r="O189" s="1167">
        <f t="shared" si="41"/>
        <v>0</v>
      </c>
      <c r="P189" s="1167">
        <f t="shared" si="41"/>
        <v>0</v>
      </c>
      <c r="Q189" s="1167">
        <f t="shared" si="41"/>
        <v>0</v>
      </c>
    </row>
    <row r="190" spans="1:17" ht="19.8" thickBot="1" x14ac:dyDescent="0.3">
      <c r="A190" s="1172" t="s">
        <v>1348</v>
      </c>
      <c r="B190" s="1149" t="s">
        <v>1349</v>
      </c>
      <c r="C190" s="1167">
        <f>C191</f>
        <v>103557</v>
      </c>
      <c r="D190" s="1167">
        <f>D191</f>
        <v>103557</v>
      </c>
      <c r="E190" s="1167">
        <v>0</v>
      </c>
      <c r="F190" s="1203">
        <v>0</v>
      </c>
      <c r="G190" s="1203">
        <v>0</v>
      </c>
      <c r="H190" s="1203">
        <v>0</v>
      </c>
      <c r="I190" s="1203">
        <v>0</v>
      </c>
      <c r="J190" s="1203">
        <v>0</v>
      </c>
      <c r="K190" s="1203">
        <v>0</v>
      </c>
      <c r="L190" s="1203">
        <v>0</v>
      </c>
      <c r="M190" s="1203">
        <v>0</v>
      </c>
      <c r="N190" s="1203">
        <v>0</v>
      </c>
      <c r="O190" s="1167">
        <f t="shared" si="41"/>
        <v>103557</v>
      </c>
      <c r="P190" s="1167">
        <f t="shared" si="41"/>
        <v>103557</v>
      </c>
      <c r="Q190" s="1167">
        <f t="shared" si="41"/>
        <v>0</v>
      </c>
    </row>
    <row r="191" spans="1:17" ht="29.4" thickBot="1" x14ac:dyDescent="0.3">
      <c r="A191" s="1148" t="s">
        <v>1350</v>
      </c>
      <c r="B191" s="1149" t="s">
        <v>1351</v>
      </c>
      <c r="C191" s="1167">
        <f>C192+C200</f>
        <v>103557</v>
      </c>
      <c r="D191" s="1167">
        <f>D192+D200+D213</f>
        <v>103557</v>
      </c>
      <c r="E191" s="1167">
        <v>0</v>
      </c>
      <c r="F191" s="1203">
        <v>0</v>
      </c>
      <c r="G191" s="1203">
        <v>0</v>
      </c>
      <c r="H191" s="1203">
        <v>0</v>
      </c>
      <c r="I191" s="1203">
        <v>0</v>
      </c>
      <c r="J191" s="1203">
        <v>0</v>
      </c>
      <c r="K191" s="1203">
        <v>0</v>
      </c>
      <c r="L191" s="1203">
        <v>0</v>
      </c>
      <c r="M191" s="1203">
        <v>0</v>
      </c>
      <c r="N191" s="1203">
        <v>0</v>
      </c>
      <c r="O191" s="1167">
        <f t="shared" si="41"/>
        <v>103557</v>
      </c>
      <c r="P191" s="1167">
        <f t="shared" si="41"/>
        <v>103557</v>
      </c>
      <c r="Q191" s="1167">
        <f t="shared" si="41"/>
        <v>0</v>
      </c>
    </row>
    <row r="192" spans="1:17" ht="29.4" thickBot="1" x14ac:dyDescent="0.3">
      <c r="A192" s="1148" t="s">
        <v>1352</v>
      </c>
      <c r="B192" s="1149" t="s">
        <v>1353</v>
      </c>
      <c r="C192" s="1205">
        <f>C196</f>
        <v>88989</v>
      </c>
      <c r="D192" s="1205">
        <f>D196</f>
        <v>88989</v>
      </c>
      <c r="E192" s="1205">
        <v>0</v>
      </c>
      <c r="F192" s="1203">
        <v>0</v>
      </c>
      <c r="G192" s="1203">
        <v>0</v>
      </c>
      <c r="H192" s="1203">
        <v>0</v>
      </c>
      <c r="I192" s="1203">
        <v>0</v>
      </c>
      <c r="J192" s="1203">
        <v>0</v>
      </c>
      <c r="K192" s="1203">
        <v>0</v>
      </c>
      <c r="L192" s="1203">
        <v>0</v>
      </c>
      <c r="M192" s="1203">
        <v>0</v>
      </c>
      <c r="N192" s="1203">
        <v>0</v>
      </c>
      <c r="O192" s="1167">
        <f t="shared" si="41"/>
        <v>88989</v>
      </c>
      <c r="P192" s="1167">
        <f t="shared" si="41"/>
        <v>88989</v>
      </c>
      <c r="Q192" s="1167">
        <f t="shared" si="41"/>
        <v>0</v>
      </c>
    </row>
    <row r="193" spans="1:17" ht="19.8" thickBot="1" x14ac:dyDescent="0.3">
      <c r="A193" s="1216" t="s">
        <v>1354</v>
      </c>
      <c r="B193" s="1149" t="s">
        <v>1355</v>
      </c>
      <c r="C193" s="1210">
        <v>0</v>
      </c>
      <c r="D193" s="1232">
        <v>0</v>
      </c>
      <c r="E193" s="1211">
        <v>0</v>
      </c>
      <c r="F193" s="1261">
        <v>0</v>
      </c>
      <c r="G193" s="1250">
        <v>0</v>
      </c>
      <c r="H193" s="1251">
        <v>0</v>
      </c>
      <c r="I193" s="1249">
        <v>0</v>
      </c>
      <c r="J193" s="1250">
        <v>0</v>
      </c>
      <c r="K193" s="1251">
        <v>0</v>
      </c>
      <c r="L193" s="1249">
        <v>0</v>
      </c>
      <c r="M193" s="1250">
        <v>0</v>
      </c>
      <c r="N193" s="1251">
        <v>0</v>
      </c>
      <c r="O193" s="1167">
        <f t="shared" si="41"/>
        <v>0</v>
      </c>
      <c r="P193" s="1167">
        <f t="shared" si="41"/>
        <v>0</v>
      </c>
      <c r="Q193" s="1167">
        <f t="shared" si="41"/>
        <v>0</v>
      </c>
    </row>
    <row r="194" spans="1:17" ht="29.4" thickBot="1" x14ac:dyDescent="0.3">
      <c r="A194" s="1216" t="s">
        <v>1289</v>
      </c>
      <c r="B194" s="1149" t="s">
        <v>1356</v>
      </c>
      <c r="C194" s="1262">
        <v>0</v>
      </c>
      <c r="D194" s="1186">
        <v>0</v>
      </c>
      <c r="E194" s="1263">
        <v>0</v>
      </c>
      <c r="F194" s="1264">
        <v>0</v>
      </c>
      <c r="G194" s="1182">
        <v>0</v>
      </c>
      <c r="H194" s="1183">
        <v>0</v>
      </c>
      <c r="I194" s="1181">
        <v>0</v>
      </c>
      <c r="J194" s="1182">
        <v>0</v>
      </c>
      <c r="K194" s="1183">
        <v>0</v>
      </c>
      <c r="L194" s="1181">
        <v>0</v>
      </c>
      <c r="M194" s="1182">
        <v>0</v>
      </c>
      <c r="N194" s="1183">
        <v>0</v>
      </c>
      <c r="O194" s="1167">
        <f t="shared" si="41"/>
        <v>0</v>
      </c>
      <c r="P194" s="1167">
        <f t="shared" si="41"/>
        <v>0</v>
      </c>
      <c r="Q194" s="1167">
        <f t="shared" si="41"/>
        <v>0</v>
      </c>
    </row>
    <row r="195" spans="1:17" ht="19.8" thickBot="1" x14ac:dyDescent="0.3">
      <c r="A195" s="1154" t="s">
        <v>1291</v>
      </c>
      <c r="B195" s="1149" t="s">
        <v>1357</v>
      </c>
      <c r="C195" s="1262">
        <v>0</v>
      </c>
      <c r="D195" s="1186">
        <v>0</v>
      </c>
      <c r="E195" s="1263">
        <v>0</v>
      </c>
      <c r="F195" s="1264">
        <v>0</v>
      </c>
      <c r="G195" s="1182">
        <v>0</v>
      </c>
      <c r="H195" s="1183">
        <v>0</v>
      </c>
      <c r="I195" s="1181">
        <v>0</v>
      </c>
      <c r="J195" s="1182">
        <v>0</v>
      </c>
      <c r="K195" s="1183">
        <v>0</v>
      </c>
      <c r="L195" s="1181">
        <v>0</v>
      </c>
      <c r="M195" s="1182">
        <v>0</v>
      </c>
      <c r="N195" s="1183">
        <v>0</v>
      </c>
      <c r="O195" s="1167">
        <f t="shared" si="41"/>
        <v>0</v>
      </c>
      <c r="P195" s="1167">
        <f t="shared" si="41"/>
        <v>0</v>
      </c>
      <c r="Q195" s="1167">
        <f t="shared" si="41"/>
        <v>0</v>
      </c>
    </row>
    <row r="196" spans="1:17" ht="29.4" thickBot="1" x14ac:dyDescent="0.3">
      <c r="A196" s="1216" t="s">
        <v>1358</v>
      </c>
      <c r="B196" s="1149" t="s">
        <v>1359</v>
      </c>
      <c r="C196" s="1262">
        <f>C197+C198+C199</f>
        <v>88989</v>
      </c>
      <c r="D196" s="1186">
        <f>D197+D198+D199</f>
        <v>88989</v>
      </c>
      <c r="E196" s="1263">
        <v>0</v>
      </c>
      <c r="F196" s="1264">
        <v>0</v>
      </c>
      <c r="G196" s="1182">
        <v>0</v>
      </c>
      <c r="H196" s="1183">
        <v>0</v>
      </c>
      <c r="I196" s="1181">
        <v>0</v>
      </c>
      <c r="J196" s="1182">
        <v>0</v>
      </c>
      <c r="K196" s="1183">
        <v>0</v>
      </c>
      <c r="L196" s="1181">
        <v>0</v>
      </c>
      <c r="M196" s="1182">
        <v>0</v>
      </c>
      <c r="N196" s="1183">
        <v>0</v>
      </c>
      <c r="O196" s="1167">
        <f t="shared" si="41"/>
        <v>88989</v>
      </c>
      <c r="P196" s="1167">
        <f t="shared" si="41"/>
        <v>88989</v>
      </c>
      <c r="Q196" s="1167">
        <f t="shared" si="41"/>
        <v>0</v>
      </c>
    </row>
    <row r="197" spans="1:17" ht="29.4" thickBot="1" x14ac:dyDescent="0.3">
      <c r="A197" s="1216" t="s">
        <v>1295</v>
      </c>
      <c r="B197" s="1149" t="s">
        <v>1360</v>
      </c>
      <c r="C197" s="1262">
        <v>88923</v>
      </c>
      <c r="D197" s="1186">
        <v>88923</v>
      </c>
      <c r="E197" s="1263">
        <v>0</v>
      </c>
      <c r="F197" s="1264">
        <v>0</v>
      </c>
      <c r="G197" s="1182">
        <v>0</v>
      </c>
      <c r="H197" s="1183">
        <v>0</v>
      </c>
      <c r="I197" s="1181">
        <v>0</v>
      </c>
      <c r="J197" s="1182">
        <v>0</v>
      </c>
      <c r="K197" s="1183">
        <v>0</v>
      </c>
      <c r="L197" s="1181">
        <v>0</v>
      </c>
      <c r="M197" s="1182">
        <v>0</v>
      </c>
      <c r="N197" s="1183">
        <v>0</v>
      </c>
      <c r="O197" s="1167">
        <f t="shared" si="41"/>
        <v>88923</v>
      </c>
      <c r="P197" s="1167">
        <f t="shared" si="41"/>
        <v>88923</v>
      </c>
      <c r="Q197" s="1167">
        <f t="shared" si="41"/>
        <v>0</v>
      </c>
    </row>
    <row r="198" spans="1:17" ht="19.8" thickBot="1" x14ac:dyDescent="0.3">
      <c r="A198" s="1154" t="s">
        <v>1291</v>
      </c>
      <c r="B198" s="1149" t="s">
        <v>1361</v>
      </c>
      <c r="C198" s="1265">
        <v>43</v>
      </c>
      <c r="D198" s="1266">
        <v>43</v>
      </c>
      <c r="E198" s="1267">
        <v>0</v>
      </c>
      <c r="F198" s="1268">
        <v>0</v>
      </c>
      <c r="G198" s="1259">
        <v>0</v>
      </c>
      <c r="H198" s="1260">
        <v>0</v>
      </c>
      <c r="I198" s="1258">
        <v>0</v>
      </c>
      <c r="J198" s="1259">
        <v>0</v>
      </c>
      <c r="K198" s="1260">
        <v>0</v>
      </c>
      <c r="L198" s="1258">
        <v>0</v>
      </c>
      <c r="M198" s="1259">
        <v>0</v>
      </c>
      <c r="N198" s="1260">
        <v>0</v>
      </c>
      <c r="O198" s="1167">
        <f t="shared" si="41"/>
        <v>43</v>
      </c>
      <c r="P198" s="1167">
        <f t="shared" si="41"/>
        <v>43</v>
      </c>
      <c r="Q198" s="1167">
        <f t="shared" si="41"/>
        <v>0</v>
      </c>
    </row>
    <row r="199" spans="1:17" ht="13.8" thickBot="1" x14ac:dyDescent="0.3">
      <c r="A199" s="1154" t="s">
        <v>1362</v>
      </c>
      <c r="B199" s="1149" t="s">
        <v>1363</v>
      </c>
      <c r="C199" s="1269">
        <v>23</v>
      </c>
      <c r="D199" s="1270">
        <v>23</v>
      </c>
      <c r="E199" s="1271">
        <v>0</v>
      </c>
      <c r="F199" s="1272">
        <v>0</v>
      </c>
      <c r="G199" s="1273">
        <v>0</v>
      </c>
      <c r="H199" s="1274">
        <v>0</v>
      </c>
      <c r="I199" s="1272">
        <v>0</v>
      </c>
      <c r="J199" s="1273">
        <v>0</v>
      </c>
      <c r="K199" s="1274">
        <v>0</v>
      </c>
      <c r="L199" s="1272">
        <v>0</v>
      </c>
      <c r="M199" s="1273">
        <v>0</v>
      </c>
      <c r="N199" s="1275">
        <v>0</v>
      </c>
      <c r="O199" s="1238">
        <f t="shared" si="41"/>
        <v>23</v>
      </c>
      <c r="P199" s="1167">
        <f t="shared" si="41"/>
        <v>23</v>
      </c>
      <c r="Q199" s="1167">
        <f t="shared" si="41"/>
        <v>0</v>
      </c>
    </row>
    <row r="200" spans="1:17" ht="39" thickBot="1" x14ac:dyDescent="0.3">
      <c r="A200" s="1148" t="s">
        <v>1364</v>
      </c>
      <c r="B200" s="1149" t="s">
        <v>1365</v>
      </c>
      <c r="C200" s="1231">
        <f>C201+C205</f>
        <v>14568</v>
      </c>
      <c r="D200" s="1231">
        <f>D201+D205</f>
        <v>14568</v>
      </c>
      <c r="E200" s="1231">
        <f t="shared" ref="E200:N200" si="46">E201+E205</f>
        <v>0</v>
      </c>
      <c r="F200" s="1247">
        <f t="shared" si="46"/>
        <v>0</v>
      </c>
      <c r="G200" s="1247">
        <f t="shared" si="46"/>
        <v>0</v>
      </c>
      <c r="H200" s="1247">
        <f t="shared" si="46"/>
        <v>0</v>
      </c>
      <c r="I200" s="1247">
        <f t="shared" si="46"/>
        <v>0</v>
      </c>
      <c r="J200" s="1247">
        <f t="shared" si="46"/>
        <v>0</v>
      </c>
      <c r="K200" s="1247">
        <f t="shared" si="46"/>
        <v>0</v>
      </c>
      <c r="L200" s="1247">
        <f t="shared" si="46"/>
        <v>0</v>
      </c>
      <c r="M200" s="1247">
        <f t="shared" si="46"/>
        <v>0</v>
      </c>
      <c r="N200" s="1247">
        <f t="shared" si="46"/>
        <v>0</v>
      </c>
      <c r="O200" s="1167">
        <f t="shared" si="41"/>
        <v>14568</v>
      </c>
      <c r="P200" s="1167">
        <f t="shared" si="41"/>
        <v>14568</v>
      </c>
      <c r="Q200" s="1167">
        <f t="shared" si="41"/>
        <v>0</v>
      </c>
    </row>
    <row r="201" spans="1:17" ht="29.4" thickBot="1" x14ac:dyDescent="0.3">
      <c r="A201" s="1216" t="s">
        <v>1366</v>
      </c>
      <c r="B201" s="1149" t="s">
        <v>1367</v>
      </c>
      <c r="C201" s="1210">
        <f>C202+C203+C204</f>
        <v>4342</v>
      </c>
      <c r="D201" s="1232">
        <f>D202+D203+D204</f>
        <v>4342</v>
      </c>
      <c r="E201" s="1211">
        <v>0</v>
      </c>
      <c r="F201" s="1261">
        <v>0</v>
      </c>
      <c r="G201" s="1250">
        <v>0</v>
      </c>
      <c r="H201" s="1251">
        <v>0</v>
      </c>
      <c r="I201" s="1249">
        <v>0</v>
      </c>
      <c r="J201" s="1250">
        <v>0</v>
      </c>
      <c r="K201" s="1251">
        <v>0</v>
      </c>
      <c r="L201" s="1249">
        <v>0</v>
      </c>
      <c r="M201" s="1250">
        <v>0</v>
      </c>
      <c r="N201" s="1251">
        <v>0</v>
      </c>
      <c r="O201" s="1167">
        <f t="shared" si="41"/>
        <v>4342</v>
      </c>
      <c r="P201" s="1167">
        <f t="shared" si="41"/>
        <v>4342</v>
      </c>
      <c r="Q201" s="1167">
        <f t="shared" si="41"/>
        <v>0</v>
      </c>
    </row>
    <row r="202" spans="1:17" ht="29.4" thickBot="1" x14ac:dyDescent="0.3">
      <c r="A202" s="1216" t="s">
        <v>1368</v>
      </c>
      <c r="B202" s="1149" t="s">
        <v>1369</v>
      </c>
      <c r="C202" s="1262">
        <v>1697</v>
      </c>
      <c r="D202" s="1186">
        <v>1697</v>
      </c>
      <c r="E202" s="1263">
        <v>0</v>
      </c>
      <c r="F202" s="1264">
        <v>0</v>
      </c>
      <c r="G202" s="1182">
        <v>0</v>
      </c>
      <c r="H202" s="1183">
        <v>0</v>
      </c>
      <c r="I202" s="1181">
        <v>0</v>
      </c>
      <c r="J202" s="1182">
        <v>0</v>
      </c>
      <c r="K202" s="1183">
        <v>0</v>
      </c>
      <c r="L202" s="1181">
        <v>0</v>
      </c>
      <c r="M202" s="1182">
        <v>0</v>
      </c>
      <c r="N202" s="1183">
        <v>0</v>
      </c>
      <c r="O202" s="1167">
        <f t="shared" si="41"/>
        <v>1697</v>
      </c>
      <c r="P202" s="1167">
        <f t="shared" si="41"/>
        <v>1697</v>
      </c>
      <c r="Q202" s="1167">
        <f t="shared" si="41"/>
        <v>0</v>
      </c>
    </row>
    <row r="203" spans="1:17" ht="19.8" thickBot="1" x14ac:dyDescent="0.3">
      <c r="A203" s="1216" t="s">
        <v>1370</v>
      </c>
      <c r="B203" s="1149" t="s">
        <v>1371</v>
      </c>
      <c r="C203" s="1262">
        <v>1568</v>
      </c>
      <c r="D203" s="1186">
        <v>1568</v>
      </c>
      <c r="E203" s="1263">
        <v>0</v>
      </c>
      <c r="F203" s="1264">
        <v>0</v>
      </c>
      <c r="G203" s="1182">
        <v>0</v>
      </c>
      <c r="H203" s="1183">
        <v>0</v>
      </c>
      <c r="I203" s="1181">
        <v>0</v>
      </c>
      <c r="J203" s="1182">
        <v>0</v>
      </c>
      <c r="K203" s="1183">
        <v>0</v>
      </c>
      <c r="L203" s="1181">
        <v>0</v>
      </c>
      <c r="M203" s="1182">
        <v>0</v>
      </c>
      <c r="N203" s="1183">
        <v>0</v>
      </c>
      <c r="O203" s="1167">
        <f t="shared" si="41"/>
        <v>1568</v>
      </c>
      <c r="P203" s="1167">
        <f t="shared" si="41"/>
        <v>1568</v>
      </c>
      <c r="Q203" s="1167">
        <f t="shared" si="41"/>
        <v>0</v>
      </c>
    </row>
    <row r="204" spans="1:17" ht="19.8" thickBot="1" x14ac:dyDescent="0.3">
      <c r="A204" s="1216" t="s">
        <v>1372</v>
      </c>
      <c r="B204" s="1149" t="s">
        <v>1373</v>
      </c>
      <c r="C204" s="1262">
        <v>1077</v>
      </c>
      <c r="D204" s="1186">
        <v>1077</v>
      </c>
      <c r="E204" s="1263"/>
      <c r="F204" s="1264"/>
      <c r="G204" s="1182"/>
      <c r="H204" s="1183"/>
      <c r="I204" s="1181"/>
      <c r="J204" s="1182"/>
      <c r="K204" s="1183"/>
      <c r="L204" s="1181"/>
      <c r="M204" s="1182"/>
      <c r="N204" s="1183"/>
      <c r="O204" s="1167"/>
      <c r="P204" s="1167"/>
      <c r="Q204" s="1167"/>
    </row>
    <row r="205" spans="1:17" ht="19.8" thickBot="1" x14ac:dyDescent="0.3">
      <c r="A205" s="1216" t="s">
        <v>1374</v>
      </c>
      <c r="B205" s="1149" t="s">
        <v>1375</v>
      </c>
      <c r="C205" s="1262">
        <f>C206+C208+C207</f>
        <v>10226</v>
      </c>
      <c r="D205" s="1186">
        <f>D206+D208+D207</f>
        <v>10226</v>
      </c>
      <c r="E205" s="1263">
        <f>E206</f>
        <v>0</v>
      </c>
      <c r="F205" s="1264">
        <v>0</v>
      </c>
      <c r="G205" s="1182">
        <v>0</v>
      </c>
      <c r="H205" s="1183">
        <v>0</v>
      </c>
      <c r="I205" s="1181">
        <v>0</v>
      </c>
      <c r="J205" s="1182">
        <v>0</v>
      </c>
      <c r="K205" s="1183">
        <v>0</v>
      </c>
      <c r="L205" s="1181">
        <v>0</v>
      </c>
      <c r="M205" s="1182">
        <v>0</v>
      </c>
      <c r="N205" s="1183">
        <v>0</v>
      </c>
      <c r="O205" s="1167">
        <f t="shared" si="41"/>
        <v>10226</v>
      </c>
      <c r="P205" s="1167">
        <f t="shared" si="41"/>
        <v>10226</v>
      </c>
      <c r="Q205" s="1167">
        <f t="shared" si="41"/>
        <v>0</v>
      </c>
    </row>
    <row r="206" spans="1:17" ht="19.8" thickBot="1" x14ac:dyDescent="0.3">
      <c r="A206" s="1216" t="s">
        <v>1376</v>
      </c>
      <c r="B206" s="1149" t="s">
        <v>1377</v>
      </c>
      <c r="C206" s="1262">
        <v>730</v>
      </c>
      <c r="D206" s="1186">
        <v>730</v>
      </c>
      <c r="E206" s="1263">
        <v>0</v>
      </c>
      <c r="F206" s="1264">
        <v>0</v>
      </c>
      <c r="G206" s="1182">
        <v>0</v>
      </c>
      <c r="H206" s="1183">
        <v>0</v>
      </c>
      <c r="I206" s="1181">
        <v>0</v>
      </c>
      <c r="J206" s="1182">
        <v>0</v>
      </c>
      <c r="K206" s="1183">
        <v>0</v>
      </c>
      <c r="L206" s="1181">
        <v>0</v>
      </c>
      <c r="M206" s="1182">
        <v>0</v>
      </c>
      <c r="N206" s="1183">
        <v>0</v>
      </c>
      <c r="O206" s="1167">
        <f t="shared" si="41"/>
        <v>730</v>
      </c>
      <c r="P206" s="1167">
        <f t="shared" si="41"/>
        <v>730</v>
      </c>
      <c r="Q206" s="1167">
        <f t="shared" si="41"/>
        <v>0</v>
      </c>
    </row>
    <row r="207" spans="1:17" ht="19.8" thickBot="1" x14ac:dyDescent="0.3">
      <c r="A207" s="1216" t="s">
        <v>1378</v>
      </c>
      <c r="B207" s="1149" t="s">
        <v>1379</v>
      </c>
      <c r="C207" s="1262">
        <v>9496</v>
      </c>
      <c r="D207" s="1186">
        <v>9496</v>
      </c>
      <c r="E207" s="1263">
        <v>0</v>
      </c>
      <c r="F207" s="1268">
        <v>0</v>
      </c>
      <c r="G207" s="1259">
        <v>0</v>
      </c>
      <c r="H207" s="1260">
        <v>0</v>
      </c>
      <c r="I207" s="1258">
        <v>0</v>
      </c>
      <c r="J207" s="1259">
        <v>0</v>
      </c>
      <c r="K207" s="1260">
        <v>0</v>
      </c>
      <c r="L207" s="1258">
        <v>0</v>
      </c>
      <c r="M207" s="1259">
        <v>0</v>
      </c>
      <c r="N207" s="1260">
        <v>0</v>
      </c>
      <c r="O207" s="1167">
        <f t="shared" si="41"/>
        <v>9496</v>
      </c>
      <c r="P207" s="1167">
        <f t="shared" si="41"/>
        <v>9496</v>
      </c>
      <c r="Q207" s="1167">
        <f t="shared" si="41"/>
        <v>0</v>
      </c>
    </row>
    <row r="208" spans="1:17" ht="29.4" thickBot="1" x14ac:dyDescent="0.3">
      <c r="A208" s="1154" t="s">
        <v>1380</v>
      </c>
      <c r="B208" s="1149" t="s">
        <v>1381</v>
      </c>
      <c r="C208" s="1239">
        <v>0</v>
      </c>
      <c r="D208" s="1240">
        <v>0</v>
      </c>
      <c r="E208" s="1241">
        <v>0</v>
      </c>
      <c r="F208" s="1230">
        <v>0</v>
      </c>
      <c r="G208" s="1201">
        <v>0</v>
      </c>
      <c r="H208" s="1202">
        <v>0</v>
      </c>
      <c r="I208" s="1200">
        <v>0</v>
      </c>
      <c r="J208" s="1201">
        <v>0</v>
      </c>
      <c r="K208" s="1202">
        <v>0</v>
      </c>
      <c r="L208" s="1200">
        <v>0</v>
      </c>
      <c r="M208" s="1201">
        <v>0</v>
      </c>
      <c r="N208" s="1202">
        <v>0</v>
      </c>
      <c r="O208" s="1167">
        <f t="shared" si="41"/>
        <v>0</v>
      </c>
      <c r="P208" s="1167">
        <f t="shared" si="41"/>
        <v>0</v>
      </c>
      <c r="Q208" s="1167">
        <f t="shared" si="41"/>
        <v>0</v>
      </c>
    </row>
    <row r="209" spans="1:17" ht="19.8" thickBot="1" x14ac:dyDescent="0.3">
      <c r="A209" s="1172" t="s">
        <v>1382</v>
      </c>
      <c r="B209" s="1149" t="s">
        <v>1383</v>
      </c>
      <c r="C209" s="1247">
        <f>C8+C22+C145+C156</f>
        <v>3009894</v>
      </c>
      <c r="D209" s="1247">
        <f>D8+D22+D145+D156</f>
        <v>2475323</v>
      </c>
      <c r="E209" s="1247">
        <f t="shared" ref="E209:N209" si="47">E8+E22+E145+E156</f>
        <v>0</v>
      </c>
      <c r="F209" s="1167">
        <f t="shared" si="47"/>
        <v>19200</v>
      </c>
      <c r="G209" s="1167">
        <f t="shared" si="47"/>
        <v>10567</v>
      </c>
      <c r="H209" s="1167">
        <f t="shared" si="47"/>
        <v>0</v>
      </c>
      <c r="I209" s="1167">
        <f t="shared" si="47"/>
        <v>179728</v>
      </c>
      <c r="J209" s="1167">
        <f t="shared" si="47"/>
        <v>136374</v>
      </c>
      <c r="K209" s="1167">
        <f t="shared" si="47"/>
        <v>0</v>
      </c>
      <c r="L209" s="1167">
        <f t="shared" si="47"/>
        <v>17103</v>
      </c>
      <c r="M209" s="1167">
        <f t="shared" si="47"/>
        <v>12042</v>
      </c>
      <c r="N209" s="1167">
        <f t="shared" si="47"/>
        <v>0</v>
      </c>
      <c r="O209" s="1167">
        <f t="shared" si="41"/>
        <v>3225925</v>
      </c>
      <c r="P209" s="1167">
        <f t="shared" si="41"/>
        <v>2634306</v>
      </c>
      <c r="Q209" s="1167">
        <f t="shared" si="41"/>
        <v>0</v>
      </c>
    </row>
    <row r="210" spans="1:17" ht="13.8" thickBot="1" x14ac:dyDescent="0.3">
      <c r="A210" s="1172" t="s">
        <v>1384</v>
      </c>
      <c r="B210" s="1149" t="s">
        <v>1385</v>
      </c>
      <c r="C210" s="1167">
        <f>C211+C219+C229</f>
        <v>0</v>
      </c>
      <c r="D210" s="1167">
        <f t="shared" ref="D210:N210" si="48">D211+D219+D229</f>
        <v>0</v>
      </c>
      <c r="E210" s="1167">
        <f t="shared" si="48"/>
        <v>0</v>
      </c>
      <c r="F210" s="1167">
        <f t="shared" si="48"/>
        <v>0</v>
      </c>
      <c r="G210" s="1167">
        <f t="shared" si="48"/>
        <v>0</v>
      </c>
      <c r="H210" s="1167">
        <f t="shared" si="48"/>
        <v>0</v>
      </c>
      <c r="I210" s="1167">
        <f t="shared" si="48"/>
        <v>0</v>
      </c>
      <c r="J210" s="1167">
        <f t="shared" si="48"/>
        <v>0</v>
      </c>
      <c r="K210" s="1167">
        <f t="shared" si="48"/>
        <v>0</v>
      </c>
      <c r="L210" s="1167">
        <f t="shared" si="48"/>
        <v>0</v>
      </c>
      <c r="M210" s="1167">
        <f t="shared" si="48"/>
        <v>0</v>
      </c>
      <c r="N210" s="1167">
        <f t="shared" si="48"/>
        <v>0</v>
      </c>
      <c r="O210" s="1167">
        <f t="shared" si="41"/>
        <v>0</v>
      </c>
      <c r="P210" s="1167">
        <f t="shared" si="41"/>
        <v>0</v>
      </c>
      <c r="Q210" s="1167">
        <f t="shared" si="41"/>
        <v>0</v>
      </c>
    </row>
    <row r="211" spans="1:17" ht="13.8" thickBot="1" x14ac:dyDescent="0.3">
      <c r="A211" s="1148" t="s">
        <v>1386</v>
      </c>
      <c r="B211" s="1149" t="s">
        <v>1387</v>
      </c>
      <c r="C211" s="1167">
        <v>0</v>
      </c>
      <c r="D211" s="1167">
        <v>0</v>
      </c>
      <c r="E211" s="1167">
        <v>0</v>
      </c>
      <c r="F211" s="1203">
        <v>0</v>
      </c>
      <c r="G211" s="1203">
        <v>0</v>
      </c>
      <c r="H211" s="1203">
        <v>0</v>
      </c>
      <c r="I211" s="1203">
        <v>0</v>
      </c>
      <c r="J211" s="1203">
        <v>0</v>
      </c>
      <c r="K211" s="1203">
        <v>0</v>
      </c>
      <c r="L211" s="1203">
        <v>0</v>
      </c>
      <c r="M211" s="1203">
        <v>0</v>
      </c>
      <c r="N211" s="1203">
        <v>0</v>
      </c>
      <c r="O211" s="1167">
        <f t="shared" si="41"/>
        <v>0</v>
      </c>
      <c r="P211" s="1167">
        <f t="shared" si="41"/>
        <v>0</v>
      </c>
      <c r="Q211" s="1167">
        <f t="shared" si="41"/>
        <v>0</v>
      </c>
    </row>
    <row r="212" spans="1:17" ht="13.8" thickBot="1" x14ac:dyDescent="0.3">
      <c r="A212" s="1154" t="s">
        <v>1388</v>
      </c>
      <c r="B212" s="1149" t="s">
        <v>1389</v>
      </c>
      <c r="C212" s="1197">
        <v>0</v>
      </c>
      <c r="D212" s="1198">
        <v>0</v>
      </c>
      <c r="E212" s="1199">
        <v>0</v>
      </c>
      <c r="F212" s="1249">
        <v>0</v>
      </c>
      <c r="G212" s="1250">
        <v>0</v>
      </c>
      <c r="H212" s="1251">
        <v>0</v>
      </c>
      <c r="I212" s="1249">
        <v>0</v>
      </c>
      <c r="J212" s="1250">
        <v>0</v>
      </c>
      <c r="K212" s="1251">
        <v>0</v>
      </c>
      <c r="L212" s="1249">
        <v>0</v>
      </c>
      <c r="M212" s="1250">
        <v>0</v>
      </c>
      <c r="N212" s="1251">
        <v>0</v>
      </c>
      <c r="O212" s="1167">
        <f t="shared" si="41"/>
        <v>0</v>
      </c>
      <c r="P212" s="1167">
        <f t="shared" si="41"/>
        <v>0</v>
      </c>
      <c r="Q212" s="1167">
        <f t="shared" si="41"/>
        <v>0</v>
      </c>
    </row>
    <row r="213" spans="1:17" ht="13.8" thickBot="1" x14ac:dyDescent="0.3">
      <c r="A213" s="1154" t="s">
        <v>1390</v>
      </c>
      <c r="B213" s="1149" t="s">
        <v>1391</v>
      </c>
      <c r="C213" s="1178">
        <v>0</v>
      </c>
      <c r="D213" s="1179">
        <v>0</v>
      </c>
      <c r="E213" s="1180">
        <v>0</v>
      </c>
      <c r="F213" s="1181">
        <v>0</v>
      </c>
      <c r="G213" s="1182">
        <v>0</v>
      </c>
      <c r="H213" s="1183">
        <v>0</v>
      </c>
      <c r="I213" s="1181">
        <v>0</v>
      </c>
      <c r="J213" s="1182">
        <v>0</v>
      </c>
      <c r="K213" s="1183">
        <v>0</v>
      </c>
      <c r="L213" s="1181">
        <v>0</v>
      </c>
      <c r="M213" s="1182">
        <v>0</v>
      </c>
      <c r="N213" s="1183">
        <v>0</v>
      </c>
      <c r="O213" s="1167">
        <f t="shared" si="41"/>
        <v>0</v>
      </c>
      <c r="P213" s="1167">
        <f t="shared" si="41"/>
        <v>0</v>
      </c>
      <c r="Q213" s="1167">
        <f t="shared" si="41"/>
        <v>0</v>
      </c>
    </row>
    <row r="214" spans="1:17" ht="13.8" thickBot="1" x14ac:dyDescent="0.3">
      <c r="A214" s="1154" t="s">
        <v>1392</v>
      </c>
      <c r="B214" s="1149" t="s">
        <v>1393</v>
      </c>
      <c r="C214" s="1178">
        <v>0</v>
      </c>
      <c r="D214" s="1179">
        <v>0</v>
      </c>
      <c r="E214" s="1180">
        <v>0</v>
      </c>
      <c r="F214" s="1181">
        <v>0</v>
      </c>
      <c r="G214" s="1182">
        <v>0</v>
      </c>
      <c r="H214" s="1183">
        <v>0</v>
      </c>
      <c r="I214" s="1181">
        <v>0</v>
      </c>
      <c r="J214" s="1182">
        <v>0</v>
      </c>
      <c r="K214" s="1183">
        <v>0</v>
      </c>
      <c r="L214" s="1181">
        <v>0</v>
      </c>
      <c r="M214" s="1182">
        <v>0</v>
      </c>
      <c r="N214" s="1183">
        <v>0</v>
      </c>
      <c r="O214" s="1167">
        <f t="shared" si="41"/>
        <v>0</v>
      </c>
      <c r="P214" s="1167">
        <f t="shared" si="41"/>
        <v>0</v>
      </c>
      <c r="Q214" s="1167">
        <f t="shared" si="41"/>
        <v>0</v>
      </c>
    </row>
    <row r="215" spans="1:17" ht="13.8" thickBot="1" x14ac:dyDescent="0.3">
      <c r="A215" s="1154" t="s">
        <v>1394</v>
      </c>
      <c r="B215" s="1149" t="s">
        <v>1395</v>
      </c>
      <c r="C215" s="1178">
        <v>0</v>
      </c>
      <c r="D215" s="1179">
        <v>0</v>
      </c>
      <c r="E215" s="1180">
        <v>0</v>
      </c>
      <c r="F215" s="1181">
        <v>0</v>
      </c>
      <c r="G215" s="1182">
        <v>0</v>
      </c>
      <c r="H215" s="1183">
        <v>0</v>
      </c>
      <c r="I215" s="1181">
        <v>0</v>
      </c>
      <c r="J215" s="1182">
        <v>0</v>
      </c>
      <c r="K215" s="1183">
        <v>0</v>
      </c>
      <c r="L215" s="1181">
        <v>0</v>
      </c>
      <c r="M215" s="1182">
        <v>0</v>
      </c>
      <c r="N215" s="1183">
        <v>0</v>
      </c>
      <c r="O215" s="1167">
        <f t="shared" si="41"/>
        <v>0</v>
      </c>
      <c r="P215" s="1167">
        <f t="shared" si="41"/>
        <v>0</v>
      </c>
      <c r="Q215" s="1167">
        <f t="shared" si="41"/>
        <v>0</v>
      </c>
    </row>
    <row r="216" spans="1:17" ht="13.8" thickBot="1" x14ac:dyDescent="0.3">
      <c r="A216" s="1154" t="s">
        <v>1396</v>
      </c>
      <c r="B216" s="1149" t="s">
        <v>1397</v>
      </c>
      <c r="C216" s="1178">
        <v>0</v>
      </c>
      <c r="D216" s="1179">
        <v>0</v>
      </c>
      <c r="E216" s="1180">
        <v>0</v>
      </c>
      <c r="F216" s="1181">
        <v>0</v>
      </c>
      <c r="G216" s="1182">
        <v>0</v>
      </c>
      <c r="H216" s="1183">
        <v>0</v>
      </c>
      <c r="I216" s="1181">
        <v>0</v>
      </c>
      <c r="J216" s="1182">
        <v>0</v>
      </c>
      <c r="K216" s="1183">
        <v>0</v>
      </c>
      <c r="L216" s="1181">
        <v>0</v>
      </c>
      <c r="M216" s="1182">
        <v>0</v>
      </c>
      <c r="N216" s="1183">
        <v>0</v>
      </c>
      <c r="O216" s="1167">
        <f t="shared" si="41"/>
        <v>0</v>
      </c>
      <c r="P216" s="1167">
        <f t="shared" si="41"/>
        <v>0</v>
      </c>
      <c r="Q216" s="1167">
        <f t="shared" si="41"/>
        <v>0</v>
      </c>
    </row>
    <row r="217" spans="1:17" ht="13.8" thickBot="1" x14ac:dyDescent="0.3">
      <c r="A217" s="1154" t="s">
        <v>1398</v>
      </c>
      <c r="B217" s="1149" t="s">
        <v>1399</v>
      </c>
      <c r="C217" s="1178">
        <v>0</v>
      </c>
      <c r="D217" s="1179">
        <v>0</v>
      </c>
      <c r="E217" s="1180">
        <v>0</v>
      </c>
      <c r="F217" s="1181">
        <v>0</v>
      </c>
      <c r="G217" s="1182">
        <v>0</v>
      </c>
      <c r="H217" s="1183">
        <v>0</v>
      </c>
      <c r="I217" s="1181">
        <v>0</v>
      </c>
      <c r="J217" s="1182">
        <v>0</v>
      </c>
      <c r="K217" s="1183">
        <v>0</v>
      </c>
      <c r="L217" s="1181">
        <v>0</v>
      </c>
      <c r="M217" s="1182">
        <v>0</v>
      </c>
      <c r="N217" s="1183">
        <v>0</v>
      </c>
      <c r="O217" s="1167">
        <f t="shared" si="41"/>
        <v>0</v>
      </c>
      <c r="P217" s="1167">
        <f t="shared" si="41"/>
        <v>0</v>
      </c>
      <c r="Q217" s="1167">
        <f t="shared" si="41"/>
        <v>0</v>
      </c>
    </row>
    <row r="218" spans="1:17" ht="19.8" thickBot="1" x14ac:dyDescent="0.3">
      <c r="A218" s="1154" t="s">
        <v>1400</v>
      </c>
      <c r="B218" s="1149" t="s">
        <v>1401</v>
      </c>
      <c r="C218" s="1194">
        <v>0</v>
      </c>
      <c r="D218" s="1195">
        <v>0</v>
      </c>
      <c r="E218" s="1196">
        <v>0</v>
      </c>
      <c r="F218" s="1200">
        <v>0</v>
      </c>
      <c r="G218" s="1201">
        <v>0</v>
      </c>
      <c r="H218" s="1202">
        <v>0</v>
      </c>
      <c r="I218" s="1200">
        <v>0</v>
      </c>
      <c r="J218" s="1201">
        <v>0</v>
      </c>
      <c r="K218" s="1202">
        <v>0</v>
      </c>
      <c r="L218" s="1200">
        <v>0</v>
      </c>
      <c r="M218" s="1201">
        <v>0</v>
      </c>
      <c r="N218" s="1202">
        <v>0</v>
      </c>
      <c r="O218" s="1167">
        <f t="shared" si="41"/>
        <v>0</v>
      </c>
      <c r="P218" s="1167">
        <f t="shared" si="41"/>
        <v>0</v>
      </c>
      <c r="Q218" s="1167">
        <f t="shared" si="41"/>
        <v>0</v>
      </c>
    </row>
    <row r="219" spans="1:17" ht="13.8" thickBot="1" x14ac:dyDescent="0.3">
      <c r="A219" s="1148" t="s">
        <v>1402</v>
      </c>
      <c r="B219" s="1149" t="s">
        <v>1403</v>
      </c>
      <c r="C219" s="1167">
        <v>0</v>
      </c>
      <c r="D219" s="1167">
        <v>0</v>
      </c>
      <c r="E219" s="1167">
        <v>0</v>
      </c>
      <c r="F219" s="1203">
        <v>0</v>
      </c>
      <c r="G219" s="1203">
        <v>0</v>
      </c>
      <c r="H219" s="1203">
        <v>0</v>
      </c>
      <c r="I219" s="1203">
        <v>0</v>
      </c>
      <c r="J219" s="1203">
        <v>0</v>
      </c>
      <c r="K219" s="1203">
        <v>0</v>
      </c>
      <c r="L219" s="1203">
        <v>0</v>
      </c>
      <c r="M219" s="1203">
        <v>0</v>
      </c>
      <c r="N219" s="1203">
        <v>0</v>
      </c>
      <c r="O219" s="1167">
        <f t="shared" si="41"/>
        <v>0</v>
      </c>
      <c r="P219" s="1167">
        <f t="shared" si="41"/>
        <v>0</v>
      </c>
      <c r="Q219" s="1167">
        <f t="shared" si="41"/>
        <v>0</v>
      </c>
    </row>
    <row r="220" spans="1:17" ht="13.8" thickBot="1" x14ac:dyDescent="0.3">
      <c r="A220" s="1154" t="s">
        <v>1404</v>
      </c>
      <c r="B220" s="1149" t="s">
        <v>1405</v>
      </c>
      <c r="C220" s="1197">
        <v>0</v>
      </c>
      <c r="D220" s="1198">
        <v>0</v>
      </c>
      <c r="E220" s="1199">
        <v>0</v>
      </c>
      <c r="F220" s="1249">
        <v>0</v>
      </c>
      <c r="G220" s="1250">
        <v>0</v>
      </c>
      <c r="H220" s="1251">
        <v>0</v>
      </c>
      <c r="I220" s="1249">
        <v>0</v>
      </c>
      <c r="J220" s="1250">
        <v>0</v>
      </c>
      <c r="K220" s="1251">
        <v>0</v>
      </c>
      <c r="L220" s="1249">
        <v>0</v>
      </c>
      <c r="M220" s="1250">
        <v>0</v>
      </c>
      <c r="N220" s="1251">
        <v>0</v>
      </c>
      <c r="O220" s="1167">
        <f t="shared" si="41"/>
        <v>0</v>
      </c>
      <c r="P220" s="1167">
        <f t="shared" si="41"/>
        <v>0</v>
      </c>
      <c r="Q220" s="1167">
        <f t="shared" si="41"/>
        <v>0</v>
      </c>
    </row>
    <row r="221" spans="1:17" ht="13.8" thickBot="1" x14ac:dyDescent="0.3">
      <c r="A221" s="1154" t="s">
        <v>1406</v>
      </c>
      <c r="B221" s="1149" t="s">
        <v>1407</v>
      </c>
      <c r="C221" s="1178">
        <v>0</v>
      </c>
      <c r="D221" s="1179">
        <v>0</v>
      </c>
      <c r="E221" s="1180">
        <v>0</v>
      </c>
      <c r="F221" s="1181">
        <v>0</v>
      </c>
      <c r="G221" s="1182">
        <v>0</v>
      </c>
      <c r="H221" s="1183">
        <v>0</v>
      </c>
      <c r="I221" s="1181">
        <v>0</v>
      </c>
      <c r="J221" s="1182">
        <v>0</v>
      </c>
      <c r="K221" s="1183">
        <v>0</v>
      </c>
      <c r="L221" s="1181">
        <v>0</v>
      </c>
      <c r="M221" s="1182">
        <v>0</v>
      </c>
      <c r="N221" s="1183">
        <v>0</v>
      </c>
      <c r="O221" s="1167">
        <f t="shared" si="41"/>
        <v>0</v>
      </c>
      <c r="P221" s="1167">
        <f t="shared" si="41"/>
        <v>0</v>
      </c>
      <c r="Q221" s="1167">
        <f t="shared" si="41"/>
        <v>0</v>
      </c>
    </row>
    <row r="222" spans="1:17" ht="13.8" thickBot="1" x14ac:dyDescent="0.3">
      <c r="A222" s="1154" t="s">
        <v>1408</v>
      </c>
      <c r="B222" s="1149" t="s">
        <v>1409</v>
      </c>
      <c r="C222" s="1178">
        <v>0</v>
      </c>
      <c r="D222" s="1179">
        <v>0</v>
      </c>
      <c r="E222" s="1180">
        <v>0</v>
      </c>
      <c r="F222" s="1181">
        <v>0</v>
      </c>
      <c r="G222" s="1182">
        <v>0</v>
      </c>
      <c r="H222" s="1183">
        <v>0</v>
      </c>
      <c r="I222" s="1181">
        <v>0</v>
      </c>
      <c r="J222" s="1182">
        <v>0</v>
      </c>
      <c r="K222" s="1183">
        <v>0</v>
      </c>
      <c r="L222" s="1181">
        <v>0</v>
      </c>
      <c r="M222" s="1182">
        <v>0</v>
      </c>
      <c r="N222" s="1183">
        <v>0</v>
      </c>
      <c r="O222" s="1167">
        <f t="shared" si="41"/>
        <v>0</v>
      </c>
      <c r="P222" s="1167">
        <f t="shared" si="41"/>
        <v>0</v>
      </c>
      <c r="Q222" s="1167">
        <f t="shared" si="41"/>
        <v>0</v>
      </c>
    </row>
    <row r="223" spans="1:17" ht="19.8" thickBot="1" x14ac:dyDescent="0.3">
      <c r="A223" s="1154" t="s">
        <v>1410</v>
      </c>
      <c r="B223" s="1149" t="s">
        <v>1411</v>
      </c>
      <c r="C223" s="1178">
        <v>0</v>
      </c>
      <c r="D223" s="1179">
        <v>0</v>
      </c>
      <c r="E223" s="1180">
        <v>0</v>
      </c>
      <c r="F223" s="1181">
        <v>0</v>
      </c>
      <c r="G223" s="1182">
        <v>0</v>
      </c>
      <c r="H223" s="1183">
        <v>0</v>
      </c>
      <c r="I223" s="1181">
        <v>0</v>
      </c>
      <c r="J223" s="1182">
        <v>0</v>
      </c>
      <c r="K223" s="1183">
        <v>0</v>
      </c>
      <c r="L223" s="1181">
        <v>0</v>
      </c>
      <c r="M223" s="1182">
        <v>0</v>
      </c>
      <c r="N223" s="1183">
        <v>0</v>
      </c>
      <c r="O223" s="1167">
        <f t="shared" si="41"/>
        <v>0</v>
      </c>
      <c r="P223" s="1167">
        <f t="shared" si="41"/>
        <v>0</v>
      </c>
      <c r="Q223" s="1167">
        <f t="shared" si="41"/>
        <v>0</v>
      </c>
    </row>
    <row r="224" spans="1:17" ht="19.8" thickBot="1" x14ac:dyDescent="0.3">
      <c r="A224" s="1154" t="s">
        <v>1412</v>
      </c>
      <c r="B224" s="1149" t="s">
        <v>1413</v>
      </c>
      <c r="C224" s="1178">
        <v>0</v>
      </c>
      <c r="D224" s="1179">
        <v>0</v>
      </c>
      <c r="E224" s="1180">
        <v>0</v>
      </c>
      <c r="F224" s="1181">
        <v>0</v>
      </c>
      <c r="G224" s="1182">
        <v>0</v>
      </c>
      <c r="H224" s="1183">
        <v>0</v>
      </c>
      <c r="I224" s="1181">
        <v>0</v>
      </c>
      <c r="J224" s="1182">
        <v>0</v>
      </c>
      <c r="K224" s="1183">
        <v>0</v>
      </c>
      <c r="L224" s="1181">
        <v>0</v>
      </c>
      <c r="M224" s="1182">
        <v>0</v>
      </c>
      <c r="N224" s="1183">
        <v>0</v>
      </c>
      <c r="O224" s="1167">
        <f t="shared" si="41"/>
        <v>0</v>
      </c>
      <c r="P224" s="1167">
        <f t="shared" si="41"/>
        <v>0</v>
      </c>
      <c r="Q224" s="1167">
        <f t="shared" si="41"/>
        <v>0</v>
      </c>
    </row>
    <row r="225" spans="1:17" ht="13.8" thickBot="1" x14ac:dyDescent="0.3">
      <c r="A225" s="1154" t="s">
        <v>1414</v>
      </c>
      <c r="B225" s="1149" t="s">
        <v>1415</v>
      </c>
      <c r="C225" s="1178">
        <v>0</v>
      </c>
      <c r="D225" s="1179">
        <v>0</v>
      </c>
      <c r="E225" s="1180">
        <v>0</v>
      </c>
      <c r="F225" s="1181">
        <v>0</v>
      </c>
      <c r="G225" s="1182">
        <v>0</v>
      </c>
      <c r="H225" s="1183">
        <v>0</v>
      </c>
      <c r="I225" s="1181">
        <v>0</v>
      </c>
      <c r="J225" s="1182">
        <v>0</v>
      </c>
      <c r="K225" s="1183">
        <v>0</v>
      </c>
      <c r="L225" s="1181">
        <v>0</v>
      </c>
      <c r="M225" s="1182">
        <v>0</v>
      </c>
      <c r="N225" s="1183">
        <v>0</v>
      </c>
      <c r="O225" s="1167">
        <f t="shared" si="41"/>
        <v>0</v>
      </c>
      <c r="P225" s="1167">
        <f t="shared" si="41"/>
        <v>0</v>
      </c>
      <c r="Q225" s="1167">
        <f t="shared" si="41"/>
        <v>0</v>
      </c>
    </row>
    <row r="226" spans="1:17" ht="19.8" thickBot="1" x14ac:dyDescent="0.3">
      <c r="A226" s="1154" t="s">
        <v>1416</v>
      </c>
      <c r="B226" s="1149" t="s">
        <v>1417</v>
      </c>
      <c r="C226" s="1178">
        <v>0</v>
      </c>
      <c r="D226" s="1179">
        <v>0</v>
      </c>
      <c r="E226" s="1180">
        <v>0</v>
      </c>
      <c r="F226" s="1181">
        <v>0</v>
      </c>
      <c r="G226" s="1182">
        <v>0</v>
      </c>
      <c r="H226" s="1183">
        <v>0</v>
      </c>
      <c r="I226" s="1181">
        <v>0</v>
      </c>
      <c r="J226" s="1182">
        <v>0</v>
      </c>
      <c r="K226" s="1183">
        <v>0</v>
      </c>
      <c r="L226" s="1181">
        <v>0</v>
      </c>
      <c r="M226" s="1182">
        <v>0</v>
      </c>
      <c r="N226" s="1183">
        <v>0</v>
      </c>
      <c r="O226" s="1167">
        <f t="shared" ref="O226:Q290" si="49">C226+F226+I226+L226</f>
        <v>0</v>
      </c>
      <c r="P226" s="1167">
        <f t="shared" si="49"/>
        <v>0</v>
      </c>
      <c r="Q226" s="1167">
        <f t="shared" si="49"/>
        <v>0</v>
      </c>
    </row>
    <row r="227" spans="1:17" ht="13.8" thickBot="1" x14ac:dyDescent="0.3">
      <c r="A227" s="1154" t="s">
        <v>1418</v>
      </c>
      <c r="B227" s="1149" t="s">
        <v>1419</v>
      </c>
      <c r="C227" s="1178">
        <v>0</v>
      </c>
      <c r="D227" s="1179">
        <v>0</v>
      </c>
      <c r="E227" s="1180">
        <v>0</v>
      </c>
      <c r="F227" s="1181">
        <v>0</v>
      </c>
      <c r="G227" s="1182">
        <v>0</v>
      </c>
      <c r="H227" s="1183">
        <v>0</v>
      </c>
      <c r="I227" s="1181">
        <v>0</v>
      </c>
      <c r="J227" s="1182">
        <v>0</v>
      </c>
      <c r="K227" s="1183">
        <v>0</v>
      </c>
      <c r="L227" s="1181">
        <v>0</v>
      </c>
      <c r="M227" s="1182">
        <v>0</v>
      </c>
      <c r="N227" s="1183">
        <v>0</v>
      </c>
      <c r="O227" s="1167">
        <f t="shared" si="49"/>
        <v>0</v>
      </c>
      <c r="P227" s="1167">
        <f t="shared" si="49"/>
        <v>0</v>
      </c>
      <c r="Q227" s="1167">
        <f t="shared" si="49"/>
        <v>0</v>
      </c>
    </row>
    <row r="228" spans="1:17" ht="13.8" thickBot="1" x14ac:dyDescent="0.3">
      <c r="A228" s="1154" t="s">
        <v>1420</v>
      </c>
      <c r="B228" s="1149" t="s">
        <v>1421</v>
      </c>
      <c r="C228" s="1194">
        <v>0</v>
      </c>
      <c r="D228" s="1195">
        <v>0</v>
      </c>
      <c r="E228" s="1196">
        <v>0</v>
      </c>
      <c r="F228" s="1200">
        <v>0</v>
      </c>
      <c r="G228" s="1201">
        <v>0</v>
      </c>
      <c r="H228" s="1202">
        <v>0</v>
      </c>
      <c r="I228" s="1200">
        <v>0</v>
      </c>
      <c r="J228" s="1201">
        <v>0</v>
      </c>
      <c r="K228" s="1202">
        <v>0</v>
      </c>
      <c r="L228" s="1200">
        <v>0</v>
      </c>
      <c r="M228" s="1201">
        <v>0</v>
      </c>
      <c r="N228" s="1202">
        <v>0</v>
      </c>
      <c r="O228" s="1167">
        <f t="shared" si="49"/>
        <v>0</v>
      </c>
      <c r="P228" s="1167">
        <f t="shared" si="49"/>
        <v>0</v>
      </c>
      <c r="Q228" s="1167">
        <f t="shared" si="49"/>
        <v>0</v>
      </c>
    </row>
    <row r="229" spans="1:17" ht="19.8" thickBot="1" x14ac:dyDescent="0.3">
      <c r="A229" s="1148" t="s">
        <v>1422</v>
      </c>
      <c r="B229" s="1149" t="s">
        <v>1423</v>
      </c>
      <c r="C229" s="1167">
        <v>0</v>
      </c>
      <c r="D229" s="1167">
        <v>0</v>
      </c>
      <c r="E229" s="1167">
        <v>0</v>
      </c>
      <c r="F229" s="1203">
        <v>0</v>
      </c>
      <c r="G229" s="1203">
        <v>0</v>
      </c>
      <c r="H229" s="1203">
        <v>0</v>
      </c>
      <c r="I229" s="1203">
        <v>0</v>
      </c>
      <c r="J229" s="1203">
        <v>0</v>
      </c>
      <c r="K229" s="1203">
        <v>0</v>
      </c>
      <c r="L229" s="1203">
        <v>0</v>
      </c>
      <c r="M229" s="1203">
        <v>0</v>
      </c>
      <c r="N229" s="1203">
        <v>0</v>
      </c>
      <c r="O229" s="1167">
        <f t="shared" si="49"/>
        <v>0</v>
      </c>
      <c r="P229" s="1167">
        <f t="shared" si="49"/>
        <v>0</v>
      </c>
      <c r="Q229" s="1167">
        <f t="shared" si="49"/>
        <v>0</v>
      </c>
    </row>
    <row r="230" spans="1:17" ht="13.8" thickBot="1" x14ac:dyDescent="0.3">
      <c r="A230" s="1154" t="s">
        <v>1424</v>
      </c>
      <c r="B230" s="1149" t="s">
        <v>1425</v>
      </c>
      <c r="C230" s="1197">
        <v>0</v>
      </c>
      <c r="D230" s="1198">
        <v>0</v>
      </c>
      <c r="E230" s="1199">
        <v>0</v>
      </c>
      <c r="F230" s="1249">
        <v>0</v>
      </c>
      <c r="G230" s="1250">
        <v>0</v>
      </c>
      <c r="H230" s="1251">
        <v>0</v>
      </c>
      <c r="I230" s="1249">
        <v>0</v>
      </c>
      <c r="J230" s="1250">
        <v>0</v>
      </c>
      <c r="K230" s="1251">
        <v>0</v>
      </c>
      <c r="L230" s="1249">
        <v>0</v>
      </c>
      <c r="M230" s="1250">
        <v>0</v>
      </c>
      <c r="N230" s="1251">
        <v>0</v>
      </c>
      <c r="O230" s="1167">
        <f t="shared" si="49"/>
        <v>0</v>
      </c>
      <c r="P230" s="1167">
        <f t="shared" si="49"/>
        <v>0</v>
      </c>
      <c r="Q230" s="1167">
        <f t="shared" si="49"/>
        <v>0</v>
      </c>
    </row>
    <row r="231" spans="1:17" ht="19.8" thickBot="1" x14ac:dyDescent="0.3">
      <c r="A231" s="1154" t="s">
        <v>1426</v>
      </c>
      <c r="B231" s="1149" t="s">
        <v>1427</v>
      </c>
      <c r="C231" s="1178">
        <v>0</v>
      </c>
      <c r="D231" s="1179">
        <v>0</v>
      </c>
      <c r="E231" s="1180">
        <v>0</v>
      </c>
      <c r="F231" s="1181">
        <v>0</v>
      </c>
      <c r="G231" s="1182">
        <v>0</v>
      </c>
      <c r="H231" s="1183">
        <v>0</v>
      </c>
      <c r="I231" s="1181">
        <v>0</v>
      </c>
      <c r="J231" s="1182">
        <v>0</v>
      </c>
      <c r="K231" s="1183">
        <v>0</v>
      </c>
      <c r="L231" s="1181">
        <v>0</v>
      </c>
      <c r="M231" s="1182">
        <v>0</v>
      </c>
      <c r="N231" s="1183">
        <v>0</v>
      </c>
      <c r="O231" s="1167">
        <f t="shared" si="49"/>
        <v>0</v>
      </c>
      <c r="P231" s="1167">
        <f t="shared" si="49"/>
        <v>0</v>
      </c>
      <c r="Q231" s="1167">
        <f t="shared" si="49"/>
        <v>0</v>
      </c>
    </row>
    <row r="232" spans="1:17" ht="19.8" thickBot="1" x14ac:dyDescent="0.3">
      <c r="A232" s="1154" t="s">
        <v>1428</v>
      </c>
      <c r="B232" s="1149" t="s">
        <v>1429</v>
      </c>
      <c r="C232" s="1194">
        <v>0</v>
      </c>
      <c r="D232" s="1195">
        <v>0</v>
      </c>
      <c r="E232" s="1196">
        <v>0</v>
      </c>
      <c r="F232" s="1200">
        <v>0</v>
      </c>
      <c r="G232" s="1201">
        <v>0</v>
      </c>
      <c r="H232" s="1202">
        <v>0</v>
      </c>
      <c r="I232" s="1200">
        <v>0</v>
      </c>
      <c r="J232" s="1201">
        <v>0</v>
      </c>
      <c r="K232" s="1202">
        <v>0</v>
      </c>
      <c r="L232" s="1200">
        <v>0</v>
      </c>
      <c r="M232" s="1201">
        <v>0</v>
      </c>
      <c r="N232" s="1202">
        <v>0</v>
      </c>
      <c r="O232" s="1167">
        <f t="shared" si="49"/>
        <v>0</v>
      </c>
      <c r="P232" s="1167">
        <f t="shared" si="49"/>
        <v>0</v>
      </c>
      <c r="Q232" s="1167">
        <f t="shared" si="49"/>
        <v>0</v>
      </c>
    </row>
    <row r="233" spans="1:17" ht="19.8" thickBot="1" x14ac:dyDescent="0.3">
      <c r="A233" s="1172" t="s">
        <v>1430</v>
      </c>
      <c r="B233" s="1149" t="s">
        <v>1431</v>
      </c>
      <c r="C233" s="1167">
        <f>C234+C235+C240+C253+C254+C255</f>
        <v>1304548</v>
      </c>
      <c r="D233" s="1167">
        <f t="shared" ref="D233:M233" si="50">D234+D235+D240+D253+D254+D255</f>
        <v>1253413</v>
      </c>
      <c r="E233" s="1167">
        <f t="shared" si="50"/>
        <v>0</v>
      </c>
      <c r="F233" s="1167">
        <f t="shared" si="50"/>
        <v>100</v>
      </c>
      <c r="G233" s="1167">
        <f t="shared" si="50"/>
        <v>100</v>
      </c>
      <c r="H233" s="1167">
        <f t="shared" si="50"/>
        <v>0</v>
      </c>
      <c r="I233" s="1167">
        <f t="shared" si="50"/>
        <v>0</v>
      </c>
      <c r="J233" s="1167">
        <f t="shared" si="50"/>
        <v>0</v>
      </c>
      <c r="K233" s="1167">
        <f t="shared" si="50"/>
        <v>0</v>
      </c>
      <c r="L233" s="1167">
        <f>L234+L235+L240+L253+L254+L255</f>
        <v>601</v>
      </c>
      <c r="M233" s="1167">
        <f t="shared" si="50"/>
        <v>601</v>
      </c>
      <c r="N233" s="1167"/>
      <c r="O233" s="1167">
        <f t="shared" si="49"/>
        <v>1305249</v>
      </c>
      <c r="P233" s="1167">
        <f t="shared" si="49"/>
        <v>1254114</v>
      </c>
      <c r="Q233" s="1167">
        <f t="shared" si="49"/>
        <v>0</v>
      </c>
    </row>
    <row r="234" spans="1:17" ht="19.8" thickBot="1" x14ac:dyDescent="0.3">
      <c r="A234" s="1148" t="s">
        <v>1432</v>
      </c>
      <c r="B234" s="1149" t="s">
        <v>1433</v>
      </c>
      <c r="C234" s="1167">
        <v>0</v>
      </c>
      <c r="D234" s="1167">
        <v>0</v>
      </c>
      <c r="E234" s="1167">
        <v>0</v>
      </c>
      <c r="F234" s="1203">
        <v>0</v>
      </c>
      <c r="G234" s="1203">
        <v>0</v>
      </c>
      <c r="H234" s="1203">
        <v>0</v>
      </c>
      <c r="I234" s="1203">
        <v>0</v>
      </c>
      <c r="J234" s="1203">
        <v>0</v>
      </c>
      <c r="K234" s="1203">
        <v>0</v>
      </c>
      <c r="L234" s="1203">
        <v>0</v>
      </c>
      <c r="M234" s="1203">
        <v>0</v>
      </c>
      <c r="N234" s="1203">
        <v>0</v>
      </c>
      <c r="O234" s="1167">
        <f t="shared" si="49"/>
        <v>0</v>
      </c>
      <c r="P234" s="1167">
        <f t="shared" si="49"/>
        <v>0</v>
      </c>
      <c r="Q234" s="1167">
        <f t="shared" si="49"/>
        <v>0</v>
      </c>
    </row>
    <row r="235" spans="1:17" ht="13.8" thickBot="1" x14ac:dyDescent="0.3">
      <c r="A235" s="1148" t="s">
        <v>1434</v>
      </c>
      <c r="B235" s="1149" t="s">
        <v>1435</v>
      </c>
      <c r="C235" s="1167">
        <f>C236+C237+C238+C239</f>
        <v>78094</v>
      </c>
      <c r="D235" s="1167">
        <f>D236+D237+D238+D239</f>
        <v>26959</v>
      </c>
      <c r="E235" s="1167">
        <f t="shared" ref="E235:N235" si="51">E236+E237+E238+E239</f>
        <v>0</v>
      </c>
      <c r="F235" s="1167">
        <f t="shared" si="51"/>
        <v>100</v>
      </c>
      <c r="G235" s="1167">
        <f t="shared" si="51"/>
        <v>100</v>
      </c>
      <c r="H235" s="1167">
        <f t="shared" si="51"/>
        <v>0</v>
      </c>
      <c r="I235" s="1167">
        <f t="shared" si="51"/>
        <v>0</v>
      </c>
      <c r="J235" s="1167">
        <f t="shared" si="51"/>
        <v>0</v>
      </c>
      <c r="K235" s="1167">
        <f t="shared" si="51"/>
        <v>0</v>
      </c>
      <c r="L235" s="1167">
        <f t="shared" si="51"/>
        <v>431</v>
      </c>
      <c r="M235" s="1167">
        <f t="shared" si="51"/>
        <v>431</v>
      </c>
      <c r="N235" s="1167">
        <f t="shared" si="51"/>
        <v>0</v>
      </c>
      <c r="O235" s="1167">
        <f t="shared" si="49"/>
        <v>78625</v>
      </c>
      <c r="P235" s="1167">
        <f t="shared" si="49"/>
        <v>27490</v>
      </c>
      <c r="Q235" s="1167">
        <f t="shared" si="49"/>
        <v>0</v>
      </c>
    </row>
    <row r="236" spans="1:17" ht="13.8" thickBot="1" x14ac:dyDescent="0.3">
      <c r="A236" s="1154" t="s">
        <v>1436</v>
      </c>
      <c r="B236" s="1149" t="s">
        <v>1437</v>
      </c>
      <c r="C236" s="1197">
        <v>74876</v>
      </c>
      <c r="D236" s="1198">
        <v>25598</v>
      </c>
      <c r="E236" s="1199">
        <v>0</v>
      </c>
      <c r="F236" s="1249">
        <v>0</v>
      </c>
      <c r="G236" s="1250">
        <v>0</v>
      </c>
      <c r="H236" s="1251">
        <v>0</v>
      </c>
      <c r="I236" s="1249">
        <v>0</v>
      </c>
      <c r="J236" s="1250">
        <v>0</v>
      </c>
      <c r="K236" s="1251">
        <v>0</v>
      </c>
      <c r="L236" s="1249">
        <v>0</v>
      </c>
      <c r="M236" s="1250">
        <v>0</v>
      </c>
      <c r="N236" s="1251">
        <v>0</v>
      </c>
      <c r="O236" s="1167">
        <f t="shared" si="49"/>
        <v>74876</v>
      </c>
      <c r="P236" s="1167">
        <f t="shared" si="49"/>
        <v>25598</v>
      </c>
      <c r="Q236" s="1167">
        <f t="shared" si="49"/>
        <v>0</v>
      </c>
    </row>
    <row r="237" spans="1:17" ht="13.8" thickBot="1" x14ac:dyDescent="0.3">
      <c r="A237" s="1154" t="s">
        <v>1438</v>
      </c>
      <c r="B237" s="1149" t="s">
        <v>1439</v>
      </c>
      <c r="C237" s="1178">
        <v>68</v>
      </c>
      <c r="D237" s="1179">
        <v>68</v>
      </c>
      <c r="E237" s="1180">
        <v>0</v>
      </c>
      <c r="F237" s="1181">
        <v>0</v>
      </c>
      <c r="G237" s="1182">
        <v>0</v>
      </c>
      <c r="H237" s="1183">
        <v>0</v>
      </c>
      <c r="I237" s="1181">
        <v>0</v>
      </c>
      <c r="J237" s="1182">
        <v>0</v>
      </c>
      <c r="K237" s="1183">
        <v>0</v>
      </c>
      <c r="L237" s="1181">
        <v>0</v>
      </c>
      <c r="M237" s="1182">
        <v>0</v>
      </c>
      <c r="N237" s="1183">
        <v>0</v>
      </c>
      <c r="O237" s="1167">
        <f t="shared" si="49"/>
        <v>68</v>
      </c>
      <c r="P237" s="1167">
        <f t="shared" si="49"/>
        <v>68</v>
      </c>
      <c r="Q237" s="1167">
        <f t="shared" si="49"/>
        <v>0</v>
      </c>
    </row>
    <row r="238" spans="1:17" ht="19.8" thickBot="1" x14ac:dyDescent="0.3">
      <c r="A238" s="1154" t="s">
        <v>1440</v>
      </c>
      <c r="B238" s="1149" t="s">
        <v>1441</v>
      </c>
      <c r="C238" s="1178"/>
      <c r="D238" s="1179"/>
      <c r="E238" s="1180">
        <v>0</v>
      </c>
      <c r="F238" s="1181">
        <v>0</v>
      </c>
      <c r="G238" s="1182">
        <v>0</v>
      </c>
      <c r="H238" s="1183">
        <v>0</v>
      </c>
      <c r="I238" s="1181">
        <v>0</v>
      </c>
      <c r="J238" s="1182">
        <v>0</v>
      </c>
      <c r="K238" s="1183">
        <v>0</v>
      </c>
      <c r="L238" s="1181">
        <v>0</v>
      </c>
      <c r="M238" s="1182">
        <v>0</v>
      </c>
      <c r="N238" s="1183">
        <v>0</v>
      </c>
      <c r="O238" s="1167">
        <f t="shared" si="49"/>
        <v>0</v>
      </c>
      <c r="P238" s="1167">
        <f t="shared" si="49"/>
        <v>0</v>
      </c>
      <c r="Q238" s="1167">
        <f t="shared" si="49"/>
        <v>0</v>
      </c>
    </row>
    <row r="239" spans="1:17" ht="13.8" thickBot="1" x14ac:dyDescent="0.3">
      <c r="A239" s="1154" t="s">
        <v>1442</v>
      </c>
      <c r="B239" s="1149" t="s">
        <v>1443</v>
      </c>
      <c r="C239" s="1194">
        <v>3150</v>
      </c>
      <c r="D239" s="1195">
        <f>1233+60</f>
        <v>1293</v>
      </c>
      <c r="E239" s="1196">
        <v>0</v>
      </c>
      <c r="F239" s="1200">
        <v>100</v>
      </c>
      <c r="G239" s="1201">
        <v>100</v>
      </c>
      <c r="H239" s="1202">
        <v>0</v>
      </c>
      <c r="I239" s="1200">
        <v>0</v>
      </c>
      <c r="J239" s="1201">
        <v>0</v>
      </c>
      <c r="K239" s="1202">
        <v>0</v>
      </c>
      <c r="L239" s="1200">
        <v>431</v>
      </c>
      <c r="M239" s="1201">
        <v>431</v>
      </c>
      <c r="N239" s="1202">
        <v>0</v>
      </c>
      <c r="O239" s="1167">
        <f t="shared" si="49"/>
        <v>3681</v>
      </c>
      <c r="P239" s="1167">
        <f t="shared" si="49"/>
        <v>1824</v>
      </c>
      <c r="Q239" s="1167">
        <f t="shared" si="49"/>
        <v>0</v>
      </c>
    </row>
    <row r="240" spans="1:17" ht="19.8" thickBot="1" x14ac:dyDescent="0.3">
      <c r="A240" s="1148" t="s">
        <v>1444</v>
      </c>
      <c r="B240" s="1149" t="s">
        <v>1445</v>
      </c>
      <c r="C240" s="1167">
        <f>C247</f>
        <v>0</v>
      </c>
      <c r="D240" s="1167">
        <f>D247</f>
        <v>0</v>
      </c>
      <c r="E240" s="1167">
        <v>0</v>
      </c>
      <c r="F240" s="1203">
        <v>0</v>
      </c>
      <c r="G240" s="1203">
        <v>0</v>
      </c>
      <c r="H240" s="1203">
        <v>0</v>
      </c>
      <c r="I240" s="1203">
        <v>0</v>
      </c>
      <c r="J240" s="1203">
        <v>0</v>
      </c>
      <c r="K240" s="1203">
        <v>0</v>
      </c>
      <c r="L240" s="1203">
        <v>0</v>
      </c>
      <c r="M240" s="1203">
        <v>0</v>
      </c>
      <c r="N240" s="1203">
        <v>0</v>
      </c>
      <c r="O240" s="1167">
        <f t="shared" si="49"/>
        <v>0</v>
      </c>
      <c r="P240" s="1167">
        <f t="shared" si="49"/>
        <v>0</v>
      </c>
      <c r="Q240" s="1167">
        <f t="shared" si="49"/>
        <v>0</v>
      </c>
    </row>
    <row r="241" spans="1:17" ht="19.8" thickBot="1" x14ac:dyDescent="0.3">
      <c r="A241" s="1154" t="s">
        <v>1446</v>
      </c>
      <c r="B241" s="1149" t="s">
        <v>1447</v>
      </c>
      <c r="C241" s="1197">
        <v>0</v>
      </c>
      <c r="D241" s="1198">
        <v>0</v>
      </c>
      <c r="E241" s="1199">
        <v>0</v>
      </c>
      <c r="F241" s="1249">
        <v>0</v>
      </c>
      <c r="G241" s="1250">
        <v>0</v>
      </c>
      <c r="H241" s="1251">
        <v>0</v>
      </c>
      <c r="I241" s="1249">
        <v>0</v>
      </c>
      <c r="J241" s="1250">
        <v>0</v>
      </c>
      <c r="K241" s="1251">
        <v>0</v>
      </c>
      <c r="L241" s="1249">
        <v>0</v>
      </c>
      <c r="M241" s="1250">
        <v>0</v>
      </c>
      <c r="N241" s="1251">
        <v>0</v>
      </c>
      <c r="O241" s="1167">
        <f t="shared" si="49"/>
        <v>0</v>
      </c>
      <c r="P241" s="1167">
        <f t="shared" si="49"/>
        <v>0</v>
      </c>
      <c r="Q241" s="1167">
        <f t="shared" si="49"/>
        <v>0</v>
      </c>
    </row>
    <row r="242" spans="1:17" ht="19.8" thickBot="1" x14ac:dyDescent="0.3">
      <c r="A242" s="1154" t="s">
        <v>1448</v>
      </c>
      <c r="B242" s="1149" t="s">
        <v>1449</v>
      </c>
      <c r="C242" s="1178">
        <v>0</v>
      </c>
      <c r="D242" s="1179">
        <v>0</v>
      </c>
      <c r="E242" s="1180">
        <v>0</v>
      </c>
      <c r="F242" s="1181">
        <v>0</v>
      </c>
      <c r="G242" s="1182">
        <v>0</v>
      </c>
      <c r="H242" s="1183">
        <v>0</v>
      </c>
      <c r="I242" s="1181">
        <v>0</v>
      </c>
      <c r="J242" s="1182">
        <v>0</v>
      </c>
      <c r="K242" s="1183">
        <v>0</v>
      </c>
      <c r="L242" s="1181">
        <v>0</v>
      </c>
      <c r="M242" s="1182">
        <v>0</v>
      </c>
      <c r="N242" s="1183">
        <v>0</v>
      </c>
      <c r="O242" s="1167">
        <f t="shared" si="49"/>
        <v>0</v>
      </c>
      <c r="P242" s="1167">
        <f t="shared" si="49"/>
        <v>0</v>
      </c>
      <c r="Q242" s="1167">
        <f t="shared" si="49"/>
        <v>0</v>
      </c>
    </row>
    <row r="243" spans="1:17" ht="19.8" thickBot="1" x14ac:dyDescent="0.3">
      <c r="A243" s="1154" t="s">
        <v>1450</v>
      </c>
      <c r="B243" s="1149" t="s">
        <v>1451</v>
      </c>
      <c r="C243" s="1178">
        <v>0</v>
      </c>
      <c r="D243" s="1179">
        <v>0</v>
      </c>
      <c r="E243" s="1180">
        <v>0</v>
      </c>
      <c r="F243" s="1181">
        <v>0</v>
      </c>
      <c r="G243" s="1182">
        <v>0</v>
      </c>
      <c r="H243" s="1183">
        <v>0</v>
      </c>
      <c r="I243" s="1181">
        <v>0</v>
      </c>
      <c r="J243" s="1182">
        <v>0</v>
      </c>
      <c r="K243" s="1183">
        <v>0</v>
      </c>
      <c r="L243" s="1181">
        <v>0</v>
      </c>
      <c r="M243" s="1182">
        <v>0</v>
      </c>
      <c r="N243" s="1183">
        <v>0</v>
      </c>
      <c r="O243" s="1167">
        <f t="shared" si="49"/>
        <v>0</v>
      </c>
      <c r="P243" s="1167">
        <f t="shared" si="49"/>
        <v>0</v>
      </c>
      <c r="Q243" s="1167">
        <f t="shared" si="49"/>
        <v>0</v>
      </c>
    </row>
    <row r="244" spans="1:17" ht="19.8" thickBot="1" x14ac:dyDescent="0.3">
      <c r="A244" s="1154" t="s">
        <v>1452</v>
      </c>
      <c r="B244" s="1149" t="s">
        <v>1453</v>
      </c>
      <c r="C244" s="1178">
        <v>0</v>
      </c>
      <c r="D244" s="1179">
        <v>0</v>
      </c>
      <c r="E244" s="1180">
        <v>0</v>
      </c>
      <c r="F244" s="1181">
        <v>0</v>
      </c>
      <c r="G244" s="1182">
        <v>0</v>
      </c>
      <c r="H244" s="1183">
        <v>0</v>
      </c>
      <c r="I244" s="1181">
        <v>0</v>
      </c>
      <c r="J244" s="1182">
        <v>0</v>
      </c>
      <c r="K244" s="1183">
        <v>0</v>
      </c>
      <c r="L244" s="1181">
        <v>0</v>
      </c>
      <c r="M244" s="1182">
        <v>0</v>
      </c>
      <c r="N244" s="1183">
        <v>0</v>
      </c>
      <c r="O244" s="1167">
        <f t="shared" si="49"/>
        <v>0</v>
      </c>
      <c r="P244" s="1167">
        <f t="shared" si="49"/>
        <v>0</v>
      </c>
      <c r="Q244" s="1167">
        <f t="shared" si="49"/>
        <v>0</v>
      </c>
    </row>
    <row r="245" spans="1:17" ht="19.8" thickBot="1" x14ac:dyDescent="0.3">
      <c r="A245" s="1154" t="s">
        <v>1454</v>
      </c>
      <c r="B245" s="1149" t="s">
        <v>1455</v>
      </c>
      <c r="C245" s="1178">
        <v>0</v>
      </c>
      <c r="D245" s="1179">
        <v>0</v>
      </c>
      <c r="E245" s="1180">
        <v>0</v>
      </c>
      <c r="F245" s="1181">
        <v>0</v>
      </c>
      <c r="G245" s="1182">
        <v>0</v>
      </c>
      <c r="H245" s="1183">
        <v>0</v>
      </c>
      <c r="I245" s="1181">
        <v>0</v>
      </c>
      <c r="J245" s="1182">
        <v>0</v>
      </c>
      <c r="K245" s="1183">
        <v>0</v>
      </c>
      <c r="L245" s="1181">
        <v>0</v>
      </c>
      <c r="M245" s="1182">
        <v>0</v>
      </c>
      <c r="N245" s="1183">
        <v>0</v>
      </c>
      <c r="O245" s="1167">
        <f t="shared" si="49"/>
        <v>0</v>
      </c>
      <c r="P245" s="1167">
        <f t="shared" si="49"/>
        <v>0</v>
      </c>
      <c r="Q245" s="1167">
        <f t="shared" si="49"/>
        <v>0</v>
      </c>
    </row>
    <row r="246" spans="1:17" ht="19.8" thickBot="1" x14ac:dyDescent="0.3">
      <c r="A246" s="1154" t="s">
        <v>1456</v>
      </c>
      <c r="B246" s="1149" t="s">
        <v>1457</v>
      </c>
      <c r="C246" s="1178">
        <v>0</v>
      </c>
      <c r="D246" s="1179">
        <v>0</v>
      </c>
      <c r="E246" s="1180">
        <v>0</v>
      </c>
      <c r="F246" s="1181">
        <v>0</v>
      </c>
      <c r="G246" s="1182">
        <v>0</v>
      </c>
      <c r="H246" s="1183">
        <v>0</v>
      </c>
      <c r="I246" s="1181">
        <v>0</v>
      </c>
      <c r="J246" s="1182">
        <v>0</v>
      </c>
      <c r="K246" s="1183">
        <v>0</v>
      </c>
      <c r="L246" s="1181">
        <v>0</v>
      </c>
      <c r="M246" s="1182">
        <v>0</v>
      </c>
      <c r="N246" s="1183">
        <v>0</v>
      </c>
      <c r="O246" s="1167">
        <f t="shared" si="49"/>
        <v>0</v>
      </c>
      <c r="P246" s="1167">
        <f t="shared" si="49"/>
        <v>0</v>
      </c>
      <c r="Q246" s="1167">
        <f t="shared" si="49"/>
        <v>0</v>
      </c>
    </row>
    <row r="247" spans="1:17" ht="19.8" thickBot="1" x14ac:dyDescent="0.3">
      <c r="A247" s="1154" t="s">
        <v>1458</v>
      </c>
      <c r="B247" s="1149" t="s">
        <v>1459</v>
      </c>
      <c r="C247" s="1178">
        <f>C252</f>
        <v>0</v>
      </c>
      <c r="D247" s="1179">
        <f>D252</f>
        <v>0</v>
      </c>
      <c r="E247" s="1180">
        <v>0</v>
      </c>
      <c r="F247" s="1181">
        <v>0</v>
      </c>
      <c r="G247" s="1182">
        <v>0</v>
      </c>
      <c r="H247" s="1183">
        <v>0</v>
      </c>
      <c r="I247" s="1181">
        <v>0</v>
      </c>
      <c r="J247" s="1182">
        <v>0</v>
      </c>
      <c r="K247" s="1183">
        <v>0</v>
      </c>
      <c r="L247" s="1181">
        <v>0</v>
      </c>
      <c r="M247" s="1182">
        <v>0</v>
      </c>
      <c r="N247" s="1183">
        <v>0</v>
      </c>
      <c r="O247" s="1167">
        <f t="shared" si="49"/>
        <v>0</v>
      </c>
      <c r="P247" s="1167">
        <f t="shared" si="49"/>
        <v>0</v>
      </c>
      <c r="Q247" s="1167">
        <f t="shared" si="49"/>
        <v>0</v>
      </c>
    </row>
    <row r="248" spans="1:17" ht="19.8" thickBot="1" x14ac:dyDescent="0.3">
      <c r="A248" s="1154" t="s">
        <v>1460</v>
      </c>
      <c r="B248" s="1149" t="s">
        <v>1461</v>
      </c>
      <c r="C248" s="1178">
        <v>0</v>
      </c>
      <c r="D248" s="1179">
        <v>0</v>
      </c>
      <c r="E248" s="1180">
        <v>0</v>
      </c>
      <c r="F248" s="1181">
        <v>0</v>
      </c>
      <c r="G248" s="1182">
        <v>0</v>
      </c>
      <c r="H248" s="1183">
        <v>0</v>
      </c>
      <c r="I248" s="1181">
        <v>0</v>
      </c>
      <c r="J248" s="1182">
        <v>0</v>
      </c>
      <c r="K248" s="1183">
        <v>0</v>
      </c>
      <c r="L248" s="1181">
        <v>0</v>
      </c>
      <c r="M248" s="1182">
        <v>0</v>
      </c>
      <c r="N248" s="1183">
        <v>0</v>
      </c>
      <c r="O248" s="1167">
        <f t="shared" si="49"/>
        <v>0</v>
      </c>
      <c r="P248" s="1167">
        <f t="shared" si="49"/>
        <v>0</v>
      </c>
      <c r="Q248" s="1167">
        <f t="shared" si="49"/>
        <v>0</v>
      </c>
    </row>
    <row r="249" spans="1:17" ht="19.8" thickBot="1" x14ac:dyDescent="0.3">
      <c r="A249" s="1154" t="s">
        <v>1462</v>
      </c>
      <c r="B249" s="1149" t="s">
        <v>1463</v>
      </c>
      <c r="C249" s="1178">
        <v>0</v>
      </c>
      <c r="D249" s="1179">
        <v>0</v>
      </c>
      <c r="E249" s="1180">
        <v>0</v>
      </c>
      <c r="F249" s="1181">
        <v>0</v>
      </c>
      <c r="G249" s="1182">
        <v>0</v>
      </c>
      <c r="H249" s="1183">
        <v>0</v>
      </c>
      <c r="I249" s="1181">
        <v>0</v>
      </c>
      <c r="J249" s="1182">
        <v>0</v>
      </c>
      <c r="K249" s="1183">
        <v>0</v>
      </c>
      <c r="L249" s="1181">
        <v>0</v>
      </c>
      <c r="M249" s="1182">
        <v>0</v>
      </c>
      <c r="N249" s="1183">
        <v>0</v>
      </c>
      <c r="O249" s="1167">
        <f t="shared" si="49"/>
        <v>0</v>
      </c>
      <c r="P249" s="1167">
        <f t="shared" si="49"/>
        <v>0</v>
      </c>
      <c r="Q249" s="1167">
        <f t="shared" si="49"/>
        <v>0</v>
      </c>
    </row>
    <row r="250" spans="1:17" ht="19.8" thickBot="1" x14ac:dyDescent="0.3">
      <c r="A250" s="1154" t="s">
        <v>1464</v>
      </c>
      <c r="B250" s="1149" t="s">
        <v>1465</v>
      </c>
      <c r="C250" s="1178">
        <v>0</v>
      </c>
      <c r="D250" s="1179">
        <v>0</v>
      </c>
      <c r="E250" s="1180">
        <v>0</v>
      </c>
      <c r="F250" s="1181">
        <v>0</v>
      </c>
      <c r="G250" s="1182">
        <v>0</v>
      </c>
      <c r="H250" s="1183">
        <v>0</v>
      </c>
      <c r="I250" s="1181">
        <v>0</v>
      </c>
      <c r="J250" s="1182">
        <v>0</v>
      </c>
      <c r="K250" s="1183">
        <v>0</v>
      </c>
      <c r="L250" s="1181">
        <v>0</v>
      </c>
      <c r="M250" s="1182">
        <v>0</v>
      </c>
      <c r="N250" s="1183">
        <v>0</v>
      </c>
      <c r="O250" s="1167">
        <f t="shared" si="49"/>
        <v>0</v>
      </c>
      <c r="P250" s="1167">
        <f t="shared" si="49"/>
        <v>0</v>
      </c>
      <c r="Q250" s="1167">
        <f t="shared" si="49"/>
        <v>0</v>
      </c>
    </row>
    <row r="251" spans="1:17" ht="19.8" thickBot="1" x14ac:dyDescent="0.3">
      <c r="A251" s="1154" t="s">
        <v>1466</v>
      </c>
      <c r="B251" s="1149" t="s">
        <v>1467</v>
      </c>
      <c r="C251" s="1178">
        <v>0</v>
      </c>
      <c r="D251" s="1179">
        <v>0</v>
      </c>
      <c r="E251" s="1180">
        <v>0</v>
      </c>
      <c r="F251" s="1181">
        <v>0</v>
      </c>
      <c r="G251" s="1182">
        <v>0</v>
      </c>
      <c r="H251" s="1183">
        <v>0</v>
      </c>
      <c r="I251" s="1181">
        <v>0</v>
      </c>
      <c r="J251" s="1182">
        <v>0</v>
      </c>
      <c r="K251" s="1183">
        <v>0</v>
      </c>
      <c r="L251" s="1181">
        <v>0</v>
      </c>
      <c r="M251" s="1182">
        <v>0</v>
      </c>
      <c r="N251" s="1183">
        <v>0</v>
      </c>
      <c r="O251" s="1167">
        <f t="shared" si="49"/>
        <v>0</v>
      </c>
      <c r="P251" s="1167">
        <f t="shared" si="49"/>
        <v>0</v>
      </c>
      <c r="Q251" s="1167">
        <f t="shared" si="49"/>
        <v>0</v>
      </c>
    </row>
    <row r="252" spans="1:17" ht="19.8" thickBot="1" x14ac:dyDescent="0.3">
      <c r="A252" s="1154" t="s">
        <v>1468</v>
      </c>
      <c r="B252" s="1149" t="s">
        <v>1469</v>
      </c>
      <c r="C252" s="1194">
        <v>0</v>
      </c>
      <c r="D252" s="1195">
        <v>0</v>
      </c>
      <c r="E252" s="1196">
        <v>0</v>
      </c>
      <c r="F252" s="1200">
        <v>0</v>
      </c>
      <c r="G252" s="1201">
        <v>0</v>
      </c>
      <c r="H252" s="1202">
        <v>0</v>
      </c>
      <c r="I252" s="1200">
        <v>0</v>
      </c>
      <c r="J252" s="1201">
        <v>0</v>
      </c>
      <c r="K252" s="1202">
        <v>0</v>
      </c>
      <c r="L252" s="1200">
        <v>0</v>
      </c>
      <c r="M252" s="1201">
        <v>0</v>
      </c>
      <c r="N252" s="1202">
        <v>0</v>
      </c>
      <c r="O252" s="1167">
        <f t="shared" si="49"/>
        <v>0</v>
      </c>
      <c r="P252" s="1167">
        <f t="shared" si="49"/>
        <v>0</v>
      </c>
      <c r="Q252" s="1167">
        <f t="shared" si="49"/>
        <v>0</v>
      </c>
    </row>
    <row r="253" spans="1:17" ht="13.8" thickBot="1" x14ac:dyDescent="0.3">
      <c r="A253" s="1148" t="s">
        <v>1470</v>
      </c>
      <c r="B253" s="1149" t="s">
        <v>1471</v>
      </c>
      <c r="C253" s="1167">
        <v>0</v>
      </c>
      <c r="D253" s="1167">
        <v>0</v>
      </c>
      <c r="E253" s="1167">
        <v>0</v>
      </c>
      <c r="F253" s="1203">
        <v>0</v>
      </c>
      <c r="G253" s="1203">
        <v>0</v>
      </c>
      <c r="H253" s="1203">
        <v>0</v>
      </c>
      <c r="I253" s="1203">
        <v>0</v>
      </c>
      <c r="J253" s="1203">
        <v>0</v>
      </c>
      <c r="K253" s="1203">
        <v>0</v>
      </c>
      <c r="L253" s="1203">
        <v>0</v>
      </c>
      <c r="M253" s="1203">
        <v>0</v>
      </c>
      <c r="N253" s="1203">
        <v>0</v>
      </c>
      <c r="O253" s="1167">
        <f t="shared" si="49"/>
        <v>0</v>
      </c>
      <c r="P253" s="1167">
        <f t="shared" si="49"/>
        <v>0</v>
      </c>
      <c r="Q253" s="1167">
        <f t="shared" si="49"/>
        <v>0</v>
      </c>
    </row>
    <row r="254" spans="1:17" ht="19.8" thickBot="1" x14ac:dyDescent="0.3">
      <c r="A254" s="1148" t="s">
        <v>1472</v>
      </c>
      <c r="B254" s="1149" t="s">
        <v>1473</v>
      </c>
      <c r="C254" s="1167">
        <v>0</v>
      </c>
      <c r="D254" s="1167">
        <v>0</v>
      </c>
      <c r="E254" s="1167">
        <v>0</v>
      </c>
      <c r="F254" s="1203">
        <v>0</v>
      </c>
      <c r="G254" s="1203">
        <v>0</v>
      </c>
      <c r="H254" s="1203">
        <v>0</v>
      </c>
      <c r="I254" s="1203">
        <v>0</v>
      </c>
      <c r="J254" s="1203">
        <v>0</v>
      </c>
      <c r="K254" s="1203">
        <v>0</v>
      </c>
      <c r="L254" s="1203">
        <v>170</v>
      </c>
      <c r="M254" s="1203">
        <v>170</v>
      </c>
      <c r="N254" s="1203">
        <v>0</v>
      </c>
      <c r="O254" s="1167">
        <f t="shared" si="49"/>
        <v>170</v>
      </c>
      <c r="P254" s="1167">
        <f t="shared" si="49"/>
        <v>170</v>
      </c>
      <c r="Q254" s="1167">
        <f t="shared" si="49"/>
        <v>0</v>
      </c>
    </row>
    <row r="255" spans="1:17" ht="13.8" thickBot="1" x14ac:dyDescent="0.3">
      <c r="A255" s="1148" t="s">
        <v>1474</v>
      </c>
      <c r="B255" s="1149" t="s">
        <v>1475</v>
      </c>
      <c r="C255" s="1167">
        <f>C257+C256</f>
        <v>1226454</v>
      </c>
      <c r="D255" s="1167">
        <f>D257+D256</f>
        <v>1226454</v>
      </c>
      <c r="E255" s="1167">
        <f t="shared" ref="E255:N255" si="52">E257</f>
        <v>0</v>
      </c>
      <c r="F255" s="1167">
        <f t="shared" si="52"/>
        <v>0</v>
      </c>
      <c r="G255" s="1167">
        <f t="shared" si="52"/>
        <v>0</v>
      </c>
      <c r="H255" s="1167">
        <f t="shared" si="52"/>
        <v>0</v>
      </c>
      <c r="I255" s="1167">
        <f t="shared" si="52"/>
        <v>0</v>
      </c>
      <c r="J255" s="1167">
        <f t="shared" si="52"/>
        <v>0</v>
      </c>
      <c r="K255" s="1167">
        <f t="shared" si="52"/>
        <v>0</v>
      </c>
      <c r="L255" s="1167">
        <f>L256</f>
        <v>0</v>
      </c>
      <c r="M255" s="1167">
        <f>M256</f>
        <v>0</v>
      </c>
      <c r="N255" s="1167">
        <f t="shared" si="52"/>
        <v>0</v>
      </c>
      <c r="O255" s="1167">
        <f t="shared" si="49"/>
        <v>1226454</v>
      </c>
      <c r="P255" s="1167">
        <f t="shared" si="49"/>
        <v>1226454</v>
      </c>
      <c r="Q255" s="1167">
        <f t="shared" si="49"/>
        <v>0</v>
      </c>
    </row>
    <row r="256" spans="1:17" ht="19.8" thickBot="1" x14ac:dyDescent="0.3">
      <c r="A256" s="1154" t="s">
        <v>1476</v>
      </c>
      <c r="B256" s="1149" t="s">
        <v>1477</v>
      </c>
      <c r="C256" s="1197">
        <v>1226454</v>
      </c>
      <c r="D256" s="1198">
        <v>1226454</v>
      </c>
      <c r="E256" s="1199">
        <v>0</v>
      </c>
      <c r="F256" s="1249">
        <v>0</v>
      </c>
      <c r="G256" s="1250">
        <v>0</v>
      </c>
      <c r="H256" s="1251">
        <v>0</v>
      </c>
      <c r="I256" s="1249">
        <v>0</v>
      </c>
      <c r="J256" s="1250">
        <v>0</v>
      </c>
      <c r="K256" s="1251">
        <v>0</v>
      </c>
      <c r="L256" s="1249">
        <v>0</v>
      </c>
      <c r="M256" s="1250">
        <v>0</v>
      </c>
      <c r="N256" s="1251">
        <v>0</v>
      </c>
      <c r="O256" s="1167">
        <f t="shared" si="49"/>
        <v>1226454</v>
      </c>
      <c r="P256" s="1167">
        <f t="shared" si="49"/>
        <v>1226454</v>
      </c>
      <c r="Q256" s="1167">
        <f t="shared" si="49"/>
        <v>0</v>
      </c>
    </row>
    <row r="257" spans="1:17" ht="13.8" thickBot="1" x14ac:dyDescent="0.3">
      <c r="A257" s="1154" t="s">
        <v>1478</v>
      </c>
      <c r="B257" s="1149" t="s">
        <v>1479</v>
      </c>
      <c r="C257" s="1194">
        <v>0</v>
      </c>
      <c r="D257" s="1195">
        <v>0</v>
      </c>
      <c r="E257" s="1196">
        <v>0</v>
      </c>
      <c r="F257" s="1200">
        <v>0</v>
      </c>
      <c r="G257" s="1201">
        <v>0</v>
      </c>
      <c r="H257" s="1202">
        <v>0</v>
      </c>
      <c r="I257" s="1200">
        <v>0</v>
      </c>
      <c r="J257" s="1201">
        <v>0</v>
      </c>
      <c r="K257" s="1202">
        <v>0</v>
      </c>
      <c r="L257" s="1200">
        <v>0</v>
      </c>
      <c r="M257" s="1201">
        <v>0</v>
      </c>
      <c r="N257" s="1202">
        <v>0</v>
      </c>
      <c r="O257" s="1167">
        <f t="shared" si="49"/>
        <v>0</v>
      </c>
      <c r="P257" s="1167">
        <f t="shared" si="49"/>
        <v>0</v>
      </c>
      <c r="Q257" s="1167">
        <f t="shared" si="49"/>
        <v>0</v>
      </c>
    </row>
    <row r="258" spans="1:17" ht="13.8" thickBot="1" x14ac:dyDescent="0.3">
      <c r="A258" s="1172" t="s">
        <v>1480</v>
      </c>
      <c r="B258" s="1149" t="s">
        <v>1481</v>
      </c>
      <c r="C258" s="1167">
        <f>C259+C260+C261+C262+C263</f>
        <v>349460</v>
      </c>
      <c r="D258" s="1167">
        <f>D259+D260+D261+D262+D263</f>
        <v>349460</v>
      </c>
      <c r="E258" s="1167">
        <v>0</v>
      </c>
      <c r="F258" s="1203">
        <v>0</v>
      </c>
      <c r="G258" s="1203">
        <v>0</v>
      </c>
      <c r="H258" s="1203">
        <v>0</v>
      </c>
      <c r="I258" s="1203">
        <v>0</v>
      </c>
      <c r="J258" s="1203">
        <v>0</v>
      </c>
      <c r="K258" s="1203">
        <v>0</v>
      </c>
      <c r="L258" s="1203">
        <v>0</v>
      </c>
      <c r="M258" s="1203">
        <v>0</v>
      </c>
      <c r="N258" s="1203">
        <v>0</v>
      </c>
      <c r="O258" s="1167">
        <f t="shared" si="49"/>
        <v>349460</v>
      </c>
      <c r="P258" s="1167">
        <f t="shared" si="49"/>
        <v>349460</v>
      </c>
      <c r="Q258" s="1167">
        <f t="shared" si="49"/>
        <v>0</v>
      </c>
    </row>
    <row r="259" spans="1:17" ht="13.8" thickBot="1" x14ac:dyDescent="0.3">
      <c r="A259" s="1148" t="s">
        <v>1482</v>
      </c>
      <c r="B259" s="1149" t="s">
        <v>1483</v>
      </c>
      <c r="C259" s="1167">
        <v>0</v>
      </c>
      <c r="D259" s="1167">
        <v>0</v>
      </c>
      <c r="E259" s="1167">
        <v>0</v>
      </c>
      <c r="F259" s="1203">
        <v>0</v>
      </c>
      <c r="G259" s="1203">
        <v>0</v>
      </c>
      <c r="H259" s="1203">
        <v>0</v>
      </c>
      <c r="I259" s="1203">
        <v>0</v>
      </c>
      <c r="J259" s="1203">
        <v>0</v>
      </c>
      <c r="K259" s="1203">
        <v>0</v>
      </c>
      <c r="L259" s="1203">
        <v>0</v>
      </c>
      <c r="M259" s="1203">
        <v>0</v>
      </c>
      <c r="N259" s="1203">
        <v>0</v>
      </c>
      <c r="O259" s="1167">
        <f t="shared" si="49"/>
        <v>0</v>
      </c>
      <c r="P259" s="1167">
        <f t="shared" si="49"/>
        <v>0</v>
      </c>
      <c r="Q259" s="1167">
        <f t="shared" si="49"/>
        <v>0</v>
      </c>
    </row>
    <row r="260" spans="1:17" ht="13.8" thickBot="1" x14ac:dyDescent="0.3">
      <c r="A260" s="1148" t="s">
        <v>1484</v>
      </c>
      <c r="B260" s="1149" t="s">
        <v>1485</v>
      </c>
      <c r="C260" s="1167">
        <v>349460</v>
      </c>
      <c r="D260" s="1167">
        <v>349460</v>
      </c>
      <c r="E260" s="1167">
        <v>0</v>
      </c>
      <c r="F260" s="1203">
        <v>0</v>
      </c>
      <c r="G260" s="1203">
        <v>0</v>
      </c>
      <c r="H260" s="1203">
        <v>0</v>
      </c>
      <c r="I260" s="1203">
        <v>0</v>
      </c>
      <c r="J260" s="1203">
        <v>0</v>
      </c>
      <c r="K260" s="1203">
        <v>0</v>
      </c>
      <c r="L260" s="1203">
        <v>0</v>
      </c>
      <c r="M260" s="1203">
        <v>0</v>
      </c>
      <c r="N260" s="1203">
        <v>0</v>
      </c>
      <c r="O260" s="1167">
        <f t="shared" si="49"/>
        <v>349460</v>
      </c>
      <c r="P260" s="1167">
        <f t="shared" si="49"/>
        <v>349460</v>
      </c>
      <c r="Q260" s="1167">
        <f t="shared" si="49"/>
        <v>0</v>
      </c>
    </row>
    <row r="261" spans="1:17" ht="13.8" thickBot="1" x14ac:dyDescent="0.3">
      <c r="A261" s="1148" t="s">
        <v>1486</v>
      </c>
      <c r="B261" s="1149" t="s">
        <v>1487</v>
      </c>
      <c r="C261" s="1167">
        <v>0</v>
      </c>
      <c r="D261" s="1167">
        <v>0</v>
      </c>
      <c r="E261" s="1167">
        <v>0</v>
      </c>
      <c r="F261" s="1203">
        <v>0</v>
      </c>
      <c r="G261" s="1203">
        <v>0</v>
      </c>
      <c r="H261" s="1203">
        <v>0</v>
      </c>
      <c r="I261" s="1203">
        <v>0</v>
      </c>
      <c r="J261" s="1203">
        <v>0</v>
      </c>
      <c r="K261" s="1203">
        <v>0</v>
      </c>
      <c r="L261" s="1203">
        <v>0</v>
      </c>
      <c r="M261" s="1203">
        <v>0</v>
      </c>
      <c r="N261" s="1203">
        <v>0</v>
      </c>
      <c r="O261" s="1167">
        <f t="shared" si="49"/>
        <v>0</v>
      </c>
      <c r="P261" s="1167">
        <f t="shared" si="49"/>
        <v>0</v>
      </c>
      <c r="Q261" s="1167">
        <f t="shared" si="49"/>
        <v>0</v>
      </c>
    </row>
    <row r="262" spans="1:17" ht="13.8" thickBot="1" x14ac:dyDescent="0.3">
      <c r="A262" s="1148" t="s">
        <v>1488</v>
      </c>
      <c r="B262" s="1149" t="s">
        <v>1489</v>
      </c>
      <c r="C262" s="1167">
        <v>0</v>
      </c>
      <c r="D262" s="1167">
        <v>0</v>
      </c>
      <c r="E262" s="1167">
        <v>0</v>
      </c>
      <c r="F262" s="1203">
        <v>0</v>
      </c>
      <c r="G262" s="1203">
        <v>0</v>
      </c>
      <c r="H262" s="1203">
        <v>0</v>
      </c>
      <c r="I262" s="1203">
        <v>0</v>
      </c>
      <c r="J262" s="1203">
        <v>0</v>
      </c>
      <c r="K262" s="1203">
        <v>0</v>
      </c>
      <c r="L262" s="1203">
        <v>0</v>
      </c>
      <c r="M262" s="1203">
        <v>0</v>
      </c>
      <c r="N262" s="1203">
        <v>0</v>
      </c>
      <c r="O262" s="1167">
        <f t="shared" si="49"/>
        <v>0</v>
      </c>
      <c r="P262" s="1167">
        <f t="shared" si="49"/>
        <v>0</v>
      </c>
      <c r="Q262" s="1167">
        <f t="shared" si="49"/>
        <v>0</v>
      </c>
    </row>
    <row r="263" spans="1:17" ht="13.8" thickBot="1" x14ac:dyDescent="0.3">
      <c r="A263" s="1148" t="s">
        <v>1490</v>
      </c>
      <c r="B263" s="1149" t="s">
        <v>1491</v>
      </c>
      <c r="C263" s="1167">
        <v>0</v>
      </c>
      <c r="D263" s="1167">
        <v>0</v>
      </c>
      <c r="E263" s="1167">
        <v>0</v>
      </c>
      <c r="F263" s="1203">
        <v>0</v>
      </c>
      <c r="G263" s="1203">
        <v>0</v>
      </c>
      <c r="H263" s="1203">
        <v>0</v>
      </c>
      <c r="I263" s="1203">
        <v>0</v>
      </c>
      <c r="J263" s="1203">
        <v>0</v>
      </c>
      <c r="K263" s="1203">
        <v>0</v>
      </c>
      <c r="L263" s="1203">
        <v>0</v>
      </c>
      <c r="M263" s="1203">
        <v>0</v>
      </c>
      <c r="N263" s="1203">
        <v>0</v>
      </c>
      <c r="O263" s="1167">
        <f t="shared" si="49"/>
        <v>0</v>
      </c>
      <c r="P263" s="1167">
        <f t="shared" si="49"/>
        <v>0</v>
      </c>
      <c r="Q263" s="1167">
        <f t="shared" si="49"/>
        <v>0</v>
      </c>
    </row>
    <row r="264" spans="1:17" ht="19.8" thickBot="1" x14ac:dyDescent="0.3">
      <c r="A264" s="1172" t="s">
        <v>1492</v>
      </c>
      <c r="B264" s="1149" t="s">
        <v>1493</v>
      </c>
      <c r="C264" s="1167">
        <f>C265+C272+C281</f>
        <v>389902</v>
      </c>
      <c r="D264" s="1167">
        <f t="shared" ref="D264:M264" si="53">D265+D272+D281</f>
        <v>389902</v>
      </c>
      <c r="E264" s="1167">
        <f t="shared" si="53"/>
        <v>0</v>
      </c>
      <c r="F264" s="1167">
        <f t="shared" si="53"/>
        <v>2614</v>
      </c>
      <c r="G264" s="1167">
        <f t="shared" si="53"/>
        <v>2614</v>
      </c>
      <c r="H264" s="1167">
        <f t="shared" si="53"/>
        <v>0</v>
      </c>
      <c r="I264" s="1167">
        <f t="shared" si="53"/>
        <v>5173</v>
      </c>
      <c r="J264" s="1167">
        <f t="shared" si="53"/>
        <v>5173</v>
      </c>
      <c r="K264" s="1167">
        <f t="shared" si="53"/>
        <v>0</v>
      </c>
      <c r="L264" s="1167">
        <f t="shared" si="53"/>
        <v>2272</v>
      </c>
      <c r="M264" s="1167">
        <f t="shared" si="53"/>
        <v>2272</v>
      </c>
      <c r="N264" s="1167"/>
      <c r="O264" s="1167">
        <f t="shared" si="49"/>
        <v>399961</v>
      </c>
      <c r="P264" s="1167">
        <f t="shared" si="49"/>
        <v>399961</v>
      </c>
      <c r="Q264" s="1167">
        <f t="shared" si="49"/>
        <v>0</v>
      </c>
    </row>
    <row r="265" spans="1:17" ht="29.4" thickBot="1" x14ac:dyDescent="0.3">
      <c r="A265" s="1148" t="s">
        <v>1494</v>
      </c>
      <c r="B265" s="1149" t="s">
        <v>1495</v>
      </c>
      <c r="C265" s="1167">
        <f>C266+C269+C270+C271</f>
        <v>262</v>
      </c>
      <c r="D265" s="1167">
        <f t="shared" ref="D265:N265" si="54">D266+D269+D270+D271</f>
        <v>262</v>
      </c>
      <c r="E265" s="1167">
        <f t="shared" si="54"/>
        <v>0</v>
      </c>
      <c r="F265" s="1167">
        <f t="shared" si="54"/>
        <v>29</v>
      </c>
      <c r="G265" s="1167">
        <f t="shared" si="54"/>
        <v>29</v>
      </c>
      <c r="H265" s="1167">
        <f t="shared" si="54"/>
        <v>0</v>
      </c>
      <c r="I265" s="1167">
        <f t="shared" si="54"/>
        <v>196</v>
      </c>
      <c r="J265" s="1167">
        <f t="shared" si="54"/>
        <v>196</v>
      </c>
      <c r="K265" s="1167">
        <f t="shared" si="54"/>
        <v>0</v>
      </c>
      <c r="L265" s="1167">
        <f t="shared" si="54"/>
        <v>40</v>
      </c>
      <c r="M265" s="1167">
        <f t="shared" si="54"/>
        <v>40</v>
      </c>
      <c r="N265" s="1167">
        <f t="shared" si="54"/>
        <v>0</v>
      </c>
      <c r="O265" s="1167">
        <f t="shared" si="49"/>
        <v>527</v>
      </c>
      <c r="P265" s="1167">
        <f t="shared" si="49"/>
        <v>527</v>
      </c>
      <c r="Q265" s="1167">
        <f t="shared" si="49"/>
        <v>0</v>
      </c>
    </row>
    <row r="266" spans="1:17" ht="13.8" thickBot="1" x14ac:dyDescent="0.3">
      <c r="A266" s="1150" t="s">
        <v>1496</v>
      </c>
      <c r="B266" s="1149" t="s">
        <v>1497</v>
      </c>
      <c r="C266" s="1197">
        <f>C267+C268</f>
        <v>262</v>
      </c>
      <c r="D266" s="1198">
        <f t="shared" ref="D266:N266" si="55">D267+D268</f>
        <v>262</v>
      </c>
      <c r="E266" s="1199">
        <f t="shared" si="55"/>
        <v>0</v>
      </c>
      <c r="F266" s="1197">
        <f t="shared" si="55"/>
        <v>29</v>
      </c>
      <c r="G266" s="1198">
        <f t="shared" si="55"/>
        <v>29</v>
      </c>
      <c r="H266" s="1199">
        <v>0</v>
      </c>
      <c r="I266" s="1197">
        <f>I267</f>
        <v>196</v>
      </c>
      <c r="J266" s="1198">
        <f t="shared" si="55"/>
        <v>196</v>
      </c>
      <c r="K266" s="1199">
        <f t="shared" si="55"/>
        <v>0</v>
      </c>
      <c r="L266" s="1197">
        <f t="shared" si="55"/>
        <v>40</v>
      </c>
      <c r="M266" s="1198">
        <f t="shared" si="55"/>
        <v>40</v>
      </c>
      <c r="N266" s="1199">
        <f t="shared" si="55"/>
        <v>0</v>
      </c>
      <c r="O266" s="1167">
        <f t="shared" si="49"/>
        <v>527</v>
      </c>
      <c r="P266" s="1167">
        <f t="shared" si="49"/>
        <v>527</v>
      </c>
      <c r="Q266" s="1167">
        <f t="shared" si="49"/>
        <v>0</v>
      </c>
    </row>
    <row r="267" spans="1:17" ht="13.8" thickBot="1" x14ac:dyDescent="0.3">
      <c r="A267" s="1154" t="s">
        <v>1498</v>
      </c>
      <c r="B267" s="1149" t="s">
        <v>1499</v>
      </c>
      <c r="C267" s="1178">
        <v>262</v>
      </c>
      <c r="D267" s="1179">
        <v>262</v>
      </c>
      <c r="E267" s="1180">
        <v>0</v>
      </c>
      <c r="F267" s="1181">
        <v>29</v>
      </c>
      <c r="G267" s="1182">
        <v>29</v>
      </c>
      <c r="H267" s="1183">
        <v>0</v>
      </c>
      <c r="I267" s="1181">
        <v>196</v>
      </c>
      <c r="J267" s="1182">
        <v>196</v>
      </c>
      <c r="K267" s="1183">
        <v>0</v>
      </c>
      <c r="L267" s="1181">
        <v>40</v>
      </c>
      <c r="M267" s="1182">
        <v>40</v>
      </c>
      <c r="N267" s="1183">
        <v>0</v>
      </c>
      <c r="O267" s="1167">
        <f t="shared" si="49"/>
        <v>527</v>
      </c>
      <c r="P267" s="1167">
        <f t="shared" si="49"/>
        <v>527</v>
      </c>
      <c r="Q267" s="1167">
        <f t="shared" si="49"/>
        <v>0</v>
      </c>
    </row>
    <row r="268" spans="1:17" ht="13.8" thickBot="1" x14ac:dyDescent="0.3">
      <c r="A268" s="1154" t="s">
        <v>1500</v>
      </c>
      <c r="B268" s="1149" t="s">
        <v>1501</v>
      </c>
      <c r="C268" s="1178">
        <v>0</v>
      </c>
      <c r="D268" s="1179">
        <v>0</v>
      </c>
      <c r="E268" s="1180">
        <v>0</v>
      </c>
      <c r="F268" s="1181">
        <v>0</v>
      </c>
      <c r="G268" s="1182">
        <v>0</v>
      </c>
      <c r="H268" s="1183">
        <v>0</v>
      </c>
      <c r="I268" s="1181">
        <v>0</v>
      </c>
      <c r="J268" s="1182">
        <v>0</v>
      </c>
      <c r="K268" s="1183">
        <v>0</v>
      </c>
      <c r="L268" s="1181">
        <v>0</v>
      </c>
      <c r="M268" s="1182">
        <v>0</v>
      </c>
      <c r="N268" s="1183">
        <v>0</v>
      </c>
      <c r="O268" s="1167">
        <f t="shared" si="49"/>
        <v>0</v>
      </c>
      <c r="P268" s="1167">
        <f t="shared" si="49"/>
        <v>0</v>
      </c>
      <c r="Q268" s="1167">
        <f t="shared" si="49"/>
        <v>0</v>
      </c>
    </row>
    <row r="269" spans="1:17" ht="13.8" thickBot="1" x14ac:dyDescent="0.3">
      <c r="A269" s="1150" t="s">
        <v>1502</v>
      </c>
      <c r="B269" s="1149" t="s">
        <v>1503</v>
      </c>
      <c r="C269" s="1178">
        <v>0</v>
      </c>
      <c r="D269" s="1179">
        <v>0</v>
      </c>
      <c r="E269" s="1180">
        <v>0</v>
      </c>
      <c r="F269" s="1181">
        <v>0</v>
      </c>
      <c r="G269" s="1182">
        <v>0</v>
      </c>
      <c r="H269" s="1183">
        <v>0</v>
      </c>
      <c r="I269" s="1181">
        <v>0</v>
      </c>
      <c r="J269" s="1182">
        <v>0</v>
      </c>
      <c r="K269" s="1183">
        <v>0</v>
      </c>
      <c r="L269" s="1181">
        <v>0</v>
      </c>
      <c r="M269" s="1182">
        <v>0</v>
      </c>
      <c r="N269" s="1183">
        <v>0</v>
      </c>
      <c r="O269" s="1167">
        <f t="shared" si="49"/>
        <v>0</v>
      </c>
      <c r="P269" s="1167">
        <f t="shared" si="49"/>
        <v>0</v>
      </c>
      <c r="Q269" s="1167">
        <f t="shared" si="49"/>
        <v>0</v>
      </c>
    </row>
    <row r="270" spans="1:17" ht="13.8" thickBot="1" x14ac:dyDescent="0.3">
      <c r="A270" s="1150" t="s">
        <v>1504</v>
      </c>
      <c r="B270" s="1149" t="s">
        <v>1505</v>
      </c>
      <c r="C270" s="1178">
        <v>0</v>
      </c>
      <c r="D270" s="1179">
        <v>0</v>
      </c>
      <c r="E270" s="1180">
        <v>0</v>
      </c>
      <c r="F270" s="1181">
        <v>0</v>
      </c>
      <c r="G270" s="1182">
        <v>0</v>
      </c>
      <c r="H270" s="1183">
        <v>0</v>
      </c>
      <c r="I270" s="1181">
        <v>0</v>
      </c>
      <c r="J270" s="1182">
        <v>0</v>
      </c>
      <c r="K270" s="1183">
        <v>0</v>
      </c>
      <c r="L270" s="1181">
        <v>0</v>
      </c>
      <c r="M270" s="1182">
        <v>0</v>
      </c>
      <c r="N270" s="1183">
        <v>0</v>
      </c>
      <c r="O270" s="1167">
        <f t="shared" si="49"/>
        <v>0</v>
      </c>
      <c r="P270" s="1167">
        <f t="shared" si="49"/>
        <v>0</v>
      </c>
      <c r="Q270" s="1167">
        <f t="shared" si="49"/>
        <v>0</v>
      </c>
    </row>
    <row r="271" spans="1:17" ht="13.8" thickBot="1" x14ac:dyDescent="0.3">
      <c r="A271" s="1150" t="s">
        <v>1506</v>
      </c>
      <c r="B271" s="1149" t="s">
        <v>1507</v>
      </c>
      <c r="C271" s="1194">
        <v>0</v>
      </c>
      <c r="D271" s="1195">
        <v>0</v>
      </c>
      <c r="E271" s="1196">
        <v>0</v>
      </c>
      <c r="F271" s="1200">
        <v>0</v>
      </c>
      <c r="G271" s="1201">
        <v>0</v>
      </c>
      <c r="H271" s="1202">
        <v>0</v>
      </c>
      <c r="I271" s="1200">
        <v>0</v>
      </c>
      <c r="J271" s="1201">
        <v>0</v>
      </c>
      <c r="K271" s="1202">
        <v>0</v>
      </c>
      <c r="L271" s="1200">
        <v>0</v>
      </c>
      <c r="M271" s="1201">
        <v>0</v>
      </c>
      <c r="N271" s="1202">
        <v>0</v>
      </c>
      <c r="O271" s="1167">
        <f t="shared" si="49"/>
        <v>0</v>
      </c>
      <c r="P271" s="1167">
        <f t="shared" si="49"/>
        <v>0</v>
      </c>
      <c r="Q271" s="1167">
        <f t="shared" si="49"/>
        <v>0</v>
      </c>
    </row>
    <row r="272" spans="1:17" ht="19.8" thickBot="1" x14ac:dyDescent="0.3">
      <c r="A272" s="1148" t="s">
        <v>1508</v>
      </c>
      <c r="B272" s="1149" t="s">
        <v>1509</v>
      </c>
      <c r="C272" s="1167">
        <f>C275+C280</f>
        <v>389640</v>
      </c>
      <c r="D272" s="1167">
        <f>D275+D280</f>
        <v>389640</v>
      </c>
      <c r="E272" s="1167">
        <f>E275</f>
        <v>0</v>
      </c>
      <c r="F272" s="1167">
        <f t="shared" ref="F272:N272" si="56">F275</f>
        <v>2585</v>
      </c>
      <c r="G272" s="1167">
        <f t="shared" si="56"/>
        <v>2585</v>
      </c>
      <c r="H272" s="1167">
        <f t="shared" si="56"/>
        <v>0</v>
      </c>
      <c r="I272" s="1167">
        <f t="shared" si="56"/>
        <v>4977</v>
      </c>
      <c r="J272" s="1167">
        <f t="shared" si="56"/>
        <v>4977</v>
      </c>
      <c r="K272" s="1167">
        <f t="shared" si="56"/>
        <v>0</v>
      </c>
      <c r="L272" s="1167">
        <f t="shared" si="56"/>
        <v>2232</v>
      </c>
      <c r="M272" s="1167">
        <f t="shared" si="56"/>
        <v>2232</v>
      </c>
      <c r="N272" s="1167">
        <f t="shared" si="56"/>
        <v>0</v>
      </c>
      <c r="O272" s="1167">
        <f t="shared" si="49"/>
        <v>399434</v>
      </c>
      <c r="P272" s="1167">
        <f t="shared" si="49"/>
        <v>399434</v>
      </c>
      <c r="Q272" s="1167">
        <f t="shared" si="49"/>
        <v>0</v>
      </c>
    </row>
    <row r="273" spans="1:17" ht="19.8" thickBot="1" x14ac:dyDescent="0.3">
      <c r="A273" s="1150" t="s">
        <v>1510</v>
      </c>
      <c r="B273" s="1149" t="s">
        <v>1511</v>
      </c>
      <c r="C273" s="1197">
        <v>0</v>
      </c>
      <c r="D273" s="1198">
        <v>0</v>
      </c>
      <c r="E273" s="1199">
        <v>0</v>
      </c>
      <c r="F273" s="1249">
        <v>0</v>
      </c>
      <c r="G273" s="1250">
        <v>0</v>
      </c>
      <c r="H273" s="1251">
        <v>0</v>
      </c>
      <c r="I273" s="1249">
        <v>0</v>
      </c>
      <c r="J273" s="1250">
        <v>0</v>
      </c>
      <c r="K273" s="1251">
        <v>0</v>
      </c>
      <c r="L273" s="1249">
        <v>0</v>
      </c>
      <c r="M273" s="1250">
        <v>0</v>
      </c>
      <c r="N273" s="1251">
        <v>0</v>
      </c>
      <c r="O273" s="1167">
        <f t="shared" si="49"/>
        <v>0</v>
      </c>
      <c r="P273" s="1167">
        <f t="shared" si="49"/>
        <v>0</v>
      </c>
      <c r="Q273" s="1167">
        <f t="shared" si="49"/>
        <v>0</v>
      </c>
    </row>
    <row r="274" spans="1:17" ht="19.8" thickBot="1" x14ac:dyDescent="0.3">
      <c r="A274" s="1150" t="s">
        <v>1512</v>
      </c>
      <c r="B274" s="1149" t="s">
        <v>1513</v>
      </c>
      <c r="C274" s="1178">
        <v>0</v>
      </c>
      <c r="D274" s="1179">
        <v>0</v>
      </c>
      <c r="E274" s="1180">
        <v>0</v>
      </c>
      <c r="F274" s="1181">
        <v>0</v>
      </c>
      <c r="G274" s="1182">
        <v>0</v>
      </c>
      <c r="H274" s="1183">
        <v>0</v>
      </c>
      <c r="I274" s="1181">
        <v>0</v>
      </c>
      <c r="J274" s="1182">
        <v>0</v>
      </c>
      <c r="K274" s="1183">
        <v>0</v>
      </c>
      <c r="L274" s="1181">
        <v>0</v>
      </c>
      <c r="M274" s="1182">
        <v>0</v>
      </c>
      <c r="N274" s="1183">
        <v>0</v>
      </c>
      <c r="O274" s="1167">
        <f t="shared" si="49"/>
        <v>0</v>
      </c>
      <c r="P274" s="1167">
        <f t="shared" si="49"/>
        <v>0</v>
      </c>
      <c r="Q274" s="1167">
        <f t="shared" si="49"/>
        <v>0</v>
      </c>
    </row>
    <row r="275" spans="1:17" ht="19.8" thickBot="1" x14ac:dyDescent="0.3">
      <c r="A275" s="1150" t="s">
        <v>1514</v>
      </c>
      <c r="B275" s="1149" t="s">
        <v>1515</v>
      </c>
      <c r="C275" s="1178">
        <v>388607</v>
      </c>
      <c r="D275" s="1179">
        <v>388607</v>
      </c>
      <c r="E275" s="1180">
        <v>0</v>
      </c>
      <c r="F275" s="1181">
        <v>2585</v>
      </c>
      <c r="G275" s="1182">
        <v>2585</v>
      </c>
      <c r="H275" s="1183">
        <v>0</v>
      </c>
      <c r="I275" s="1181">
        <v>4977</v>
      </c>
      <c r="J275" s="1182">
        <v>4977</v>
      </c>
      <c r="K275" s="1183">
        <v>0</v>
      </c>
      <c r="L275" s="1181">
        <v>2232</v>
      </c>
      <c r="M275" s="1182">
        <v>2232</v>
      </c>
      <c r="N275" s="1183"/>
      <c r="O275" s="1167">
        <f t="shared" si="49"/>
        <v>398401</v>
      </c>
      <c r="P275" s="1167">
        <f t="shared" si="49"/>
        <v>398401</v>
      </c>
      <c r="Q275" s="1167">
        <f t="shared" si="49"/>
        <v>0</v>
      </c>
    </row>
    <row r="276" spans="1:17" ht="19.8" thickBot="1" x14ac:dyDescent="0.3">
      <c r="A276" s="1150" t="s">
        <v>1516</v>
      </c>
      <c r="B276" s="1149" t="s">
        <v>1517</v>
      </c>
      <c r="C276" s="1178">
        <v>0</v>
      </c>
      <c r="D276" s="1179">
        <v>0</v>
      </c>
      <c r="E276" s="1180">
        <v>0</v>
      </c>
      <c r="F276" s="1181">
        <v>0</v>
      </c>
      <c r="G276" s="1182">
        <v>0</v>
      </c>
      <c r="H276" s="1183">
        <v>0</v>
      </c>
      <c r="I276" s="1181">
        <v>0</v>
      </c>
      <c r="J276" s="1182">
        <v>0</v>
      </c>
      <c r="K276" s="1183">
        <v>0</v>
      </c>
      <c r="L276" s="1181">
        <v>0</v>
      </c>
      <c r="M276" s="1182">
        <v>0</v>
      </c>
      <c r="N276" s="1183">
        <v>0</v>
      </c>
      <c r="O276" s="1167">
        <f t="shared" si="49"/>
        <v>0</v>
      </c>
      <c r="P276" s="1167">
        <f t="shared" si="49"/>
        <v>0</v>
      </c>
      <c r="Q276" s="1167">
        <f t="shared" si="49"/>
        <v>0</v>
      </c>
    </row>
    <row r="277" spans="1:17" ht="19.8" thickBot="1" x14ac:dyDescent="0.3">
      <c r="A277" s="1150" t="s">
        <v>1518</v>
      </c>
      <c r="B277" s="1149" t="s">
        <v>1519</v>
      </c>
      <c r="C277" s="1178">
        <v>0</v>
      </c>
      <c r="D277" s="1179">
        <v>0</v>
      </c>
      <c r="E277" s="1180">
        <v>0</v>
      </c>
      <c r="F277" s="1181">
        <v>0</v>
      </c>
      <c r="G277" s="1182">
        <v>0</v>
      </c>
      <c r="H277" s="1183">
        <v>0</v>
      </c>
      <c r="I277" s="1181">
        <v>0</v>
      </c>
      <c r="J277" s="1182">
        <v>0</v>
      </c>
      <c r="K277" s="1183">
        <v>0</v>
      </c>
      <c r="L277" s="1181">
        <v>0</v>
      </c>
      <c r="M277" s="1182">
        <v>0</v>
      </c>
      <c r="N277" s="1183">
        <v>0</v>
      </c>
      <c r="O277" s="1167">
        <f t="shared" si="49"/>
        <v>0</v>
      </c>
      <c r="P277" s="1167">
        <f t="shared" si="49"/>
        <v>0</v>
      </c>
      <c r="Q277" s="1167">
        <f t="shared" si="49"/>
        <v>0</v>
      </c>
    </row>
    <row r="278" spans="1:17" ht="19.8" thickBot="1" x14ac:dyDescent="0.3">
      <c r="A278" s="1150" t="s">
        <v>1520</v>
      </c>
      <c r="B278" s="1149" t="s">
        <v>1521</v>
      </c>
      <c r="C278" s="1178">
        <v>0</v>
      </c>
      <c r="D278" s="1179">
        <v>0</v>
      </c>
      <c r="E278" s="1180">
        <v>0</v>
      </c>
      <c r="F278" s="1181">
        <v>0</v>
      </c>
      <c r="G278" s="1182">
        <v>0</v>
      </c>
      <c r="H278" s="1183">
        <v>0</v>
      </c>
      <c r="I278" s="1181">
        <v>0</v>
      </c>
      <c r="J278" s="1182">
        <v>0</v>
      </c>
      <c r="K278" s="1183">
        <v>0</v>
      </c>
      <c r="L278" s="1181">
        <v>0</v>
      </c>
      <c r="M278" s="1182">
        <v>0</v>
      </c>
      <c r="N278" s="1183">
        <v>0</v>
      </c>
      <c r="O278" s="1167">
        <f t="shared" si="49"/>
        <v>0</v>
      </c>
      <c r="P278" s="1167">
        <f t="shared" si="49"/>
        <v>0</v>
      </c>
      <c r="Q278" s="1167">
        <f t="shared" si="49"/>
        <v>0</v>
      </c>
    </row>
    <row r="279" spans="1:17" ht="29.4" thickBot="1" x14ac:dyDescent="0.3">
      <c r="A279" s="1150" t="s">
        <v>1522</v>
      </c>
      <c r="B279" s="1149" t="s">
        <v>1523</v>
      </c>
      <c r="C279" s="1178">
        <v>0</v>
      </c>
      <c r="D279" s="1179">
        <v>0</v>
      </c>
      <c r="E279" s="1180">
        <v>0</v>
      </c>
      <c r="F279" s="1181">
        <v>0</v>
      </c>
      <c r="G279" s="1182">
        <v>0</v>
      </c>
      <c r="H279" s="1183">
        <v>0</v>
      </c>
      <c r="I279" s="1181">
        <v>0</v>
      </c>
      <c r="J279" s="1182">
        <v>0</v>
      </c>
      <c r="K279" s="1183">
        <v>0</v>
      </c>
      <c r="L279" s="1181">
        <v>0</v>
      </c>
      <c r="M279" s="1182">
        <v>0</v>
      </c>
      <c r="N279" s="1183">
        <v>0</v>
      </c>
      <c r="O279" s="1167">
        <f t="shared" si="49"/>
        <v>0</v>
      </c>
      <c r="P279" s="1167">
        <f t="shared" si="49"/>
        <v>0</v>
      </c>
      <c r="Q279" s="1167">
        <f t="shared" si="49"/>
        <v>0</v>
      </c>
    </row>
    <row r="280" spans="1:17" ht="13.8" thickBot="1" x14ac:dyDescent="0.3">
      <c r="A280" s="1150" t="s">
        <v>1524</v>
      </c>
      <c r="B280" s="1149" t="s">
        <v>1525</v>
      </c>
      <c r="C280" s="1194">
        <v>1033</v>
      </c>
      <c r="D280" s="1195">
        <v>1033</v>
      </c>
      <c r="E280" s="1196">
        <v>0</v>
      </c>
      <c r="F280" s="1200">
        <v>0</v>
      </c>
      <c r="G280" s="1201">
        <v>0</v>
      </c>
      <c r="H280" s="1202">
        <v>0</v>
      </c>
      <c r="I280" s="1200">
        <v>0</v>
      </c>
      <c r="J280" s="1201">
        <v>0</v>
      </c>
      <c r="K280" s="1202">
        <v>0</v>
      </c>
      <c r="L280" s="1200">
        <v>0</v>
      </c>
      <c r="M280" s="1201">
        <v>0</v>
      </c>
      <c r="N280" s="1202">
        <v>0</v>
      </c>
      <c r="O280" s="1167">
        <f t="shared" si="49"/>
        <v>1033</v>
      </c>
      <c r="P280" s="1167">
        <f t="shared" si="49"/>
        <v>1033</v>
      </c>
      <c r="Q280" s="1167">
        <f t="shared" si="49"/>
        <v>0</v>
      </c>
    </row>
    <row r="281" spans="1:17" ht="19.8" thickBot="1" x14ac:dyDescent="0.3">
      <c r="A281" s="1148" t="s">
        <v>1526</v>
      </c>
      <c r="B281" s="1149" t="s">
        <v>1527</v>
      </c>
      <c r="C281" s="1167">
        <v>0</v>
      </c>
      <c r="D281" s="1167">
        <v>0</v>
      </c>
      <c r="E281" s="1167">
        <v>0</v>
      </c>
      <c r="F281" s="1203">
        <v>0</v>
      </c>
      <c r="G281" s="1203">
        <v>0</v>
      </c>
      <c r="H281" s="1203">
        <v>0</v>
      </c>
      <c r="I281" s="1203">
        <v>0</v>
      </c>
      <c r="J281" s="1203">
        <v>0</v>
      </c>
      <c r="K281" s="1203">
        <v>0</v>
      </c>
      <c r="L281" s="1203">
        <v>0</v>
      </c>
      <c r="M281" s="1203">
        <v>0</v>
      </c>
      <c r="N281" s="1203">
        <v>0</v>
      </c>
      <c r="O281" s="1167">
        <f t="shared" si="49"/>
        <v>0</v>
      </c>
      <c r="P281" s="1167">
        <f t="shared" si="49"/>
        <v>0</v>
      </c>
      <c r="Q281" s="1167">
        <f t="shared" si="49"/>
        <v>0</v>
      </c>
    </row>
    <row r="282" spans="1:17" ht="19.8" thickBot="1" x14ac:dyDescent="0.3">
      <c r="A282" s="1150" t="s">
        <v>1528</v>
      </c>
      <c r="B282" s="1149" t="s">
        <v>1529</v>
      </c>
      <c r="C282" s="1197">
        <v>0</v>
      </c>
      <c r="D282" s="1198">
        <v>0</v>
      </c>
      <c r="E282" s="1199">
        <v>0</v>
      </c>
      <c r="F282" s="1249">
        <v>0</v>
      </c>
      <c r="G282" s="1250">
        <v>0</v>
      </c>
      <c r="H282" s="1251">
        <v>0</v>
      </c>
      <c r="I282" s="1249">
        <v>0</v>
      </c>
      <c r="J282" s="1250">
        <v>0</v>
      </c>
      <c r="K282" s="1251">
        <v>0</v>
      </c>
      <c r="L282" s="1249">
        <v>0</v>
      </c>
      <c r="M282" s="1250">
        <v>0</v>
      </c>
      <c r="N282" s="1251">
        <v>0</v>
      </c>
      <c r="O282" s="1167">
        <f t="shared" si="49"/>
        <v>0</v>
      </c>
      <c r="P282" s="1167">
        <f t="shared" si="49"/>
        <v>0</v>
      </c>
      <c r="Q282" s="1167">
        <f t="shared" si="49"/>
        <v>0</v>
      </c>
    </row>
    <row r="283" spans="1:17" ht="29.4" thickBot="1" x14ac:dyDescent="0.3">
      <c r="A283" s="1150" t="s">
        <v>1530</v>
      </c>
      <c r="B283" s="1149" t="s">
        <v>1531</v>
      </c>
      <c r="C283" s="1178">
        <v>0</v>
      </c>
      <c r="D283" s="1179">
        <v>0</v>
      </c>
      <c r="E283" s="1180">
        <v>0</v>
      </c>
      <c r="F283" s="1181">
        <v>0</v>
      </c>
      <c r="G283" s="1182">
        <v>0</v>
      </c>
      <c r="H283" s="1183">
        <v>0</v>
      </c>
      <c r="I283" s="1181">
        <v>0</v>
      </c>
      <c r="J283" s="1182">
        <v>0</v>
      </c>
      <c r="K283" s="1183">
        <v>0</v>
      </c>
      <c r="L283" s="1181">
        <v>0</v>
      </c>
      <c r="M283" s="1182">
        <v>0</v>
      </c>
      <c r="N283" s="1183">
        <v>0</v>
      </c>
      <c r="O283" s="1167">
        <f t="shared" si="49"/>
        <v>0</v>
      </c>
      <c r="P283" s="1167">
        <f t="shared" si="49"/>
        <v>0</v>
      </c>
      <c r="Q283" s="1167">
        <f t="shared" si="49"/>
        <v>0</v>
      </c>
    </row>
    <row r="284" spans="1:17" ht="19.8" thickBot="1" x14ac:dyDescent="0.3">
      <c r="A284" s="1150" t="s">
        <v>1532</v>
      </c>
      <c r="B284" s="1149" t="s">
        <v>1533</v>
      </c>
      <c r="C284" s="1178">
        <v>0</v>
      </c>
      <c r="D284" s="1179">
        <v>0</v>
      </c>
      <c r="E284" s="1180">
        <v>0</v>
      </c>
      <c r="F284" s="1181">
        <v>0</v>
      </c>
      <c r="G284" s="1182">
        <v>0</v>
      </c>
      <c r="H284" s="1183">
        <v>0</v>
      </c>
      <c r="I284" s="1181">
        <v>0</v>
      </c>
      <c r="J284" s="1182">
        <v>0</v>
      </c>
      <c r="K284" s="1183">
        <v>0</v>
      </c>
      <c r="L284" s="1181">
        <v>0</v>
      </c>
      <c r="M284" s="1182">
        <v>0</v>
      </c>
      <c r="N284" s="1183">
        <v>0</v>
      </c>
      <c r="O284" s="1167">
        <f t="shared" si="49"/>
        <v>0</v>
      </c>
      <c r="P284" s="1167">
        <f t="shared" si="49"/>
        <v>0</v>
      </c>
      <c r="Q284" s="1167">
        <f t="shared" si="49"/>
        <v>0</v>
      </c>
    </row>
    <row r="285" spans="1:17" ht="19.8" thickBot="1" x14ac:dyDescent="0.3">
      <c r="A285" s="1150" t="s">
        <v>1534</v>
      </c>
      <c r="B285" s="1149" t="s">
        <v>1535</v>
      </c>
      <c r="C285" s="1178">
        <v>0</v>
      </c>
      <c r="D285" s="1179">
        <v>0</v>
      </c>
      <c r="E285" s="1180">
        <v>0</v>
      </c>
      <c r="F285" s="1181">
        <v>0</v>
      </c>
      <c r="G285" s="1182">
        <v>0</v>
      </c>
      <c r="H285" s="1183">
        <v>0</v>
      </c>
      <c r="I285" s="1181">
        <v>0</v>
      </c>
      <c r="J285" s="1182">
        <v>0</v>
      </c>
      <c r="K285" s="1183">
        <v>0</v>
      </c>
      <c r="L285" s="1181">
        <v>0</v>
      </c>
      <c r="M285" s="1182">
        <v>0</v>
      </c>
      <c r="N285" s="1183">
        <v>0</v>
      </c>
      <c r="O285" s="1167">
        <f t="shared" si="49"/>
        <v>0</v>
      </c>
      <c r="P285" s="1167">
        <f t="shared" si="49"/>
        <v>0</v>
      </c>
      <c r="Q285" s="1167">
        <f t="shared" si="49"/>
        <v>0</v>
      </c>
    </row>
    <row r="286" spans="1:17" ht="19.8" thickBot="1" x14ac:dyDescent="0.3">
      <c r="A286" s="1150" t="s">
        <v>1536</v>
      </c>
      <c r="B286" s="1149" t="s">
        <v>1537</v>
      </c>
      <c r="C286" s="1178">
        <v>0</v>
      </c>
      <c r="D286" s="1179">
        <v>0</v>
      </c>
      <c r="E286" s="1180">
        <v>0</v>
      </c>
      <c r="F286" s="1181">
        <v>0</v>
      </c>
      <c r="G286" s="1182">
        <v>0</v>
      </c>
      <c r="H286" s="1183">
        <v>0</v>
      </c>
      <c r="I286" s="1181">
        <v>0</v>
      </c>
      <c r="J286" s="1182">
        <v>0</v>
      </c>
      <c r="K286" s="1183">
        <v>0</v>
      </c>
      <c r="L286" s="1181">
        <v>0</v>
      </c>
      <c r="M286" s="1182">
        <v>0</v>
      </c>
      <c r="N286" s="1183">
        <v>0</v>
      </c>
      <c r="O286" s="1167">
        <f t="shared" si="49"/>
        <v>0</v>
      </c>
      <c r="P286" s="1167">
        <f t="shared" si="49"/>
        <v>0</v>
      </c>
      <c r="Q286" s="1167">
        <f t="shared" si="49"/>
        <v>0</v>
      </c>
    </row>
    <row r="287" spans="1:17" ht="19.8" thickBot="1" x14ac:dyDescent="0.3">
      <c r="A287" s="1150" t="s">
        <v>1538</v>
      </c>
      <c r="B287" s="1149" t="s">
        <v>1539</v>
      </c>
      <c r="C287" s="1178">
        <v>0</v>
      </c>
      <c r="D287" s="1179">
        <v>0</v>
      </c>
      <c r="E287" s="1180">
        <v>0</v>
      </c>
      <c r="F287" s="1181">
        <v>0</v>
      </c>
      <c r="G287" s="1182">
        <v>0</v>
      </c>
      <c r="H287" s="1183">
        <v>0</v>
      </c>
      <c r="I287" s="1181">
        <v>0</v>
      </c>
      <c r="J287" s="1182">
        <v>0</v>
      </c>
      <c r="K287" s="1183">
        <v>0</v>
      </c>
      <c r="L287" s="1181">
        <v>0</v>
      </c>
      <c r="M287" s="1182">
        <v>0</v>
      </c>
      <c r="N287" s="1183">
        <v>0</v>
      </c>
      <c r="O287" s="1167">
        <f t="shared" si="49"/>
        <v>0</v>
      </c>
      <c r="P287" s="1167">
        <f t="shared" si="49"/>
        <v>0</v>
      </c>
      <c r="Q287" s="1167">
        <f t="shared" si="49"/>
        <v>0</v>
      </c>
    </row>
    <row r="288" spans="1:17" ht="29.4" thickBot="1" x14ac:dyDescent="0.3">
      <c r="A288" s="1150" t="s">
        <v>1540</v>
      </c>
      <c r="B288" s="1149" t="s">
        <v>1541</v>
      </c>
      <c r="C288" s="1178">
        <v>0</v>
      </c>
      <c r="D288" s="1179">
        <v>0</v>
      </c>
      <c r="E288" s="1180">
        <v>0</v>
      </c>
      <c r="F288" s="1181">
        <v>0</v>
      </c>
      <c r="G288" s="1182">
        <v>0</v>
      </c>
      <c r="H288" s="1183">
        <v>0</v>
      </c>
      <c r="I288" s="1181">
        <v>0</v>
      </c>
      <c r="J288" s="1182">
        <v>0</v>
      </c>
      <c r="K288" s="1183">
        <v>0</v>
      </c>
      <c r="L288" s="1181">
        <v>0</v>
      </c>
      <c r="M288" s="1182">
        <v>0</v>
      </c>
      <c r="N288" s="1183">
        <v>0</v>
      </c>
      <c r="O288" s="1167">
        <f t="shared" si="49"/>
        <v>0</v>
      </c>
      <c r="P288" s="1167">
        <f t="shared" si="49"/>
        <v>0</v>
      </c>
      <c r="Q288" s="1167">
        <f t="shared" si="49"/>
        <v>0</v>
      </c>
    </row>
    <row r="289" spans="1:17" ht="19.8" thickBot="1" x14ac:dyDescent="0.3">
      <c r="A289" s="1150" t="s">
        <v>1542</v>
      </c>
      <c r="B289" s="1149" t="s">
        <v>1543</v>
      </c>
      <c r="C289" s="1194">
        <v>0</v>
      </c>
      <c r="D289" s="1195">
        <v>0</v>
      </c>
      <c r="E289" s="1196">
        <v>0</v>
      </c>
      <c r="F289" s="1200">
        <v>0</v>
      </c>
      <c r="G289" s="1201">
        <v>0</v>
      </c>
      <c r="H289" s="1202">
        <v>0</v>
      </c>
      <c r="I289" s="1200">
        <v>0</v>
      </c>
      <c r="J289" s="1201">
        <v>0</v>
      </c>
      <c r="K289" s="1202">
        <v>0</v>
      </c>
      <c r="L289" s="1200">
        <v>0</v>
      </c>
      <c r="M289" s="1201">
        <v>0</v>
      </c>
      <c r="N289" s="1202">
        <v>0</v>
      </c>
      <c r="O289" s="1167">
        <f t="shared" si="49"/>
        <v>0</v>
      </c>
      <c r="P289" s="1167">
        <f t="shared" si="49"/>
        <v>0</v>
      </c>
      <c r="Q289" s="1167">
        <f t="shared" si="49"/>
        <v>0</v>
      </c>
    </row>
    <row r="290" spans="1:17" ht="19.8" thickBot="1" x14ac:dyDescent="0.3">
      <c r="A290" s="1148" t="s">
        <v>1544</v>
      </c>
      <c r="B290" s="1149" t="s">
        <v>1545</v>
      </c>
      <c r="C290" s="1252">
        <v>420</v>
      </c>
      <c r="D290" s="1253">
        <v>420</v>
      </c>
      <c r="E290" s="1254">
        <v>0</v>
      </c>
      <c r="F290" s="1255">
        <v>0</v>
      </c>
      <c r="G290" s="1256">
        <v>0</v>
      </c>
      <c r="H290" s="1257">
        <v>0</v>
      </c>
      <c r="I290" s="1203">
        <v>272</v>
      </c>
      <c r="J290" s="1203">
        <v>272</v>
      </c>
      <c r="K290" s="1203">
        <v>0</v>
      </c>
      <c r="L290" s="1203">
        <v>-520</v>
      </c>
      <c r="M290" s="1203">
        <v>-520</v>
      </c>
      <c r="N290" s="1203">
        <v>0</v>
      </c>
      <c r="O290" s="1167">
        <f t="shared" si="49"/>
        <v>172</v>
      </c>
      <c r="P290" s="1167">
        <f t="shared" si="49"/>
        <v>172</v>
      </c>
      <c r="Q290" s="1167">
        <v>0</v>
      </c>
    </row>
    <row r="291" spans="1:17" ht="29.4" thickBot="1" x14ac:dyDescent="0.3">
      <c r="A291" s="1148" t="s">
        <v>1546</v>
      </c>
      <c r="B291" s="1149" t="s">
        <v>1547</v>
      </c>
      <c r="C291" s="1167">
        <v>1552</v>
      </c>
      <c r="D291" s="1167">
        <v>1552</v>
      </c>
      <c r="E291" s="1167">
        <v>0</v>
      </c>
      <c r="F291" s="1203">
        <v>142</v>
      </c>
      <c r="G291" s="1203">
        <v>142</v>
      </c>
      <c r="H291" s="1203">
        <v>0</v>
      </c>
      <c r="I291" s="1203">
        <v>511</v>
      </c>
      <c r="J291" s="1203">
        <v>511</v>
      </c>
      <c r="K291" s="1203">
        <v>0</v>
      </c>
      <c r="L291" s="1203">
        <v>634</v>
      </c>
      <c r="M291" s="1203">
        <v>634</v>
      </c>
      <c r="N291" s="1203">
        <v>0</v>
      </c>
      <c r="O291" s="1167">
        <f t="shared" ref="O291:Q293" si="57">C291+F291+I291+L291</f>
        <v>2839</v>
      </c>
      <c r="P291" s="1167">
        <f t="shared" si="57"/>
        <v>2839</v>
      </c>
      <c r="Q291" s="1167">
        <f t="shared" si="57"/>
        <v>0</v>
      </c>
    </row>
    <row r="292" spans="1:17" ht="19.8" thickBot="1" x14ac:dyDescent="0.3">
      <c r="A292" s="1172" t="s">
        <v>1548</v>
      </c>
      <c r="B292" s="1149" t="s">
        <v>1549</v>
      </c>
      <c r="C292" s="1167">
        <f>C210+C233+C264+C291+C290+C258</f>
        <v>2045882</v>
      </c>
      <c r="D292" s="1167">
        <f>D210+D233+D264+D291+D258+D290</f>
        <v>1994747</v>
      </c>
      <c r="E292" s="1167">
        <f t="shared" ref="E292:N292" si="58">E210+E233+E264+E291+E258+E290</f>
        <v>0</v>
      </c>
      <c r="F292" s="1167">
        <f t="shared" si="58"/>
        <v>2856</v>
      </c>
      <c r="G292" s="1167">
        <f t="shared" si="58"/>
        <v>2856</v>
      </c>
      <c r="H292" s="1167">
        <f t="shared" si="58"/>
        <v>0</v>
      </c>
      <c r="I292" s="1167">
        <f t="shared" si="58"/>
        <v>5956</v>
      </c>
      <c r="J292" s="1167">
        <f t="shared" si="58"/>
        <v>5956</v>
      </c>
      <c r="K292" s="1167">
        <f t="shared" si="58"/>
        <v>0</v>
      </c>
      <c r="L292" s="1167">
        <f t="shared" si="58"/>
        <v>2987</v>
      </c>
      <c r="M292" s="1167">
        <f t="shared" si="58"/>
        <v>2987</v>
      </c>
      <c r="N292" s="1167">
        <f t="shared" si="58"/>
        <v>0</v>
      </c>
      <c r="O292" s="1167">
        <f t="shared" si="57"/>
        <v>2057681</v>
      </c>
      <c r="P292" s="1167">
        <f t="shared" si="57"/>
        <v>2006546</v>
      </c>
      <c r="Q292" s="1167">
        <f t="shared" si="57"/>
        <v>0</v>
      </c>
    </row>
    <row r="293" spans="1:17" ht="13.8" thickBot="1" x14ac:dyDescent="0.3">
      <c r="A293" s="1276" t="s">
        <v>1550</v>
      </c>
      <c r="B293" s="1149" t="s">
        <v>1551</v>
      </c>
      <c r="C293" s="1177">
        <f>C209+C292</f>
        <v>5055776</v>
      </c>
      <c r="D293" s="1177">
        <f t="shared" ref="D293:N293" si="59">D209+D292</f>
        <v>4470070</v>
      </c>
      <c r="E293" s="1177">
        <f>E209+E292</f>
        <v>0</v>
      </c>
      <c r="F293" s="1177">
        <f t="shared" si="59"/>
        <v>22056</v>
      </c>
      <c r="G293" s="1177">
        <f t="shared" si="59"/>
        <v>13423</v>
      </c>
      <c r="H293" s="1177">
        <f t="shared" si="59"/>
        <v>0</v>
      </c>
      <c r="I293" s="1177">
        <f>I209+I292</f>
        <v>185684</v>
      </c>
      <c r="J293" s="1177">
        <f t="shared" si="59"/>
        <v>142330</v>
      </c>
      <c r="K293" s="1177">
        <f t="shared" si="59"/>
        <v>0</v>
      </c>
      <c r="L293" s="1177">
        <f t="shared" si="59"/>
        <v>20090</v>
      </c>
      <c r="M293" s="1177">
        <f t="shared" si="59"/>
        <v>15029</v>
      </c>
      <c r="N293" s="1177">
        <f t="shared" si="59"/>
        <v>0</v>
      </c>
      <c r="O293" s="1167">
        <f t="shared" si="57"/>
        <v>5283606</v>
      </c>
      <c r="P293" s="1167">
        <f t="shared" si="57"/>
        <v>4640852</v>
      </c>
      <c r="Q293" s="1167">
        <f t="shared" si="57"/>
        <v>0</v>
      </c>
    </row>
  </sheetData>
  <mergeCells count="11">
    <mergeCell ref="O6:Q6"/>
    <mergeCell ref="A1:Q1"/>
    <mergeCell ref="A2:Q2"/>
    <mergeCell ref="A3:Q3"/>
    <mergeCell ref="D4:E4"/>
    <mergeCell ref="A5:A6"/>
    <mergeCell ref="B5:B6"/>
    <mergeCell ref="C6:E6"/>
    <mergeCell ref="F6:H6"/>
    <mergeCell ref="I6:K6"/>
    <mergeCell ref="L6:N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Header xml:space="preserve">&amp;R8. számú melléklet a 12/2020.. (VII.7.) rendelethez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50"/>
  </sheetPr>
  <dimension ref="A1:I158"/>
  <sheetViews>
    <sheetView zoomScale="120" zoomScaleNormal="120" zoomScaleSheetLayoutView="100" workbookViewId="0">
      <selection activeCell="D125" sqref="D125"/>
    </sheetView>
  </sheetViews>
  <sheetFormatPr defaultColWidth="9.33203125" defaultRowHeight="15.6" x14ac:dyDescent="0.3"/>
  <cols>
    <col min="1" max="1" width="6.6640625" style="370" customWidth="1"/>
    <col min="2" max="2" width="53.109375" style="370" customWidth="1"/>
    <col min="3" max="3" width="12.33203125" style="370" customWidth="1"/>
    <col min="4" max="4" width="12.44140625" style="371" customWidth="1"/>
    <col min="5" max="5" width="10.6640625" style="371" customWidth="1"/>
    <col min="6" max="6" width="0" style="638" hidden="1" customWidth="1"/>
    <col min="7" max="16384" width="9.33203125" style="381"/>
  </cols>
  <sheetData>
    <row r="1" spans="1:6" ht="15.9" customHeight="1" x14ac:dyDescent="0.3">
      <c r="A1" s="1277" t="s">
        <v>1</v>
      </c>
      <c r="B1" s="1277"/>
      <c r="C1" s="1277"/>
      <c r="D1" s="1277"/>
      <c r="E1" s="1277"/>
    </row>
    <row r="2" spans="1:6" ht="15.9" customHeight="1" thickBot="1" x14ac:dyDescent="0.35">
      <c r="A2" s="39" t="s">
        <v>107</v>
      </c>
      <c r="B2" s="39"/>
      <c r="C2" s="39"/>
      <c r="D2" s="368"/>
      <c r="E2" s="368" t="s">
        <v>153</v>
      </c>
    </row>
    <row r="3" spans="1:6" ht="15.9" customHeight="1" x14ac:dyDescent="0.3">
      <c r="A3" s="1283" t="s">
        <v>58</v>
      </c>
      <c r="B3" s="1280" t="s">
        <v>3</v>
      </c>
      <c r="C3" s="1365" t="str">
        <f>+CONCATENATE(LEFT(ÖSSZEFÜGGÉSEK!A4,4)+4,". évi tény")</f>
        <v>2018. évi tény</v>
      </c>
      <c r="D3" s="1278" t="str">
        <f>+CONCATENATE(LEFT(ÖSSZEFÜGGÉSEK!A4,4)+5,". évi")</f>
        <v>2019. évi</v>
      </c>
      <c r="E3" s="1279"/>
    </row>
    <row r="4" spans="1:6" ht="38.1" customHeight="1" thickBot="1" x14ac:dyDescent="0.35">
      <c r="A4" s="1284"/>
      <c r="B4" s="1281"/>
      <c r="C4" s="1366"/>
      <c r="D4" s="41" t="s">
        <v>178</v>
      </c>
      <c r="E4" s="42" t="s">
        <v>179</v>
      </c>
    </row>
    <row r="5" spans="1:6" s="382" customFormat="1" ht="12" customHeight="1" thickBot="1" x14ac:dyDescent="0.25">
      <c r="A5" s="346" t="s">
        <v>423</v>
      </c>
      <c r="B5" s="347" t="s">
        <v>424</v>
      </c>
      <c r="C5" s="347" t="s">
        <v>425</v>
      </c>
      <c r="D5" s="347" t="s">
        <v>427</v>
      </c>
      <c r="E5" s="348" t="s">
        <v>503</v>
      </c>
      <c r="F5" s="639"/>
    </row>
    <row r="6" spans="1:6" s="383" customFormat="1" ht="12" customHeight="1" thickBot="1" x14ac:dyDescent="0.3">
      <c r="A6" s="341" t="s">
        <v>4</v>
      </c>
      <c r="B6" s="577" t="s">
        <v>307</v>
      </c>
      <c r="C6" s="356">
        <f>+C7+C8+C9+C10+C11+C12</f>
        <v>112228</v>
      </c>
      <c r="D6" s="373">
        <f>SUM(D7:D12)</f>
        <v>116463</v>
      </c>
      <c r="E6" s="356">
        <f>SUM(E7:E12)</f>
        <v>116463</v>
      </c>
      <c r="F6" s="640" t="s">
        <v>736</v>
      </c>
    </row>
    <row r="7" spans="1:6" s="383" customFormat="1" ht="12" customHeight="1" x14ac:dyDescent="0.25">
      <c r="A7" s="336" t="s">
        <v>70</v>
      </c>
      <c r="B7" s="578" t="s">
        <v>308</v>
      </c>
      <c r="C7" s="358">
        <v>42</v>
      </c>
      <c r="D7" s="375">
        <v>166</v>
      </c>
      <c r="E7" s="358">
        <v>166</v>
      </c>
      <c r="F7" s="640" t="s">
        <v>737</v>
      </c>
    </row>
    <row r="8" spans="1:6" s="383" customFormat="1" ht="12" customHeight="1" x14ac:dyDescent="0.25">
      <c r="A8" s="335" t="s">
        <v>71</v>
      </c>
      <c r="B8" s="579" t="s">
        <v>309</v>
      </c>
      <c r="C8" s="357">
        <v>58345</v>
      </c>
      <c r="D8" s="374">
        <v>58318</v>
      </c>
      <c r="E8" s="357">
        <v>58318</v>
      </c>
      <c r="F8" s="640" t="s">
        <v>738</v>
      </c>
    </row>
    <row r="9" spans="1:6" s="383" customFormat="1" ht="12" customHeight="1" x14ac:dyDescent="0.25">
      <c r="A9" s="335" t="s">
        <v>72</v>
      </c>
      <c r="B9" s="579" t="s">
        <v>310</v>
      </c>
      <c r="C9" s="357">
        <v>42559</v>
      </c>
      <c r="D9" s="374">
        <v>51630</v>
      </c>
      <c r="E9" s="357">
        <v>51630</v>
      </c>
      <c r="F9" s="640" t="s">
        <v>739</v>
      </c>
    </row>
    <row r="10" spans="1:6" s="383" customFormat="1" ht="12" customHeight="1" x14ac:dyDescent="0.25">
      <c r="A10" s="335" t="s">
        <v>73</v>
      </c>
      <c r="B10" s="579" t="s">
        <v>311</v>
      </c>
      <c r="C10" s="357">
        <v>3955</v>
      </c>
      <c r="D10" s="374">
        <v>4065</v>
      </c>
      <c r="E10" s="357">
        <v>4065</v>
      </c>
      <c r="F10" s="640" t="s">
        <v>740</v>
      </c>
    </row>
    <row r="11" spans="1:6" s="383" customFormat="1" ht="12" customHeight="1" x14ac:dyDescent="0.25">
      <c r="A11" s="335" t="s">
        <v>103</v>
      </c>
      <c r="B11" s="721" t="s">
        <v>874</v>
      </c>
      <c r="C11" s="357">
        <v>4752</v>
      </c>
      <c r="D11" s="374">
        <v>1598</v>
      </c>
      <c r="E11" s="357">
        <v>1598</v>
      </c>
      <c r="F11" s="640" t="s">
        <v>741</v>
      </c>
    </row>
    <row r="12" spans="1:6" s="383" customFormat="1" ht="12" customHeight="1" thickBot="1" x14ac:dyDescent="0.3">
      <c r="A12" s="337" t="s">
        <v>74</v>
      </c>
      <c r="B12" s="510" t="s">
        <v>875</v>
      </c>
      <c r="C12" s="359">
        <v>2575</v>
      </c>
      <c r="D12" s="376">
        <v>686</v>
      </c>
      <c r="E12" s="359">
        <v>686</v>
      </c>
      <c r="F12" s="640" t="s">
        <v>742</v>
      </c>
    </row>
    <row r="13" spans="1:6" s="383" customFormat="1" ht="12" customHeight="1" thickBot="1" x14ac:dyDescent="0.3">
      <c r="A13" s="341" t="s">
        <v>5</v>
      </c>
      <c r="B13" s="581" t="s">
        <v>314</v>
      </c>
      <c r="C13" s="373">
        <f>+C14+C15+C16+C17+C18</f>
        <v>51911</v>
      </c>
      <c r="D13" s="373">
        <f>D18+D14</f>
        <v>23712</v>
      </c>
      <c r="E13" s="356">
        <f>E18+E14</f>
        <v>14683</v>
      </c>
      <c r="F13" s="640" t="s">
        <v>743</v>
      </c>
    </row>
    <row r="14" spans="1:6" s="383" customFormat="1" ht="12" customHeight="1" x14ac:dyDescent="0.25">
      <c r="A14" s="336" t="s">
        <v>76</v>
      </c>
      <c r="B14" s="578" t="s">
        <v>315</v>
      </c>
      <c r="C14" s="375">
        <v>0</v>
      </c>
      <c r="D14" s="375"/>
      <c r="E14" s="358"/>
      <c r="F14" s="640" t="s">
        <v>744</v>
      </c>
    </row>
    <row r="15" spans="1:6" s="383" customFormat="1" ht="12" customHeight="1" x14ac:dyDescent="0.25">
      <c r="A15" s="335" t="s">
        <v>77</v>
      </c>
      <c r="B15" s="579" t="s">
        <v>316</v>
      </c>
      <c r="C15" s="374"/>
      <c r="D15" s="374">
        <v>0</v>
      </c>
      <c r="E15" s="357">
        <v>0</v>
      </c>
      <c r="F15" s="640" t="s">
        <v>745</v>
      </c>
    </row>
    <row r="16" spans="1:6" s="383" customFormat="1" ht="12" customHeight="1" x14ac:dyDescent="0.25">
      <c r="A16" s="335" t="s">
        <v>78</v>
      </c>
      <c r="B16" s="579" t="s">
        <v>317</v>
      </c>
      <c r="C16" s="374"/>
      <c r="D16" s="374">
        <v>0</v>
      </c>
      <c r="E16" s="357">
        <v>0</v>
      </c>
      <c r="F16" s="640" t="s">
        <v>746</v>
      </c>
    </row>
    <row r="17" spans="1:6" s="383" customFormat="1" ht="12" customHeight="1" x14ac:dyDescent="0.25">
      <c r="A17" s="335" t="s">
        <v>79</v>
      </c>
      <c r="B17" s="579" t="s">
        <v>318</v>
      </c>
      <c r="C17" s="374"/>
      <c r="D17" s="374">
        <v>0</v>
      </c>
      <c r="E17" s="357">
        <v>0</v>
      </c>
      <c r="F17" s="640" t="s">
        <v>747</v>
      </c>
    </row>
    <row r="18" spans="1:6" s="383" customFormat="1" ht="12" customHeight="1" x14ac:dyDescent="0.25">
      <c r="A18" s="335" t="s">
        <v>80</v>
      </c>
      <c r="B18" s="579" t="s">
        <v>319</v>
      </c>
      <c r="C18" s="374">
        <v>51911</v>
      </c>
      <c r="D18" s="374">
        <v>23712</v>
      </c>
      <c r="E18" s="357">
        <v>14683</v>
      </c>
      <c r="F18" s="640" t="s">
        <v>748</v>
      </c>
    </row>
    <row r="19" spans="1:6" s="383" customFormat="1" ht="12" customHeight="1" thickBot="1" x14ac:dyDescent="0.3">
      <c r="A19" s="337" t="s">
        <v>87</v>
      </c>
      <c r="B19" s="580" t="s">
        <v>320</v>
      </c>
      <c r="C19" s="376"/>
      <c r="D19" s="376">
        <v>0</v>
      </c>
      <c r="E19" s="359"/>
      <c r="F19" s="640" t="s">
        <v>749</v>
      </c>
    </row>
    <row r="20" spans="1:6" s="383" customFormat="1" ht="21" customHeight="1" thickBot="1" x14ac:dyDescent="0.3">
      <c r="A20" s="341" t="s">
        <v>6</v>
      </c>
      <c r="B20" s="577" t="s">
        <v>321</v>
      </c>
      <c r="C20" s="373">
        <f>+C21+C22+C23+C24+C25</f>
        <v>56561</v>
      </c>
      <c r="D20" s="373">
        <f>D21+D25</f>
        <v>36440</v>
      </c>
      <c r="E20" s="356">
        <f>E21+E25</f>
        <v>29980</v>
      </c>
      <c r="F20" s="640" t="s">
        <v>750</v>
      </c>
    </row>
    <row r="21" spans="1:6" s="383" customFormat="1" ht="12" customHeight="1" x14ac:dyDescent="0.25">
      <c r="A21" s="336" t="s">
        <v>59</v>
      </c>
      <c r="B21" s="578" t="s">
        <v>322</v>
      </c>
      <c r="C21" s="375">
        <v>15000</v>
      </c>
      <c r="D21" s="375"/>
      <c r="E21" s="358"/>
      <c r="F21" s="640" t="s">
        <v>751</v>
      </c>
    </row>
    <row r="22" spans="1:6" s="383" customFormat="1" ht="12" customHeight="1" x14ac:dyDescent="0.25">
      <c r="A22" s="335" t="s">
        <v>60</v>
      </c>
      <c r="B22" s="579" t="s">
        <v>323</v>
      </c>
      <c r="C22" s="374"/>
      <c r="D22" s="374">
        <v>0</v>
      </c>
      <c r="E22" s="357">
        <v>0</v>
      </c>
      <c r="F22" s="640" t="s">
        <v>752</v>
      </c>
    </row>
    <row r="23" spans="1:6" s="383" customFormat="1" ht="23.25" customHeight="1" x14ac:dyDescent="0.25">
      <c r="A23" s="335" t="s">
        <v>61</v>
      </c>
      <c r="B23" s="579" t="s">
        <v>324</v>
      </c>
      <c r="C23" s="374"/>
      <c r="D23" s="374">
        <v>0</v>
      </c>
      <c r="E23" s="357">
        <v>0</v>
      </c>
      <c r="F23" s="640" t="s">
        <v>753</v>
      </c>
    </row>
    <row r="24" spans="1:6" s="383" customFormat="1" ht="29.25" customHeight="1" x14ac:dyDescent="0.25">
      <c r="A24" s="335" t="s">
        <v>62</v>
      </c>
      <c r="B24" s="579" t="s">
        <v>325</v>
      </c>
      <c r="C24" s="374"/>
      <c r="D24" s="374">
        <v>0</v>
      </c>
      <c r="E24" s="357">
        <v>0</v>
      </c>
      <c r="F24" s="640" t="s">
        <v>754</v>
      </c>
    </row>
    <row r="25" spans="1:6" s="383" customFormat="1" ht="12" customHeight="1" x14ac:dyDescent="0.25">
      <c r="A25" s="335" t="s">
        <v>115</v>
      </c>
      <c r="B25" s="579" t="s">
        <v>326</v>
      </c>
      <c r="C25" s="374">
        <v>41561</v>
      </c>
      <c r="D25" s="374">
        <v>36440</v>
      </c>
      <c r="E25" s="357">
        <v>29980</v>
      </c>
      <c r="F25" s="640" t="s">
        <v>755</v>
      </c>
    </row>
    <row r="26" spans="1:6" s="383" customFormat="1" ht="12" customHeight="1" thickBot="1" x14ac:dyDescent="0.3">
      <c r="A26" s="337" t="s">
        <v>116</v>
      </c>
      <c r="B26" s="580" t="s">
        <v>327</v>
      </c>
      <c r="C26" s="376"/>
      <c r="D26" s="376">
        <v>0</v>
      </c>
      <c r="E26" s="359"/>
      <c r="F26" s="640" t="s">
        <v>756</v>
      </c>
    </row>
    <row r="27" spans="1:6" s="383" customFormat="1" ht="12" customHeight="1" thickBot="1" x14ac:dyDescent="0.3">
      <c r="A27" s="341" t="s">
        <v>117</v>
      </c>
      <c r="B27" s="577" t="s">
        <v>328</v>
      </c>
      <c r="C27" s="391">
        <f>+C28+C31+C32+C33</f>
        <v>509963</v>
      </c>
      <c r="D27" s="379">
        <f>D28+D31+D33+D32</f>
        <v>542000</v>
      </c>
      <c r="E27" s="391">
        <f>E28+E31+E33+E32</f>
        <v>619068</v>
      </c>
      <c r="F27" s="640" t="s">
        <v>757</v>
      </c>
    </row>
    <row r="28" spans="1:6" s="383" customFormat="1" ht="12" customHeight="1" x14ac:dyDescent="0.25">
      <c r="A28" s="336" t="s">
        <v>329</v>
      </c>
      <c r="B28" s="578" t="s">
        <v>330</v>
      </c>
      <c r="C28" s="392">
        <f>C29+C30</f>
        <v>500991</v>
      </c>
      <c r="D28" s="393">
        <f>D29+D30</f>
        <v>533900</v>
      </c>
      <c r="E28" s="392">
        <f>E29+E30</f>
        <v>607324</v>
      </c>
      <c r="F28" s="640" t="s">
        <v>758</v>
      </c>
    </row>
    <row r="29" spans="1:6" s="383" customFormat="1" ht="12" customHeight="1" x14ac:dyDescent="0.25">
      <c r="A29" s="335" t="s">
        <v>331</v>
      </c>
      <c r="B29" s="579" t="s">
        <v>332</v>
      </c>
      <c r="C29" s="357">
        <v>46620</v>
      </c>
      <c r="D29" s="374">
        <v>63900</v>
      </c>
      <c r="E29" s="357">
        <v>63275</v>
      </c>
      <c r="F29" s="640" t="s">
        <v>759</v>
      </c>
    </row>
    <row r="30" spans="1:6" s="383" customFormat="1" ht="12" customHeight="1" x14ac:dyDescent="0.25">
      <c r="A30" s="335" t="s">
        <v>333</v>
      </c>
      <c r="B30" s="579" t="s">
        <v>334</v>
      </c>
      <c r="C30" s="357">
        <v>454371</v>
      </c>
      <c r="D30" s="374">
        <v>470000</v>
      </c>
      <c r="E30" s="357">
        <v>544049</v>
      </c>
      <c r="F30" s="640" t="s">
        <v>760</v>
      </c>
    </row>
    <row r="31" spans="1:6" s="383" customFormat="1" ht="12" customHeight="1" x14ac:dyDescent="0.25">
      <c r="A31" s="335" t="s">
        <v>335</v>
      </c>
      <c r="B31" s="579" t="s">
        <v>336</v>
      </c>
      <c r="C31" s="357">
        <v>8710</v>
      </c>
      <c r="D31" s="374">
        <v>8000</v>
      </c>
      <c r="E31" s="357">
        <v>9579</v>
      </c>
      <c r="F31" s="640" t="s">
        <v>761</v>
      </c>
    </row>
    <row r="32" spans="1:6" s="383" customFormat="1" ht="12" customHeight="1" x14ac:dyDescent="0.25">
      <c r="A32" s="335" t="s">
        <v>337</v>
      </c>
      <c r="B32" s="579" t="s">
        <v>338</v>
      </c>
      <c r="C32" s="357"/>
      <c r="D32" s="374"/>
      <c r="E32" s="357">
        <v>0</v>
      </c>
      <c r="F32" s="640" t="s">
        <v>762</v>
      </c>
    </row>
    <row r="33" spans="1:6" s="383" customFormat="1" ht="12" customHeight="1" thickBot="1" x14ac:dyDescent="0.3">
      <c r="A33" s="337" t="s">
        <v>339</v>
      </c>
      <c r="B33" s="580" t="s">
        <v>340</v>
      </c>
      <c r="C33" s="359">
        <v>262</v>
      </c>
      <c r="D33" s="673">
        <v>100</v>
      </c>
      <c r="E33" s="359">
        <v>2165</v>
      </c>
      <c r="F33" s="640" t="s">
        <v>763</v>
      </c>
    </row>
    <row r="34" spans="1:6" s="383" customFormat="1" ht="12" customHeight="1" thickBot="1" x14ac:dyDescent="0.3">
      <c r="A34" s="341" t="s">
        <v>8</v>
      </c>
      <c r="B34" s="577" t="s">
        <v>341</v>
      </c>
      <c r="C34" s="356">
        <f>SUM(C35:C45)</f>
        <v>41382</v>
      </c>
      <c r="D34" s="373">
        <f>SUM(D36:D45)</f>
        <v>34343</v>
      </c>
      <c r="E34" s="356">
        <f>SUM(E36:E45)</f>
        <v>50978</v>
      </c>
      <c r="F34" s="640" t="s">
        <v>764</v>
      </c>
    </row>
    <row r="35" spans="1:6" s="383" customFormat="1" ht="12" customHeight="1" x14ac:dyDescent="0.25">
      <c r="A35" s="336" t="s">
        <v>63</v>
      </c>
      <c r="B35" s="578" t="s">
        <v>342</v>
      </c>
      <c r="C35" s="358"/>
      <c r="D35" s="375"/>
      <c r="E35" s="358"/>
      <c r="F35" s="640" t="s">
        <v>765</v>
      </c>
    </row>
    <row r="36" spans="1:6" s="383" customFormat="1" ht="12" customHeight="1" x14ac:dyDescent="0.25">
      <c r="A36" s="335" t="s">
        <v>64</v>
      </c>
      <c r="B36" s="579" t="s">
        <v>343</v>
      </c>
      <c r="C36" s="357">
        <v>12096</v>
      </c>
      <c r="D36" s="675">
        <v>6604</v>
      </c>
      <c r="E36" s="357">
        <v>8572</v>
      </c>
      <c r="F36" s="640" t="s">
        <v>766</v>
      </c>
    </row>
    <row r="37" spans="1:6" s="383" customFormat="1" ht="12" customHeight="1" x14ac:dyDescent="0.25">
      <c r="A37" s="335" t="s">
        <v>65</v>
      </c>
      <c r="B37" s="579" t="s">
        <v>344</v>
      </c>
      <c r="C37" s="357">
        <v>3135</v>
      </c>
      <c r="D37" s="675">
        <v>3935</v>
      </c>
      <c r="E37" s="357">
        <v>4965</v>
      </c>
      <c r="F37" s="640" t="s">
        <v>767</v>
      </c>
    </row>
    <row r="38" spans="1:6" s="383" customFormat="1" ht="12" customHeight="1" x14ac:dyDescent="0.25">
      <c r="A38" s="335" t="s">
        <v>119</v>
      </c>
      <c r="B38" s="579" t="s">
        <v>345</v>
      </c>
      <c r="C38" s="357">
        <v>17</v>
      </c>
      <c r="D38" s="675">
        <v>720</v>
      </c>
      <c r="E38" s="357">
        <v>8452</v>
      </c>
      <c r="F38" s="640" t="s">
        <v>768</v>
      </c>
    </row>
    <row r="39" spans="1:6" s="383" customFormat="1" ht="12" customHeight="1" x14ac:dyDescent="0.25">
      <c r="A39" s="335" t="s">
        <v>120</v>
      </c>
      <c r="B39" s="579" t="s">
        <v>346</v>
      </c>
      <c r="C39" s="357">
        <v>13033</v>
      </c>
      <c r="D39" s="675">
        <v>12400</v>
      </c>
      <c r="E39" s="357">
        <v>13682</v>
      </c>
      <c r="F39" s="640" t="s">
        <v>769</v>
      </c>
    </row>
    <row r="40" spans="1:6" s="383" customFormat="1" ht="12" customHeight="1" x14ac:dyDescent="0.25">
      <c r="A40" s="335" t="s">
        <v>121</v>
      </c>
      <c r="B40" s="579" t="s">
        <v>347</v>
      </c>
      <c r="C40" s="357">
        <v>4155</v>
      </c>
      <c r="D40" s="675">
        <v>4000</v>
      </c>
      <c r="E40" s="357">
        <v>6583</v>
      </c>
      <c r="F40" s="640" t="s">
        <v>770</v>
      </c>
    </row>
    <row r="41" spans="1:6" s="383" customFormat="1" ht="12" customHeight="1" x14ac:dyDescent="0.25">
      <c r="A41" s="335" t="s">
        <v>122</v>
      </c>
      <c r="B41" s="579" t="s">
        <v>348</v>
      </c>
      <c r="C41" s="357">
        <v>1818</v>
      </c>
      <c r="D41" s="675">
        <v>1200</v>
      </c>
      <c r="E41" s="357">
        <v>1156</v>
      </c>
      <c r="F41" s="640" t="s">
        <v>771</v>
      </c>
    </row>
    <row r="42" spans="1:6" s="383" customFormat="1" ht="12" customHeight="1" x14ac:dyDescent="0.25">
      <c r="A42" s="335" t="s">
        <v>123</v>
      </c>
      <c r="B42" s="579" t="s">
        <v>349</v>
      </c>
      <c r="C42" s="357">
        <v>6548</v>
      </c>
      <c r="D42" s="675">
        <v>5000</v>
      </c>
      <c r="E42" s="357">
        <v>4606</v>
      </c>
      <c r="F42" s="640" t="s">
        <v>772</v>
      </c>
    </row>
    <row r="43" spans="1:6" s="383" customFormat="1" ht="12" customHeight="1" x14ac:dyDescent="0.25">
      <c r="A43" s="335" t="s">
        <v>350</v>
      </c>
      <c r="B43" s="579" t="s">
        <v>351</v>
      </c>
      <c r="C43" s="360"/>
      <c r="D43" s="675"/>
      <c r="E43" s="360">
        <v>920</v>
      </c>
      <c r="F43" s="640" t="s">
        <v>773</v>
      </c>
    </row>
    <row r="44" spans="1:6" s="383" customFormat="1" ht="12" customHeight="1" x14ac:dyDescent="0.25">
      <c r="A44" s="337" t="s">
        <v>352</v>
      </c>
      <c r="B44" s="580" t="s">
        <v>845</v>
      </c>
      <c r="C44" s="361"/>
      <c r="D44" s="678"/>
      <c r="E44" s="361"/>
      <c r="F44" s="640"/>
    </row>
    <row r="45" spans="1:6" s="383" customFormat="1" ht="12" customHeight="1" thickBot="1" x14ac:dyDescent="0.3">
      <c r="A45" s="337" t="s">
        <v>846</v>
      </c>
      <c r="B45" s="580" t="s">
        <v>353</v>
      </c>
      <c r="C45" s="361">
        <v>580</v>
      </c>
      <c r="D45" s="678">
        <v>484</v>
      </c>
      <c r="E45" s="361">
        <v>2042</v>
      </c>
      <c r="F45" s="640" t="s">
        <v>774</v>
      </c>
    </row>
    <row r="46" spans="1:6" s="383" customFormat="1" ht="12" customHeight="1" thickBot="1" x14ac:dyDescent="0.3">
      <c r="A46" s="341" t="s">
        <v>9</v>
      </c>
      <c r="B46" s="577" t="s">
        <v>354</v>
      </c>
      <c r="C46" s="373">
        <f>SUM(C47:C51)</f>
        <v>0</v>
      </c>
      <c r="D46" s="373">
        <f>D48+D49</f>
        <v>0</v>
      </c>
      <c r="E46" s="356">
        <f>E48+E49</f>
        <v>180</v>
      </c>
      <c r="F46" s="640" t="s">
        <v>775</v>
      </c>
    </row>
    <row r="47" spans="1:6" s="383" customFormat="1" ht="12" customHeight="1" x14ac:dyDescent="0.25">
      <c r="A47" s="336" t="s">
        <v>66</v>
      </c>
      <c r="B47" s="578" t="s">
        <v>355</v>
      </c>
      <c r="C47" s="395"/>
      <c r="D47" s="395">
        <v>0</v>
      </c>
      <c r="E47" s="362">
        <v>0</v>
      </c>
      <c r="F47" s="640" t="s">
        <v>776</v>
      </c>
    </row>
    <row r="48" spans="1:6" s="383" customFormat="1" ht="12" customHeight="1" x14ac:dyDescent="0.25">
      <c r="A48" s="335" t="s">
        <v>67</v>
      </c>
      <c r="B48" s="579" t="s">
        <v>356</v>
      </c>
      <c r="C48" s="377"/>
      <c r="D48" s="377"/>
      <c r="E48" s="360"/>
      <c r="F48" s="640" t="s">
        <v>777</v>
      </c>
    </row>
    <row r="49" spans="1:6" s="383" customFormat="1" ht="12" customHeight="1" x14ac:dyDescent="0.25">
      <c r="A49" s="335" t="s">
        <v>357</v>
      </c>
      <c r="B49" s="579" t="s">
        <v>358</v>
      </c>
      <c r="C49" s="377"/>
      <c r="D49" s="377"/>
      <c r="E49" s="360">
        <v>180</v>
      </c>
      <c r="F49" s="640" t="s">
        <v>778</v>
      </c>
    </row>
    <row r="50" spans="1:6" s="383" customFormat="1" ht="12" customHeight="1" x14ac:dyDescent="0.25">
      <c r="A50" s="335" t="s">
        <v>359</v>
      </c>
      <c r="B50" s="579" t="s">
        <v>824</v>
      </c>
      <c r="C50" s="377"/>
      <c r="D50" s="377"/>
      <c r="E50" s="360"/>
      <c r="F50" s="640" t="s">
        <v>779</v>
      </c>
    </row>
    <row r="51" spans="1:6" s="383" customFormat="1" ht="12" customHeight="1" thickBot="1" x14ac:dyDescent="0.3">
      <c r="A51" s="337" t="s">
        <v>361</v>
      </c>
      <c r="B51" s="580" t="s">
        <v>825</v>
      </c>
      <c r="C51" s="378"/>
      <c r="D51" s="378">
        <v>0</v>
      </c>
      <c r="E51" s="361">
        <v>0</v>
      </c>
      <c r="F51" s="640" t="s">
        <v>780</v>
      </c>
    </row>
    <row r="52" spans="1:6" s="383" customFormat="1" ht="13.8" thickBot="1" x14ac:dyDescent="0.3">
      <c r="A52" s="341" t="s">
        <v>124</v>
      </c>
      <c r="B52" s="577" t="s">
        <v>363</v>
      </c>
      <c r="C52" s="373">
        <f>SUM(C53:C55)</f>
        <v>595</v>
      </c>
      <c r="D52" s="373">
        <f>D55</f>
        <v>0</v>
      </c>
      <c r="E52" s="356">
        <f>E55</f>
        <v>305</v>
      </c>
      <c r="F52" s="640" t="s">
        <v>781</v>
      </c>
    </row>
    <row r="53" spans="1:6" s="383" customFormat="1" ht="13.2" x14ac:dyDescent="0.25">
      <c r="A53" s="336" t="s">
        <v>68</v>
      </c>
      <c r="B53" s="578" t="s">
        <v>364</v>
      </c>
      <c r="C53" s="375"/>
      <c r="D53" s="375">
        <v>0</v>
      </c>
      <c r="E53" s="358">
        <v>0</v>
      </c>
      <c r="F53" s="640" t="s">
        <v>782</v>
      </c>
    </row>
    <row r="54" spans="1:6" s="383" customFormat="1" ht="24.75" customHeight="1" x14ac:dyDescent="0.25">
      <c r="A54" s="335" t="s">
        <v>69</v>
      </c>
      <c r="B54" s="579" t="s">
        <v>585</v>
      </c>
      <c r="C54" s="374"/>
      <c r="D54" s="374">
        <v>0</v>
      </c>
      <c r="E54" s="357">
        <v>0</v>
      </c>
      <c r="F54" s="640" t="s">
        <v>783</v>
      </c>
    </row>
    <row r="55" spans="1:6" s="383" customFormat="1" ht="13.2" x14ac:dyDescent="0.25">
      <c r="A55" s="335" t="s">
        <v>366</v>
      </c>
      <c r="B55" s="579" t="s">
        <v>367</v>
      </c>
      <c r="C55" s="374">
        <v>595</v>
      </c>
      <c r="D55" s="374"/>
      <c r="E55" s="357">
        <v>305</v>
      </c>
      <c r="F55" s="640" t="s">
        <v>784</v>
      </c>
    </row>
    <row r="56" spans="1:6" s="383" customFormat="1" ht="13.8" thickBot="1" x14ac:dyDescent="0.3">
      <c r="A56" s="337" t="s">
        <v>368</v>
      </c>
      <c r="B56" s="580" t="s">
        <v>369</v>
      </c>
      <c r="C56" s="376"/>
      <c r="D56" s="376">
        <v>0</v>
      </c>
      <c r="E56" s="359">
        <v>0</v>
      </c>
      <c r="F56" s="640" t="s">
        <v>785</v>
      </c>
    </row>
    <row r="57" spans="1:6" s="383" customFormat="1" ht="13.8" thickBot="1" x14ac:dyDescent="0.3">
      <c r="A57" s="341" t="s">
        <v>11</v>
      </c>
      <c r="B57" s="581" t="s">
        <v>370</v>
      </c>
      <c r="C57" s="356">
        <f>SUM(C58:C60)</f>
        <v>34344</v>
      </c>
      <c r="D57" s="373">
        <f>D59+D60</f>
        <v>18720</v>
      </c>
      <c r="E57" s="356">
        <f>E59+E60</f>
        <v>18820</v>
      </c>
      <c r="F57" s="640" t="s">
        <v>786</v>
      </c>
    </row>
    <row r="58" spans="1:6" s="383" customFormat="1" ht="13.2" x14ac:dyDescent="0.25">
      <c r="A58" s="335" t="s">
        <v>125</v>
      </c>
      <c r="B58" s="578" t="s">
        <v>371</v>
      </c>
      <c r="C58" s="360"/>
      <c r="D58" s="377">
        <v>0</v>
      </c>
      <c r="E58" s="360">
        <v>0</v>
      </c>
      <c r="F58" s="640" t="s">
        <v>787</v>
      </c>
    </row>
    <row r="59" spans="1:6" s="383" customFormat="1" ht="26.25" customHeight="1" x14ac:dyDescent="0.25">
      <c r="A59" s="335" t="s">
        <v>126</v>
      </c>
      <c r="B59" s="579" t="s">
        <v>586</v>
      </c>
      <c r="C59" s="360"/>
      <c r="D59" s="377">
        <v>15000</v>
      </c>
      <c r="E59" s="360">
        <v>15000</v>
      </c>
      <c r="F59" s="640" t="s">
        <v>788</v>
      </c>
    </row>
    <row r="60" spans="1:6" s="383" customFormat="1" ht="13.2" x14ac:dyDescent="0.25">
      <c r="A60" s="335" t="s">
        <v>154</v>
      </c>
      <c r="B60" s="579" t="s">
        <v>373</v>
      </c>
      <c r="C60" s="360">
        <v>34344</v>
      </c>
      <c r="D60" s="377">
        <v>3720</v>
      </c>
      <c r="E60" s="360">
        <v>3820</v>
      </c>
      <c r="F60" s="640" t="s">
        <v>789</v>
      </c>
    </row>
    <row r="61" spans="1:6" s="383" customFormat="1" ht="13.8" thickBot="1" x14ac:dyDescent="0.3">
      <c r="A61" s="335" t="s">
        <v>374</v>
      </c>
      <c r="B61" s="580" t="s">
        <v>375</v>
      </c>
      <c r="C61" s="360"/>
      <c r="D61" s="377">
        <v>0</v>
      </c>
      <c r="E61" s="360">
        <v>0</v>
      </c>
      <c r="F61" s="640" t="s">
        <v>790</v>
      </c>
    </row>
    <row r="62" spans="1:6" s="383" customFormat="1" ht="13.8" thickBot="1" x14ac:dyDescent="0.3">
      <c r="A62" s="341" t="s">
        <v>12</v>
      </c>
      <c r="B62" s="577" t="s">
        <v>376</v>
      </c>
      <c r="C62" s="379">
        <f>+C6+C13+C20+C27+C34+C46+C52+C57</f>
        <v>806984</v>
      </c>
      <c r="D62" s="379">
        <f>D52+D34+D27+D20+D13+D6+D57+D46</f>
        <v>771678</v>
      </c>
      <c r="E62" s="391">
        <f>E52+E34+E27+E20+E13+E6+E57+E46</f>
        <v>850477</v>
      </c>
      <c r="F62" s="640" t="s">
        <v>791</v>
      </c>
    </row>
    <row r="63" spans="1:6" s="383" customFormat="1" ht="13.8" thickBot="1" x14ac:dyDescent="0.3">
      <c r="A63" s="396" t="s">
        <v>377</v>
      </c>
      <c r="B63" s="581" t="s">
        <v>699</v>
      </c>
      <c r="C63" s="373">
        <f>SUM(C64:C66)</f>
        <v>0</v>
      </c>
      <c r="D63" s="373">
        <f>SUM(D64:D66)</f>
        <v>0</v>
      </c>
      <c r="E63" s="356">
        <f>SUM(E64:E66)</f>
        <v>0</v>
      </c>
      <c r="F63" s="640" t="s">
        <v>792</v>
      </c>
    </row>
    <row r="64" spans="1:6" s="383" customFormat="1" ht="13.2" x14ac:dyDescent="0.25">
      <c r="A64" s="335" t="s">
        <v>379</v>
      </c>
      <c r="B64" s="578" t="s">
        <v>380</v>
      </c>
      <c r="C64" s="377"/>
      <c r="D64" s="377"/>
      <c r="E64" s="360"/>
      <c r="F64" s="640" t="s">
        <v>793</v>
      </c>
    </row>
    <row r="65" spans="1:6" s="383" customFormat="1" ht="13.2" x14ac:dyDescent="0.25">
      <c r="A65" s="335" t="s">
        <v>381</v>
      </c>
      <c r="B65" s="579" t="s">
        <v>382</v>
      </c>
      <c r="C65" s="377"/>
      <c r="D65" s="377"/>
      <c r="E65" s="360"/>
      <c r="F65" s="640" t="s">
        <v>794</v>
      </c>
    </row>
    <row r="66" spans="1:6" s="383" customFormat="1" ht="13.8" thickBot="1" x14ac:dyDescent="0.3">
      <c r="A66" s="335" t="s">
        <v>383</v>
      </c>
      <c r="B66" s="321" t="s">
        <v>428</v>
      </c>
      <c r="C66" s="377"/>
      <c r="D66" s="377"/>
      <c r="E66" s="360"/>
      <c r="F66" s="640" t="s">
        <v>795</v>
      </c>
    </row>
    <row r="67" spans="1:6" s="383" customFormat="1" ht="13.8" thickBot="1" x14ac:dyDescent="0.3">
      <c r="A67" s="396" t="s">
        <v>385</v>
      </c>
      <c r="B67" s="581" t="s">
        <v>386</v>
      </c>
      <c r="C67" s="373">
        <f>SUM(C68:C71)</f>
        <v>621050</v>
      </c>
      <c r="D67" s="373">
        <f>D68</f>
        <v>349460</v>
      </c>
      <c r="E67" s="356">
        <f>E68</f>
        <v>0</v>
      </c>
      <c r="F67" s="640" t="s">
        <v>796</v>
      </c>
    </row>
    <row r="68" spans="1:6" s="383" customFormat="1" ht="13.2" x14ac:dyDescent="0.25">
      <c r="A68" s="335" t="s">
        <v>104</v>
      </c>
      <c r="B68" s="578" t="s">
        <v>387</v>
      </c>
      <c r="C68" s="377">
        <v>621050</v>
      </c>
      <c r="D68" s="377">
        <v>349460</v>
      </c>
      <c r="E68" s="360">
        <v>0</v>
      </c>
      <c r="F68" s="640" t="s">
        <v>797</v>
      </c>
    </row>
    <row r="69" spans="1:6" s="383" customFormat="1" ht="13.2" x14ac:dyDescent="0.25">
      <c r="A69" s="335" t="s">
        <v>105</v>
      </c>
      <c r="B69" s="579" t="s">
        <v>388</v>
      </c>
      <c r="C69" s="377"/>
      <c r="D69" s="377">
        <v>0</v>
      </c>
      <c r="E69" s="360">
        <v>0</v>
      </c>
      <c r="F69" s="640" t="s">
        <v>798</v>
      </c>
    </row>
    <row r="70" spans="1:6" s="383" customFormat="1" ht="12" customHeight="1" x14ac:dyDescent="0.25">
      <c r="A70" s="335" t="s">
        <v>389</v>
      </c>
      <c r="B70" s="579" t="s">
        <v>390</v>
      </c>
      <c r="C70" s="377"/>
      <c r="D70" s="377">
        <v>0</v>
      </c>
      <c r="E70" s="360">
        <v>0</v>
      </c>
      <c r="F70" s="640" t="s">
        <v>799</v>
      </c>
    </row>
    <row r="71" spans="1:6" s="383" customFormat="1" ht="12" customHeight="1" thickBot="1" x14ac:dyDescent="0.3">
      <c r="A71" s="335" t="s">
        <v>391</v>
      </c>
      <c r="B71" s="580" t="s">
        <v>392</v>
      </c>
      <c r="C71" s="377"/>
      <c r="D71" s="377">
        <v>0</v>
      </c>
      <c r="E71" s="360">
        <v>0</v>
      </c>
      <c r="F71" s="640" t="s">
        <v>800</v>
      </c>
    </row>
    <row r="72" spans="1:6" s="383" customFormat="1" ht="12" customHeight="1" thickBot="1" x14ac:dyDescent="0.3">
      <c r="A72" s="396" t="s">
        <v>393</v>
      </c>
      <c r="B72" s="581" t="s">
        <v>394</v>
      </c>
      <c r="C72" s="373">
        <f>SUM(C73:C74)</f>
        <v>255067</v>
      </c>
      <c r="D72" s="373">
        <f>D73</f>
        <v>332477</v>
      </c>
      <c r="E72" s="356">
        <f>E73</f>
        <v>332477</v>
      </c>
      <c r="F72" s="640" t="s">
        <v>801</v>
      </c>
    </row>
    <row r="73" spans="1:6" s="383" customFormat="1" ht="12" customHeight="1" x14ac:dyDescent="0.25">
      <c r="A73" s="335" t="s">
        <v>395</v>
      </c>
      <c r="B73" s="578" t="s">
        <v>396</v>
      </c>
      <c r="C73" s="377">
        <v>255067</v>
      </c>
      <c r="D73" s="377">
        <v>332477</v>
      </c>
      <c r="E73" s="360">
        <v>332477</v>
      </c>
      <c r="F73" s="640" t="s">
        <v>802</v>
      </c>
    </row>
    <row r="74" spans="1:6" s="383" customFormat="1" ht="12" customHeight="1" thickBot="1" x14ac:dyDescent="0.3">
      <c r="A74" s="335" t="s">
        <v>397</v>
      </c>
      <c r="B74" s="580" t="s">
        <v>398</v>
      </c>
      <c r="C74" s="377"/>
      <c r="D74" s="377">
        <v>0</v>
      </c>
      <c r="E74" s="360">
        <v>0</v>
      </c>
      <c r="F74" s="640" t="s">
        <v>803</v>
      </c>
    </row>
    <row r="75" spans="1:6" s="383" customFormat="1" ht="12" customHeight="1" thickBot="1" x14ac:dyDescent="0.3">
      <c r="A75" s="396" t="s">
        <v>399</v>
      </c>
      <c r="B75" s="581" t="s">
        <v>400</v>
      </c>
      <c r="C75" s="373">
        <f>SUM(C76:C78)</f>
        <v>216888</v>
      </c>
      <c r="D75" s="373">
        <f>D76+D78</f>
        <v>259709</v>
      </c>
      <c r="E75" s="356">
        <f>E76+E78</f>
        <v>246409</v>
      </c>
      <c r="F75" s="640" t="s">
        <v>804</v>
      </c>
    </row>
    <row r="76" spans="1:6" s="383" customFormat="1" ht="12" customHeight="1" x14ac:dyDescent="0.25">
      <c r="A76" s="335" t="s">
        <v>401</v>
      </c>
      <c r="B76" s="578" t="s">
        <v>402</v>
      </c>
      <c r="C76" s="377">
        <v>11758</v>
      </c>
      <c r="D76" s="377">
        <v>7463</v>
      </c>
      <c r="E76" s="360">
        <v>7463</v>
      </c>
      <c r="F76" s="640" t="s">
        <v>805</v>
      </c>
    </row>
    <row r="77" spans="1:6" s="383" customFormat="1" ht="12" customHeight="1" x14ac:dyDescent="0.25">
      <c r="A77" s="335" t="s">
        <v>403</v>
      </c>
      <c r="B77" s="579" t="s">
        <v>404</v>
      </c>
      <c r="C77" s="377"/>
      <c r="D77" s="377">
        <v>0</v>
      </c>
      <c r="E77" s="360">
        <v>0</v>
      </c>
      <c r="F77" s="640" t="s">
        <v>806</v>
      </c>
    </row>
    <row r="78" spans="1:6" s="383" customFormat="1" ht="12" customHeight="1" thickBot="1" x14ac:dyDescent="0.3">
      <c r="A78" s="335" t="s">
        <v>405</v>
      </c>
      <c r="B78" s="580" t="s">
        <v>852</v>
      </c>
      <c r="C78" s="377">
        <v>205130</v>
      </c>
      <c r="D78" s="377">
        <v>252246</v>
      </c>
      <c r="E78" s="360">
        <v>238946</v>
      </c>
      <c r="F78" s="640" t="s">
        <v>807</v>
      </c>
    </row>
    <row r="79" spans="1:6" s="383" customFormat="1" ht="12" customHeight="1" thickBot="1" x14ac:dyDescent="0.3">
      <c r="A79" s="396" t="s">
        <v>407</v>
      </c>
      <c r="B79" s="581" t="s">
        <v>408</v>
      </c>
      <c r="C79" s="373">
        <f>SUM(C80:C83)</f>
        <v>0</v>
      </c>
      <c r="D79" s="373"/>
      <c r="E79" s="356"/>
      <c r="F79" s="640" t="s">
        <v>808</v>
      </c>
    </row>
    <row r="80" spans="1:6" s="383" customFormat="1" ht="12" customHeight="1" x14ac:dyDescent="0.25">
      <c r="A80" s="567" t="s">
        <v>409</v>
      </c>
      <c r="B80" s="578" t="s">
        <v>410</v>
      </c>
      <c r="C80" s="377"/>
      <c r="D80" s="377">
        <v>0</v>
      </c>
      <c r="E80" s="360">
        <v>0</v>
      </c>
      <c r="F80" s="640" t="s">
        <v>809</v>
      </c>
    </row>
    <row r="81" spans="1:6" s="383" customFormat="1" ht="12" customHeight="1" x14ac:dyDescent="0.25">
      <c r="A81" s="568" t="s">
        <v>411</v>
      </c>
      <c r="B81" s="579" t="s">
        <v>412</v>
      </c>
      <c r="C81" s="377"/>
      <c r="D81" s="377">
        <v>0</v>
      </c>
      <c r="E81" s="360">
        <v>0</v>
      </c>
      <c r="F81" s="640" t="s">
        <v>810</v>
      </c>
    </row>
    <row r="82" spans="1:6" s="383" customFormat="1" ht="12" customHeight="1" x14ac:dyDescent="0.25">
      <c r="A82" s="568" t="s">
        <v>413</v>
      </c>
      <c r="B82" s="579" t="s">
        <v>414</v>
      </c>
      <c r="C82" s="377"/>
      <c r="D82" s="377">
        <v>0</v>
      </c>
      <c r="E82" s="360">
        <v>0</v>
      </c>
      <c r="F82" s="640" t="s">
        <v>811</v>
      </c>
    </row>
    <row r="83" spans="1:6" s="383" customFormat="1" ht="12" customHeight="1" thickBot="1" x14ac:dyDescent="0.3">
      <c r="A83" s="397" t="s">
        <v>415</v>
      </c>
      <c r="B83" s="580" t="s">
        <v>416</v>
      </c>
      <c r="C83" s="377"/>
      <c r="D83" s="377">
        <v>0</v>
      </c>
      <c r="E83" s="360">
        <v>0</v>
      </c>
      <c r="F83" s="640" t="s">
        <v>812</v>
      </c>
    </row>
    <row r="84" spans="1:6" s="383" customFormat="1" ht="12" customHeight="1" thickBot="1" x14ac:dyDescent="0.3">
      <c r="A84" s="396" t="s">
        <v>417</v>
      </c>
      <c r="B84" s="581" t="s">
        <v>418</v>
      </c>
      <c r="C84" s="399"/>
      <c r="D84" s="399">
        <v>0</v>
      </c>
      <c r="E84" s="400">
        <v>0</v>
      </c>
      <c r="F84" s="640" t="s">
        <v>813</v>
      </c>
    </row>
    <row r="85" spans="1:6" s="383" customFormat="1" ht="13.5" customHeight="1" thickBot="1" x14ac:dyDescent="0.3">
      <c r="A85" s="396" t="s">
        <v>419</v>
      </c>
      <c r="B85" s="319" t="s">
        <v>420</v>
      </c>
      <c r="C85" s="379">
        <f>+C63+C67+C72+C75+C79+C84</f>
        <v>1093005</v>
      </c>
      <c r="D85" s="379">
        <f>D75+D72+D67</f>
        <v>941646</v>
      </c>
      <c r="E85" s="391">
        <f>E75+E72+E67</f>
        <v>578886</v>
      </c>
      <c r="F85" s="640" t="s">
        <v>814</v>
      </c>
    </row>
    <row r="86" spans="1:6" s="383" customFormat="1" ht="26.25" customHeight="1" thickBot="1" x14ac:dyDescent="0.3">
      <c r="A86" s="398" t="s">
        <v>421</v>
      </c>
      <c r="B86" s="322" t="s">
        <v>422</v>
      </c>
      <c r="C86" s="379">
        <f>+C62+C85</f>
        <v>1899989</v>
      </c>
      <c r="D86" s="379">
        <f>D62+D85</f>
        <v>1713324</v>
      </c>
      <c r="E86" s="391">
        <f>E62+E85</f>
        <v>1429363</v>
      </c>
      <c r="F86" s="640" t="s">
        <v>815</v>
      </c>
    </row>
    <row r="87" spans="1:6" ht="16.5" customHeight="1" x14ac:dyDescent="0.3">
      <c r="A87" s="1277" t="s">
        <v>33</v>
      </c>
      <c r="B87" s="1277"/>
      <c r="C87" s="1277"/>
      <c r="D87" s="1277"/>
      <c r="E87" s="1277"/>
    </row>
    <row r="88" spans="1:6" s="389" customFormat="1" ht="16.5" customHeight="1" thickBot="1" x14ac:dyDescent="0.35">
      <c r="A88" s="40" t="s">
        <v>108</v>
      </c>
      <c r="B88" s="40"/>
      <c r="C88" s="40"/>
      <c r="D88" s="350"/>
      <c r="E88" s="350" t="s">
        <v>153</v>
      </c>
      <c r="F88" s="641"/>
    </row>
    <row r="89" spans="1:6" s="389" customFormat="1" ht="16.5" customHeight="1" x14ac:dyDescent="0.3">
      <c r="A89" s="1283" t="s">
        <v>58</v>
      </c>
      <c r="B89" s="1280" t="s">
        <v>173</v>
      </c>
      <c r="C89" s="1365" t="str">
        <f>+C3</f>
        <v>2018. évi tény</v>
      </c>
      <c r="D89" s="1278" t="str">
        <f>+D3</f>
        <v>2019. évi</v>
      </c>
      <c r="E89" s="1279"/>
      <c r="F89" s="641"/>
    </row>
    <row r="90" spans="1:6" ht="38.1" customHeight="1" thickBot="1" x14ac:dyDescent="0.35">
      <c r="A90" s="1284"/>
      <c r="B90" s="1281"/>
      <c r="C90" s="1366"/>
      <c r="D90" s="41" t="s">
        <v>178</v>
      </c>
      <c r="E90" s="42" t="s">
        <v>179</v>
      </c>
    </row>
    <row r="91" spans="1:6" s="382" customFormat="1" ht="12" customHeight="1" thickBot="1" x14ac:dyDescent="0.25">
      <c r="A91" s="346" t="s">
        <v>423</v>
      </c>
      <c r="B91" s="347" t="s">
        <v>424</v>
      </c>
      <c r="C91" s="347" t="s">
        <v>425</v>
      </c>
      <c r="D91" s="347" t="s">
        <v>427</v>
      </c>
      <c r="E91" s="394" t="s">
        <v>503</v>
      </c>
      <c r="F91" s="639"/>
    </row>
    <row r="92" spans="1:6" ht="12" customHeight="1" thickBot="1" x14ac:dyDescent="0.35">
      <c r="A92" s="343" t="s">
        <v>4</v>
      </c>
      <c r="B92" s="345" t="s">
        <v>587</v>
      </c>
      <c r="C92" s="327">
        <f>+C93+C94+C95+C96+C97</f>
        <v>455431</v>
      </c>
      <c r="D92" s="372">
        <f>SUM(D93:D97)</f>
        <v>537497</v>
      </c>
      <c r="E92" s="327">
        <f>SUM(E93:E97)</f>
        <v>478475</v>
      </c>
      <c r="F92" s="638" t="s">
        <v>736</v>
      </c>
    </row>
    <row r="93" spans="1:6" ht="12" customHeight="1" x14ac:dyDescent="0.3">
      <c r="A93" s="338" t="s">
        <v>70</v>
      </c>
      <c r="B93" s="582" t="s">
        <v>34</v>
      </c>
      <c r="C93" s="326">
        <v>166314</v>
      </c>
      <c r="D93" s="83">
        <v>193156</v>
      </c>
      <c r="E93" s="326">
        <v>188524</v>
      </c>
      <c r="F93" s="638" t="s">
        <v>737</v>
      </c>
    </row>
    <row r="94" spans="1:6" ht="12" customHeight="1" x14ac:dyDescent="0.3">
      <c r="A94" s="335" t="s">
        <v>71</v>
      </c>
      <c r="B94" s="583" t="s">
        <v>127</v>
      </c>
      <c r="C94" s="357">
        <v>33122</v>
      </c>
      <c r="D94" s="374">
        <v>38548</v>
      </c>
      <c r="E94" s="357">
        <v>35630</v>
      </c>
      <c r="F94" s="638" t="s">
        <v>738</v>
      </c>
    </row>
    <row r="95" spans="1:6" ht="12" customHeight="1" x14ac:dyDescent="0.3">
      <c r="A95" s="335" t="s">
        <v>72</v>
      </c>
      <c r="B95" s="583" t="s">
        <v>98</v>
      </c>
      <c r="C95" s="359">
        <v>205055</v>
      </c>
      <c r="D95" s="376">
        <v>244468</v>
      </c>
      <c r="E95" s="359">
        <v>202962</v>
      </c>
      <c r="F95" s="638" t="s">
        <v>739</v>
      </c>
    </row>
    <row r="96" spans="1:6" ht="12" customHeight="1" x14ac:dyDescent="0.3">
      <c r="A96" s="335" t="s">
        <v>73</v>
      </c>
      <c r="B96" s="584" t="s">
        <v>128</v>
      </c>
      <c r="C96" s="359">
        <v>11102</v>
      </c>
      <c r="D96" s="376">
        <v>16178</v>
      </c>
      <c r="E96" s="359">
        <v>12410</v>
      </c>
      <c r="F96" s="638" t="s">
        <v>740</v>
      </c>
    </row>
    <row r="97" spans="1:6" ht="12" customHeight="1" x14ac:dyDescent="0.3">
      <c r="A97" s="335" t="s">
        <v>82</v>
      </c>
      <c r="B97" s="585" t="s">
        <v>129</v>
      </c>
      <c r="C97" s="359">
        <f>C98+C102+C107+C99</f>
        <v>39838</v>
      </c>
      <c r="D97" s="376">
        <f>D98+D102+D106+D107+D99</f>
        <v>45147</v>
      </c>
      <c r="E97" s="359">
        <f>E98+E102+E107+E99</f>
        <v>38949</v>
      </c>
      <c r="F97" s="638" t="s">
        <v>741</v>
      </c>
    </row>
    <row r="98" spans="1:6" ht="12" customHeight="1" x14ac:dyDescent="0.3">
      <c r="A98" s="335" t="s">
        <v>74</v>
      </c>
      <c r="B98" s="583" t="s">
        <v>918</v>
      </c>
      <c r="C98" s="359">
        <v>632</v>
      </c>
      <c r="D98" s="376">
        <v>818</v>
      </c>
      <c r="E98" s="359">
        <v>818</v>
      </c>
      <c r="F98" s="638" t="s">
        <v>742</v>
      </c>
    </row>
    <row r="99" spans="1:6" ht="12" customHeight="1" x14ac:dyDescent="0.3">
      <c r="A99" s="335" t="s">
        <v>75</v>
      </c>
      <c r="B99" s="586" t="s">
        <v>853</v>
      </c>
      <c r="C99" s="359">
        <v>18277</v>
      </c>
      <c r="D99" s="376">
        <v>11473</v>
      </c>
      <c r="E99" s="359">
        <v>11473</v>
      </c>
      <c r="F99" s="638" t="s">
        <v>743</v>
      </c>
    </row>
    <row r="100" spans="1:6" ht="12" customHeight="1" x14ac:dyDescent="0.3">
      <c r="A100" s="335" t="s">
        <v>83</v>
      </c>
      <c r="B100" s="583" t="s">
        <v>432</v>
      </c>
      <c r="C100" s="359"/>
      <c r="D100" s="376"/>
      <c r="E100" s="359"/>
      <c r="F100" s="638" t="s">
        <v>744</v>
      </c>
    </row>
    <row r="101" spans="1:6" ht="12" customHeight="1" x14ac:dyDescent="0.3">
      <c r="A101" s="335" t="s">
        <v>84</v>
      </c>
      <c r="B101" s="583" t="s">
        <v>433</v>
      </c>
      <c r="C101" s="359"/>
      <c r="D101" s="376"/>
      <c r="E101" s="359"/>
      <c r="F101" s="638" t="s">
        <v>745</v>
      </c>
    </row>
    <row r="102" spans="1:6" ht="12" customHeight="1" x14ac:dyDescent="0.3">
      <c r="A102" s="335" t="s">
        <v>85</v>
      </c>
      <c r="B102" s="586" t="s">
        <v>434</v>
      </c>
      <c r="C102" s="359">
        <v>4849</v>
      </c>
      <c r="D102" s="376">
        <v>5430</v>
      </c>
      <c r="E102" s="359">
        <v>4344</v>
      </c>
      <c r="F102" s="638" t="s">
        <v>746</v>
      </c>
    </row>
    <row r="103" spans="1:6" ht="12" customHeight="1" x14ac:dyDescent="0.3">
      <c r="A103" s="335" t="s">
        <v>86</v>
      </c>
      <c r="B103" s="586" t="s">
        <v>435</v>
      </c>
      <c r="C103" s="359"/>
      <c r="D103" s="376"/>
      <c r="E103" s="359"/>
      <c r="F103" s="638" t="s">
        <v>747</v>
      </c>
    </row>
    <row r="104" spans="1:6" ht="12" customHeight="1" x14ac:dyDescent="0.3">
      <c r="A104" s="335" t="s">
        <v>88</v>
      </c>
      <c r="B104" s="583" t="s">
        <v>436</v>
      </c>
      <c r="C104" s="359"/>
      <c r="D104" s="376">
        <v>0</v>
      </c>
      <c r="E104" s="359">
        <v>0</v>
      </c>
      <c r="F104" s="638" t="s">
        <v>748</v>
      </c>
    </row>
    <row r="105" spans="1:6" ht="12" customHeight="1" x14ac:dyDescent="0.3">
      <c r="A105" s="334" t="s">
        <v>130</v>
      </c>
      <c r="B105" s="587" t="s">
        <v>437</v>
      </c>
      <c r="C105" s="359"/>
      <c r="D105" s="376">
        <v>0</v>
      </c>
      <c r="E105" s="359">
        <v>0</v>
      </c>
      <c r="F105" s="638" t="s">
        <v>749</v>
      </c>
    </row>
    <row r="106" spans="1:6" ht="12" customHeight="1" x14ac:dyDescent="0.3">
      <c r="A106" s="335" t="s">
        <v>438</v>
      </c>
      <c r="B106" s="587" t="s">
        <v>439</v>
      </c>
      <c r="C106" s="359"/>
      <c r="D106" s="376"/>
      <c r="E106" s="359">
        <v>0</v>
      </c>
      <c r="F106" s="638" t="s">
        <v>750</v>
      </c>
    </row>
    <row r="107" spans="1:6" ht="12" customHeight="1" thickBot="1" x14ac:dyDescent="0.35">
      <c r="A107" s="339" t="s">
        <v>440</v>
      </c>
      <c r="B107" s="588" t="s">
        <v>441</v>
      </c>
      <c r="C107" s="320">
        <v>16080</v>
      </c>
      <c r="D107" s="84">
        <v>27426</v>
      </c>
      <c r="E107" s="320">
        <v>22314</v>
      </c>
      <c r="F107" s="638" t="s">
        <v>751</v>
      </c>
    </row>
    <row r="108" spans="1:6" ht="12" customHeight="1" thickBot="1" x14ac:dyDescent="0.35">
      <c r="A108" s="341" t="s">
        <v>5</v>
      </c>
      <c r="B108" s="344" t="s">
        <v>588</v>
      </c>
      <c r="C108" s="373">
        <f>+C109+C111+C113</f>
        <v>305651</v>
      </c>
      <c r="D108" s="373">
        <f>D109+D111+D113</f>
        <v>624826</v>
      </c>
      <c r="E108" s="356">
        <f>E109+E111+E113</f>
        <v>327066</v>
      </c>
      <c r="F108" s="638" t="s">
        <v>752</v>
      </c>
    </row>
    <row r="109" spans="1:6" ht="12" customHeight="1" x14ac:dyDescent="0.3">
      <c r="A109" s="336" t="s">
        <v>76</v>
      </c>
      <c r="B109" s="583" t="s">
        <v>152</v>
      </c>
      <c r="C109" s="358">
        <v>47727</v>
      </c>
      <c r="D109" s="375">
        <v>571586</v>
      </c>
      <c r="E109" s="358">
        <v>303783</v>
      </c>
      <c r="F109" s="638" t="s">
        <v>753</v>
      </c>
    </row>
    <row r="110" spans="1:6" ht="12" customHeight="1" x14ac:dyDescent="0.3">
      <c r="A110" s="336" t="s">
        <v>77</v>
      </c>
      <c r="B110" s="587" t="s">
        <v>443</v>
      </c>
      <c r="C110" s="358"/>
      <c r="D110" s="375">
        <v>0</v>
      </c>
      <c r="E110" s="358">
        <v>0</v>
      </c>
      <c r="F110" s="638" t="s">
        <v>754</v>
      </c>
    </row>
    <row r="111" spans="1:6" x14ac:dyDescent="0.3">
      <c r="A111" s="336" t="s">
        <v>78</v>
      </c>
      <c r="B111" s="587" t="s">
        <v>131</v>
      </c>
      <c r="C111" s="357">
        <v>245831</v>
      </c>
      <c r="D111" s="374">
        <v>31834</v>
      </c>
      <c r="E111" s="357">
        <v>1877</v>
      </c>
      <c r="F111" s="638" t="s">
        <v>755</v>
      </c>
    </row>
    <row r="112" spans="1:6" ht="12" customHeight="1" x14ac:dyDescent="0.3">
      <c r="A112" s="336" t="s">
        <v>79</v>
      </c>
      <c r="B112" s="587" t="s">
        <v>444</v>
      </c>
      <c r="C112" s="357"/>
      <c r="D112" s="374">
        <v>0</v>
      </c>
      <c r="E112" s="357">
        <v>0</v>
      </c>
      <c r="F112" s="638" t="s">
        <v>756</v>
      </c>
    </row>
    <row r="113" spans="1:6" ht="12" customHeight="1" x14ac:dyDescent="0.3">
      <c r="A113" s="336" t="s">
        <v>80</v>
      </c>
      <c r="B113" s="580" t="s">
        <v>155</v>
      </c>
      <c r="C113" s="357">
        <f>C119+C121+C117</f>
        <v>12093</v>
      </c>
      <c r="D113" s="374">
        <f>D117+D119+D121</f>
        <v>21406</v>
      </c>
      <c r="E113" s="357">
        <f>E117+E119+E121</f>
        <v>21406</v>
      </c>
      <c r="F113" s="638" t="s">
        <v>757</v>
      </c>
    </row>
    <row r="114" spans="1:6" x14ac:dyDescent="0.3">
      <c r="A114" s="336" t="s">
        <v>87</v>
      </c>
      <c r="B114" s="579" t="s">
        <v>445</v>
      </c>
      <c r="C114" s="357"/>
      <c r="D114" s="374">
        <v>0</v>
      </c>
      <c r="E114" s="357">
        <v>0</v>
      </c>
      <c r="F114" s="638" t="s">
        <v>758</v>
      </c>
    </row>
    <row r="115" spans="1:6" x14ac:dyDescent="0.3">
      <c r="A115" s="336" t="s">
        <v>89</v>
      </c>
      <c r="B115" s="589" t="s">
        <v>446</v>
      </c>
      <c r="C115" s="357"/>
      <c r="D115" s="374">
        <v>0</v>
      </c>
      <c r="E115" s="357">
        <v>0</v>
      </c>
      <c r="F115" s="638" t="s">
        <v>759</v>
      </c>
    </row>
    <row r="116" spans="1:6" ht="12" customHeight="1" x14ac:dyDescent="0.3">
      <c r="A116" s="336" t="s">
        <v>132</v>
      </c>
      <c r="B116" s="583" t="s">
        <v>433</v>
      </c>
      <c r="C116" s="357"/>
      <c r="D116" s="374">
        <v>0</v>
      </c>
      <c r="E116" s="357">
        <v>0</v>
      </c>
      <c r="F116" s="638" t="s">
        <v>760</v>
      </c>
    </row>
    <row r="117" spans="1:6" ht="12" customHeight="1" x14ac:dyDescent="0.3">
      <c r="A117" s="336" t="s">
        <v>133</v>
      </c>
      <c r="B117" s="583" t="s">
        <v>447</v>
      </c>
      <c r="C117" s="357">
        <v>2393</v>
      </c>
      <c r="D117" s="374">
        <v>1356</v>
      </c>
      <c r="E117" s="357">
        <v>1356</v>
      </c>
      <c r="F117" s="638" t="s">
        <v>761</v>
      </c>
    </row>
    <row r="118" spans="1:6" ht="12" customHeight="1" x14ac:dyDescent="0.3">
      <c r="A118" s="336" t="s">
        <v>134</v>
      </c>
      <c r="B118" s="583" t="s">
        <v>448</v>
      </c>
      <c r="C118" s="357"/>
      <c r="D118" s="374">
        <v>0</v>
      </c>
      <c r="E118" s="357">
        <v>0</v>
      </c>
      <c r="F118" s="638" t="s">
        <v>762</v>
      </c>
    </row>
    <row r="119" spans="1:6" s="401" customFormat="1" ht="12" customHeight="1" x14ac:dyDescent="0.3">
      <c r="A119" s="336" t="s">
        <v>449</v>
      </c>
      <c r="B119" s="583" t="s">
        <v>436</v>
      </c>
      <c r="C119" s="357"/>
      <c r="D119" s="374">
        <v>15000</v>
      </c>
      <c r="E119" s="357">
        <v>15000</v>
      </c>
      <c r="F119" s="638" t="s">
        <v>763</v>
      </c>
    </row>
    <row r="120" spans="1:6" ht="12" customHeight="1" x14ac:dyDescent="0.3">
      <c r="A120" s="336" t="s">
        <v>450</v>
      </c>
      <c r="B120" s="583" t="s">
        <v>451</v>
      </c>
      <c r="C120" s="357"/>
      <c r="D120" s="374">
        <v>0</v>
      </c>
      <c r="E120" s="357">
        <v>0</v>
      </c>
      <c r="F120" s="638" t="s">
        <v>764</v>
      </c>
    </row>
    <row r="121" spans="1:6" ht="12" customHeight="1" thickBot="1" x14ac:dyDescent="0.35">
      <c r="A121" s="334" t="s">
        <v>452</v>
      </c>
      <c r="B121" s="583" t="s">
        <v>453</v>
      </c>
      <c r="C121" s="359">
        <v>9700</v>
      </c>
      <c r="D121" s="376">
        <v>5050</v>
      </c>
      <c r="E121" s="359">
        <v>5050</v>
      </c>
      <c r="F121" s="638" t="s">
        <v>765</v>
      </c>
    </row>
    <row r="122" spans="1:6" ht="12" customHeight="1" thickBot="1" x14ac:dyDescent="0.35">
      <c r="A122" s="341" t="s">
        <v>6</v>
      </c>
      <c r="B122" s="561" t="s">
        <v>454</v>
      </c>
      <c r="C122" s="373">
        <f>+C123+C124</f>
        <v>0</v>
      </c>
      <c r="D122" s="373">
        <f>D123+D124</f>
        <v>293295</v>
      </c>
      <c r="E122" s="356"/>
      <c r="F122" s="638" t="s">
        <v>766</v>
      </c>
    </row>
    <row r="123" spans="1:6" ht="12" customHeight="1" x14ac:dyDescent="0.3">
      <c r="A123" s="336" t="s">
        <v>59</v>
      </c>
      <c r="B123" s="589" t="s">
        <v>44</v>
      </c>
      <c r="C123" s="375"/>
      <c r="D123" s="375">
        <v>46795</v>
      </c>
      <c r="E123" s="358">
        <v>0</v>
      </c>
      <c r="F123" s="638" t="s">
        <v>767</v>
      </c>
    </row>
    <row r="124" spans="1:6" ht="12" customHeight="1" thickBot="1" x14ac:dyDescent="0.35">
      <c r="A124" s="337" t="s">
        <v>60</v>
      </c>
      <c r="B124" s="587" t="s">
        <v>45</v>
      </c>
      <c r="C124" s="376"/>
      <c r="D124" s="376">
        <v>246500</v>
      </c>
      <c r="E124" s="359">
        <v>0</v>
      </c>
      <c r="F124" s="638" t="s">
        <v>768</v>
      </c>
    </row>
    <row r="125" spans="1:6" ht="12" customHeight="1" thickBot="1" x14ac:dyDescent="0.35">
      <c r="A125" s="341" t="s">
        <v>7</v>
      </c>
      <c r="B125" s="561" t="s">
        <v>455</v>
      </c>
      <c r="C125" s="373">
        <f>+C92+C108+C122</f>
        <v>761082</v>
      </c>
      <c r="D125" s="373">
        <f>D122+D108+D92</f>
        <v>1455618</v>
      </c>
      <c r="E125" s="356">
        <f>E108+E92</f>
        <v>805541</v>
      </c>
      <c r="F125" s="638" t="s">
        <v>769</v>
      </c>
    </row>
    <row r="126" spans="1:6" ht="12" customHeight="1" thickBot="1" x14ac:dyDescent="0.35">
      <c r="A126" s="341" t="s">
        <v>8</v>
      </c>
      <c r="B126" s="561" t="s">
        <v>456</v>
      </c>
      <c r="C126" s="373">
        <f>+C127+C128+C129</f>
        <v>0</v>
      </c>
      <c r="D126" s="373"/>
      <c r="E126" s="356"/>
      <c r="F126" s="638" t="s">
        <v>770</v>
      </c>
    </row>
    <row r="127" spans="1:6" ht="12" customHeight="1" x14ac:dyDescent="0.3">
      <c r="A127" s="336" t="s">
        <v>63</v>
      </c>
      <c r="B127" s="589" t="s">
        <v>589</v>
      </c>
      <c r="C127" s="374"/>
      <c r="D127" s="374">
        <v>0</v>
      </c>
      <c r="E127" s="357">
        <v>0</v>
      </c>
      <c r="F127" s="638" t="s">
        <v>771</v>
      </c>
    </row>
    <row r="128" spans="1:6" ht="12" customHeight="1" x14ac:dyDescent="0.3">
      <c r="A128" s="336" t="s">
        <v>64</v>
      </c>
      <c r="B128" s="589" t="s">
        <v>590</v>
      </c>
      <c r="C128" s="374"/>
      <c r="D128" s="374">
        <v>0</v>
      </c>
      <c r="E128" s="357">
        <v>0</v>
      </c>
      <c r="F128" s="638" t="s">
        <v>772</v>
      </c>
    </row>
    <row r="129" spans="1:9" ht="12" customHeight="1" thickBot="1" x14ac:dyDescent="0.35">
      <c r="A129" s="334" t="s">
        <v>65</v>
      </c>
      <c r="B129" s="590" t="s">
        <v>591</v>
      </c>
      <c r="C129" s="374"/>
      <c r="D129" s="374">
        <v>0</v>
      </c>
      <c r="E129" s="357">
        <v>0</v>
      </c>
      <c r="F129" s="638" t="s">
        <v>773</v>
      </c>
    </row>
    <row r="130" spans="1:9" ht="12" customHeight="1" thickBot="1" x14ac:dyDescent="0.35">
      <c r="A130" s="341" t="s">
        <v>9</v>
      </c>
      <c r="B130" s="561" t="s">
        <v>460</v>
      </c>
      <c r="C130" s="373">
        <f>+C131+C132+C133+C134</f>
        <v>0</v>
      </c>
      <c r="D130" s="373">
        <f>D131</f>
        <v>0</v>
      </c>
      <c r="E130" s="356">
        <f>E131</f>
        <v>0</v>
      </c>
      <c r="F130" s="638" t="s">
        <v>774</v>
      </c>
    </row>
    <row r="131" spans="1:9" ht="12" customHeight="1" x14ac:dyDescent="0.3">
      <c r="A131" s="336" t="s">
        <v>66</v>
      </c>
      <c r="B131" s="589" t="s">
        <v>592</v>
      </c>
      <c r="C131" s="374"/>
      <c r="D131" s="374"/>
      <c r="E131" s="357"/>
      <c r="F131" s="638" t="s">
        <v>775</v>
      </c>
    </row>
    <row r="132" spans="1:9" ht="12" customHeight="1" x14ac:dyDescent="0.3">
      <c r="A132" s="336" t="s">
        <v>67</v>
      </c>
      <c r="B132" s="589" t="s">
        <v>593</v>
      </c>
      <c r="C132" s="374"/>
      <c r="D132" s="374">
        <v>0</v>
      </c>
      <c r="E132" s="357">
        <v>0</v>
      </c>
      <c r="F132" s="638" t="s">
        <v>776</v>
      </c>
    </row>
    <row r="133" spans="1:9" ht="12" customHeight="1" x14ac:dyDescent="0.3">
      <c r="A133" s="336" t="s">
        <v>357</v>
      </c>
      <c r="B133" s="589" t="s">
        <v>594</v>
      </c>
      <c r="C133" s="374"/>
      <c r="D133" s="374">
        <v>0</v>
      </c>
      <c r="E133" s="357">
        <v>0</v>
      </c>
      <c r="F133" s="638" t="s">
        <v>777</v>
      </c>
    </row>
    <row r="134" spans="1:9" ht="12" customHeight="1" thickBot="1" x14ac:dyDescent="0.35">
      <c r="A134" s="334" t="s">
        <v>359</v>
      </c>
      <c r="B134" s="590" t="s">
        <v>595</v>
      </c>
      <c r="C134" s="374"/>
      <c r="D134" s="374">
        <v>0</v>
      </c>
      <c r="E134" s="357">
        <v>0</v>
      </c>
      <c r="F134" s="638" t="s">
        <v>778</v>
      </c>
    </row>
    <row r="135" spans="1:9" ht="12" customHeight="1" thickBot="1" x14ac:dyDescent="0.35">
      <c r="A135" s="341" t="s">
        <v>10</v>
      </c>
      <c r="B135" s="561" t="s">
        <v>465</v>
      </c>
      <c r="C135" s="379">
        <f>+C136+C137+C138+C139</f>
        <v>216970</v>
      </c>
      <c r="D135" s="379">
        <f>D137+D138</f>
        <v>257706</v>
      </c>
      <c r="E135" s="391">
        <f>E138+E137</f>
        <v>244405</v>
      </c>
      <c r="F135" s="638" t="s">
        <v>779</v>
      </c>
    </row>
    <row r="136" spans="1:9" ht="12" customHeight="1" x14ac:dyDescent="0.3">
      <c r="A136" s="336" t="s">
        <v>68</v>
      </c>
      <c r="B136" s="589" t="s">
        <v>466</v>
      </c>
      <c r="C136" s="374"/>
      <c r="D136" s="374">
        <v>0</v>
      </c>
      <c r="E136" s="357"/>
      <c r="F136" s="638" t="s">
        <v>780</v>
      </c>
    </row>
    <row r="137" spans="1:9" ht="12" customHeight="1" x14ac:dyDescent="0.3">
      <c r="A137" s="336" t="s">
        <v>69</v>
      </c>
      <c r="B137" s="589" t="s">
        <v>467</v>
      </c>
      <c r="C137" s="374">
        <v>11840</v>
      </c>
      <c r="D137" s="374">
        <v>5460</v>
      </c>
      <c r="E137" s="357">
        <v>5460</v>
      </c>
      <c r="F137" s="638" t="s">
        <v>781</v>
      </c>
    </row>
    <row r="138" spans="1:9" ht="12" customHeight="1" x14ac:dyDescent="0.3">
      <c r="A138" s="336" t="s">
        <v>366</v>
      </c>
      <c r="B138" s="589" t="s">
        <v>817</v>
      </c>
      <c r="C138" s="374">
        <v>205130</v>
      </c>
      <c r="D138" s="374">
        <v>252246</v>
      </c>
      <c r="E138" s="357">
        <v>238945</v>
      </c>
      <c r="F138" s="638" t="s">
        <v>782</v>
      </c>
    </row>
    <row r="139" spans="1:9" ht="12" customHeight="1" thickBot="1" x14ac:dyDescent="0.35">
      <c r="A139" s="334" t="s">
        <v>368</v>
      </c>
      <c r="B139" s="590" t="s">
        <v>510</v>
      </c>
      <c r="C139" s="374"/>
      <c r="D139" s="374">
        <v>0</v>
      </c>
      <c r="E139" s="357">
        <v>0</v>
      </c>
      <c r="F139" s="638" t="s">
        <v>783</v>
      </c>
    </row>
    <row r="140" spans="1:9" ht="15" customHeight="1" thickBot="1" x14ac:dyDescent="0.35">
      <c r="A140" s="341" t="s">
        <v>11</v>
      </c>
      <c r="B140" s="561" t="s">
        <v>561</v>
      </c>
      <c r="C140" s="85">
        <f>+C141+C142+C143+C144</f>
        <v>589460</v>
      </c>
      <c r="D140" s="85"/>
      <c r="E140" s="325"/>
      <c r="F140" s="638" t="s">
        <v>784</v>
      </c>
      <c r="G140" s="390"/>
      <c r="H140" s="390"/>
      <c r="I140" s="390"/>
    </row>
    <row r="141" spans="1:9" s="383" customFormat="1" ht="12.9" customHeight="1" x14ac:dyDescent="0.3">
      <c r="A141" s="336" t="s">
        <v>125</v>
      </c>
      <c r="B141" s="589" t="s">
        <v>471</v>
      </c>
      <c r="C141" s="374">
        <v>589460</v>
      </c>
      <c r="D141" s="374">
        <v>0</v>
      </c>
      <c r="E141" s="357">
        <v>0</v>
      </c>
      <c r="F141" s="638" t="s">
        <v>785</v>
      </c>
    </row>
    <row r="142" spans="1:9" ht="13.5" customHeight="1" x14ac:dyDescent="0.3">
      <c r="A142" s="336" t="s">
        <v>126</v>
      </c>
      <c r="B142" s="589" t="s">
        <v>472</v>
      </c>
      <c r="C142" s="374"/>
      <c r="D142" s="374">
        <v>0</v>
      </c>
      <c r="E142" s="357">
        <v>0</v>
      </c>
      <c r="F142" s="638" t="s">
        <v>786</v>
      </c>
    </row>
    <row r="143" spans="1:9" ht="13.5" customHeight="1" x14ac:dyDescent="0.3">
      <c r="A143" s="336" t="s">
        <v>154</v>
      </c>
      <c r="B143" s="589" t="s">
        <v>473</v>
      </c>
      <c r="C143" s="374"/>
      <c r="D143" s="374">
        <v>0</v>
      </c>
      <c r="E143" s="357">
        <v>0</v>
      </c>
      <c r="F143" s="638" t="s">
        <v>787</v>
      </c>
    </row>
    <row r="144" spans="1:9" ht="13.5" customHeight="1" thickBot="1" x14ac:dyDescent="0.35">
      <c r="A144" s="336" t="s">
        <v>374</v>
      </c>
      <c r="B144" s="589" t="s">
        <v>474</v>
      </c>
      <c r="C144" s="374"/>
      <c r="D144" s="374">
        <v>0</v>
      </c>
      <c r="E144" s="357">
        <v>0</v>
      </c>
      <c r="F144" s="638" t="s">
        <v>788</v>
      </c>
    </row>
    <row r="145" spans="1:6" ht="12.75" customHeight="1" thickBot="1" x14ac:dyDescent="0.35">
      <c r="A145" s="341" t="s">
        <v>12</v>
      </c>
      <c r="B145" s="561" t="s">
        <v>475</v>
      </c>
      <c r="C145" s="323">
        <f>+C126+C130+C135+C140</f>
        <v>806430</v>
      </c>
      <c r="D145" s="323">
        <f>D135+D130</f>
        <v>257706</v>
      </c>
      <c r="E145" s="324">
        <f>E135+E131</f>
        <v>244405</v>
      </c>
      <c r="F145" s="638" t="s">
        <v>789</v>
      </c>
    </row>
    <row r="146" spans="1:6" ht="13.5" customHeight="1" thickBot="1" x14ac:dyDescent="0.35">
      <c r="A146" s="366" t="s">
        <v>13</v>
      </c>
      <c r="B146" s="591" t="s">
        <v>476</v>
      </c>
      <c r="C146" s="323">
        <f>+C125+C145</f>
        <v>1567512</v>
      </c>
      <c r="D146" s="323">
        <f>D145+D125</f>
        <v>1713324</v>
      </c>
      <c r="E146" s="324">
        <f>E125+E135+E130</f>
        <v>1049946</v>
      </c>
      <c r="F146" s="638" t="s">
        <v>790</v>
      </c>
    </row>
    <row r="147" spans="1:6" ht="13.5" customHeight="1" x14ac:dyDescent="0.3"/>
    <row r="148" spans="1:6" ht="13.5" customHeight="1" x14ac:dyDescent="0.3"/>
    <row r="149" spans="1:6" ht="7.5" customHeight="1" x14ac:dyDescent="0.3"/>
    <row r="151" spans="1:6" ht="12.75" customHeight="1" x14ac:dyDescent="0.3"/>
    <row r="152" spans="1:6" ht="12.75" customHeight="1" x14ac:dyDescent="0.3"/>
    <row r="153" spans="1:6" ht="12.75" customHeight="1" x14ac:dyDescent="0.3"/>
    <row r="154" spans="1:6" ht="12.75" customHeight="1" x14ac:dyDescent="0.3"/>
    <row r="155" spans="1:6" ht="12.75" customHeight="1" x14ac:dyDescent="0.3"/>
    <row r="156" spans="1:6" ht="12.75" customHeight="1" x14ac:dyDescent="0.3"/>
    <row r="157" spans="1:6" ht="12.75" customHeight="1" x14ac:dyDescent="0.3"/>
    <row r="158" spans="1:6" ht="12.75" customHeight="1" x14ac:dyDescent="0.3"/>
  </sheetData>
  <mergeCells count="10">
    <mergeCell ref="A1:E1"/>
    <mergeCell ref="B89:B90"/>
    <mergeCell ref="D89:E89"/>
    <mergeCell ref="A89:A90"/>
    <mergeCell ref="A87:E87"/>
    <mergeCell ref="D3:E3"/>
    <mergeCell ref="C3:C4"/>
    <mergeCell ref="B3:B4"/>
    <mergeCell ref="A3:A4"/>
    <mergeCell ref="C89:C90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orientation="portrait" r:id="rId1"/>
  <headerFooter alignWithMargins="0">
    <oddHeader>&amp;C&amp;"Times New Roman CE,Félkövér"&amp;12
Gönyű Község Önkormányzat és intézményei
2019. ÉVI ZÁRSZÁMADÁSÁNAK PÉNZÜGYI MÉRLEGE&amp;10
&amp;R&amp;"Times New Roman CE,Félkövér dőlt"&amp;11 1.1. tájékoztató tábla a 12/2020. (VII.7.) önkormányzati rendelethez</oddHeader>
  </headerFooter>
  <rowBreaks count="1" manualBreakCount="1">
    <brk id="86" min="1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indexed="50"/>
  </sheetPr>
  <dimension ref="A1:I164"/>
  <sheetViews>
    <sheetView topLeftCell="A73" zoomScale="120" zoomScaleNormal="120" zoomScaleSheetLayoutView="100" workbookViewId="0">
      <selection activeCell="A87" sqref="A87:XFD87"/>
    </sheetView>
  </sheetViews>
  <sheetFormatPr defaultColWidth="9.33203125" defaultRowHeight="15.6" x14ac:dyDescent="0.3"/>
  <cols>
    <col min="1" max="1" width="6.6640625" style="370" customWidth="1"/>
    <col min="2" max="2" width="53.109375" style="370" customWidth="1"/>
    <col min="3" max="3" width="12.33203125" style="370" customWidth="1"/>
    <col min="4" max="4" width="12.44140625" style="371" customWidth="1"/>
    <col min="5" max="5" width="10.6640625" style="371" customWidth="1"/>
    <col min="6" max="6" width="0" style="638" hidden="1" customWidth="1"/>
    <col min="7" max="16384" width="9.33203125" style="381"/>
  </cols>
  <sheetData>
    <row r="1" spans="1:6" ht="15.9" customHeight="1" x14ac:dyDescent="0.3">
      <c r="A1" s="1335" t="s">
        <v>1</v>
      </c>
      <c r="B1" s="1335"/>
      <c r="C1" s="1335"/>
      <c r="D1" s="1335"/>
      <c r="E1" s="1335"/>
    </row>
    <row r="2" spans="1:6" ht="15.9" customHeight="1" thickBot="1" x14ac:dyDescent="0.35">
      <c r="A2" s="814" t="s">
        <v>107</v>
      </c>
      <c r="B2" s="814"/>
      <c r="C2" s="814"/>
      <c r="D2" s="815"/>
      <c r="E2" s="815" t="s">
        <v>153</v>
      </c>
    </row>
    <row r="3" spans="1:6" ht="15.9" customHeight="1" x14ac:dyDescent="0.3">
      <c r="A3" s="1336" t="s">
        <v>58</v>
      </c>
      <c r="B3" s="1330" t="s">
        <v>3</v>
      </c>
      <c r="C3" s="1367" t="s">
        <v>957</v>
      </c>
      <c r="D3" s="1332" t="s">
        <v>865</v>
      </c>
      <c r="E3" s="1333"/>
    </row>
    <row r="4" spans="1:6" ht="38.1" customHeight="1" thickBot="1" x14ac:dyDescent="0.35">
      <c r="A4" s="1337"/>
      <c r="B4" s="1331"/>
      <c r="C4" s="1368"/>
      <c r="D4" s="816" t="s">
        <v>178</v>
      </c>
      <c r="E4" s="817" t="s">
        <v>179</v>
      </c>
    </row>
    <row r="5" spans="1:6" s="382" customFormat="1" ht="12" customHeight="1" thickBot="1" x14ac:dyDescent="0.25">
      <c r="A5" s="818" t="s">
        <v>423</v>
      </c>
      <c r="B5" s="819" t="s">
        <v>424</v>
      </c>
      <c r="C5" s="819" t="s">
        <v>425</v>
      </c>
      <c r="D5" s="819" t="s">
        <v>427</v>
      </c>
      <c r="E5" s="820" t="s">
        <v>503</v>
      </c>
      <c r="F5" s="639"/>
    </row>
    <row r="6" spans="1:6" s="383" customFormat="1" ht="12" customHeight="1" thickBot="1" x14ac:dyDescent="0.3">
      <c r="A6" s="821" t="s">
        <v>4</v>
      </c>
      <c r="B6" s="822" t="s">
        <v>307</v>
      </c>
      <c r="C6" s="823">
        <f>+C7+C8+C9+C10+C11+C12</f>
        <v>0</v>
      </c>
      <c r="D6" s="823">
        <f>+D7+D8+D9+D10+D11+D12</f>
        <v>0</v>
      </c>
      <c r="E6" s="824">
        <f>+E7+E8+E9+E10+E11+E12</f>
        <v>0</v>
      </c>
      <c r="F6" s="640" t="s">
        <v>736</v>
      </c>
    </row>
    <row r="7" spans="1:6" s="383" customFormat="1" ht="12" customHeight="1" x14ac:dyDescent="0.25">
      <c r="A7" s="825" t="s">
        <v>70</v>
      </c>
      <c r="B7" s="826" t="s">
        <v>308</v>
      </c>
      <c r="C7" s="827"/>
      <c r="D7" s="827"/>
      <c r="E7" s="828"/>
      <c r="F7" s="640" t="s">
        <v>737</v>
      </c>
    </row>
    <row r="8" spans="1:6" s="383" customFormat="1" ht="12" customHeight="1" x14ac:dyDescent="0.25">
      <c r="A8" s="829" t="s">
        <v>71</v>
      </c>
      <c r="B8" s="830" t="s">
        <v>309</v>
      </c>
      <c r="C8" s="831"/>
      <c r="D8" s="831"/>
      <c r="E8" s="832"/>
      <c r="F8" s="640" t="s">
        <v>738</v>
      </c>
    </row>
    <row r="9" spans="1:6" s="383" customFormat="1" ht="12" customHeight="1" x14ac:dyDescent="0.25">
      <c r="A9" s="829" t="s">
        <v>72</v>
      </c>
      <c r="B9" s="830" t="s">
        <v>310</v>
      </c>
      <c r="C9" s="831"/>
      <c r="D9" s="831"/>
      <c r="E9" s="832"/>
      <c r="F9" s="640" t="s">
        <v>739</v>
      </c>
    </row>
    <row r="10" spans="1:6" s="383" customFormat="1" ht="12" customHeight="1" x14ac:dyDescent="0.25">
      <c r="A10" s="829" t="s">
        <v>73</v>
      </c>
      <c r="B10" s="830" t="s">
        <v>311</v>
      </c>
      <c r="C10" s="831"/>
      <c r="D10" s="831"/>
      <c r="E10" s="832"/>
      <c r="F10" s="640" t="s">
        <v>740</v>
      </c>
    </row>
    <row r="11" spans="1:6" s="383" customFormat="1" ht="12" customHeight="1" x14ac:dyDescent="0.25">
      <c r="A11" s="829" t="s">
        <v>103</v>
      </c>
      <c r="B11" s="830" t="s">
        <v>312</v>
      </c>
      <c r="C11" s="833"/>
      <c r="D11" s="831"/>
      <c r="E11" s="832"/>
      <c r="F11" s="640" t="s">
        <v>741</v>
      </c>
    </row>
    <row r="12" spans="1:6" s="383" customFormat="1" ht="12" customHeight="1" thickBot="1" x14ac:dyDescent="0.3">
      <c r="A12" s="834" t="s">
        <v>74</v>
      </c>
      <c r="B12" s="835" t="s">
        <v>313</v>
      </c>
      <c r="C12" s="836"/>
      <c r="D12" s="837"/>
      <c r="E12" s="838"/>
      <c r="F12" s="640" t="s">
        <v>742</v>
      </c>
    </row>
    <row r="13" spans="1:6" s="383" customFormat="1" ht="12" customHeight="1" thickBot="1" x14ac:dyDescent="0.3">
      <c r="A13" s="821" t="s">
        <v>5</v>
      </c>
      <c r="B13" s="839" t="s">
        <v>314</v>
      </c>
      <c r="C13" s="823"/>
      <c r="D13" s="823">
        <f>+D14+D15+D16+D17+D18</f>
        <v>0</v>
      </c>
      <c r="E13" s="824">
        <f>+E14+E15+E16+E17+E18</f>
        <v>0</v>
      </c>
      <c r="F13" s="640" t="s">
        <v>743</v>
      </c>
    </row>
    <row r="14" spans="1:6" s="383" customFormat="1" ht="12" customHeight="1" x14ac:dyDescent="0.25">
      <c r="A14" s="825" t="s">
        <v>76</v>
      </c>
      <c r="B14" s="826" t="s">
        <v>315</v>
      </c>
      <c r="C14" s="827"/>
      <c r="D14" s="827"/>
      <c r="E14" s="828"/>
      <c r="F14" s="640" t="s">
        <v>744</v>
      </c>
    </row>
    <row r="15" spans="1:6" s="383" customFormat="1" ht="12" customHeight="1" x14ac:dyDescent="0.25">
      <c r="A15" s="829" t="s">
        <v>77</v>
      </c>
      <c r="B15" s="830" t="s">
        <v>316</v>
      </c>
      <c r="C15" s="831"/>
      <c r="D15" s="831"/>
      <c r="E15" s="832"/>
      <c r="F15" s="640" t="s">
        <v>745</v>
      </c>
    </row>
    <row r="16" spans="1:6" s="383" customFormat="1" ht="12" customHeight="1" x14ac:dyDescent="0.25">
      <c r="A16" s="829" t="s">
        <v>78</v>
      </c>
      <c r="B16" s="830" t="s">
        <v>317</v>
      </c>
      <c r="C16" s="831"/>
      <c r="D16" s="831"/>
      <c r="E16" s="832"/>
      <c r="F16" s="640" t="s">
        <v>746</v>
      </c>
    </row>
    <row r="17" spans="1:6" s="383" customFormat="1" ht="12" customHeight="1" x14ac:dyDescent="0.25">
      <c r="A17" s="829" t="s">
        <v>79</v>
      </c>
      <c r="B17" s="830" t="s">
        <v>318</v>
      </c>
      <c r="C17" s="831"/>
      <c r="D17" s="831"/>
      <c r="E17" s="832"/>
      <c r="F17" s="640" t="s">
        <v>747</v>
      </c>
    </row>
    <row r="18" spans="1:6" s="383" customFormat="1" ht="12" customHeight="1" x14ac:dyDescent="0.25">
      <c r="A18" s="829" t="s">
        <v>80</v>
      </c>
      <c r="B18" s="830" t="s">
        <v>319</v>
      </c>
      <c r="C18" s="831"/>
      <c r="D18" s="831"/>
      <c r="E18" s="832"/>
      <c r="F18" s="640" t="s">
        <v>748</v>
      </c>
    </row>
    <row r="19" spans="1:6" s="383" customFormat="1" ht="12" customHeight="1" thickBot="1" x14ac:dyDescent="0.3">
      <c r="A19" s="834" t="s">
        <v>87</v>
      </c>
      <c r="B19" s="835" t="s">
        <v>320</v>
      </c>
      <c r="C19" s="837"/>
      <c r="D19" s="837"/>
      <c r="E19" s="838"/>
      <c r="F19" s="640" t="s">
        <v>749</v>
      </c>
    </row>
    <row r="20" spans="1:6" s="383" customFormat="1" ht="21" customHeight="1" thickBot="1" x14ac:dyDescent="0.3">
      <c r="A20" s="821" t="s">
        <v>6</v>
      </c>
      <c r="B20" s="840" t="s">
        <v>958</v>
      </c>
      <c r="C20" s="823">
        <f>+C21+C22+C23+C24+C25</f>
        <v>0</v>
      </c>
      <c r="D20" s="823">
        <f>+D21+D22+D23+D24+D25</f>
        <v>0</v>
      </c>
      <c r="E20" s="824">
        <f>+E21+E22+E23+E24+E25</f>
        <v>0</v>
      </c>
      <c r="F20" s="640" t="s">
        <v>750</v>
      </c>
    </row>
    <row r="21" spans="1:6" s="383" customFormat="1" ht="12" customHeight="1" x14ac:dyDescent="0.25">
      <c r="A21" s="825" t="s">
        <v>59</v>
      </c>
      <c r="B21" s="826" t="s">
        <v>322</v>
      </c>
      <c r="C21" s="827"/>
      <c r="D21" s="827"/>
      <c r="E21" s="828"/>
      <c r="F21" s="640" t="s">
        <v>751</v>
      </c>
    </row>
    <row r="22" spans="1:6" s="383" customFormat="1" ht="12" customHeight="1" x14ac:dyDescent="0.25">
      <c r="A22" s="829" t="s">
        <v>60</v>
      </c>
      <c r="B22" s="830" t="s">
        <v>323</v>
      </c>
      <c r="C22" s="831"/>
      <c r="D22" s="831"/>
      <c r="E22" s="832"/>
      <c r="F22" s="640" t="s">
        <v>752</v>
      </c>
    </row>
    <row r="23" spans="1:6" s="383" customFormat="1" ht="23.25" customHeight="1" x14ac:dyDescent="0.25">
      <c r="A23" s="829" t="s">
        <v>61</v>
      </c>
      <c r="B23" s="841" t="s">
        <v>324</v>
      </c>
      <c r="C23" s="831"/>
      <c r="D23" s="831"/>
      <c r="E23" s="832"/>
      <c r="F23" s="640" t="s">
        <v>753</v>
      </c>
    </row>
    <row r="24" spans="1:6" s="383" customFormat="1" ht="29.25" customHeight="1" x14ac:dyDescent="0.25">
      <c r="A24" s="829" t="s">
        <v>62</v>
      </c>
      <c r="B24" s="841" t="s">
        <v>325</v>
      </c>
      <c r="C24" s="831"/>
      <c r="D24" s="831"/>
      <c r="E24" s="832"/>
      <c r="F24" s="640" t="s">
        <v>754</v>
      </c>
    </row>
    <row r="25" spans="1:6" s="383" customFormat="1" ht="12" customHeight="1" x14ac:dyDescent="0.25">
      <c r="A25" s="829" t="s">
        <v>115</v>
      </c>
      <c r="B25" s="830" t="s">
        <v>326</v>
      </c>
      <c r="C25" s="831"/>
      <c r="D25" s="831"/>
      <c r="E25" s="832"/>
      <c r="F25" s="640" t="s">
        <v>755</v>
      </c>
    </row>
    <row r="26" spans="1:6" s="383" customFormat="1" ht="12" customHeight="1" thickBot="1" x14ac:dyDescent="0.3">
      <c r="A26" s="834" t="s">
        <v>116</v>
      </c>
      <c r="B26" s="835" t="s">
        <v>327</v>
      </c>
      <c r="C26" s="837"/>
      <c r="D26" s="837"/>
      <c r="E26" s="838"/>
      <c r="F26" s="640" t="s">
        <v>756</v>
      </c>
    </row>
    <row r="27" spans="1:6" s="383" customFormat="1" ht="12" customHeight="1" thickBot="1" x14ac:dyDescent="0.3">
      <c r="A27" s="821" t="s">
        <v>117</v>
      </c>
      <c r="B27" s="822" t="s">
        <v>328</v>
      </c>
      <c r="C27" s="842">
        <f>+C28+C31+C32+C33</f>
        <v>0</v>
      </c>
      <c r="D27" s="842">
        <f>+D28+D31+D32+D33</f>
        <v>0</v>
      </c>
      <c r="E27" s="843">
        <f>+E28+E31+E32+E33</f>
        <v>0</v>
      </c>
      <c r="F27" s="640" t="s">
        <v>757</v>
      </c>
    </row>
    <row r="28" spans="1:6" s="383" customFormat="1" ht="12" customHeight="1" x14ac:dyDescent="0.25">
      <c r="A28" s="825" t="s">
        <v>329</v>
      </c>
      <c r="B28" s="826" t="s">
        <v>330</v>
      </c>
      <c r="C28" s="844">
        <f>+C29+C30</f>
        <v>0</v>
      </c>
      <c r="D28" s="844">
        <f>+D29+D30</f>
        <v>0</v>
      </c>
      <c r="E28" s="845">
        <f>+E29+E30</f>
        <v>0</v>
      </c>
      <c r="F28" s="640" t="s">
        <v>758</v>
      </c>
    </row>
    <row r="29" spans="1:6" s="383" customFormat="1" ht="12" customHeight="1" x14ac:dyDescent="0.25">
      <c r="A29" s="846" t="s">
        <v>331</v>
      </c>
      <c r="B29" s="830" t="s">
        <v>332</v>
      </c>
      <c r="C29" s="831"/>
      <c r="D29" s="831"/>
      <c r="E29" s="832"/>
      <c r="F29" s="640" t="s">
        <v>759</v>
      </c>
    </row>
    <row r="30" spans="1:6" s="383" customFormat="1" ht="12" customHeight="1" x14ac:dyDescent="0.25">
      <c r="A30" s="846" t="s">
        <v>333</v>
      </c>
      <c r="B30" s="830" t="s">
        <v>334</v>
      </c>
      <c r="C30" s="831"/>
      <c r="D30" s="831"/>
      <c r="E30" s="832"/>
      <c r="F30" s="640" t="s">
        <v>760</v>
      </c>
    </row>
    <row r="31" spans="1:6" s="383" customFormat="1" ht="12" customHeight="1" x14ac:dyDescent="0.25">
      <c r="A31" s="829" t="s">
        <v>335</v>
      </c>
      <c r="B31" s="830" t="s">
        <v>336</v>
      </c>
      <c r="C31" s="831"/>
      <c r="D31" s="831"/>
      <c r="E31" s="832"/>
      <c r="F31" s="640" t="s">
        <v>761</v>
      </c>
    </row>
    <row r="32" spans="1:6" s="383" customFormat="1" ht="12" customHeight="1" x14ac:dyDescent="0.25">
      <c r="A32" s="829" t="s">
        <v>337</v>
      </c>
      <c r="B32" s="830" t="s">
        <v>338</v>
      </c>
      <c r="C32" s="831"/>
      <c r="D32" s="831"/>
      <c r="E32" s="832"/>
      <c r="F32" s="640" t="s">
        <v>762</v>
      </c>
    </row>
    <row r="33" spans="1:6" s="383" customFormat="1" ht="12" customHeight="1" thickBot="1" x14ac:dyDescent="0.3">
      <c r="A33" s="834" t="s">
        <v>339</v>
      </c>
      <c r="B33" s="835" t="s">
        <v>340</v>
      </c>
      <c r="C33" s="837"/>
      <c r="D33" s="837"/>
      <c r="E33" s="838"/>
      <c r="F33" s="640" t="s">
        <v>763</v>
      </c>
    </row>
    <row r="34" spans="1:6" s="383" customFormat="1" ht="12" customHeight="1" thickBot="1" x14ac:dyDescent="0.3">
      <c r="A34" s="821" t="s">
        <v>8</v>
      </c>
      <c r="B34" s="822" t="s">
        <v>341</v>
      </c>
      <c r="C34" s="824">
        <f>SUM(C36:C44)</f>
        <v>5345</v>
      </c>
      <c r="D34" s="823">
        <f>D36+D37+D39+D40+D41+D42+D43</f>
        <v>3934</v>
      </c>
      <c r="E34" s="824">
        <f>E36+E37+E39+E40+E41+E435+E42+E43+E44</f>
        <v>7752</v>
      </c>
      <c r="F34" s="640" t="s">
        <v>764</v>
      </c>
    </row>
    <row r="35" spans="1:6" s="383" customFormat="1" ht="12" customHeight="1" x14ac:dyDescent="0.25">
      <c r="A35" s="825" t="s">
        <v>63</v>
      </c>
      <c r="B35" s="826" t="s">
        <v>342</v>
      </c>
      <c r="C35" s="828">
        <v>0</v>
      </c>
      <c r="D35" s="827"/>
      <c r="E35" s="828"/>
      <c r="F35" s="640" t="s">
        <v>765</v>
      </c>
    </row>
    <row r="36" spans="1:6" s="383" customFormat="1" ht="12" customHeight="1" x14ac:dyDescent="0.25">
      <c r="A36" s="829" t="s">
        <v>64</v>
      </c>
      <c r="B36" s="830" t="s">
        <v>343</v>
      </c>
      <c r="C36" s="832">
        <v>2400</v>
      </c>
      <c r="D36" s="831">
        <v>2400</v>
      </c>
      <c r="E36" s="832">
        <v>2350</v>
      </c>
      <c r="F36" s="640" t="s">
        <v>766</v>
      </c>
    </row>
    <row r="37" spans="1:6" s="383" customFormat="1" ht="12" customHeight="1" x14ac:dyDescent="0.25">
      <c r="A37" s="829" t="s">
        <v>65</v>
      </c>
      <c r="B37" s="830" t="s">
        <v>344</v>
      </c>
      <c r="C37" s="832">
        <v>913</v>
      </c>
      <c r="D37" s="831">
        <v>900</v>
      </c>
      <c r="E37" s="832">
        <v>2564</v>
      </c>
      <c r="F37" s="640" t="s">
        <v>767</v>
      </c>
    </row>
    <row r="38" spans="1:6" s="383" customFormat="1" ht="12" customHeight="1" x14ac:dyDescent="0.25">
      <c r="A38" s="829" t="s">
        <v>119</v>
      </c>
      <c r="B38" s="830" t="s">
        <v>345</v>
      </c>
      <c r="C38" s="832"/>
      <c r="D38" s="831"/>
      <c r="E38" s="832"/>
      <c r="F38" s="640" t="s">
        <v>768</v>
      </c>
    </row>
    <row r="39" spans="1:6" s="383" customFormat="1" ht="12" customHeight="1" x14ac:dyDescent="0.25">
      <c r="A39" s="829" t="s">
        <v>120</v>
      </c>
      <c r="B39" s="830" t="s">
        <v>346</v>
      </c>
      <c r="C39" s="832">
        <v>1260</v>
      </c>
      <c r="D39" s="831">
        <v>500</v>
      </c>
      <c r="E39" s="832">
        <v>1867</v>
      </c>
      <c r="F39" s="640" t="s">
        <v>769</v>
      </c>
    </row>
    <row r="40" spans="1:6" s="383" customFormat="1" ht="12" customHeight="1" x14ac:dyDescent="0.25">
      <c r="A40" s="829" t="s">
        <v>121</v>
      </c>
      <c r="B40" s="830" t="s">
        <v>347</v>
      </c>
      <c r="C40" s="832">
        <v>358</v>
      </c>
      <c r="D40" s="831">
        <v>134</v>
      </c>
      <c r="E40" s="832">
        <v>523</v>
      </c>
      <c r="F40" s="640" t="s">
        <v>770</v>
      </c>
    </row>
    <row r="41" spans="1:6" s="383" customFormat="1" ht="12" customHeight="1" x14ac:dyDescent="0.25">
      <c r="A41" s="829" t="s">
        <v>122</v>
      </c>
      <c r="B41" s="830" t="s">
        <v>348</v>
      </c>
      <c r="C41" s="832">
        <v>319</v>
      </c>
      <c r="D41" s="831"/>
      <c r="E41" s="832">
        <v>377</v>
      </c>
      <c r="F41" s="640" t="s">
        <v>771</v>
      </c>
    </row>
    <row r="42" spans="1:6" s="383" customFormat="1" ht="12" customHeight="1" x14ac:dyDescent="0.25">
      <c r="A42" s="829" t="s">
        <v>123</v>
      </c>
      <c r="B42" s="830" t="s">
        <v>349</v>
      </c>
      <c r="C42" s="832"/>
      <c r="D42" s="831"/>
      <c r="E42" s="832"/>
      <c r="F42" s="640" t="s">
        <v>772</v>
      </c>
    </row>
    <row r="43" spans="1:6" s="383" customFormat="1" ht="12" customHeight="1" x14ac:dyDescent="0.25">
      <c r="A43" s="829" t="s">
        <v>350</v>
      </c>
      <c r="B43" s="830" t="s">
        <v>845</v>
      </c>
      <c r="C43" s="847"/>
      <c r="D43" s="848"/>
      <c r="E43" s="847"/>
      <c r="F43" s="640" t="s">
        <v>773</v>
      </c>
    </row>
    <row r="44" spans="1:6" s="383" customFormat="1" ht="12" customHeight="1" thickBot="1" x14ac:dyDescent="0.3">
      <c r="A44" s="849" t="s">
        <v>352</v>
      </c>
      <c r="B44" s="835" t="s">
        <v>353</v>
      </c>
      <c r="C44" s="850">
        <v>95</v>
      </c>
      <c r="D44" s="851"/>
      <c r="E44" s="850">
        <v>71</v>
      </c>
      <c r="F44" s="640"/>
    </row>
    <row r="45" spans="1:6" s="383" customFormat="1" ht="12" customHeight="1" thickBot="1" x14ac:dyDescent="0.3">
      <c r="A45" s="821" t="s">
        <v>9</v>
      </c>
      <c r="B45" s="822" t="s">
        <v>354</v>
      </c>
      <c r="C45" s="824"/>
      <c r="D45" s="823">
        <f>SUM(D46:D50)</f>
        <v>0</v>
      </c>
      <c r="E45" s="824">
        <f>SUM(E46:E50)</f>
        <v>0</v>
      </c>
      <c r="F45" s="640" t="s">
        <v>774</v>
      </c>
    </row>
    <row r="46" spans="1:6" s="383" customFormat="1" ht="12" customHeight="1" x14ac:dyDescent="0.25">
      <c r="A46" s="825" t="s">
        <v>66</v>
      </c>
      <c r="B46" s="826" t="s">
        <v>355</v>
      </c>
      <c r="C46" s="852"/>
      <c r="D46" s="853"/>
      <c r="E46" s="852"/>
      <c r="F46" s="640" t="s">
        <v>775</v>
      </c>
    </row>
    <row r="47" spans="1:6" s="383" customFormat="1" ht="12" customHeight="1" x14ac:dyDescent="0.25">
      <c r="A47" s="829" t="s">
        <v>67</v>
      </c>
      <c r="B47" s="830" t="s">
        <v>356</v>
      </c>
      <c r="C47" s="847"/>
      <c r="D47" s="848"/>
      <c r="E47" s="847"/>
      <c r="F47" s="640" t="s">
        <v>776</v>
      </c>
    </row>
    <row r="48" spans="1:6" s="383" customFormat="1" ht="12" customHeight="1" x14ac:dyDescent="0.25">
      <c r="A48" s="829" t="s">
        <v>357</v>
      </c>
      <c r="B48" s="830" t="s">
        <v>358</v>
      </c>
      <c r="C48" s="847"/>
      <c r="D48" s="848"/>
      <c r="E48" s="847"/>
      <c r="F48" s="640" t="s">
        <v>777</v>
      </c>
    </row>
    <row r="49" spans="1:6" s="383" customFormat="1" ht="12" customHeight="1" x14ac:dyDescent="0.25">
      <c r="A49" s="829" t="s">
        <v>359</v>
      </c>
      <c r="B49" s="830" t="s">
        <v>360</v>
      </c>
      <c r="C49" s="847"/>
      <c r="D49" s="848"/>
      <c r="E49" s="847"/>
      <c r="F49" s="640" t="s">
        <v>778</v>
      </c>
    </row>
    <row r="50" spans="1:6" s="383" customFormat="1" ht="12" customHeight="1" thickBot="1" x14ac:dyDescent="0.3">
      <c r="A50" s="834" t="s">
        <v>361</v>
      </c>
      <c r="B50" s="835" t="s">
        <v>362</v>
      </c>
      <c r="C50" s="850"/>
      <c r="D50" s="851"/>
      <c r="E50" s="850"/>
      <c r="F50" s="640" t="s">
        <v>779</v>
      </c>
    </row>
    <row r="51" spans="1:6" s="383" customFormat="1" ht="12" customHeight="1" thickBot="1" x14ac:dyDescent="0.3">
      <c r="A51" s="821" t="s">
        <v>124</v>
      </c>
      <c r="B51" s="822" t="s">
        <v>363</v>
      </c>
      <c r="C51" s="824">
        <f>C54+C55</f>
        <v>395</v>
      </c>
      <c r="D51" s="823">
        <f>D54</f>
        <v>0</v>
      </c>
      <c r="E51" s="824">
        <f>E54</f>
        <v>105</v>
      </c>
      <c r="F51" s="640" t="s">
        <v>780</v>
      </c>
    </row>
    <row r="52" spans="1:6" s="383" customFormat="1" ht="13.2" x14ac:dyDescent="0.25">
      <c r="A52" s="825" t="s">
        <v>68</v>
      </c>
      <c r="B52" s="826" t="s">
        <v>364</v>
      </c>
      <c r="C52" s="827"/>
      <c r="D52" s="827"/>
      <c r="E52" s="828"/>
      <c r="F52" s="640" t="s">
        <v>781</v>
      </c>
    </row>
    <row r="53" spans="1:6" s="383" customFormat="1" ht="13.2" x14ac:dyDescent="0.25">
      <c r="A53" s="829" t="s">
        <v>69</v>
      </c>
      <c r="B53" s="841" t="s">
        <v>585</v>
      </c>
      <c r="C53" s="831"/>
      <c r="D53" s="831"/>
      <c r="E53" s="832"/>
      <c r="F53" s="640" t="s">
        <v>782</v>
      </c>
    </row>
    <row r="54" spans="1:6" s="383" customFormat="1" ht="24.75" customHeight="1" x14ac:dyDescent="0.25">
      <c r="A54" s="829" t="s">
        <v>366</v>
      </c>
      <c r="B54" s="830" t="s">
        <v>367</v>
      </c>
      <c r="C54" s="831">
        <v>395</v>
      </c>
      <c r="D54" s="831"/>
      <c r="E54" s="832">
        <v>105</v>
      </c>
      <c r="F54" s="640" t="s">
        <v>783</v>
      </c>
    </row>
    <row r="55" spans="1:6" s="383" customFormat="1" ht="13.8" thickBot="1" x14ac:dyDescent="0.3">
      <c r="A55" s="834" t="s">
        <v>368</v>
      </c>
      <c r="B55" s="835" t="s">
        <v>369</v>
      </c>
      <c r="C55" s="837"/>
      <c r="D55" s="837"/>
      <c r="E55" s="838"/>
      <c r="F55" s="640" t="s">
        <v>784</v>
      </c>
    </row>
    <row r="56" spans="1:6" s="383" customFormat="1" ht="13.8" thickBot="1" x14ac:dyDescent="0.3">
      <c r="A56" s="821" t="s">
        <v>11</v>
      </c>
      <c r="B56" s="854" t="s">
        <v>370</v>
      </c>
      <c r="C56" s="823">
        <f>SUM(C57:C59)</f>
        <v>243</v>
      </c>
      <c r="D56" s="823">
        <f>SUM(D57:D60)</f>
        <v>1900</v>
      </c>
      <c r="E56" s="824">
        <f>SUM(E57:E59)</f>
        <v>2000</v>
      </c>
      <c r="F56" s="640" t="s">
        <v>785</v>
      </c>
    </row>
    <row r="57" spans="1:6" s="383" customFormat="1" ht="13.2" x14ac:dyDescent="0.25">
      <c r="A57" s="829" t="s">
        <v>125</v>
      </c>
      <c r="B57" s="826" t="s">
        <v>371</v>
      </c>
      <c r="C57" s="848"/>
      <c r="D57" s="848"/>
      <c r="E57" s="847"/>
      <c r="F57" s="640" t="s">
        <v>786</v>
      </c>
    </row>
    <row r="58" spans="1:6" s="383" customFormat="1" ht="13.2" x14ac:dyDescent="0.25">
      <c r="A58" s="829" t="s">
        <v>126</v>
      </c>
      <c r="B58" s="830" t="s">
        <v>586</v>
      </c>
      <c r="C58" s="848"/>
      <c r="D58" s="848"/>
      <c r="E58" s="847"/>
      <c r="F58" s="640" t="s">
        <v>787</v>
      </c>
    </row>
    <row r="59" spans="1:6" s="383" customFormat="1" ht="26.25" customHeight="1" x14ac:dyDescent="0.25">
      <c r="A59" s="829" t="s">
        <v>154</v>
      </c>
      <c r="B59" s="830" t="s">
        <v>373</v>
      </c>
      <c r="C59" s="848">
        <v>243</v>
      </c>
      <c r="D59" s="848">
        <v>1900</v>
      </c>
      <c r="E59" s="847">
        <v>2000</v>
      </c>
      <c r="F59" s="640" t="s">
        <v>788</v>
      </c>
    </row>
    <row r="60" spans="1:6" s="383" customFormat="1" ht="13.8" thickBot="1" x14ac:dyDescent="0.3">
      <c r="A60" s="829" t="s">
        <v>374</v>
      </c>
      <c r="B60" s="835" t="s">
        <v>375</v>
      </c>
      <c r="C60" s="848"/>
      <c r="D60" s="848"/>
      <c r="E60" s="847"/>
      <c r="F60" s="640" t="s">
        <v>789</v>
      </c>
    </row>
    <row r="61" spans="1:6" s="383" customFormat="1" ht="13.8" thickBot="1" x14ac:dyDescent="0.3">
      <c r="A61" s="821" t="s">
        <v>12</v>
      </c>
      <c r="B61" s="822" t="s">
        <v>376</v>
      </c>
      <c r="C61" s="842">
        <f>+C6+C13+C20+C27+C34+C45+C51+C56</f>
        <v>5983</v>
      </c>
      <c r="D61" s="842">
        <f>D51+D34+D56</f>
        <v>5834</v>
      </c>
      <c r="E61" s="842">
        <f>E51+E34+E56</f>
        <v>9857</v>
      </c>
      <c r="F61" s="640" t="s">
        <v>790</v>
      </c>
    </row>
    <row r="62" spans="1:6" s="383" customFormat="1" ht="13.8" thickBot="1" x14ac:dyDescent="0.3">
      <c r="A62" s="855" t="s">
        <v>377</v>
      </c>
      <c r="B62" s="854" t="s">
        <v>699</v>
      </c>
      <c r="C62" s="823">
        <f>SUM(C63:C65)</f>
        <v>0</v>
      </c>
      <c r="D62" s="823"/>
      <c r="E62" s="824">
        <f>SUM(E63:E65)</f>
        <v>0</v>
      </c>
      <c r="F62" s="640" t="s">
        <v>791</v>
      </c>
    </row>
    <row r="63" spans="1:6" s="383" customFormat="1" ht="13.2" x14ac:dyDescent="0.25">
      <c r="A63" s="829" t="s">
        <v>379</v>
      </c>
      <c r="B63" s="826" t="s">
        <v>380</v>
      </c>
      <c r="C63" s="848"/>
      <c r="D63" s="848"/>
      <c r="E63" s="847"/>
      <c r="F63" s="640" t="s">
        <v>792</v>
      </c>
    </row>
    <row r="64" spans="1:6" s="383" customFormat="1" ht="13.2" x14ac:dyDescent="0.25">
      <c r="A64" s="829" t="s">
        <v>381</v>
      </c>
      <c r="B64" s="830" t="s">
        <v>382</v>
      </c>
      <c r="C64" s="848"/>
      <c r="D64" s="848"/>
      <c r="E64" s="847"/>
      <c r="F64" s="640" t="s">
        <v>793</v>
      </c>
    </row>
    <row r="65" spans="1:6" s="383" customFormat="1" ht="13.8" thickBot="1" x14ac:dyDescent="0.3">
      <c r="A65" s="829" t="s">
        <v>383</v>
      </c>
      <c r="B65" s="856" t="s">
        <v>428</v>
      </c>
      <c r="C65" s="848"/>
      <c r="D65" s="848"/>
      <c r="E65" s="847"/>
      <c r="F65" s="640" t="s">
        <v>794</v>
      </c>
    </row>
    <row r="66" spans="1:6" s="383" customFormat="1" ht="13.8" thickBot="1" x14ac:dyDescent="0.3">
      <c r="A66" s="855" t="s">
        <v>385</v>
      </c>
      <c r="B66" s="854" t="s">
        <v>386</v>
      </c>
      <c r="C66" s="823">
        <f>SUM(C67:C70)</f>
        <v>0</v>
      </c>
      <c r="D66" s="823">
        <f>SUM(D67:D70)</f>
        <v>0</v>
      </c>
      <c r="E66" s="824">
        <f>SUM(E67:E70)</f>
        <v>0</v>
      </c>
      <c r="F66" s="640" t="s">
        <v>795</v>
      </c>
    </row>
    <row r="67" spans="1:6" s="383" customFormat="1" ht="13.2" x14ac:dyDescent="0.25">
      <c r="A67" s="857" t="s">
        <v>104</v>
      </c>
      <c r="B67" s="826" t="s">
        <v>387</v>
      </c>
      <c r="C67" s="848"/>
      <c r="D67" s="848"/>
      <c r="E67" s="847"/>
      <c r="F67" s="640" t="s">
        <v>796</v>
      </c>
    </row>
    <row r="68" spans="1:6" s="383" customFormat="1" ht="13.2" x14ac:dyDescent="0.25">
      <c r="A68" s="857" t="s">
        <v>105</v>
      </c>
      <c r="B68" s="830" t="s">
        <v>388</v>
      </c>
      <c r="C68" s="848"/>
      <c r="D68" s="848"/>
      <c r="E68" s="847"/>
      <c r="F68" s="640" t="s">
        <v>797</v>
      </c>
    </row>
    <row r="69" spans="1:6" s="383" customFormat="1" ht="13.2" x14ac:dyDescent="0.25">
      <c r="A69" s="858" t="s">
        <v>389</v>
      </c>
      <c r="B69" s="830" t="s">
        <v>390</v>
      </c>
      <c r="C69" s="848"/>
      <c r="D69" s="848"/>
      <c r="E69" s="847"/>
      <c r="F69" s="640" t="s">
        <v>798</v>
      </c>
    </row>
    <row r="70" spans="1:6" s="383" customFormat="1" ht="12" customHeight="1" thickBot="1" x14ac:dyDescent="0.3">
      <c r="A70" s="858" t="s">
        <v>391</v>
      </c>
      <c r="B70" s="835" t="s">
        <v>392</v>
      </c>
      <c r="C70" s="848"/>
      <c r="D70" s="848"/>
      <c r="E70" s="847"/>
      <c r="F70" s="640" t="s">
        <v>799</v>
      </c>
    </row>
    <row r="71" spans="1:6" s="383" customFormat="1" ht="12" customHeight="1" thickBot="1" x14ac:dyDescent="0.3">
      <c r="A71" s="859" t="s">
        <v>393</v>
      </c>
      <c r="B71" s="854" t="s">
        <v>394</v>
      </c>
      <c r="C71" s="824">
        <f>C72</f>
        <v>43</v>
      </c>
      <c r="D71" s="823">
        <f>SUM(D72:D73)</f>
        <v>846</v>
      </c>
      <c r="E71" s="824">
        <f>SUM(E72:E73)</f>
        <v>846</v>
      </c>
      <c r="F71" s="640" t="s">
        <v>800</v>
      </c>
    </row>
    <row r="72" spans="1:6" s="383" customFormat="1" ht="12" customHeight="1" x14ac:dyDescent="0.25">
      <c r="A72" s="857" t="s">
        <v>395</v>
      </c>
      <c r="B72" s="826" t="s">
        <v>396</v>
      </c>
      <c r="C72" s="847">
        <v>43</v>
      </c>
      <c r="D72" s="848">
        <v>846</v>
      </c>
      <c r="E72" s="847">
        <v>846</v>
      </c>
      <c r="F72" s="640" t="s">
        <v>801</v>
      </c>
    </row>
    <row r="73" spans="1:6" s="383" customFormat="1" ht="12" customHeight="1" thickBot="1" x14ac:dyDescent="0.3">
      <c r="A73" s="857" t="s">
        <v>397</v>
      </c>
      <c r="B73" s="835" t="s">
        <v>398</v>
      </c>
      <c r="C73" s="847"/>
      <c r="D73" s="848"/>
      <c r="E73" s="847"/>
      <c r="F73" s="640" t="s">
        <v>802</v>
      </c>
    </row>
    <row r="74" spans="1:6" s="383" customFormat="1" ht="12" customHeight="1" thickBot="1" x14ac:dyDescent="0.3">
      <c r="A74" s="855" t="s">
        <v>399</v>
      </c>
      <c r="B74" s="854" t="s">
        <v>400</v>
      </c>
      <c r="C74" s="824">
        <f>C77</f>
        <v>117827</v>
      </c>
      <c r="D74" s="823">
        <f>D77</f>
        <v>149781</v>
      </c>
      <c r="E74" s="824">
        <f>E77</f>
        <v>141839</v>
      </c>
      <c r="F74" s="640" t="s">
        <v>803</v>
      </c>
    </row>
    <row r="75" spans="1:6" s="383" customFormat="1" ht="12" customHeight="1" x14ac:dyDescent="0.25">
      <c r="A75" s="857" t="s">
        <v>401</v>
      </c>
      <c r="B75" s="826" t="s">
        <v>402</v>
      </c>
      <c r="C75" s="847"/>
      <c r="D75" s="848"/>
      <c r="E75" s="847"/>
      <c r="F75" s="640" t="s">
        <v>804</v>
      </c>
    </row>
    <row r="76" spans="1:6" s="383" customFormat="1" ht="12" customHeight="1" x14ac:dyDescent="0.25">
      <c r="A76" s="857" t="s">
        <v>403</v>
      </c>
      <c r="B76" s="830" t="s">
        <v>404</v>
      </c>
      <c r="C76" s="847"/>
      <c r="D76" s="848"/>
      <c r="E76" s="847"/>
      <c r="F76" s="640" t="s">
        <v>805</v>
      </c>
    </row>
    <row r="77" spans="1:6" s="383" customFormat="1" ht="12" customHeight="1" thickBot="1" x14ac:dyDescent="0.3">
      <c r="A77" s="857" t="s">
        <v>405</v>
      </c>
      <c r="B77" s="835" t="s">
        <v>959</v>
      </c>
      <c r="C77" s="847">
        <v>117827</v>
      </c>
      <c r="D77" s="848">
        <v>149781</v>
      </c>
      <c r="E77" s="847">
        <v>141839</v>
      </c>
      <c r="F77" s="640" t="s">
        <v>806</v>
      </c>
    </row>
    <row r="78" spans="1:6" s="383" customFormat="1" ht="12" customHeight="1" thickBot="1" x14ac:dyDescent="0.3">
      <c r="A78" s="855" t="s">
        <v>407</v>
      </c>
      <c r="B78" s="854" t="s">
        <v>408</v>
      </c>
      <c r="C78" s="824"/>
      <c r="D78" s="823">
        <f>SUM(D79:D82)</f>
        <v>0</v>
      </c>
      <c r="E78" s="824">
        <f>SUM(E79:E82)</f>
        <v>0</v>
      </c>
      <c r="F78" s="640" t="s">
        <v>807</v>
      </c>
    </row>
    <row r="79" spans="1:6" s="383" customFormat="1" ht="12" customHeight="1" x14ac:dyDescent="0.25">
      <c r="A79" s="860" t="s">
        <v>409</v>
      </c>
      <c r="B79" s="826" t="s">
        <v>410</v>
      </c>
      <c r="C79" s="847"/>
      <c r="D79" s="848"/>
      <c r="E79" s="847"/>
      <c r="F79" s="640" t="s">
        <v>808</v>
      </c>
    </row>
    <row r="80" spans="1:6" s="383" customFormat="1" ht="12" customHeight="1" x14ac:dyDescent="0.25">
      <c r="A80" s="861" t="s">
        <v>411</v>
      </c>
      <c r="B80" s="830" t="s">
        <v>412</v>
      </c>
      <c r="C80" s="847"/>
      <c r="D80" s="848"/>
      <c r="E80" s="847"/>
      <c r="F80" s="640" t="s">
        <v>809</v>
      </c>
    </row>
    <row r="81" spans="1:6" s="383" customFormat="1" ht="12" customHeight="1" x14ac:dyDescent="0.25">
      <c r="A81" s="861" t="s">
        <v>413</v>
      </c>
      <c r="B81" s="830" t="s">
        <v>414</v>
      </c>
      <c r="C81" s="847"/>
      <c r="D81" s="848"/>
      <c r="E81" s="847"/>
      <c r="F81" s="640" t="s">
        <v>810</v>
      </c>
    </row>
    <row r="82" spans="1:6" s="383" customFormat="1" ht="12" customHeight="1" thickBot="1" x14ac:dyDescent="0.3">
      <c r="A82" s="862" t="s">
        <v>415</v>
      </c>
      <c r="B82" s="835" t="s">
        <v>416</v>
      </c>
      <c r="C82" s="847"/>
      <c r="D82" s="848"/>
      <c r="E82" s="847"/>
      <c r="F82" s="640" t="s">
        <v>811</v>
      </c>
    </row>
    <row r="83" spans="1:6" s="383" customFormat="1" ht="12" customHeight="1" thickBot="1" x14ac:dyDescent="0.3">
      <c r="A83" s="855" t="s">
        <v>417</v>
      </c>
      <c r="B83" s="854" t="s">
        <v>418</v>
      </c>
      <c r="C83" s="863"/>
      <c r="D83" s="864"/>
      <c r="E83" s="863"/>
      <c r="F83" s="640" t="s">
        <v>812</v>
      </c>
    </row>
    <row r="84" spans="1:6" s="383" customFormat="1" ht="12" customHeight="1" thickBot="1" x14ac:dyDescent="0.3">
      <c r="A84" s="855" t="s">
        <v>419</v>
      </c>
      <c r="B84" s="865" t="s">
        <v>420</v>
      </c>
      <c r="C84" s="843">
        <f>C74+C71</f>
        <v>117870</v>
      </c>
      <c r="D84" s="842">
        <f>+D62+D66+D71+D74+D78+D83</f>
        <v>150627</v>
      </c>
      <c r="E84" s="843">
        <f>+E62+E66+E71+E74+E78+E83</f>
        <v>142685</v>
      </c>
      <c r="F84" s="640" t="s">
        <v>813</v>
      </c>
    </row>
    <row r="85" spans="1:6" s="383" customFormat="1" ht="21.75" customHeight="1" thickBot="1" x14ac:dyDescent="0.3">
      <c r="A85" s="866" t="s">
        <v>421</v>
      </c>
      <c r="B85" s="867" t="s">
        <v>422</v>
      </c>
      <c r="C85" s="843">
        <f>C84+C61</f>
        <v>123853</v>
      </c>
      <c r="D85" s="842">
        <f>+D61+D84</f>
        <v>156461</v>
      </c>
      <c r="E85" s="843">
        <f>+E61+E84</f>
        <v>152542</v>
      </c>
      <c r="F85" s="640" t="s">
        <v>814</v>
      </c>
    </row>
    <row r="86" spans="1:6" s="383" customFormat="1" ht="21.75" customHeight="1" x14ac:dyDescent="0.25">
      <c r="A86" s="1134"/>
      <c r="B86" s="1134"/>
      <c r="C86" s="1135"/>
      <c r="D86" s="1135"/>
      <c r="E86" s="1135"/>
      <c r="F86" s="640"/>
    </row>
    <row r="87" spans="1:6" s="383" customFormat="1" ht="21.75" customHeight="1" x14ac:dyDescent="0.25">
      <c r="A87" s="1134"/>
      <c r="B87" s="1134"/>
      <c r="C87" s="1135"/>
      <c r="D87" s="1135"/>
      <c r="E87" s="1135"/>
      <c r="F87" s="640"/>
    </row>
    <row r="88" spans="1:6" s="383" customFormat="1" ht="21.75" customHeight="1" x14ac:dyDescent="0.25">
      <c r="A88" s="1134"/>
      <c r="B88" s="1134"/>
      <c r="C88" s="1135"/>
      <c r="D88" s="1135"/>
      <c r="E88" s="1135"/>
      <c r="F88" s="640"/>
    </row>
    <row r="89" spans="1:6" s="383" customFormat="1" ht="21.75" customHeight="1" x14ac:dyDescent="0.25">
      <c r="A89" s="1134"/>
      <c r="B89" s="1134"/>
      <c r="C89" s="1135"/>
      <c r="D89" s="1135"/>
      <c r="E89" s="1135"/>
      <c r="F89" s="640"/>
    </row>
    <row r="90" spans="1:6" s="383" customFormat="1" ht="21.75" customHeight="1" x14ac:dyDescent="0.25">
      <c r="A90" s="1134"/>
      <c r="B90" s="1134"/>
      <c r="C90" s="1135"/>
      <c r="D90" s="1135"/>
      <c r="E90" s="1135"/>
      <c r="F90" s="640"/>
    </row>
    <row r="91" spans="1:6" s="383" customFormat="1" ht="21.75" customHeight="1" x14ac:dyDescent="0.25">
      <c r="A91" s="1134"/>
      <c r="B91" s="1134"/>
      <c r="C91" s="1135"/>
      <c r="D91" s="1135"/>
      <c r="E91" s="1135"/>
      <c r="F91" s="640"/>
    </row>
    <row r="92" spans="1:6" s="383" customFormat="1" ht="26.25" customHeight="1" x14ac:dyDescent="0.25">
      <c r="A92" s="1335" t="s">
        <v>33</v>
      </c>
      <c r="B92" s="1335"/>
      <c r="C92" s="1335"/>
      <c r="D92" s="1335"/>
      <c r="E92" s="1335"/>
      <c r="F92" s="640" t="s">
        <v>815</v>
      </c>
    </row>
    <row r="93" spans="1:6" ht="16.5" customHeight="1" thickBot="1" x14ac:dyDescent="0.35">
      <c r="A93" s="868" t="s">
        <v>108</v>
      </c>
      <c r="B93" s="868"/>
      <c r="C93" s="868"/>
      <c r="D93" s="869"/>
      <c r="E93" s="869" t="s">
        <v>153</v>
      </c>
    </row>
    <row r="94" spans="1:6" s="389" customFormat="1" ht="16.5" customHeight="1" x14ac:dyDescent="0.3">
      <c r="A94" s="1336" t="s">
        <v>58</v>
      </c>
      <c r="B94" s="1330" t="s">
        <v>173</v>
      </c>
      <c r="C94" s="1367" t="str">
        <f>+C3</f>
        <v>2018. évi tény</v>
      </c>
      <c r="D94" s="1332" t="str">
        <f>+D3</f>
        <v>2019. évi</v>
      </c>
      <c r="E94" s="1333"/>
      <c r="F94" s="641"/>
    </row>
    <row r="95" spans="1:6" s="389" customFormat="1" ht="23.25" customHeight="1" thickBot="1" x14ac:dyDescent="0.35">
      <c r="A95" s="1337"/>
      <c r="B95" s="1331"/>
      <c r="C95" s="1368"/>
      <c r="D95" s="816" t="s">
        <v>178</v>
      </c>
      <c r="E95" s="817" t="s">
        <v>179</v>
      </c>
      <c r="F95" s="641"/>
    </row>
    <row r="96" spans="1:6" ht="38.1" customHeight="1" thickBot="1" x14ac:dyDescent="0.35">
      <c r="A96" s="818" t="s">
        <v>423</v>
      </c>
      <c r="B96" s="819" t="s">
        <v>424</v>
      </c>
      <c r="C96" s="819" t="s">
        <v>425</v>
      </c>
      <c r="D96" s="819" t="s">
        <v>427</v>
      </c>
      <c r="E96" s="870" t="s">
        <v>503</v>
      </c>
    </row>
    <row r="97" spans="1:6" s="382" customFormat="1" ht="12" customHeight="1" thickBot="1" x14ac:dyDescent="0.25">
      <c r="A97" s="871" t="s">
        <v>4</v>
      </c>
      <c r="B97" s="872" t="s">
        <v>587</v>
      </c>
      <c r="C97" s="873">
        <f>SUM(C98:C102)</f>
        <v>117972</v>
      </c>
      <c r="D97" s="874">
        <f>+D98+D99+D100+D101+D102</f>
        <v>152122</v>
      </c>
      <c r="E97" s="873">
        <f>+E98+E99+E100+E101+E102</f>
        <v>143674</v>
      </c>
      <c r="F97" s="639"/>
    </row>
    <row r="98" spans="1:6" ht="12" customHeight="1" x14ac:dyDescent="0.3">
      <c r="A98" s="875" t="s">
        <v>70</v>
      </c>
      <c r="B98" s="876" t="s">
        <v>34</v>
      </c>
      <c r="C98" s="877">
        <v>73946</v>
      </c>
      <c r="D98" s="878">
        <v>90915</v>
      </c>
      <c r="E98" s="877">
        <v>89633</v>
      </c>
      <c r="F98" s="638" t="s">
        <v>736</v>
      </c>
    </row>
    <row r="99" spans="1:6" ht="12" customHeight="1" x14ac:dyDescent="0.3">
      <c r="A99" s="829" t="s">
        <v>71</v>
      </c>
      <c r="B99" s="879" t="s">
        <v>127</v>
      </c>
      <c r="C99" s="832">
        <v>14859</v>
      </c>
      <c r="D99" s="831">
        <v>18050</v>
      </c>
      <c r="E99" s="832">
        <v>17046</v>
      </c>
      <c r="F99" s="638" t="s">
        <v>737</v>
      </c>
    </row>
    <row r="100" spans="1:6" ht="12" customHeight="1" x14ac:dyDescent="0.3">
      <c r="A100" s="829" t="s">
        <v>72</v>
      </c>
      <c r="B100" s="879" t="s">
        <v>98</v>
      </c>
      <c r="C100" s="838">
        <v>29167</v>
      </c>
      <c r="D100" s="837">
        <v>43157</v>
      </c>
      <c r="E100" s="838">
        <v>36995</v>
      </c>
      <c r="F100" s="638" t="s">
        <v>738</v>
      </c>
    </row>
    <row r="101" spans="1:6" ht="12" customHeight="1" x14ac:dyDescent="0.3">
      <c r="A101" s="829" t="s">
        <v>73</v>
      </c>
      <c r="B101" s="880" t="s">
        <v>128</v>
      </c>
      <c r="C101" s="838"/>
      <c r="D101" s="837"/>
      <c r="E101" s="838"/>
      <c r="F101" s="638" t="s">
        <v>739</v>
      </c>
    </row>
    <row r="102" spans="1:6" ht="12" customHeight="1" x14ac:dyDescent="0.3">
      <c r="A102" s="829" t="s">
        <v>82</v>
      </c>
      <c r="B102" s="881" t="s">
        <v>129</v>
      </c>
      <c r="C102" s="838"/>
      <c r="D102" s="837">
        <f>D112</f>
        <v>0</v>
      </c>
      <c r="E102" s="838">
        <f>E112</f>
        <v>0</v>
      </c>
      <c r="F102" s="638" t="s">
        <v>740</v>
      </c>
    </row>
    <row r="103" spans="1:6" ht="12" customHeight="1" x14ac:dyDescent="0.3">
      <c r="A103" s="829" t="s">
        <v>74</v>
      </c>
      <c r="B103" s="879" t="s">
        <v>430</v>
      </c>
      <c r="C103" s="838">
        <v>0</v>
      </c>
      <c r="D103" s="837"/>
      <c r="E103" s="838"/>
      <c r="F103" s="638" t="s">
        <v>741</v>
      </c>
    </row>
    <row r="104" spans="1:6" ht="12" customHeight="1" x14ac:dyDescent="0.3">
      <c r="A104" s="829" t="s">
        <v>75</v>
      </c>
      <c r="B104" s="882" t="s">
        <v>431</v>
      </c>
      <c r="C104" s="838">
        <v>0</v>
      </c>
      <c r="D104" s="837"/>
      <c r="E104" s="838"/>
      <c r="F104" s="638" t="s">
        <v>742</v>
      </c>
    </row>
    <row r="105" spans="1:6" ht="12" customHeight="1" x14ac:dyDescent="0.3">
      <c r="A105" s="829" t="s">
        <v>83</v>
      </c>
      <c r="B105" s="879" t="s">
        <v>432</v>
      </c>
      <c r="C105" s="838">
        <v>0</v>
      </c>
      <c r="D105" s="837"/>
      <c r="E105" s="838"/>
      <c r="F105" s="638" t="s">
        <v>743</v>
      </c>
    </row>
    <row r="106" spans="1:6" ht="12" customHeight="1" x14ac:dyDescent="0.3">
      <c r="A106" s="829" t="s">
        <v>84</v>
      </c>
      <c r="B106" s="879" t="s">
        <v>433</v>
      </c>
      <c r="C106" s="838">
        <v>0</v>
      </c>
      <c r="D106" s="837"/>
      <c r="E106" s="838"/>
      <c r="F106" s="638" t="s">
        <v>744</v>
      </c>
    </row>
    <row r="107" spans="1:6" ht="12" customHeight="1" x14ac:dyDescent="0.3">
      <c r="A107" s="829" t="s">
        <v>85</v>
      </c>
      <c r="B107" s="882" t="s">
        <v>434</v>
      </c>
      <c r="C107" s="838">
        <v>0</v>
      </c>
      <c r="D107" s="837"/>
      <c r="E107" s="838"/>
      <c r="F107" s="638" t="s">
        <v>745</v>
      </c>
    </row>
    <row r="108" spans="1:6" ht="12" customHeight="1" x14ac:dyDescent="0.3">
      <c r="A108" s="829" t="s">
        <v>86</v>
      </c>
      <c r="B108" s="882" t="s">
        <v>435</v>
      </c>
      <c r="C108" s="838">
        <v>0</v>
      </c>
      <c r="D108" s="837"/>
      <c r="E108" s="838"/>
      <c r="F108" s="638" t="s">
        <v>746</v>
      </c>
    </row>
    <row r="109" spans="1:6" ht="12" customHeight="1" x14ac:dyDescent="0.3">
      <c r="A109" s="829" t="s">
        <v>88</v>
      </c>
      <c r="B109" s="879" t="s">
        <v>436</v>
      </c>
      <c r="C109" s="838">
        <v>0</v>
      </c>
      <c r="D109" s="837"/>
      <c r="E109" s="838"/>
      <c r="F109" s="638" t="s">
        <v>747</v>
      </c>
    </row>
    <row r="110" spans="1:6" ht="12" customHeight="1" x14ac:dyDescent="0.3">
      <c r="A110" s="883" t="s">
        <v>130</v>
      </c>
      <c r="B110" s="884" t="s">
        <v>437</v>
      </c>
      <c r="C110" s="838">
        <v>0</v>
      </c>
      <c r="D110" s="837"/>
      <c r="E110" s="838"/>
      <c r="F110" s="638" t="s">
        <v>748</v>
      </c>
    </row>
    <row r="111" spans="1:6" ht="12" customHeight="1" x14ac:dyDescent="0.3">
      <c r="A111" s="829" t="s">
        <v>438</v>
      </c>
      <c r="B111" s="884" t="s">
        <v>439</v>
      </c>
      <c r="C111" s="838">
        <v>0</v>
      </c>
      <c r="D111" s="837"/>
      <c r="E111" s="838"/>
      <c r="F111" s="638" t="s">
        <v>749</v>
      </c>
    </row>
    <row r="112" spans="1:6" ht="12" customHeight="1" thickBot="1" x14ac:dyDescent="0.35">
      <c r="A112" s="885" t="s">
        <v>440</v>
      </c>
      <c r="B112" s="886" t="s">
        <v>441</v>
      </c>
      <c r="C112" s="887"/>
      <c r="D112" s="888"/>
      <c r="E112" s="887"/>
      <c r="F112" s="638" t="s">
        <v>750</v>
      </c>
    </row>
    <row r="113" spans="1:6" ht="12" customHeight="1" thickBot="1" x14ac:dyDescent="0.35">
      <c r="A113" s="821" t="s">
        <v>5</v>
      </c>
      <c r="B113" s="889" t="s">
        <v>588</v>
      </c>
      <c r="C113" s="824">
        <f>C114+C116</f>
        <v>5034</v>
      </c>
      <c r="D113" s="823">
        <f>+D114+D116+D118</f>
        <v>4339</v>
      </c>
      <c r="E113" s="824">
        <f>+E114+E116+E118</f>
        <v>3816</v>
      </c>
      <c r="F113" s="638" t="s">
        <v>751</v>
      </c>
    </row>
    <row r="114" spans="1:6" ht="12" customHeight="1" x14ac:dyDescent="0.3">
      <c r="A114" s="825" t="s">
        <v>76</v>
      </c>
      <c r="B114" s="879" t="s">
        <v>152</v>
      </c>
      <c r="C114" s="828">
        <v>5034</v>
      </c>
      <c r="D114" s="827">
        <v>4339</v>
      </c>
      <c r="E114" s="828">
        <v>3816</v>
      </c>
      <c r="F114" s="638" t="s">
        <v>752</v>
      </c>
    </row>
    <row r="115" spans="1:6" ht="12" customHeight="1" x14ac:dyDescent="0.3">
      <c r="A115" s="825" t="s">
        <v>77</v>
      </c>
      <c r="B115" s="884" t="s">
        <v>443</v>
      </c>
      <c r="C115" s="828">
        <v>0</v>
      </c>
      <c r="D115" s="827"/>
      <c r="E115" s="828"/>
      <c r="F115" s="638" t="s">
        <v>753</v>
      </c>
    </row>
    <row r="116" spans="1:6" ht="12" customHeight="1" x14ac:dyDescent="0.3">
      <c r="A116" s="825" t="s">
        <v>78</v>
      </c>
      <c r="B116" s="884" t="s">
        <v>131</v>
      </c>
      <c r="C116" s="832"/>
      <c r="D116" s="831"/>
      <c r="E116" s="832"/>
      <c r="F116" s="638" t="s">
        <v>754</v>
      </c>
    </row>
    <row r="117" spans="1:6" x14ac:dyDescent="0.3">
      <c r="A117" s="825" t="s">
        <v>79</v>
      </c>
      <c r="B117" s="884" t="s">
        <v>444</v>
      </c>
      <c r="C117" s="832">
        <v>0</v>
      </c>
      <c r="D117" s="831"/>
      <c r="E117" s="832"/>
      <c r="F117" s="638" t="s">
        <v>755</v>
      </c>
    </row>
    <row r="118" spans="1:6" ht="12" customHeight="1" x14ac:dyDescent="0.3">
      <c r="A118" s="825" t="s">
        <v>80</v>
      </c>
      <c r="B118" s="835" t="s">
        <v>155</v>
      </c>
      <c r="C118" s="832">
        <v>0</v>
      </c>
      <c r="D118" s="831"/>
      <c r="E118" s="832"/>
      <c r="F118" s="638" t="s">
        <v>756</v>
      </c>
    </row>
    <row r="119" spans="1:6" ht="12" customHeight="1" x14ac:dyDescent="0.3">
      <c r="A119" s="825" t="s">
        <v>87</v>
      </c>
      <c r="B119" s="830" t="s">
        <v>445</v>
      </c>
      <c r="C119" s="832">
        <v>0</v>
      </c>
      <c r="D119" s="831"/>
      <c r="E119" s="832"/>
      <c r="F119" s="638" t="s">
        <v>757</v>
      </c>
    </row>
    <row r="120" spans="1:6" x14ac:dyDescent="0.3">
      <c r="A120" s="825" t="s">
        <v>89</v>
      </c>
      <c r="B120" s="890" t="s">
        <v>446</v>
      </c>
      <c r="C120" s="832">
        <v>0</v>
      </c>
      <c r="D120" s="831"/>
      <c r="E120" s="832"/>
      <c r="F120" s="638" t="s">
        <v>758</v>
      </c>
    </row>
    <row r="121" spans="1:6" x14ac:dyDescent="0.3">
      <c r="A121" s="825" t="s">
        <v>132</v>
      </c>
      <c r="B121" s="879" t="s">
        <v>433</v>
      </c>
      <c r="C121" s="832">
        <v>0</v>
      </c>
      <c r="D121" s="831"/>
      <c r="E121" s="832"/>
      <c r="F121" s="638" t="s">
        <v>759</v>
      </c>
    </row>
    <row r="122" spans="1:6" ht="12" customHeight="1" x14ac:dyDescent="0.3">
      <c r="A122" s="825" t="s">
        <v>133</v>
      </c>
      <c r="B122" s="879" t="s">
        <v>447</v>
      </c>
      <c r="C122" s="832">
        <v>0</v>
      </c>
      <c r="D122" s="831"/>
      <c r="E122" s="832"/>
      <c r="F122" s="638" t="s">
        <v>760</v>
      </c>
    </row>
    <row r="123" spans="1:6" ht="12" customHeight="1" x14ac:dyDescent="0.3">
      <c r="A123" s="825" t="s">
        <v>134</v>
      </c>
      <c r="B123" s="879" t="s">
        <v>448</v>
      </c>
      <c r="C123" s="832">
        <v>0</v>
      </c>
      <c r="D123" s="831"/>
      <c r="E123" s="832"/>
      <c r="F123" s="638" t="s">
        <v>761</v>
      </c>
    </row>
    <row r="124" spans="1:6" ht="12" customHeight="1" x14ac:dyDescent="0.3">
      <c r="A124" s="825" t="s">
        <v>449</v>
      </c>
      <c r="B124" s="879" t="s">
        <v>436</v>
      </c>
      <c r="C124" s="832">
        <v>0</v>
      </c>
      <c r="D124" s="831"/>
      <c r="E124" s="832"/>
      <c r="F124" s="638" t="s">
        <v>762</v>
      </c>
    </row>
    <row r="125" spans="1:6" s="401" customFormat="1" ht="12" customHeight="1" x14ac:dyDescent="0.3">
      <c r="A125" s="825" t="s">
        <v>450</v>
      </c>
      <c r="B125" s="879" t="s">
        <v>451</v>
      </c>
      <c r="C125" s="832">
        <v>0</v>
      </c>
      <c r="D125" s="831"/>
      <c r="E125" s="832"/>
      <c r="F125" s="638" t="s">
        <v>763</v>
      </c>
    </row>
    <row r="126" spans="1:6" ht="12" customHeight="1" thickBot="1" x14ac:dyDescent="0.35">
      <c r="A126" s="883" t="s">
        <v>452</v>
      </c>
      <c r="B126" s="879" t="s">
        <v>453</v>
      </c>
      <c r="C126" s="838">
        <v>0</v>
      </c>
      <c r="D126" s="837"/>
      <c r="E126" s="838"/>
      <c r="F126" s="638" t="s">
        <v>764</v>
      </c>
    </row>
    <row r="127" spans="1:6" ht="12" customHeight="1" thickBot="1" x14ac:dyDescent="0.35">
      <c r="A127" s="821" t="s">
        <v>6</v>
      </c>
      <c r="B127" s="891" t="s">
        <v>454</v>
      </c>
      <c r="C127" s="824"/>
      <c r="D127" s="823">
        <f>+D128+D129</f>
        <v>0</v>
      </c>
      <c r="E127" s="824">
        <f>+E128+E129</f>
        <v>0</v>
      </c>
      <c r="F127" s="638" t="s">
        <v>765</v>
      </c>
    </row>
    <row r="128" spans="1:6" ht="12" customHeight="1" x14ac:dyDescent="0.3">
      <c r="A128" s="825" t="s">
        <v>59</v>
      </c>
      <c r="B128" s="890" t="s">
        <v>44</v>
      </c>
      <c r="C128" s="828">
        <v>0</v>
      </c>
      <c r="D128" s="827"/>
      <c r="E128" s="828"/>
      <c r="F128" s="638" t="s">
        <v>766</v>
      </c>
    </row>
    <row r="129" spans="1:6" ht="12" customHeight="1" thickBot="1" x14ac:dyDescent="0.35">
      <c r="A129" s="834" t="s">
        <v>60</v>
      </c>
      <c r="B129" s="884" t="s">
        <v>45</v>
      </c>
      <c r="C129" s="838">
        <v>0</v>
      </c>
      <c r="D129" s="837"/>
      <c r="E129" s="838"/>
      <c r="F129" s="638" t="s">
        <v>767</v>
      </c>
    </row>
    <row r="130" spans="1:6" ht="12" customHeight="1" thickBot="1" x14ac:dyDescent="0.35">
      <c r="A130" s="821" t="s">
        <v>7</v>
      </c>
      <c r="B130" s="891" t="s">
        <v>455</v>
      </c>
      <c r="C130" s="824">
        <f>C113+C97</f>
        <v>123006</v>
      </c>
      <c r="D130" s="823">
        <f>+D97+D113+D127</f>
        <v>156461</v>
      </c>
      <c r="E130" s="824">
        <f>+E97+E113+E127</f>
        <v>147490</v>
      </c>
      <c r="F130" s="638" t="s">
        <v>768</v>
      </c>
    </row>
    <row r="131" spans="1:6" ht="12" customHeight="1" thickBot="1" x14ac:dyDescent="0.35">
      <c r="A131" s="821" t="s">
        <v>8</v>
      </c>
      <c r="B131" s="892" t="s">
        <v>456</v>
      </c>
      <c r="C131" s="824"/>
      <c r="D131" s="823">
        <f>+D132+D133+D134</f>
        <v>0</v>
      </c>
      <c r="E131" s="824">
        <f>+E132+E133+E134</f>
        <v>0</v>
      </c>
      <c r="F131" s="638" t="s">
        <v>769</v>
      </c>
    </row>
    <row r="132" spans="1:6" ht="12" customHeight="1" x14ac:dyDescent="0.3">
      <c r="A132" s="825" t="s">
        <v>63</v>
      </c>
      <c r="B132" s="890" t="s">
        <v>589</v>
      </c>
      <c r="C132" s="832">
        <v>0</v>
      </c>
      <c r="D132" s="831"/>
      <c r="E132" s="832"/>
      <c r="F132" s="638" t="s">
        <v>770</v>
      </c>
    </row>
    <row r="133" spans="1:6" ht="12" customHeight="1" x14ac:dyDescent="0.3">
      <c r="A133" s="825" t="s">
        <v>64</v>
      </c>
      <c r="B133" s="890" t="s">
        <v>590</v>
      </c>
      <c r="C133" s="832">
        <v>0</v>
      </c>
      <c r="D133" s="831"/>
      <c r="E133" s="832"/>
      <c r="F133" s="638" t="s">
        <v>771</v>
      </c>
    </row>
    <row r="134" spans="1:6" ht="12" customHeight="1" thickBot="1" x14ac:dyDescent="0.35">
      <c r="A134" s="883" t="s">
        <v>65</v>
      </c>
      <c r="B134" s="893" t="s">
        <v>591</v>
      </c>
      <c r="C134" s="832">
        <v>0</v>
      </c>
      <c r="D134" s="831"/>
      <c r="E134" s="832"/>
      <c r="F134" s="638" t="s">
        <v>772</v>
      </c>
    </row>
    <row r="135" spans="1:6" ht="12" customHeight="1" thickBot="1" x14ac:dyDescent="0.35">
      <c r="A135" s="821" t="s">
        <v>9</v>
      </c>
      <c r="B135" s="891" t="s">
        <v>460</v>
      </c>
      <c r="C135" s="824"/>
      <c r="D135" s="823">
        <f>+D136+D137+D138+D139</f>
        <v>0</v>
      </c>
      <c r="E135" s="824">
        <f>+E136+E137+E138+E139</f>
        <v>0</v>
      </c>
      <c r="F135" s="638" t="s">
        <v>773</v>
      </c>
    </row>
    <row r="136" spans="1:6" ht="12" customHeight="1" x14ac:dyDescent="0.3">
      <c r="A136" s="825" t="s">
        <v>66</v>
      </c>
      <c r="B136" s="890" t="s">
        <v>592</v>
      </c>
      <c r="C136" s="832">
        <v>0</v>
      </c>
      <c r="D136" s="831"/>
      <c r="E136" s="832"/>
      <c r="F136" s="638" t="s">
        <v>774</v>
      </c>
    </row>
    <row r="137" spans="1:6" ht="12" customHeight="1" x14ac:dyDescent="0.3">
      <c r="A137" s="825" t="s">
        <v>67</v>
      </c>
      <c r="B137" s="890" t="s">
        <v>593</v>
      </c>
      <c r="C137" s="832">
        <v>0</v>
      </c>
      <c r="D137" s="831"/>
      <c r="E137" s="832"/>
      <c r="F137" s="638" t="s">
        <v>775</v>
      </c>
    </row>
    <row r="138" spans="1:6" ht="12" customHeight="1" x14ac:dyDescent="0.3">
      <c r="A138" s="825" t="s">
        <v>357</v>
      </c>
      <c r="B138" s="890" t="s">
        <v>594</v>
      </c>
      <c r="C138" s="832">
        <v>0</v>
      </c>
      <c r="D138" s="831"/>
      <c r="E138" s="832"/>
      <c r="F138" s="638" t="s">
        <v>776</v>
      </c>
    </row>
    <row r="139" spans="1:6" ht="12" customHeight="1" thickBot="1" x14ac:dyDescent="0.35">
      <c r="A139" s="883" t="s">
        <v>359</v>
      </c>
      <c r="B139" s="893" t="s">
        <v>595</v>
      </c>
      <c r="C139" s="832">
        <v>0</v>
      </c>
      <c r="D139" s="831"/>
      <c r="E139" s="832"/>
      <c r="F139" s="638" t="s">
        <v>777</v>
      </c>
    </row>
    <row r="140" spans="1:6" ht="12" customHeight="1" thickBot="1" x14ac:dyDescent="0.35">
      <c r="A140" s="821" t="s">
        <v>10</v>
      </c>
      <c r="B140" s="891" t="s">
        <v>465</v>
      </c>
      <c r="C140" s="843"/>
      <c r="D140" s="842">
        <f>+D141+D142+D143+D144</f>
        <v>0</v>
      </c>
      <c r="E140" s="843">
        <f>+E141+E142+E143+E144</f>
        <v>0</v>
      </c>
      <c r="F140" s="638" t="s">
        <v>778</v>
      </c>
    </row>
    <row r="141" spans="1:6" ht="12" customHeight="1" x14ac:dyDescent="0.3">
      <c r="A141" s="825" t="s">
        <v>68</v>
      </c>
      <c r="B141" s="890" t="s">
        <v>466</v>
      </c>
      <c r="C141" s="832"/>
      <c r="D141" s="831"/>
      <c r="E141" s="832"/>
      <c r="F141" s="638" t="s">
        <v>779</v>
      </c>
    </row>
    <row r="142" spans="1:6" ht="12" customHeight="1" x14ac:dyDescent="0.3">
      <c r="A142" s="825" t="s">
        <v>69</v>
      </c>
      <c r="B142" s="890" t="s">
        <v>467</v>
      </c>
      <c r="C142" s="832"/>
      <c r="D142" s="831"/>
      <c r="E142" s="832"/>
      <c r="F142" s="638" t="s">
        <v>780</v>
      </c>
    </row>
    <row r="143" spans="1:6" ht="12" customHeight="1" x14ac:dyDescent="0.3">
      <c r="A143" s="825" t="s">
        <v>366</v>
      </c>
      <c r="B143" s="890" t="s">
        <v>960</v>
      </c>
      <c r="C143" s="832"/>
      <c r="D143" s="831"/>
      <c r="E143" s="832"/>
      <c r="F143" s="638" t="s">
        <v>781</v>
      </c>
    </row>
    <row r="144" spans="1:6" ht="12" customHeight="1" thickBot="1" x14ac:dyDescent="0.35">
      <c r="A144" s="883" t="s">
        <v>368</v>
      </c>
      <c r="B144" s="893" t="s">
        <v>510</v>
      </c>
      <c r="C144" s="832"/>
      <c r="D144" s="831"/>
      <c r="E144" s="832"/>
      <c r="F144" s="638" t="s">
        <v>782</v>
      </c>
    </row>
    <row r="145" spans="1:9" ht="12" customHeight="1" thickBot="1" x14ac:dyDescent="0.35">
      <c r="A145" s="821" t="s">
        <v>11</v>
      </c>
      <c r="B145" s="891" t="s">
        <v>561</v>
      </c>
      <c r="C145" s="894"/>
      <c r="D145" s="895">
        <f>+D146+D147+D148+D149</f>
        <v>0</v>
      </c>
      <c r="E145" s="894">
        <f>+E146+E147+E148+E149</f>
        <v>0</v>
      </c>
      <c r="F145" s="638" t="s">
        <v>783</v>
      </c>
    </row>
    <row r="146" spans="1:9" ht="15" customHeight="1" x14ac:dyDescent="0.3">
      <c r="A146" s="825" t="s">
        <v>125</v>
      </c>
      <c r="B146" s="890" t="s">
        <v>471</v>
      </c>
      <c r="C146" s="832"/>
      <c r="D146" s="831"/>
      <c r="E146" s="832"/>
      <c r="F146" s="638" t="s">
        <v>784</v>
      </c>
      <c r="G146" s="390"/>
      <c r="H146" s="390"/>
      <c r="I146" s="390"/>
    </row>
    <row r="147" spans="1:9" s="383" customFormat="1" ht="12.9" customHeight="1" x14ac:dyDescent="0.3">
      <c r="A147" s="825" t="s">
        <v>126</v>
      </c>
      <c r="B147" s="890" t="s">
        <v>472</v>
      </c>
      <c r="C147" s="832"/>
      <c r="D147" s="831"/>
      <c r="E147" s="832"/>
      <c r="F147" s="638" t="s">
        <v>785</v>
      </c>
    </row>
    <row r="148" spans="1:9" ht="13.5" customHeight="1" x14ac:dyDescent="0.3">
      <c r="A148" s="825" t="s">
        <v>154</v>
      </c>
      <c r="B148" s="890" t="s">
        <v>473</v>
      </c>
      <c r="C148" s="832"/>
      <c r="D148" s="831"/>
      <c r="E148" s="832"/>
      <c r="F148" s="638" t="s">
        <v>786</v>
      </c>
    </row>
    <row r="149" spans="1:9" ht="13.5" customHeight="1" thickBot="1" x14ac:dyDescent="0.35">
      <c r="A149" s="825" t="s">
        <v>374</v>
      </c>
      <c r="B149" s="890" t="s">
        <v>474</v>
      </c>
      <c r="C149" s="832"/>
      <c r="D149" s="831"/>
      <c r="E149" s="832"/>
      <c r="F149" s="638" t="s">
        <v>787</v>
      </c>
    </row>
    <row r="150" spans="1:9" ht="13.5" customHeight="1" thickBot="1" x14ac:dyDescent="0.35">
      <c r="A150" s="821" t="s">
        <v>12</v>
      </c>
      <c r="B150" s="891" t="s">
        <v>475</v>
      </c>
      <c r="C150" s="896"/>
      <c r="D150" s="897">
        <f>+D131+D135+D140+D145</f>
        <v>0</v>
      </c>
      <c r="E150" s="896">
        <f>+E131+E135+E140+E145</f>
        <v>0</v>
      </c>
      <c r="F150" s="638" t="s">
        <v>788</v>
      </c>
    </row>
    <row r="151" spans="1:9" ht="12.75" customHeight="1" thickBot="1" x14ac:dyDescent="0.35">
      <c r="A151" s="898" t="s">
        <v>13</v>
      </c>
      <c r="B151" s="899" t="s">
        <v>476</v>
      </c>
      <c r="C151" s="896">
        <f>C130</f>
        <v>123006</v>
      </c>
      <c r="D151" s="897">
        <f>+D130+D150</f>
        <v>156461</v>
      </c>
      <c r="E151" s="896">
        <f>+E130+E150</f>
        <v>147490</v>
      </c>
      <c r="F151" s="638" t="s">
        <v>789</v>
      </c>
    </row>
    <row r="152" spans="1:9" ht="13.5" customHeight="1" thickBot="1" x14ac:dyDescent="0.35">
      <c r="A152" s="366" t="s">
        <v>13</v>
      </c>
      <c r="B152" s="591" t="s">
        <v>476</v>
      </c>
      <c r="C152" s="323">
        <f>+C131+C151</f>
        <v>123006</v>
      </c>
      <c r="D152" s="323">
        <f>D151+D131</f>
        <v>156461</v>
      </c>
      <c r="E152" s="324">
        <f>E131+E141+E136</f>
        <v>0</v>
      </c>
      <c r="F152" s="638" t="s">
        <v>790</v>
      </c>
    </row>
    <row r="153" spans="1:9" ht="13.5" customHeight="1" x14ac:dyDescent="0.3"/>
    <row r="154" spans="1:9" ht="13.5" customHeight="1" x14ac:dyDescent="0.3"/>
    <row r="155" spans="1:9" ht="7.5" customHeight="1" x14ac:dyDescent="0.3"/>
    <row r="157" spans="1:9" ht="12.75" customHeight="1" x14ac:dyDescent="0.3"/>
    <row r="158" spans="1:9" ht="12.75" customHeight="1" x14ac:dyDescent="0.3"/>
    <row r="159" spans="1:9" ht="12.75" customHeight="1" x14ac:dyDescent="0.3"/>
    <row r="160" spans="1:9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</sheetData>
  <mergeCells count="10">
    <mergeCell ref="A92:E92"/>
    <mergeCell ref="A94:A95"/>
    <mergeCell ref="B94:B95"/>
    <mergeCell ref="C94:C95"/>
    <mergeCell ref="D94:E94"/>
    <mergeCell ref="A1:E1"/>
    <mergeCell ref="A3:A4"/>
    <mergeCell ref="B3:B4"/>
    <mergeCell ref="C3:C4"/>
    <mergeCell ref="D3:E3"/>
  </mergeCells>
  <printOptions horizontalCentered="1"/>
  <pageMargins left="0.78740157480314965" right="0.78740157480314965" top="1.4566929133858268" bottom="0.86614173228346458" header="0.51181102362204722" footer="0.51181102362204722"/>
  <pageSetup paperSize="9" orientation="portrait" r:id="rId1"/>
  <headerFooter alignWithMargins="0">
    <oddHeader>&amp;C&amp;"Times New Roman CE,Félkövér"&amp;12
A Gönyűi Kék Duna Óvoda és Bölcsőde 2019. évi  zárszámadásának pénzügyi mérlege &amp;10
&amp;R&amp;"Times New Roman CE,Félkövér dőlt"&amp;11 1.2. tájékoztató tábla a 12/2020. (VII.7..)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03C4-7C88-4E37-8318-3D4E9A29D3F5}">
  <sheetPr>
    <tabColor indexed="50"/>
  </sheetPr>
  <dimension ref="A1:I164"/>
  <sheetViews>
    <sheetView topLeftCell="A73" zoomScale="120" zoomScaleNormal="120" zoomScaleSheetLayoutView="100" workbookViewId="0">
      <selection activeCell="A87" sqref="A87:XFD87"/>
    </sheetView>
  </sheetViews>
  <sheetFormatPr defaultColWidth="9.33203125" defaultRowHeight="15.6" x14ac:dyDescent="0.3"/>
  <cols>
    <col min="1" max="1" width="6.6640625" style="370" customWidth="1"/>
    <col min="2" max="2" width="53.109375" style="370" customWidth="1"/>
    <col min="3" max="3" width="12.33203125" style="370" customWidth="1"/>
    <col min="4" max="4" width="12.44140625" style="371" customWidth="1"/>
    <col min="5" max="5" width="10.6640625" style="371" customWidth="1"/>
    <col min="6" max="6" width="0" style="638" hidden="1" customWidth="1"/>
    <col min="7" max="16384" width="9.33203125" style="381"/>
  </cols>
  <sheetData>
    <row r="1" spans="1:6" ht="15.9" customHeight="1" x14ac:dyDescent="0.3">
      <c r="A1" s="1335" t="s">
        <v>1</v>
      </c>
      <c r="B1" s="1335"/>
      <c r="C1" s="1335"/>
      <c r="D1" s="1335"/>
      <c r="E1" s="1335"/>
    </row>
    <row r="2" spans="1:6" ht="15.9" customHeight="1" thickBot="1" x14ac:dyDescent="0.35">
      <c r="A2" s="814" t="s">
        <v>107</v>
      </c>
      <c r="B2" s="814"/>
      <c r="C2" s="814"/>
      <c r="D2" s="815"/>
      <c r="E2" s="815" t="s">
        <v>153</v>
      </c>
    </row>
    <row r="3" spans="1:6" ht="15.9" customHeight="1" x14ac:dyDescent="0.3">
      <c r="A3" s="1336" t="s">
        <v>58</v>
      </c>
      <c r="B3" s="1330" t="s">
        <v>3</v>
      </c>
      <c r="C3" s="1367" t="str">
        <f>+CONCATENATE(LEFT([2]ÖSSZEFÜGGÉSEK!A4,4)+4,". évi tény")</f>
        <v>2018. évi tény</v>
      </c>
      <c r="D3" s="1332" t="str">
        <f>+CONCATENATE(LEFT([2]ÖSSZEFÜGGÉSEK!A4,4)+5,". évi")</f>
        <v>2019. évi</v>
      </c>
      <c r="E3" s="1333"/>
    </row>
    <row r="4" spans="1:6" ht="38.1" customHeight="1" thickBot="1" x14ac:dyDescent="0.35">
      <c r="A4" s="1337"/>
      <c r="B4" s="1331"/>
      <c r="C4" s="1368"/>
      <c r="D4" s="923" t="s">
        <v>178</v>
      </c>
      <c r="E4" s="817" t="s">
        <v>179</v>
      </c>
    </row>
    <row r="5" spans="1:6" s="382" customFormat="1" ht="12" customHeight="1" thickBot="1" x14ac:dyDescent="0.25">
      <c r="A5" s="818" t="s">
        <v>423</v>
      </c>
      <c r="B5" s="819" t="s">
        <v>424</v>
      </c>
      <c r="C5" s="819" t="s">
        <v>425</v>
      </c>
      <c r="D5" s="819" t="s">
        <v>427</v>
      </c>
      <c r="E5" s="820" t="s">
        <v>503</v>
      </c>
      <c r="F5" s="639"/>
    </row>
    <row r="6" spans="1:6" s="383" customFormat="1" ht="12" customHeight="1" thickBot="1" x14ac:dyDescent="0.3">
      <c r="A6" s="821" t="s">
        <v>4</v>
      </c>
      <c r="B6" s="822" t="s">
        <v>307</v>
      </c>
      <c r="C6" s="823">
        <f>+C7+C8+C9+C10+C11+C12</f>
        <v>0</v>
      </c>
      <c r="D6" s="823">
        <f>+D7+D8+D9+D10+D11+D12</f>
        <v>0</v>
      </c>
      <c r="E6" s="824">
        <f>+E7+E8+E9+E10+E11+E12</f>
        <v>0</v>
      </c>
      <c r="F6" s="640" t="s">
        <v>736</v>
      </c>
    </row>
    <row r="7" spans="1:6" s="383" customFormat="1" ht="12" customHeight="1" x14ac:dyDescent="0.25">
      <c r="A7" s="825" t="s">
        <v>70</v>
      </c>
      <c r="B7" s="826" t="s">
        <v>308</v>
      </c>
      <c r="C7" s="827"/>
      <c r="D7" s="827"/>
      <c r="E7" s="828"/>
      <c r="F7" s="640" t="s">
        <v>737</v>
      </c>
    </row>
    <row r="8" spans="1:6" s="383" customFormat="1" ht="12" customHeight="1" x14ac:dyDescent="0.25">
      <c r="A8" s="829" t="s">
        <v>71</v>
      </c>
      <c r="B8" s="830" t="s">
        <v>309</v>
      </c>
      <c r="C8" s="831"/>
      <c r="D8" s="831"/>
      <c r="E8" s="832"/>
      <c r="F8" s="640" t="s">
        <v>738</v>
      </c>
    </row>
    <row r="9" spans="1:6" s="383" customFormat="1" ht="12" customHeight="1" x14ac:dyDescent="0.25">
      <c r="A9" s="829" t="s">
        <v>72</v>
      </c>
      <c r="B9" s="830" t="s">
        <v>310</v>
      </c>
      <c r="C9" s="831"/>
      <c r="D9" s="831"/>
      <c r="E9" s="832"/>
      <c r="F9" s="640" t="s">
        <v>739</v>
      </c>
    </row>
    <row r="10" spans="1:6" s="383" customFormat="1" ht="12" customHeight="1" x14ac:dyDescent="0.25">
      <c r="A10" s="829" t="s">
        <v>73</v>
      </c>
      <c r="B10" s="830" t="s">
        <v>311</v>
      </c>
      <c r="C10" s="831"/>
      <c r="D10" s="831"/>
      <c r="E10" s="832"/>
      <c r="F10" s="640" t="s">
        <v>740</v>
      </c>
    </row>
    <row r="11" spans="1:6" s="383" customFormat="1" ht="12" customHeight="1" x14ac:dyDescent="0.25">
      <c r="A11" s="829" t="s">
        <v>103</v>
      </c>
      <c r="B11" s="830" t="s">
        <v>312</v>
      </c>
      <c r="C11" s="833"/>
      <c r="D11" s="831"/>
      <c r="E11" s="832"/>
      <c r="F11" s="640" t="s">
        <v>741</v>
      </c>
    </row>
    <row r="12" spans="1:6" s="383" customFormat="1" ht="12" customHeight="1" thickBot="1" x14ac:dyDescent="0.3">
      <c r="A12" s="834" t="s">
        <v>74</v>
      </c>
      <c r="B12" s="835" t="s">
        <v>313</v>
      </c>
      <c r="C12" s="836"/>
      <c r="D12" s="837"/>
      <c r="E12" s="838"/>
      <c r="F12" s="640" t="s">
        <v>742</v>
      </c>
    </row>
    <row r="13" spans="1:6" s="383" customFormat="1" ht="12" customHeight="1" thickBot="1" x14ac:dyDescent="0.3">
      <c r="A13" s="821" t="s">
        <v>5</v>
      </c>
      <c r="B13" s="854" t="s">
        <v>314</v>
      </c>
      <c r="C13" s="823">
        <f>+C14+C15+C16+C17+C18</f>
        <v>0</v>
      </c>
      <c r="D13" s="823"/>
      <c r="E13" s="824"/>
      <c r="F13" s="640" t="s">
        <v>743</v>
      </c>
    </row>
    <row r="14" spans="1:6" s="383" customFormat="1" ht="12" customHeight="1" x14ac:dyDescent="0.25">
      <c r="A14" s="825" t="s">
        <v>76</v>
      </c>
      <c r="B14" s="826" t="s">
        <v>315</v>
      </c>
      <c r="C14" s="827"/>
      <c r="D14" s="827"/>
      <c r="E14" s="828"/>
      <c r="F14" s="640" t="s">
        <v>744</v>
      </c>
    </row>
    <row r="15" spans="1:6" s="383" customFormat="1" ht="12" customHeight="1" x14ac:dyDescent="0.25">
      <c r="A15" s="829" t="s">
        <v>77</v>
      </c>
      <c r="B15" s="830" t="s">
        <v>316</v>
      </c>
      <c r="C15" s="831"/>
      <c r="D15" s="831"/>
      <c r="E15" s="832"/>
      <c r="F15" s="640" t="s">
        <v>745</v>
      </c>
    </row>
    <row r="16" spans="1:6" s="383" customFormat="1" ht="12" customHeight="1" x14ac:dyDescent="0.25">
      <c r="A16" s="829" t="s">
        <v>78</v>
      </c>
      <c r="B16" s="830" t="s">
        <v>317</v>
      </c>
      <c r="C16" s="831"/>
      <c r="D16" s="831"/>
      <c r="E16" s="832"/>
      <c r="F16" s="640" t="s">
        <v>746</v>
      </c>
    </row>
    <row r="17" spans="1:6" s="383" customFormat="1" ht="12" customHeight="1" x14ac:dyDescent="0.25">
      <c r="A17" s="829" t="s">
        <v>79</v>
      </c>
      <c r="B17" s="830" t="s">
        <v>318</v>
      </c>
      <c r="C17" s="831"/>
      <c r="D17" s="831"/>
      <c r="E17" s="832"/>
      <c r="F17" s="640" t="s">
        <v>747</v>
      </c>
    </row>
    <row r="18" spans="1:6" s="383" customFormat="1" ht="12" customHeight="1" x14ac:dyDescent="0.25">
      <c r="A18" s="829" t="s">
        <v>80</v>
      </c>
      <c r="B18" s="830" t="s">
        <v>319</v>
      </c>
      <c r="C18" s="831"/>
      <c r="D18" s="831"/>
      <c r="E18" s="832"/>
      <c r="F18" s="640" t="s">
        <v>748</v>
      </c>
    </row>
    <row r="19" spans="1:6" s="383" customFormat="1" ht="12" customHeight="1" thickBot="1" x14ac:dyDescent="0.3">
      <c r="A19" s="834" t="s">
        <v>87</v>
      </c>
      <c r="B19" s="835" t="s">
        <v>320</v>
      </c>
      <c r="C19" s="837"/>
      <c r="D19" s="837"/>
      <c r="E19" s="838"/>
      <c r="F19" s="640" t="s">
        <v>749</v>
      </c>
    </row>
    <row r="20" spans="1:6" s="383" customFormat="1" ht="21" customHeight="1" thickBot="1" x14ac:dyDescent="0.3">
      <c r="A20" s="821" t="s">
        <v>6</v>
      </c>
      <c r="B20" s="822" t="s">
        <v>321</v>
      </c>
      <c r="C20" s="823">
        <f>+C21+C22+C23+C24+C25</f>
        <v>0</v>
      </c>
      <c r="D20" s="823">
        <f>+D21+D22+D23+D24+D25</f>
        <v>0</v>
      </c>
      <c r="E20" s="824">
        <f>+E21+E22+E23+E24+E25</f>
        <v>0</v>
      </c>
      <c r="F20" s="640" t="s">
        <v>750</v>
      </c>
    </row>
    <row r="21" spans="1:6" s="383" customFormat="1" ht="12" customHeight="1" x14ac:dyDescent="0.25">
      <c r="A21" s="825" t="s">
        <v>59</v>
      </c>
      <c r="B21" s="826" t="s">
        <v>322</v>
      </c>
      <c r="C21" s="827"/>
      <c r="D21" s="827"/>
      <c r="E21" s="828"/>
      <c r="F21" s="640" t="s">
        <v>751</v>
      </c>
    </row>
    <row r="22" spans="1:6" s="383" customFormat="1" ht="12" customHeight="1" x14ac:dyDescent="0.25">
      <c r="A22" s="829" t="s">
        <v>60</v>
      </c>
      <c r="B22" s="830" t="s">
        <v>323</v>
      </c>
      <c r="C22" s="831"/>
      <c r="D22" s="831"/>
      <c r="E22" s="832"/>
      <c r="F22" s="640" t="s">
        <v>752</v>
      </c>
    </row>
    <row r="23" spans="1:6" s="383" customFormat="1" ht="23.25" customHeight="1" x14ac:dyDescent="0.25">
      <c r="A23" s="829" t="s">
        <v>61</v>
      </c>
      <c r="B23" s="830" t="s">
        <v>324</v>
      </c>
      <c r="C23" s="831"/>
      <c r="D23" s="831"/>
      <c r="E23" s="832"/>
      <c r="F23" s="640" t="s">
        <v>753</v>
      </c>
    </row>
    <row r="24" spans="1:6" s="383" customFormat="1" ht="29.25" customHeight="1" x14ac:dyDescent="0.25">
      <c r="A24" s="829" t="s">
        <v>62</v>
      </c>
      <c r="B24" s="830" t="s">
        <v>325</v>
      </c>
      <c r="C24" s="831"/>
      <c r="D24" s="831"/>
      <c r="E24" s="832"/>
      <c r="F24" s="640" t="s">
        <v>754</v>
      </c>
    </row>
    <row r="25" spans="1:6" s="383" customFormat="1" ht="12" customHeight="1" x14ac:dyDescent="0.25">
      <c r="A25" s="829" t="s">
        <v>115</v>
      </c>
      <c r="B25" s="830" t="s">
        <v>326</v>
      </c>
      <c r="C25" s="831"/>
      <c r="D25" s="831"/>
      <c r="E25" s="832"/>
      <c r="F25" s="640" t="s">
        <v>755</v>
      </c>
    </row>
    <row r="26" spans="1:6" s="383" customFormat="1" ht="12" customHeight="1" thickBot="1" x14ac:dyDescent="0.3">
      <c r="A26" s="834" t="s">
        <v>116</v>
      </c>
      <c r="B26" s="835" t="s">
        <v>327</v>
      </c>
      <c r="C26" s="837"/>
      <c r="D26" s="837"/>
      <c r="E26" s="838"/>
      <c r="F26" s="640" t="s">
        <v>756</v>
      </c>
    </row>
    <row r="27" spans="1:6" s="383" customFormat="1" ht="12" customHeight="1" thickBot="1" x14ac:dyDescent="0.3">
      <c r="A27" s="821" t="s">
        <v>117</v>
      </c>
      <c r="B27" s="822" t="s">
        <v>328</v>
      </c>
      <c r="C27" s="842">
        <f>+C28+C31+C32+C33</f>
        <v>0</v>
      </c>
      <c r="D27" s="842">
        <f>+D28+D31+D32+D33</f>
        <v>0</v>
      </c>
      <c r="E27" s="843">
        <f>+E28+E31+E32+E33</f>
        <v>0</v>
      </c>
      <c r="F27" s="640" t="s">
        <v>757</v>
      </c>
    </row>
    <row r="28" spans="1:6" s="383" customFormat="1" ht="12" customHeight="1" x14ac:dyDescent="0.25">
      <c r="A28" s="825" t="s">
        <v>329</v>
      </c>
      <c r="B28" s="826" t="s">
        <v>330</v>
      </c>
      <c r="C28" s="844">
        <f>+C29+C30</f>
        <v>0</v>
      </c>
      <c r="D28" s="844">
        <f>+D29+D30</f>
        <v>0</v>
      </c>
      <c r="E28" s="845">
        <f>+E29+E30</f>
        <v>0</v>
      </c>
      <c r="F28" s="640" t="s">
        <v>758</v>
      </c>
    </row>
    <row r="29" spans="1:6" s="383" customFormat="1" ht="12" customHeight="1" x14ac:dyDescent="0.25">
      <c r="A29" s="829" t="s">
        <v>331</v>
      </c>
      <c r="B29" s="830" t="s">
        <v>332</v>
      </c>
      <c r="C29" s="831"/>
      <c r="D29" s="831"/>
      <c r="E29" s="832"/>
      <c r="F29" s="640" t="s">
        <v>759</v>
      </c>
    </row>
    <row r="30" spans="1:6" s="383" customFormat="1" ht="12" customHeight="1" x14ac:dyDescent="0.25">
      <c r="A30" s="829" t="s">
        <v>333</v>
      </c>
      <c r="B30" s="830" t="s">
        <v>334</v>
      </c>
      <c r="C30" s="831"/>
      <c r="D30" s="831"/>
      <c r="E30" s="832"/>
      <c r="F30" s="640" t="s">
        <v>760</v>
      </c>
    </row>
    <row r="31" spans="1:6" s="383" customFormat="1" ht="12" customHeight="1" x14ac:dyDescent="0.25">
      <c r="A31" s="829" t="s">
        <v>335</v>
      </c>
      <c r="B31" s="830" t="s">
        <v>336</v>
      </c>
      <c r="C31" s="831"/>
      <c r="D31" s="831"/>
      <c r="E31" s="832"/>
      <c r="F31" s="640" t="s">
        <v>761</v>
      </c>
    </row>
    <row r="32" spans="1:6" s="383" customFormat="1" ht="12" customHeight="1" x14ac:dyDescent="0.25">
      <c r="A32" s="829" t="s">
        <v>337</v>
      </c>
      <c r="B32" s="830" t="s">
        <v>338</v>
      </c>
      <c r="C32" s="831"/>
      <c r="D32" s="831"/>
      <c r="E32" s="832"/>
      <c r="F32" s="640" t="s">
        <v>762</v>
      </c>
    </row>
    <row r="33" spans="1:6" s="383" customFormat="1" ht="12" customHeight="1" thickBot="1" x14ac:dyDescent="0.3">
      <c r="A33" s="834" t="s">
        <v>339</v>
      </c>
      <c r="B33" s="835" t="s">
        <v>340</v>
      </c>
      <c r="C33" s="837"/>
      <c r="D33" s="837"/>
      <c r="E33" s="838"/>
      <c r="F33" s="640" t="s">
        <v>763</v>
      </c>
    </row>
    <row r="34" spans="1:6" s="383" customFormat="1" ht="12" customHeight="1" thickBot="1" x14ac:dyDescent="0.3">
      <c r="A34" s="821" t="s">
        <v>8</v>
      </c>
      <c r="B34" s="822" t="s">
        <v>341</v>
      </c>
      <c r="C34" s="823">
        <f>SUM(C35:C43)</f>
        <v>8594</v>
      </c>
      <c r="D34" s="823">
        <f>SUM(D36:D42)</f>
        <v>8950</v>
      </c>
      <c r="E34" s="824">
        <f>SUM(E37:E42)</f>
        <v>9144</v>
      </c>
      <c r="F34" s="640" t="s">
        <v>764</v>
      </c>
    </row>
    <row r="35" spans="1:6" s="383" customFormat="1" ht="12" customHeight="1" x14ac:dyDescent="0.25">
      <c r="A35" s="825" t="s">
        <v>63</v>
      </c>
      <c r="B35" s="826" t="s">
        <v>342</v>
      </c>
      <c r="C35" s="828">
        <v>0</v>
      </c>
      <c r="D35" s="827"/>
      <c r="E35" s="828"/>
      <c r="F35" s="640" t="s">
        <v>765</v>
      </c>
    </row>
    <row r="36" spans="1:6" s="383" customFormat="1" ht="12" customHeight="1" x14ac:dyDescent="0.25">
      <c r="A36" s="829" t="s">
        <v>64</v>
      </c>
      <c r="B36" s="830" t="s">
        <v>343</v>
      </c>
      <c r="C36" s="832"/>
      <c r="D36" s="831"/>
      <c r="E36" s="832"/>
      <c r="F36" s="640" t="s">
        <v>766</v>
      </c>
    </row>
    <row r="37" spans="1:6" s="383" customFormat="1" ht="12" customHeight="1" x14ac:dyDescent="0.25">
      <c r="A37" s="829" t="s">
        <v>65</v>
      </c>
      <c r="B37" s="830" t="s">
        <v>344</v>
      </c>
      <c r="C37" s="832">
        <v>236</v>
      </c>
      <c r="D37" s="831">
        <v>200</v>
      </c>
      <c r="E37" s="832">
        <v>236</v>
      </c>
      <c r="F37" s="640" t="s">
        <v>767</v>
      </c>
    </row>
    <row r="38" spans="1:6" s="383" customFormat="1" ht="12" customHeight="1" x14ac:dyDescent="0.25">
      <c r="A38" s="829" t="s">
        <v>119</v>
      </c>
      <c r="B38" s="830" t="s">
        <v>345</v>
      </c>
      <c r="C38" s="832">
        <v>0</v>
      </c>
      <c r="D38" s="831"/>
      <c r="E38" s="832"/>
      <c r="F38" s="640" t="s">
        <v>768</v>
      </c>
    </row>
    <row r="39" spans="1:6" s="383" customFormat="1" ht="12" customHeight="1" x14ac:dyDescent="0.25">
      <c r="A39" s="829" t="s">
        <v>120</v>
      </c>
      <c r="B39" s="830" t="s">
        <v>346</v>
      </c>
      <c r="C39" s="832">
        <v>6343</v>
      </c>
      <c r="D39" s="831">
        <v>6300</v>
      </c>
      <c r="E39" s="832">
        <v>6759</v>
      </c>
      <c r="F39" s="640" t="s">
        <v>769</v>
      </c>
    </row>
    <row r="40" spans="1:6" s="383" customFormat="1" ht="12" customHeight="1" x14ac:dyDescent="0.25">
      <c r="A40" s="829" t="s">
        <v>121</v>
      </c>
      <c r="B40" s="830" t="s">
        <v>347</v>
      </c>
      <c r="C40" s="832">
        <v>1296</v>
      </c>
      <c r="D40" s="831">
        <v>1250</v>
      </c>
      <c r="E40" s="832">
        <v>1370</v>
      </c>
      <c r="F40" s="640" t="s">
        <v>770</v>
      </c>
    </row>
    <row r="41" spans="1:6" s="383" customFormat="1" ht="12" customHeight="1" x14ac:dyDescent="0.25">
      <c r="A41" s="829" t="s">
        <v>122</v>
      </c>
      <c r="B41" s="830" t="s">
        <v>348</v>
      </c>
      <c r="C41" s="832">
        <v>718</v>
      </c>
      <c r="D41" s="831">
        <v>1200</v>
      </c>
      <c r="E41" s="832">
        <v>779</v>
      </c>
      <c r="F41" s="640" t="s">
        <v>771</v>
      </c>
    </row>
    <row r="42" spans="1:6" s="383" customFormat="1" ht="12" customHeight="1" x14ac:dyDescent="0.25">
      <c r="A42" s="829" t="s">
        <v>123</v>
      </c>
      <c r="B42" s="830" t="s">
        <v>349</v>
      </c>
      <c r="C42" s="832">
        <v>1</v>
      </c>
      <c r="D42" s="831"/>
      <c r="E42" s="832"/>
      <c r="F42" s="640" t="s">
        <v>772</v>
      </c>
    </row>
    <row r="43" spans="1:6" s="383" customFormat="1" ht="12" customHeight="1" x14ac:dyDescent="0.25">
      <c r="A43" s="829" t="s">
        <v>350</v>
      </c>
      <c r="B43" s="830" t="s">
        <v>351</v>
      </c>
      <c r="C43" s="847">
        <v>0</v>
      </c>
      <c r="D43" s="848"/>
      <c r="E43" s="847"/>
      <c r="F43" s="640" t="s">
        <v>773</v>
      </c>
    </row>
    <row r="44" spans="1:6" s="383" customFormat="1" ht="12" customHeight="1" thickBot="1" x14ac:dyDescent="0.3">
      <c r="A44" s="1035" t="s">
        <v>352</v>
      </c>
      <c r="B44" s="835" t="s">
        <v>353</v>
      </c>
      <c r="C44" s="850">
        <v>0</v>
      </c>
      <c r="D44" s="851"/>
      <c r="E44" s="850"/>
      <c r="F44" s="640"/>
    </row>
    <row r="45" spans="1:6" s="383" customFormat="1" ht="12" customHeight="1" thickBot="1" x14ac:dyDescent="0.3">
      <c r="A45" s="821" t="s">
        <v>9</v>
      </c>
      <c r="B45" s="822" t="s">
        <v>354</v>
      </c>
      <c r="C45" s="824"/>
      <c r="D45" s="823">
        <f>SUM(D46:D50)</f>
        <v>0</v>
      </c>
      <c r="E45" s="824">
        <f>SUM(E46:E50)</f>
        <v>180</v>
      </c>
      <c r="F45" s="640" t="s">
        <v>774</v>
      </c>
    </row>
    <row r="46" spans="1:6" s="383" customFormat="1" ht="12" customHeight="1" x14ac:dyDescent="0.25">
      <c r="A46" s="825" t="s">
        <v>66</v>
      </c>
      <c r="B46" s="826" t="s">
        <v>355</v>
      </c>
      <c r="C46" s="852">
        <v>0</v>
      </c>
      <c r="D46" s="853"/>
      <c r="E46" s="852"/>
      <c r="F46" s="640" t="s">
        <v>775</v>
      </c>
    </row>
    <row r="47" spans="1:6" s="383" customFormat="1" ht="12" customHeight="1" x14ac:dyDescent="0.25">
      <c r="A47" s="829" t="s">
        <v>67</v>
      </c>
      <c r="B47" s="830" t="s">
        <v>356</v>
      </c>
      <c r="C47" s="847">
        <v>0</v>
      </c>
      <c r="D47" s="848"/>
      <c r="E47" s="847"/>
      <c r="F47" s="640" t="s">
        <v>776</v>
      </c>
    </row>
    <row r="48" spans="1:6" s="383" customFormat="1" ht="12" customHeight="1" x14ac:dyDescent="0.25">
      <c r="A48" s="829" t="s">
        <v>357</v>
      </c>
      <c r="B48" s="830" t="s">
        <v>358</v>
      </c>
      <c r="C48" s="847">
        <v>0</v>
      </c>
      <c r="D48" s="848"/>
      <c r="E48" s="847">
        <v>180</v>
      </c>
      <c r="F48" s="640" t="s">
        <v>777</v>
      </c>
    </row>
    <row r="49" spans="1:6" s="383" customFormat="1" ht="12" customHeight="1" x14ac:dyDescent="0.25">
      <c r="A49" s="829" t="s">
        <v>359</v>
      </c>
      <c r="B49" s="830" t="s">
        <v>360</v>
      </c>
      <c r="C49" s="847">
        <v>0</v>
      </c>
      <c r="D49" s="848"/>
      <c r="E49" s="847"/>
      <c r="F49" s="640" t="s">
        <v>778</v>
      </c>
    </row>
    <row r="50" spans="1:6" s="383" customFormat="1" ht="12" customHeight="1" thickBot="1" x14ac:dyDescent="0.3">
      <c r="A50" s="834" t="s">
        <v>361</v>
      </c>
      <c r="B50" s="835" t="s">
        <v>362</v>
      </c>
      <c r="C50" s="850">
        <v>0</v>
      </c>
      <c r="D50" s="851"/>
      <c r="E50" s="850"/>
      <c r="F50" s="640" t="s">
        <v>779</v>
      </c>
    </row>
    <row r="51" spans="1:6" s="383" customFormat="1" ht="12" customHeight="1" thickBot="1" x14ac:dyDescent="0.3">
      <c r="A51" s="821" t="s">
        <v>124</v>
      </c>
      <c r="B51" s="822" t="s">
        <v>363</v>
      </c>
      <c r="C51" s="824">
        <f>C54</f>
        <v>0</v>
      </c>
      <c r="D51" s="823">
        <f>SUM(D52:D54)</f>
        <v>0</v>
      </c>
      <c r="E51" s="824">
        <f>SUM(E52:E54)</f>
        <v>0</v>
      </c>
      <c r="F51" s="640" t="s">
        <v>780</v>
      </c>
    </row>
    <row r="52" spans="1:6" s="383" customFormat="1" ht="13.2" x14ac:dyDescent="0.25">
      <c r="A52" s="825" t="s">
        <v>68</v>
      </c>
      <c r="B52" s="826" t="s">
        <v>364</v>
      </c>
      <c r="C52" s="827"/>
      <c r="D52" s="827"/>
      <c r="E52" s="828"/>
      <c r="F52" s="640" t="s">
        <v>781</v>
      </c>
    </row>
    <row r="53" spans="1:6" s="383" customFormat="1" ht="13.2" x14ac:dyDescent="0.25">
      <c r="A53" s="829" t="s">
        <v>69</v>
      </c>
      <c r="B53" s="830" t="s">
        <v>585</v>
      </c>
      <c r="C53" s="831"/>
      <c r="D53" s="831"/>
      <c r="E53" s="832"/>
      <c r="F53" s="640" t="s">
        <v>782</v>
      </c>
    </row>
    <row r="54" spans="1:6" s="383" customFormat="1" ht="24.75" customHeight="1" x14ac:dyDescent="0.25">
      <c r="A54" s="829" t="s">
        <v>366</v>
      </c>
      <c r="B54" s="830" t="s">
        <v>367</v>
      </c>
      <c r="C54" s="831"/>
      <c r="D54" s="831"/>
      <c r="E54" s="832"/>
      <c r="F54" s="640" t="s">
        <v>783</v>
      </c>
    </row>
    <row r="55" spans="1:6" s="383" customFormat="1" ht="13.8" thickBot="1" x14ac:dyDescent="0.3">
      <c r="A55" s="834" t="s">
        <v>368</v>
      </c>
      <c r="B55" s="835" t="s">
        <v>369</v>
      </c>
      <c r="C55" s="837"/>
      <c r="D55" s="837"/>
      <c r="E55" s="838"/>
      <c r="F55" s="640" t="s">
        <v>784</v>
      </c>
    </row>
    <row r="56" spans="1:6" s="383" customFormat="1" ht="13.8" thickBot="1" x14ac:dyDescent="0.3">
      <c r="A56" s="821" t="s">
        <v>11</v>
      </c>
      <c r="B56" s="854" t="s">
        <v>370</v>
      </c>
      <c r="C56" s="823">
        <f>SUM(C57:C59)</f>
        <v>150</v>
      </c>
      <c r="D56" s="823">
        <f>SUM(D57:D59)</f>
        <v>0</v>
      </c>
      <c r="E56" s="824">
        <f>SUM(E57:E59)</f>
        <v>0</v>
      </c>
      <c r="F56" s="640" t="s">
        <v>785</v>
      </c>
    </row>
    <row r="57" spans="1:6" s="383" customFormat="1" ht="13.2" x14ac:dyDescent="0.25">
      <c r="A57" s="829" t="s">
        <v>125</v>
      </c>
      <c r="B57" s="826" t="s">
        <v>371</v>
      </c>
      <c r="C57" s="848"/>
      <c r="D57" s="848"/>
      <c r="E57" s="847"/>
      <c r="F57" s="640" t="s">
        <v>786</v>
      </c>
    </row>
    <row r="58" spans="1:6" s="383" customFormat="1" ht="13.2" x14ac:dyDescent="0.25">
      <c r="A58" s="829" t="s">
        <v>126</v>
      </c>
      <c r="B58" s="830" t="s">
        <v>586</v>
      </c>
      <c r="C58" s="848"/>
      <c r="D58" s="848"/>
      <c r="E58" s="847"/>
      <c r="F58" s="640" t="s">
        <v>787</v>
      </c>
    </row>
    <row r="59" spans="1:6" s="383" customFormat="1" ht="26.25" customHeight="1" x14ac:dyDescent="0.25">
      <c r="A59" s="829" t="s">
        <v>154</v>
      </c>
      <c r="B59" s="830" t="s">
        <v>373</v>
      </c>
      <c r="C59" s="848">
        <v>150</v>
      </c>
      <c r="D59" s="848"/>
      <c r="E59" s="847"/>
      <c r="F59" s="640" t="s">
        <v>788</v>
      </c>
    </row>
    <row r="60" spans="1:6" s="383" customFormat="1" ht="13.8" thickBot="1" x14ac:dyDescent="0.3">
      <c r="A60" s="829" t="s">
        <v>374</v>
      </c>
      <c r="B60" s="835" t="s">
        <v>375</v>
      </c>
      <c r="C60" s="848"/>
      <c r="D60" s="848"/>
      <c r="E60" s="847"/>
      <c r="F60" s="640" t="s">
        <v>789</v>
      </c>
    </row>
    <row r="61" spans="1:6" s="383" customFormat="1" ht="13.8" thickBot="1" x14ac:dyDescent="0.3">
      <c r="A61" s="821" t="s">
        <v>12</v>
      </c>
      <c r="B61" s="822" t="s">
        <v>376</v>
      </c>
      <c r="C61" s="842">
        <f>+C6+C13+C20+C27+C34+C45+C51+C56</f>
        <v>8744</v>
      </c>
      <c r="D61" s="842">
        <f>+D6+D13+D20+D27+D34+D45+D51+D56</f>
        <v>8950</v>
      </c>
      <c r="E61" s="843">
        <f>+E6+E13+E20+E27+E34+E45+E51+E56</f>
        <v>9324</v>
      </c>
      <c r="F61" s="640" t="s">
        <v>790</v>
      </c>
    </row>
    <row r="62" spans="1:6" s="383" customFormat="1" ht="13.8" thickBot="1" x14ac:dyDescent="0.3">
      <c r="A62" s="855" t="s">
        <v>377</v>
      </c>
      <c r="B62" s="854" t="s">
        <v>699</v>
      </c>
      <c r="C62" s="823">
        <f>SUM(C63:C65)</f>
        <v>0</v>
      </c>
      <c r="D62" s="823">
        <f>SUM(D63:D65)</f>
        <v>0</v>
      </c>
      <c r="E62" s="824">
        <f>SUM(E63:E65)</f>
        <v>0</v>
      </c>
      <c r="F62" s="640" t="s">
        <v>791</v>
      </c>
    </row>
    <row r="63" spans="1:6" s="383" customFormat="1" ht="13.2" x14ac:dyDescent="0.25">
      <c r="A63" s="829" t="s">
        <v>379</v>
      </c>
      <c r="B63" s="826" t="s">
        <v>380</v>
      </c>
      <c r="C63" s="848"/>
      <c r="D63" s="848"/>
      <c r="E63" s="847"/>
      <c r="F63" s="640" t="s">
        <v>792</v>
      </c>
    </row>
    <row r="64" spans="1:6" s="383" customFormat="1" ht="13.2" x14ac:dyDescent="0.25">
      <c r="A64" s="829" t="s">
        <v>381</v>
      </c>
      <c r="B64" s="830" t="s">
        <v>382</v>
      </c>
      <c r="C64" s="848"/>
      <c r="D64" s="848"/>
      <c r="E64" s="847"/>
      <c r="F64" s="640" t="s">
        <v>793</v>
      </c>
    </row>
    <row r="65" spans="1:6" s="383" customFormat="1" ht="13.8" thickBot="1" x14ac:dyDescent="0.3">
      <c r="A65" s="829" t="s">
        <v>383</v>
      </c>
      <c r="B65" s="856" t="s">
        <v>428</v>
      </c>
      <c r="C65" s="848"/>
      <c r="D65" s="848"/>
      <c r="E65" s="847"/>
      <c r="F65" s="640" t="s">
        <v>794</v>
      </c>
    </row>
    <row r="66" spans="1:6" s="383" customFormat="1" ht="13.8" thickBot="1" x14ac:dyDescent="0.3">
      <c r="A66" s="855" t="s">
        <v>385</v>
      </c>
      <c r="B66" s="854" t="s">
        <v>386</v>
      </c>
      <c r="C66" s="823">
        <f>SUM(C67:C70)</f>
        <v>0</v>
      </c>
      <c r="D66" s="823">
        <f>SUM(D67:D70)</f>
        <v>0</v>
      </c>
      <c r="E66" s="824">
        <f>SUM(E67:E70)</f>
        <v>0</v>
      </c>
      <c r="F66" s="640" t="s">
        <v>795</v>
      </c>
    </row>
    <row r="67" spans="1:6" s="383" customFormat="1" ht="13.2" x14ac:dyDescent="0.25">
      <c r="A67" s="829" t="s">
        <v>104</v>
      </c>
      <c r="B67" s="826" t="s">
        <v>387</v>
      </c>
      <c r="C67" s="848"/>
      <c r="D67" s="848"/>
      <c r="E67" s="847"/>
      <c r="F67" s="640" t="s">
        <v>796</v>
      </c>
    </row>
    <row r="68" spans="1:6" s="383" customFormat="1" ht="13.2" x14ac:dyDescent="0.25">
      <c r="A68" s="829" t="s">
        <v>105</v>
      </c>
      <c r="B68" s="830" t="s">
        <v>388</v>
      </c>
      <c r="C68" s="848"/>
      <c r="D68" s="848"/>
      <c r="E68" s="847"/>
      <c r="F68" s="640" t="s">
        <v>797</v>
      </c>
    </row>
    <row r="69" spans="1:6" s="383" customFormat="1" ht="13.2" x14ac:dyDescent="0.25">
      <c r="A69" s="857" t="s">
        <v>389</v>
      </c>
      <c r="B69" s="830" t="s">
        <v>390</v>
      </c>
      <c r="C69" s="848"/>
      <c r="D69" s="848"/>
      <c r="E69" s="847"/>
      <c r="F69" s="640" t="s">
        <v>798</v>
      </c>
    </row>
    <row r="70" spans="1:6" s="383" customFormat="1" ht="12" customHeight="1" thickBot="1" x14ac:dyDescent="0.3">
      <c r="A70" s="857" t="s">
        <v>391</v>
      </c>
      <c r="B70" s="835" t="s">
        <v>392</v>
      </c>
      <c r="C70" s="848"/>
      <c r="D70" s="848"/>
      <c r="E70" s="847"/>
      <c r="F70" s="640" t="s">
        <v>799</v>
      </c>
    </row>
    <row r="71" spans="1:6" s="383" customFormat="1" ht="12" customHeight="1" thickBot="1" x14ac:dyDescent="0.3">
      <c r="A71" s="855" t="s">
        <v>393</v>
      </c>
      <c r="B71" s="854" t="s">
        <v>394</v>
      </c>
      <c r="C71" s="823">
        <f>C72</f>
        <v>610</v>
      </c>
      <c r="D71" s="823">
        <f>D72</f>
        <v>775</v>
      </c>
      <c r="E71" s="824">
        <f>E72</f>
        <v>775</v>
      </c>
      <c r="F71" s="640" t="s">
        <v>800</v>
      </c>
    </row>
    <row r="72" spans="1:6" s="383" customFormat="1" ht="12" customHeight="1" x14ac:dyDescent="0.25">
      <c r="A72" s="857" t="s">
        <v>395</v>
      </c>
      <c r="B72" s="826" t="s">
        <v>396</v>
      </c>
      <c r="C72" s="848">
        <v>610</v>
      </c>
      <c r="D72" s="848">
        <v>775</v>
      </c>
      <c r="E72" s="847">
        <v>775</v>
      </c>
      <c r="F72" s="640" t="s">
        <v>801</v>
      </c>
    </row>
    <row r="73" spans="1:6" s="383" customFormat="1" ht="12" customHeight="1" thickBot="1" x14ac:dyDescent="0.3">
      <c r="A73" s="857" t="s">
        <v>397</v>
      </c>
      <c r="B73" s="835" t="s">
        <v>398</v>
      </c>
      <c r="C73" s="848"/>
      <c r="D73" s="848"/>
      <c r="E73" s="847"/>
      <c r="F73" s="640" t="s">
        <v>802</v>
      </c>
    </row>
    <row r="74" spans="1:6" s="383" customFormat="1" ht="12" customHeight="1" thickBot="1" x14ac:dyDescent="0.3">
      <c r="A74" s="855" t="s">
        <v>399</v>
      </c>
      <c r="B74" s="854" t="s">
        <v>400</v>
      </c>
      <c r="C74" s="823">
        <f>SUM(C75:C77)</f>
        <v>31569</v>
      </c>
      <c r="D74" s="823">
        <f>SUM(D75:D77)</f>
        <v>36280</v>
      </c>
      <c r="E74" s="824">
        <f>SUM(E75:E77)</f>
        <v>32602</v>
      </c>
      <c r="F74" s="640" t="s">
        <v>803</v>
      </c>
    </row>
    <row r="75" spans="1:6" s="383" customFormat="1" ht="12" customHeight="1" x14ac:dyDescent="0.25">
      <c r="A75" s="857" t="s">
        <v>401</v>
      </c>
      <c r="B75" s="826" t="s">
        <v>402</v>
      </c>
      <c r="C75" s="848"/>
      <c r="D75" s="848"/>
      <c r="E75" s="847"/>
      <c r="F75" s="640" t="s">
        <v>804</v>
      </c>
    </row>
    <row r="76" spans="1:6" s="383" customFormat="1" ht="12" customHeight="1" x14ac:dyDescent="0.25">
      <c r="A76" s="857" t="s">
        <v>403</v>
      </c>
      <c r="B76" s="830" t="s">
        <v>404</v>
      </c>
      <c r="C76" s="848"/>
      <c r="D76" s="848"/>
      <c r="E76" s="847"/>
      <c r="F76" s="640" t="s">
        <v>805</v>
      </c>
    </row>
    <row r="77" spans="1:6" s="383" customFormat="1" ht="12" customHeight="1" thickBot="1" x14ac:dyDescent="0.3">
      <c r="A77" s="857" t="s">
        <v>405</v>
      </c>
      <c r="B77" s="835" t="s">
        <v>981</v>
      </c>
      <c r="C77" s="848">
        <v>31569</v>
      </c>
      <c r="D77" s="848">
        <v>36280</v>
      </c>
      <c r="E77" s="847">
        <v>32602</v>
      </c>
      <c r="F77" s="640" t="s">
        <v>806</v>
      </c>
    </row>
    <row r="78" spans="1:6" s="383" customFormat="1" ht="12" customHeight="1" thickBot="1" x14ac:dyDescent="0.3">
      <c r="A78" s="855" t="s">
        <v>407</v>
      </c>
      <c r="B78" s="854" t="s">
        <v>408</v>
      </c>
      <c r="C78" s="823">
        <f>SUM(C79:C82)</f>
        <v>0</v>
      </c>
      <c r="D78" s="823">
        <f>SUM(D79:D82)</f>
        <v>0</v>
      </c>
      <c r="E78" s="824">
        <f>SUM(E79:E82)</f>
        <v>0</v>
      </c>
      <c r="F78" s="640" t="s">
        <v>807</v>
      </c>
    </row>
    <row r="79" spans="1:6" s="383" customFormat="1" ht="12" customHeight="1" x14ac:dyDescent="0.25">
      <c r="A79" s="1036" t="s">
        <v>409</v>
      </c>
      <c r="B79" s="826" t="s">
        <v>410</v>
      </c>
      <c r="C79" s="848"/>
      <c r="D79" s="848"/>
      <c r="E79" s="847"/>
      <c r="F79" s="640" t="s">
        <v>808</v>
      </c>
    </row>
    <row r="80" spans="1:6" s="383" customFormat="1" ht="12" customHeight="1" x14ac:dyDescent="0.25">
      <c r="A80" s="1037" t="s">
        <v>411</v>
      </c>
      <c r="B80" s="830" t="s">
        <v>412</v>
      </c>
      <c r="C80" s="848"/>
      <c r="D80" s="848"/>
      <c r="E80" s="847"/>
      <c r="F80" s="640" t="s">
        <v>809</v>
      </c>
    </row>
    <row r="81" spans="1:6" s="383" customFormat="1" ht="12" customHeight="1" x14ac:dyDescent="0.25">
      <c r="A81" s="1037" t="s">
        <v>413</v>
      </c>
      <c r="B81" s="830" t="s">
        <v>414</v>
      </c>
      <c r="C81" s="848"/>
      <c r="D81" s="848"/>
      <c r="E81" s="847"/>
      <c r="F81" s="640" t="s">
        <v>810</v>
      </c>
    </row>
    <row r="82" spans="1:6" s="383" customFormat="1" ht="12" customHeight="1" thickBot="1" x14ac:dyDescent="0.3">
      <c r="A82" s="1038" t="s">
        <v>415</v>
      </c>
      <c r="B82" s="835" t="s">
        <v>416</v>
      </c>
      <c r="C82" s="848"/>
      <c r="D82" s="848"/>
      <c r="E82" s="847"/>
      <c r="F82" s="640" t="s">
        <v>811</v>
      </c>
    </row>
    <row r="83" spans="1:6" s="383" customFormat="1" ht="12" customHeight="1" thickBot="1" x14ac:dyDescent="0.3">
      <c r="A83" s="855" t="s">
        <v>417</v>
      </c>
      <c r="B83" s="854" t="s">
        <v>418</v>
      </c>
      <c r="C83" s="864"/>
      <c r="D83" s="864"/>
      <c r="E83" s="863"/>
      <c r="F83" s="640" t="s">
        <v>812</v>
      </c>
    </row>
    <row r="84" spans="1:6" s="383" customFormat="1" ht="12" customHeight="1" thickBot="1" x14ac:dyDescent="0.3">
      <c r="A84" s="855" t="s">
        <v>419</v>
      </c>
      <c r="B84" s="865" t="s">
        <v>420</v>
      </c>
      <c r="C84" s="842">
        <f>+C62+C66+C71+C74+C78+C83</f>
        <v>32179</v>
      </c>
      <c r="D84" s="842">
        <f>+D62+D66+D71+D74+D78+D83</f>
        <v>37055</v>
      </c>
      <c r="E84" s="843">
        <f>+E62+E66+E71+E74+E78+E83</f>
        <v>33377</v>
      </c>
      <c r="F84" s="640" t="s">
        <v>813</v>
      </c>
    </row>
    <row r="85" spans="1:6" s="383" customFormat="1" ht="21.75" customHeight="1" thickBot="1" x14ac:dyDescent="0.3">
      <c r="A85" s="866" t="s">
        <v>421</v>
      </c>
      <c r="B85" s="867" t="s">
        <v>422</v>
      </c>
      <c r="C85" s="842">
        <f>+C61+C84</f>
        <v>40923</v>
      </c>
      <c r="D85" s="842">
        <f>+D61+D84</f>
        <v>46005</v>
      </c>
      <c r="E85" s="843">
        <f>+E61+E84</f>
        <v>42701</v>
      </c>
      <c r="F85" s="640" t="s">
        <v>814</v>
      </c>
    </row>
    <row r="86" spans="1:6" s="383" customFormat="1" ht="21.75" customHeight="1" x14ac:dyDescent="0.25">
      <c r="A86" s="1134"/>
      <c r="B86" s="1134"/>
      <c r="C86" s="1135"/>
      <c r="D86" s="1135"/>
      <c r="E86" s="1135"/>
      <c r="F86" s="640"/>
    </row>
    <row r="87" spans="1:6" s="383" customFormat="1" ht="21.75" customHeight="1" x14ac:dyDescent="0.25">
      <c r="A87" s="1134"/>
      <c r="B87" s="1134"/>
      <c r="C87" s="1135"/>
      <c r="D87" s="1135"/>
      <c r="E87" s="1135"/>
      <c r="F87" s="640"/>
    </row>
    <row r="88" spans="1:6" s="383" customFormat="1" ht="21.75" customHeight="1" x14ac:dyDescent="0.25">
      <c r="A88" s="1134"/>
      <c r="B88" s="1134"/>
      <c r="C88" s="1135"/>
      <c r="D88" s="1135"/>
      <c r="E88" s="1135"/>
      <c r="F88" s="640"/>
    </row>
    <row r="89" spans="1:6" s="383" customFormat="1" ht="21.75" customHeight="1" x14ac:dyDescent="0.25">
      <c r="A89" s="1134"/>
      <c r="B89" s="1134"/>
      <c r="C89" s="1135"/>
      <c r="D89" s="1135"/>
      <c r="E89" s="1135"/>
      <c r="F89" s="640"/>
    </row>
    <row r="90" spans="1:6" s="383" customFormat="1" ht="21.75" customHeight="1" x14ac:dyDescent="0.25">
      <c r="A90" s="1134"/>
      <c r="B90" s="1134"/>
      <c r="C90" s="1135"/>
      <c r="D90" s="1135"/>
      <c r="E90" s="1135"/>
      <c r="F90" s="640"/>
    </row>
    <row r="91" spans="1:6" s="383" customFormat="1" ht="21.75" customHeight="1" x14ac:dyDescent="0.25">
      <c r="A91" s="1134"/>
      <c r="B91" s="1134"/>
      <c r="C91" s="1135"/>
      <c r="D91" s="1135"/>
      <c r="E91" s="1135"/>
      <c r="F91" s="640"/>
    </row>
    <row r="92" spans="1:6" s="383" customFormat="1" ht="26.25" customHeight="1" x14ac:dyDescent="0.25">
      <c r="A92" s="1335" t="s">
        <v>33</v>
      </c>
      <c r="B92" s="1335"/>
      <c r="C92" s="1335"/>
      <c r="D92" s="1335"/>
      <c r="E92" s="1335"/>
      <c r="F92" s="640" t="s">
        <v>815</v>
      </c>
    </row>
    <row r="93" spans="1:6" ht="16.5" customHeight="1" thickBot="1" x14ac:dyDescent="0.35">
      <c r="A93" s="868" t="s">
        <v>108</v>
      </c>
      <c r="B93" s="868"/>
      <c r="C93" s="868"/>
      <c r="D93" s="869"/>
      <c r="E93" s="869" t="s">
        <v>153</v>
      </c>
    </row>
    <row r="94" spans="1:6" s="389" customFormat="1" ht="16.5" customHeight="1" x14ac:dyDescent="0.3">
      <c r="A94" s="1336" t="s">
        <v>58</v>
      </c>
      <c r="B94" s="1330" t="s">
        <v>173</v>
      </c>
      <c r="C94" s="1367" t="str">
        <f>+C3</f>
        <v>2018. évi tény</v>
      </c>
      <c r="D94" s="1332" t="str">
        <f>+D3</f>
        <v>2019. évi</v>
      </c>
      <c r="E94" s="1333"/>
      <c r="F94" s="641"/>
    </row>
    <row r="95" spans="1:6" s="389" customFormat="1" ht="23.25" customHeight="1" thickBot="1" x14ac:dyDescent="0.35">
      <c r="A95" s="1337"/>
      <c r="B95" s="1331"/>
      <c r="C95" s="1368"/>
      <c r="D95" s="923" t="s">
        <v>178</v>
      </c>
      <c r="E95" s="817" t="s">
        <v>179</v>
      </c>
      <c r="F95" s="641"/>
    </row>
    <row r="96" spans="1:6" ht="38.1" customHeight="1" thickBot="1" x14ac:dyDescent="0.35">
      <c r="A96" s="818" t="s">
        <v>423</v>
      </c>
      <c r="B96" s="819" t="s">
        <v>424</v>
      </c>
      <c r="C96" s="819" t="s">
        <v>425</v>
      </c>
      <c r="D96" s="819" t="s">
        <v>427</v>
      </c>
      <c r="E96" s="870" t="s">
        <v>503</v>
      </c>
    </row>
    <row r="97" spans="1:6" s="382" customFormat="1" ht="12" customHeight="1" thickBot="1" x14ac:dyDescent="0.25">
      <c r="A97" s="871" t="s">
        <v>4</v>
      </c>
      <c r="B97" s="872" t="s">
        <v>587</v>
      </c>
      <c r="C97" s="874">
        <f>SUM(C98:C102)</f>
        <v>38332</v>
      </c>
      <c r="D97" s="874">
        <f>SUM(D98:D102)</f>
        <v>43630</v>
      </c>
      <c r="E97" s="874">
        <f>SUM(E98:E102)</f>
        <v>39709</v>
      </c>
      <c r="F97" s="639"/>
    </row>
    <row r="98" spans="1:6" ht="12" customHeight="1" x14ac:dyDescent="0.3">
      <c r="A98" s="875" t="s">
        <v>70</v>
      </c>
      <c r="B98" s="876" t="s">
        <v>34</v>
      </c>
      <c r="C98" s="878">
        <v>21265</v>
      </c>
      <c r="D98" s="878">
        <v>22290</v>
      </c>
      <c r="E98" s="877">
        <v>21711</v>
      </c>
      <c r="F98" s="638" t="s">
        <v>736</v>
      </c>
    </row>
    <row r="99" spans="1:6" ht="12" customHeight="1" x14ac:dyDescent="0.3">
      <c r="A99" s="829" t="s">
        <v>71</v>
      </c>
      <c r="B99" s="879" t="s">
        <v>127</v>
      </c>
      <c r="C99" s="831">
        <v>4239</v>
      </c>
      <c r="D99" s="831">
        <v>4256</v>
      </c>
      <c r="E99" s="832">
        <v>4112</v>
      </c>
      <c r="F99" s="638" t="s">
        <v>737</v>
      </c>
    </row>
    <row r="100" spans="1:6" ht="12" customHeight="1" x14ac:dyDescent="0.3">
      <c r="A100" s="829" t="s">
        <v>72</v>
      </c>
      <c r="B100" s="879" t="s">
        <v>98</v>
      </c>
      <c r="C100" s="837">
        <v>12828</v>
      </c>
      <c r="D100" s="837">
        <v>17084</v>
      </c>
      <c r="E100" s="838">
        <v>13886</v>
      </c>
      <c r="F100" s="638" t="s">
        <v>738</v>
      </c>
    </row>
    <row r="101" spans="1:6" ht="12" customHeight="1" x14ac:dyDescent="0.3">
      <c r="A101" s="829" t="s">
        <v>73</v>
      </c>
      <c r="B101" s="880" t="s">
        <v>128</v>
      </c>
      <c r="C101" s="837"/>
      <c r="D101" s="837"/>
      <c r="E101" s="838"/>
      <c r="F101" s="638" t="s">
        <v>739</v>
      </c>
    </row>
    <row r="102" spans="1:6" ht="12" customHeight="1" x14ac:dyDescent="0.3">
      <c r="A102" s="829" t="s">
        <v>82</v>
      </c>
      <c r="B102" s="881" t="s">
        <v>129</v>
      </c>
      <c r="C102" s="837"/>
      <c r="D102" s="837"/>
      <c r="E102" s="838"/>
      <c r="F102" s="638" t="s">
        <v>740</v>
      </c>
    </row>
    <row r="103" spans="1:6" ht="12" customHeight="1" x14ac:dyDescent="0.3">
      <c r="A103" s="829" t="s">
        <v>74</v>
      </c>
      <c r="B103" s="879" t="s">
        <v>430</v>
      </c>
      <c r="C103" s="837"/>
      <c r="D103" s="837"/>
      <c r="E103" s="838"/>
      <c r="F103" s="638" t="s">
        <v>741</v>
      </c>
    </row>
    <row r="104" spans="1:6" ht="12" customHeight="1" x14ac:dyDescent="0.3">
      <c r="A104" s="829" t="s">
        <v>75</v>
      </c>
      <c r="B104" s="882" t="s">
        <v>431</v>
      </c>
      <c r="C104" s="837"/>
      <c r="D104" s="837"/>
      <c r="E104" s="838"/>
      <c r="F104" s="638" t="s">
        <v>742</v>
      </c>
    </row>
    <row r="105" spans="1:6" ht="12" customHeight="1" x14ac:dyDescent="0.3">
      <c r="A105" s="829" t="s">
        <v>83</v>
      </c>
      <c r="B105" s="879" t="s">
        <v>432</v>
      </c>
      <c r="C105" s="837"/>
      <c r="D105" s="837"/>
      <c r="E105" s="838"/>
      <c r="F105" s="638" t="s">
        <v>743</v>
      </c>
    </row>
    <row r="106" spans="1:6" ht="12" customHeight="1" x14ac:dyDescent="0.3">
      <c r="A106" s="829" t="s">
        <v>84</v>
      </c>
      <c r="B106" s="879" t="s">
        <v>433</v>
      </c>
      <c r="C106" s="837"/>
      <c r="D106" s="837"/>
      <c r="E106" s="838"/>
      <c r="F106" s="638" t="s">
        <v>744</v>
      </c>
    </row>
    <row r="107" spans="1:6" ht="12" customHeight="1" x14ac:dyDescent="0.3">
      <c r="A107" s="857" t="s">
        <v>85</v>
      </c>
      <c r="B107" s="882" t="s">
        <v>434</v>
      </c>
      <c r="C107" s="837"/>
      <c r="D107" s="837"/>
      <c r="E107" s="838"/>
      <c r="F107" s="638" t="s">
        <v>745</v>
      </c>
    </row>
    <row r="108" spans="1:6" ht="12" customHeight="1" x14ac:dyDescent="0.3">
      <c r="A108" s="857" t="s">
        <v>86</v>
      </c>
      <c r="B108" s="882" t="s">
        <v>435</v>
      </c>
      <c r="C108" s="837"/>
      <c r="D108" s="837"/>
      <c r="E108" s="838"/>
      <c r="F108" s="638" t="s">
        <v>746</v>
      </c>
    </row>
    <row r="109" spans="1:6" ht="12" customHeight="1" x14ac:dyDescent="0.3">
      <c r="A109" s="857" t="s">
        <v>88</v>
      </c>
      <c r="B109" s="879" t="s">
        <v>436</v>
      </c>
      <c r="C109" s="837"/>
      <c r="D109" s="837"/>
      <c r="E109" s="838"/>
      <c r="F109" s="638" t="s">
        <v>747</v>
      </c>
    </row>
    <row r="110" spans="1:6" ht="12" customHeight="1" x14ac:dyDescent="0.3">
      <c r="A110" s="1039" t="s">
        <v>130</v>
      </c>
      <c r="B110" s="884" t="s">
        <v>437</v>
      </c>
      <c r="C110" s="837"/>
      <c r="D110" s="837"/>
      <c r="E110" s="838"/>
      <c r="F110" s="638" t="s">
        <v>748</v>
      </c>
    </row>
    <row r="111" spans="1:6" ht="12" customHeight="1" x14ac:dyDescent="0.3">
      <c r="A111" s="857" t="s">
        <v>438</v>
      </c>
      <c r="B111" s="884" t="s">
        <v>439</v>
      </c>
      <c r="C111" s="837"/>
      <c r="D111" s="837"/>
      <c r="E111" s="838"/>
      <c r="F111" s="638" t="s">
        <v>749</v>
      </c>
    </row>
    <row r="112" spans="1:6" ht="12" customHeight="1" thickBot="1" x14ac:dyDescent="0.35">
      <c r="A112" s="1040" t="s">
        <v>440</v>
      </c>
      <c r="B112" s="886" t="s">
        <v>441</v>
      </c>
      <c r="C112" s="888"/>
      <c r="D112" s="888"/>
      <c r="E112" s="887"/>
      <c r="F112" s="638" t="s">
        <v>750</v>
      </c>
    </row>
    <row r="113" spans="1:6" ht="12" customHeight="1" thickBot="1" x14ac:dyDescent="0.35">
      <c r="A113" s="821" t="s">
        <v>5</v>
      </c>
      <c r="B113" s="889" t="s">
        <v>588</v>
      </c>
      <c r="C113" s="823">
        <f>+C114+C116+C118</f>
        <v>1815</v>
      </c>
      <c r="D113" s="823">
        <f>+D114+D116+D118</f>
        <v>2375</v>
      </c>
      <c r="E113" s="824">
        <f>+E114+E116+E118</f>
        <v>653</v>
      </c>
      <c r="F113" s="638" t="s">
        <v>751</v>
      </c>
    </row>
    <row r="114" spans="1:6" ht="12" customHeight="1" x14ac:dyDescent="0.3">
      <c r="A114" s="825" t="s">
        <v>76</v>
      </c>
      <c r="B114" s="879" t="s">
        <v>152</v>
      </c>
      <c r="C114" s="827">
        <v>1815</v>
      </c>
      <c r="D114" s="827">
        <v>2375</v>
      </c>
      <c r="E114" s="828">
        <v>653</v>
      </c>
      <c r="F114" s="638" t="s">
        <v>752</v>
      </c>
    </row>
    <row r="115" spans="1:6" ht="12" customHeight="1" x14ac:dyDescent="0.3">
      <c r="A115" s="825" t="s">
        <v>77</v>
      </c>
      <c r="B115" s="884" t="s">
        <v>443</v>
      </c>
      <c r="C115" s="827"/>
      <c r="D115" s="827"/>
      <c r="E115" s="828"/>
      <c r="F115" s="638" t="s">
        <v>753</v>
      </c>
    </row>
    <row r="116" spans="1:6" ht="12" customHeight="1" x14ac:dyDescent="0.3">
      <c r="A116" s="825" t="s">
        <v>78</v>
      </c>
      <c r="B116" s="884" t="s">
        <v>131</v>
      </c>
      <c r="C116" s="831"/>
      <c r="D116" s="831"/>
      <c r="E116" s="832"/>
      <c r="F116" s="638" t="s">
        <v>754</v>
      </c>
    </row>
    <row r="117" spans="1:6" x14ac:dyDescent="0.3">
      <c r="A117" s="825" t="s">
        <v>79</v>
      </c>
      <c r="B117" s="884" t="s">
        <v>444</v>
      </c>
      <c r="C117" s="831"/>
      <c r="D117" s="831"/>
      <c r="E117" s="832"/>
      <c r="F117" s="638" t="s">
        <v>755</v>
      </c>
    </row>
    <row r="118" spans="1:6" ht="12" customHeight="1" x14ac:dyDescent="0.3">
      <c r="A118" s="825" t="s">
        <v>80</v>
      </c>
      <c r="B118" s="835" t="s">
        <v>155</v>
      </c>
      <c r="C118" s="831"/>
      <c r="D118" s="831"/>
      <c r="E118" s="832"/>
      <c r="F118" s="638" t="s">
        <v>756</v>
      </c>
    </row>
    <row r="119" spans="1:6" ht="12" customHeight="1" x14ac:dyDescent="0.3">
      <c r="A119" s="825" t="s">
        <v>87</v>
      </c>
      <c r="B119" s="830" t="s">
        <v>445</v>
      </c>
      <c r="C119" s="831"/>
      <c r="D119" s="831"/>
      <c r="E119" s="832"/>
      <c r="F119" s="638" t="s">
        <v>757</v>
      </c>
    </row>
    <row r="120" spans="1:6" x14ac:dyDescent="0.3">
      <c r="A120" s="825" t="s">
        <v>89</v>
      </c>
      <c r="B120" s="890" t="s">
        <v>446</v>
      </c>
      <c r="C120" s="831"/>
      <c r="D120" s="831"/>
      <c r="E120" s="832"/>
      <c r="F120" s="638" t="s">
        <v>758</v>
      </c>
    </row>
    <row r="121" spans="1:6" x14ac:dyDescent="0.3">
      <c r="A121" s="825" t="s">
        <v>132</v>
      </c>
      <c r="B121" s="879" t="s">
        <v>433</v>
      </c>
      <c r="C121" s="831"/>
      <c r="D121" s="831"/>
      <c r="E121" s="832"/>
      <c r="F121" s="638" t="s">
        <v>759</v>
      </c>
    </row>
    <row r="122" spans="1:6" ht="12" customHeight="1" x14ac:dyDescent="0.3">
      <c r="A122" s="825" t="s">
        <v>133</v>
      </c>
      <c r="B122" s="879" t="s">
        <v>447</v>
      </c>
      <c r="C122" s="831"/>
      <c r="D122" s="831"/>
      <c r="E122" s="832"/>
      <c r="F122" s="638" t="s">
        <v>760</v>
      </c>
    </row>
    <row r="123" spans="1:6" ht="12" customHeight="1" x14ac:dyDescent="0.3">
      <c r="A123" s="1041" t="s">
        <v>134</v>
      </c>
      <c r="B123" s="879" t="s">
        <v>448</v>
      </c>
      <c r="C123" s="831"/>
      <c r="D123" s="831"/>
      <c r="E123" s="832"/>
      <c r="F123" s="638" t="s">
        <v>761</v>
      </c>
    </row>
    <row r="124" spans="1:6" ht="12" customHeight="1" x14ac:dyDescent="0.3">
      <c r="A124" s="1041" t="s">
        <v>449</v>
      </c>
      <c r="B124" s="879" t="s">
        <v>436</v>
      </c>
      <c r="C124" s="831"/>
      <c r="D124" s="831"/>
      <c r="E124" s="832"/>
      <c r="F124" s="638" t="s">
        <v>762</v>
      </c>
    </row>
    <row r="125" spans="1:6" s="401" customFormat="1" ht="12" customHeight="1" x14ac:dyDescent="0.3">
      <c r="A125" s="1041" t="s">
        <v>450</v>
      </c>
      <c r="B125" s="879" t="s">
        <v>451</v>
      </c>
      <c r="C125" s="831"/>
      <c r="D125" s="831"/>
      <c r="E125" s="832"/>
      <c r="F125" s="638" t="s">
        <v>763</v>
      </c>
    </row>
    <row r="126" spans="1:6" ht="12" customHeight="1" thickBot="1" x14ac:dyDescent="0.35">
      <c r="A126" s="1039" t="s">
        <v>452</v>
      </c>
      <c r="B126" s="879" t="s">
        <v>453</v>
      </c>
      <c r="C126" s="837"/>
      <c r="D126" s="837"/>
      <c r="E126" s="838"/>
      <c r="F126" s="638" t="s">
        <v>764</v>
      </c>
    </row>
    <row r="127" spans="1:6" ht="12" customHeight="1" thickBot="1" x14ac:dyDescent="0.35">
      <c r="A127" s="821" t="s">
        <v>6</v>
      </c>
      <c r="B127" s="891" t="s">
        <v>454</v>
      </c>
      <c r="C127" s="823">
        <f>+C128+C129</f>
        <v>0</v>
      </c>
      <c r="D127" s="823">
        <f>+D128+D129</f>
        <v>0</v>
      </c>
      <c r="E127" s="824">
        <f>+E128+E129</f>
        <v>0</v>
      </c>
      <c r="F127" s="638" t="s">
        <v>765</v>
      </c>
    </row>
    <row r="128" spans="1:6" ht="12" customHeight="1" x14ac:dyDescent="0.3">
      <c r="A128" s="825" t="s">
        <v>59</v>
      </c>
      <c r="B128" s="890" t="s">
        <v>44</v>
      </c>
      <c r="C128" s="827"/>
      <c r="D128" s="827"/>
      <c r="E128" s="828"/>
      <c r="F128" s="638" t="s">
        <v>766</v>
      </c>
    </row>
    <row r="129" spans="1:6" ht="12" customHeight="1" thickBot="1" x14ac:dyDescent="0.35">
      <c r="A129" s="834" t="s">
        <v>60</v>
      </c>
      <c r="B129" s="884" t="s">
        <v>45</v>
      </c>
      <c r="C129" s="837"/>
      <c r="D129" s="837"/>
      <c r="E129" s="838"/>
      <c r="F129" s="638" t="s">
        <v>767</v>
      </c>
    </row>
    <row r="130" spans="1:6" ht="12" customHeight="1" thickBot="1" x14ac:dyDescent="0.35">
      <c r="A130" s="821" t="s">
        <v>7</v>
      </c>
      <c r="B130" s="891" t="s">
        <v>455</v>
      </c>
      <c r="C130" s="823">
        <f>+C97+C113+C127</f>
        <v>40147</v>
      </c>
      <c r="D130" s="823">
        <f>+D97+D113+D127</f>
        <v>46005</v>
      </c>
      <c r="E130" s="824">
        <f>+E97+E113+E127</f>
        <v>40362</v>
      </c>
      <c r="F130" s="638" t="s">
        <v>768</v>
      </c>
    </row>
    <row r="131" spans="1:6" ht="12" customHeight="1" thickBot="1" x14ac:dyDescent="0.35">
      <c r="A131" s="821" t="s">
        <v>8</v>
      </c>
      <c r="B131" s="891" t="s">
        <v>456</v>
      </c>
      <c r="C131" s="823">
        <f>+C132+C133+C134</f>
        <v>0</v>
      </c>
      <c r="D131" s="823">
        <f>+D132+D133+D134</f>
        <v>0</v>
      </c>
      <c r="E131" s="824">
        <f>+E132+E133+E134</f>
        <v>0</v>
      </c>
      <c r="F131" s="638" t="s">
        <v>769</v>
      </c>
    </row>
    <row r="132" spans="1:6" ht="12" customHeight="1" x14ac:dyDescent="0.3">
      <c r="A132" s="825" t="s">
        <v>63</v>
      </c>
      <c r="B132" s="890" t="s">
        <v>589</v>
      </c>
      <c r="C132" s="831"/>
      <c r="D132" s="831"/>
      <c r="E132" s="832"/>
      <c r="F132" s="638" t="s">
        <v>770</v>
      </c>
    </row>
    <row r="133" spans="1:6" ht="12" customHeight="1" x14ac:dyDescent="0.3">
      <c r="A133" s="825" t="s">
        <v>64</v>
      </c>
      <c r="B133" s="890" t="s">
        <v>590</v>
      </c>
      <c r="C133" s="831"/>
      <c r="D133" s="831"/>
      <c r="E133" s="832"/>
      <c r="F133" s="638" t="s">
        <v>771</v>
      </c>
    </row>
    <row r="134" spans="1:6" ht="12" customHeight="1" thickBot="1" x14ac:dyDescent="0.35">
      <c r="A134" s="883" t="s">
        <v>65</v>
      </c>
      <c r="B134" s="893" t="s">
        <v>591</v>
      </c>
      <c r="C134" s="831"/>
      <c r="D134" s="831"/>
      <c r="E134" s="832"/>
      <c r="F134" s="638" t="s">
        <v>772</v>
      </c>
    </row>
    <row r="135" spans="1:6" ht="12" customHeight="1" thickBot="1" x14ac:dyDescent="0.35">
      <c r="A135" s="821" t="s">
        <v>9</v>
      </c>
      <c r="B135" s="891" t="s">
        <v>460</v>
      </c>
      <c r="C135" s="823">
        <f>+C136+C137+C138+C139</f>
        <v>0</v>
      </c>
      <c r="D135" s="823">
        <f>+D136+D137+D138+D139</f>
        <v>0</v>
      </c>
      <c r="E135" s="824">
        <f>+E136+E137+E138+E139</f>
        <v>0</v>
      </c>
      <c r="F135" s="638" t="s">
        <v>773</v>
      </c>
    </row>
    <row r="136" spans="1:6" ht="12" customHeight="1" x14ac:dyDescent="0.3">
      <c r="A136" s="825" t="s">
        <v>66</v>
      </c>
      <c r="B136" s="890" t="s">
        <v>592</v>
      </c>
      <c r="C136" s="831"/>
      <c r="D136" s="831"/>
      <c r="E136" s="832"/>
      <c r="F136" s="638" t="s">
        <v>774</v>
      </c>
    </row>
    <row r="137" spans="1:6" ht="12" customHeight="1" x14ac:dyDescent="0.3">
      <c r="A137" s="825" t="s">
        <v>67</v>
      </c>
      <c r="B137" s="890" t="s">
        <v>593</v>
      </c>
      <c r="C137" s="831"/>
      <c r="D137" s="831"/>
      <c r="E137" s="832"/>
      <c r="F137" s="638" t="s">
        <v>775</v>
      </c>
    </row>
    <row r="138" spans="1:6" ht="12" customHeight="1" x14ac:dyDescent="0.3">
      <c r="A138" s="825" t="s">
        <v>357</v>
      </c>
      <c r="B138" s="890" t="s">
        <v>594</v>
      </c>
      <c r="C138" s="831"/>
      <c r="D138" s="831"/>
      <c r="E138" s="832"/>
      <c r="F138" s="638" t="s">
        <v>776</v>
      </c>
    </row>
    <row r="139" spans="1:6" ht="12" customHeight="1" thickBot="1" x14ac:dyDescent="0.35">
      <c r="A139" s="883" t="s">
        <v>359</v>
      </c>
      <c r="B139" s="893" t="s">
        <v>595</v>
      </c>
      <c r="C139" s="831"/>
      <c r="D139" s="831"/>
      <c r="E139" s="832"/>
      <c r="F139" s="638" t="s">
        <v>777</v>
      </c>
    </row>
    <row r="140" spans="1:6" ht="12" customHeight="1" thickBot="1" x14ac:dyDescent="0.35">
      <c r="A140" s="821" t="s">
        <v>10</v>
      </c>
      <c r="B140" s="891" t="s">
        <v>465</v>
      </c>
      <c r="C140" s="842">
        <f>+C141+C142+C143+C144</f>
        <v>0</v>
      </c>
      <c r="D140" s="842">
        <f>+D141+D142+D143+D144</f>
        <v>0</v>
      </c>
      <c r="E140" s="843">
        <f>+E141+E142+E143+E144</f>
        <v>0</v>
      </c>
      <c r="F140" s="638" t="s">
        <v>778</v>
      </c>
    </row>
    <row r="141" spans="1:6" ht="12" customHeight="1" x14ac:dyDescent="0.3">
      <c r="A141" s="825" t="s">
        <v>68</v>
      </c>
      <c r="B141" s="890" t="s">
        <v>466</v>
      </c>
      <c r="C141" s="831"/>
      <c r="D141" s="831"/>
      <c r="E141" s="832"/>
      <c r="F141" s="638" t="s">
        <v>779</v>
      </c>
    </row>
    <row r="142" spans="1:6" ht="12" customHeight="1" x14ac:dyDescent="0.3">
      <c r="A142" s="825" t="s">
        <v>69</v>
      </c>
      <c r="B142" s="890" t="s">
        <v>467</v>
      </c>
      <c r="C142" s="831"/>
      <c r="D142" s="831"/>
      <c r="E142" s="832"/>
      <c r="F142" s="638" t="s">
        <v>780</v>
      </c>
    </row>
    <row r="143" spans="1:6" ht="12" customHeight="1" x14ac:dyDescent="0.3">
      <c r="A143" s="825" t="s">
        <v>366</v>
      </c>
      <c r="B143" s="890" t="s">
        <v>960</v>
      </c>
      <c r="C143" s="831"/>
      <c r="D143" s="831"/>
      <c r="E143" s="832"/>
      <c r="F143" s="638" t="s">
        <v>781</v>
      </c>
    </row>
    <row r="144" spans="1:6" ht="12" customHeight="1" thickBot="1" x14ac:dyDescent="0.35">
      <c r="A144" s="883" t="s">
        <v>368</v>
      </c>
      <c r="B144" s="893" t="s">
        <v>510</v>
      </c>
      <c r="C144" s="831"/>
      <c r="D144" s="831"/>
      <c r="E144" s="832"/>
      <c r="F144" s="638" t="s">
        <v>782</v>
      </c>
    </row>
    <row r="145" spans="1:9" ht="12" customHeight="1" thickBot="1" x14ac:dyDescent="0.35">
      <c r="A145" s="821" t="s">
        <v>11</v>
      </c>
      <c r="B145" s="891" t="s">
        <v>561</v>
      </c>
      <c r="C145" s="895">
        <f>+C146+C147+C148+C149</f>
        <v>0</v>
      </c>
      <c r="D145" s="895">
        <f>+D146+D147+D148+D149</f>
        <v>0</v>
      </c>
      <c r="E145" s="894">
        <f>+E146+E147+E148+E149</f>
        <v>0</v>
      </c>
      <c r="F145" s="638" t="s">
        <v>783</v>
      </c>
    </row>
    <row r="146" spans="1:9" ht="15" customHeight="1" x14ac:dyDescent="0.3">
      <c r="A146" s="825" t="s">
        <v>125</v>
      </c>
      <c r="B146" s="890" t="s">
        <v>471</v>
      </c>
      <c r="C146" s="831"/>
      <c r="D146" s="831"/>
      <c r="E146" s="832"/>
      <c r="F146" s="638" t="s">
        <v>784</v>
      </c>
      <c r="G146" s="390"/>
      <c r="H146" s="390"/>
      <c r="I146" s="390"/>
    </row>
    <row r="147" spans="1:9" s="383" customFormat="1" ht="12.9" customHeight="1" x14ac:dyDescent="0.3">
      <c r="A147" s="825" t="s">
        <v>126</v>
      </c>
      <c r="B147" s="890" t="s">
        <v>472</v>
      </c>
      <c r="C147" s="831"/>
      <c r="D147" s="831"/>
      <c r="E147" s="832"/>
      <c r="F147" s="638" t="s">
        <v>785</v>
      </c>
    </row>
    <row r="148" spans="1:9" ht="13.5" customHeight="1" x14ac:dyDescent="0.3">
      <c r="A148" s="825" t="s">
        <v>154</v>
      </c>
      <c r="B148" s="890" t="s">
        <v>473</v>
      </c>
      <c r="C148" s="831"/>
      <c r="D148" s="831"/>
      <c r="E148" s="832"/>
      <c r="F148" s="638" t="s">
        <v>786</v>
      </c>
    </row>
    <row r="149" spans="1:9" ht="13.5" customHeight="1" thickBot="1" x14ac:dyDescent="0.35">
      <c r="A149" s="825" t="s">
        <v>374</v>
      </c>
      <c r="B149" s="890" t="s">
        <v>474</v>
      </c>
      <c r="C149" s="831"/>
      <c r="D149" s="831"/>
      <c r="E149" s="832"/>
      <c r="F149" s="638" t="s">
        <v>787</v>
      </c>
    </row>
    <row r="150" spans="1:9" ht="13.5" customHeight="1" thickBot="1" x14ac:dyDescent="0.35">
      <c r="A150" s="821" t="s">
        <v>12</v>
      </c>
      <c r="B150" s="891" t="s">
        <v>475</v>
      </c>
      <c r="C150" s="897">
        <f>+C131+C135+C140+C145</f>
        <v>0</v>
      </c>
      <c r="D150" s="897">
        <f>+D131+D135+D140+D145</f>
        <v>0</v>
      </c>
      <c r="E150" s="896">
        <f>+E131+E135+E140+E145</f>
        <v>0</v>
      </c>
      <c r="F150" s="638" t="s">
        <v>788</v>
      </c>
    </row>
    <row r="151" spans="1:9" ht="12.75" customHeight="1" thickBot="1" x14ac:dyDescent="0.35">
      <c r="A151" s="898" t="s">
        <v>13</v>
      </c>
      <c r="B151" s="899" t="s">
        <v>476</v>
      </c>
      <c r="C151" s="897">
        <f>+C130+C150</f>
        <v>40147</v>
      </c>
      <c r="D151" s="897">
        <f>+D130+D150</f>
        <v>46005</v>
      </c>
      <c r="E151" s="896">
        <f>+E130+E150</f>
        <v>40362</v>
      </c>
      <c r="F151" s="638" t="s">
        <v>789</v>
      </c>
    </row>
    <row r="152" spans="1:9" ht="13.5" customHeight="1" thickBot="1" x14ac:dyDescent="0.35">
      <c r="A152" s="366" t="s">
        <v>13</v>
      </c>
      <c r="B152" s="591" t="s">
        <v>476</v>
      </c>
      <c r="C152" s="323">
        <f>+C131+C151</f>
        <v>40147</v>
      </c>
      <c r="D152" s="323">
        <f>D151+D131</f>
        <v>46005</v>
      </c>
      <c r="E152" s="324">
        <f>E131+E141+E136</f>
        <v>0</v>
      </c>
      <c r="F152" s="638" t="s">
        <v>790</v>
      </c>
    </row>
    <row r="153" spans="1:9" ht="13.5" customHeight="1" x14ac:dyDescent="0.3"/>
    <row r="154" spans="1:9" ht="13.5" customHeight="1" x14ac:dyDescent="0.3"/>
    <row r="155" spans="1:9" ht="7.5" customHeight="1" x14ac:dyDescent="0.3"/>
    <row r="157" spans="1:9" ht="12.75" customHeight="1" x14ac:dyDescent="0.3"/>
    <row r="158" spans="1:9" ht="12.75" customHeight="1" x14ac:dyDescent="0.3"/>
    <row r="159" spans="1:9" ht="12.75" customHeight="1" x14ac:dyDescent="0.3"/>
    <row r="160" spans="1:9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</sheetData>
  <mergeCells count="10">
    <mergeCell ref="A94:A95"/>
    <mergeCell ref="B94:B95"/>
    <mergeCell ref="C94:C95"/>
    <mergeCell ref="D94:E94"/>
    <mergeCell ref="A1:E1"/>
    <mergeCell ref="A3:A4"/>
    <mergeCell ref="B3:B4"/>
    <mergeCell ref="C3:C4"/>
    <mergeCell ref="D3:E3"/>
    <mergeCell ref="A92:E92"/>
  </mergeCells>
  <printOptions horizontalCentered="1"/>
  <pageMargins left="0.78740157480314965" right="0.78740157480314965" top="1.4566929133858268" bottom="0.86614173228346458" header="0.51181102362204722" footer="0.51181102362204722"/>
  <pageSetup paperSize="9" orientation="portrait" r:id="rId1"/>
  <headerFooter alignWithMargins="0">
    <oddHeader>&amp;C&amp;"Times New Roman CE,Félkövér"&amp;12
A Gönyűi Szociális Alapszolgáltatási Intézmény 2019. évi zárszámadásának  pénzügyi mérlege &amp;R&amp;"Times New Roman CE,Félkövér dőlt"&amp;11 1.3. tájékoztató tábla a 12/2020. (VII.7.)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A1:I161"/>
  <sheetViews>
    <sheetView zoomScale="130" zoomScaleNormal="130" zoomScaleSheetLayoutView="100" workbookViewId="0">
      <selection activeCell="F2" sqref="F1:F65536"/>
    </sheetView>
  </sheetViews>
  <sheetFormatPr defaultColWidth="9.33203125" defaultRowHeight="15.6" x14ac:dyDescent="0.3"/>
  <cols>
    <col min="1" max="1" width="9.44140625" style="370" customWidth="1"/>
    <col min="2" max="2" width="60.77734375" style="370" customWidth="1"/>
    <col min="3" max="5" width="15.77734375" style="371" customWidth="1"/>
    <col min="6" max="6" width="9.33203125" style="381" hidden="1" customWidth="1"/>
    <col min="7" max="16384" width="9.33203125" style="381"/>
  </cols>
  <sheetData>
    <row r="1" spans="1:6" ht="15.9" customHeight="1" x14ac:dyDescent="0.3">
      <c r="A1" s="1277" t="s">
        <v>1</v>
      </c>
      <c r="B1" s="1277"/>
      <c r="C1" s="1277"/>
      <c r="D1" s="1277"/>
      <c r="E1" s="1277"/>
    </row>
    <row r="2" spans="1:6" ht="15.9" customHeight="1" thickBot="1" x14ac:dyDescent="0.35">
      <c r="A2" s="39" t="s">
        <v>107</v>
      </c>
      <c r="B2" s="39"/>
      <c r="C2" s="368"/>
      <c r="D2" s="368"/>
      <c r="E2" s="368" t="s">
        <v>153</v>
      </c>
    </row>
    <row r="3" spans="1:6" ht="15.9" customHeight="1" x14ac:dyDescent="0.3">
      <c r="A3" s="1283" t="s">
        <v>58</v>
      </c>
      <c r="B3" s="1280" t="s">
        <v>3</v>
      </c>
      <c r="C3" s="1278" t="str">
        <f>+'1.1.sz.mell.'!C3:E3</f>
        <v>2019. évi</v>
      </c>
      <c r="D3" s="1278"/>
      <c r="E3" s="1279"/>
      <c r="F3" s="638"/>
    </row>
    <row r="4" spans="1:6" ht="38.1" customHeight="1" thickBot="1" x14ac:dyDescent="0.35">
      <c r="A4" s="1284"/>
      <c r="B4" s="1281"/>
      <c r="C4" s="41" t="s">
        <v>174</v>
      </c>
      <c r="D4" s="41" t="s">
        <v>178</v>
      </c>
      <c r="E4" s="42" t="s">
        <v>179</v>
      </c>
      <c r="F4" s="638"/>
    </row>
    <row r="5" spans="1:6" s="382" customFormat="1" ht="12" customHeight="1" thickBot="1" x14ac:dyDescent="0.25">
      <c r="A5" s="346" t="s">
        <v>423</v>
      </c>
      <c r="B5" s="347" t="s">
        <v>424</v>
      </c>
      <c r="C5" s="347" t="s">
        <v>425</v>
      </c>
      <c r="D5" s="347" t="s">
        <v>426</v>
      </c>
      <c r="E5" s="394" t="s">
        <v>427</v>
      </c>
      <c r="F5" s="639"/>
    </row>
    <row r="6" spans="1:6" s="383" customFormat="1" ht="12" customHeight="1" thickBot="1" x14ac:dyDescent="0.3">
      <c r="A6" s="341" t="s">
        <v>4</v>
      </c>
      <c r="B6" s="342" t="s">
        <v>307</v>
      </c>
      <c r="C6" s="373">
        <v>0</v>
      </c>
      <c r="D6" s="373">
        <v>0</v>
      </c>
      <c r="E6" s="356">
        <v>0</v>
      </c>
      <c r="F6" s="640" t="s">
        <v>736</v>
      </c>
    </row>
    <row r="7" spans="1:6" s="383" customFormat="1" ht="12" customHeight="1" x14ac:dyDescent="0.25">
      <c r="A7" s="336" t="s">
        <v>70</v>
      </c>
      <c r="B7" s="384" t="s">
        <v>308</v>
      </c>
      <c r="C7" s="375">
        <v>19335</v>
      </c>
      <c r="D7" s="375">
        <v>19335</v>
      </c>
      <c r="E7" s="358">
        <v>19335</v>
      </c>
      <c r="F7" s="640" t="s">
        <v>737</v>
      </c>
    </row>
    <row r="8" spans="1:6" s="383" customFormat="1" ht="12" customHeight="1" x14ac:dyDescent="0.25">
      <c r="A8" s="335" t="s">
        <v>71</v>
      </c>
      <c r="B8" s="385" t="s">
        <v>309</v>
      </c>
      <c r="C8" s="374">
        <v>60654</v>
      </c>
      <c r="D8" s="374">
        <v>61254</v>
      </c>
      <c r="E8" s="357">
        <v>61254</v>
      </c>
      <c r="F8" s="640" t="s">
        <v>738</v>
      </c>
    </row>
    <row r="9" spans="1:6" s="383" customFormat="1" ht="12" customHeight="1" x14ac:dyDescent="0.25">
      <c r="A9" s="335" t="s">
        <v>72</v>
      </c>
      <c r="B9" s="385" t="s">
        <v>310</v>
      </c>
      <c r="C9" s="374">
        <v>21358</v>
      </c>
      <c r="D9" s="374">
        <v>22458</v>
      </c>
      <c r="E9" s="357">
        <v>22457</v>
      </c>
      <c r="F9" s="640" t="s">
        <v>739</v>
      </c>
    </row>
    <row r="10" spans="1:6" s="383" customFormat="1" ht="12" customHeight="1" x14ac:dyDescent="0.25">
      <c r="A10" s="335" t="s">
        <v>73</v>
      </c>
      <c r="B10" s="385" t="s">
        <v>311</v>
      </c>
      <c r="C10" s="374">
        <v>3686</v>
      </c>
      <c r="D10" s="374">
        <v>3686</v>
      </c>
      <c r="E10" s="357">
        <v>3686</v>
      </c>
      <c r="F10" s="640" t="s">
        <v>740</v>
      </c>
    </row>
    <row r="11" spans="1:6" s="383" customFormat="1" ht="12" customHeight="1" x14ac:dyDescent="0.25">
      <c r="A11" s="335" t="s">
        <v>103</v>
      </c>
      <c r="B11" s="385" t="s">
        <v>312</v>
      </c>
      <c r="C11" s="374">
        <v>95</v>
      </c>
      <c r="D11" s="374">
        <v>786</v>
      </c>
      <c r="E11" s="357">
        <v>786</v>
      </c>
      <c r="F11" s="640" t="s">
        <v>741</v>
      </c>
    </row>
    <row r="12" spans="1:6" s="383" customFormat="1" ht="12" customHeight="1" thickBot="1" x14ac:dyDescent="0.3">
      <c r="A12" s="337" t="s">
        <v>74</v>
      </c>
      <c r="B12" s="386" t="s">
        <v>313</v>
      </c>
      <c r="C12" s="376">
        <v>0</v>
      </c>
      <c r="D12" s="376">
        <v>5075</v>
      </c>
      <c r="E12" s="359">
        <v>5075</v>
      </c>
      <c r="F12" s="640" t="s">
        <v>742</v>
      </c>
    </row>
    <row r="13" spans="1:6" s="383" customFormat="1" ht="12" customHeight="1" thickBot="1" x14ac:dyDescent="0.3">
      <c r="A13" s="341" t="s">
        <v>5</v>
      </c>
      <c r="B13" s="363" t="s">
        <v>314</v>
      </c>
      <c r="C13" s="373">
        <v>0</v>
      </c>
      <c r="D13" s="373">
        <v>0</v>
      </c>
      <c r="E13" s="356">
        <v>0</v>
      </c>
      <c r="F13" s="640" t="s">
        <v>743</v>
      </c>
    </row>
    <row r="14" spans="1:6" s="383" customFormat="1" ht="12" customHeight="1" x14ac:dyDescent="0.25">
      <c r="A14" s="336" t="s">
        <v>76</v>
      </c>
      <c r="B14" s="384" t="s">
        <v>315</v>
      </c>
      <c r="C14" s="375">
        <v>0</v>
      </c>
      <c r="D14" s="375">
        <v>0</v>
      </c>
      <c r="E14" s="358">
        <v>0</v>
      </c>
      <c r="F14" s="640" t="s">
        <v>744</v>
      </c>
    </row>
    <row r="15" spans="1:6" s="383" customFormat="1" ht="12" customHeight="1" x14ac:dyDescent="0.25">
      <c r="A15" s="335" t="s">
        <v>77</v>
      </c>
      <c r="B15" s="385" t="s">
        <v>316</v>
      </c>
      <c r="C15" s="374">
        <v>0</v>
      </c>
      <c r="D15" s="374">
        <v>0</v>
      </c>
      <c r="E15" s="357">
        <v>0</v>
      </c>
      <c r="F15" s="640" t="s">
        <v>745</v>
      </c>
    </row>
    <row r="16" spans="1:6" s="383" customFormat="1" ht="12" customHeight="1" x14ac:dyDescent="0.25">
      <c r="A16" s="335" t="s">
        <v>78</v>
      </c>
      <c r="B16" s="385" t="s">
        <v>317</v>
      </c>
      <c r="C16" s="374">
        <v>0</v>
      </c>
      <c r="D16" s="374">
        <v>0</v>
      </c>
      <c r="E16" s="357">
        <v>0</v>
      </c>
      <c r="F16" s="640" t="s">
        <v>746</v>
      </c>
    </row>
    <row r="17" spans="1:6" s="383" customFormat="1" ht="12" customHeight="1" x14ac:dyDescent="0.25">
      <c r="A17" s="335" t="s">
        <v>79</v>
      </c>
      <c r="B17" s="385" t="s">
        <v>318</v>
      </c>
      <c r="C17" s="374">
        <v>0</v>
      </c>
      <c r="D17" s="374">
        <v>0</v>
      </c>
      <c r="E17" s="357">
        <v>0</v>
      </c>
      <c r="F17" s="640" t="s">
        <v>747</v>
      </c>
    </row>
    <row r="18" spans="1:6" s="383" customFormat="1" ht="12" customHeight="1" x14ac:dyDescent="0.25">
      <c r="A18" s="335" t="s">
        <v>80</v>
      </c>
      <c r="B18" s="385" t="s">
        <v>319</v>
      </c>
      <c r="C18" s="374">
        <v>34404</v>
      </c>
      <c r="D18" s="374">
        <v>98590</v>
      </c>
      <c r="E18" s="357">
        <v>73007</v>
      </c>
      <c r="F18" s="640" t="s">
        <v>748</v>
      </c>
    </row>
    <row r="19" spans="1:6" s="383" customFormat="1" ht="12" customHeight="1" thickBot="1" x14ac:dyDescent="0.3">
      <c r="A19" s="337" t="s">
        <v>87</v>
      </c>
      <c r="B19" s="386" t="s">
        <v>320</v>
      </c>
      <c r="C19" s="376">
        <v>0</v>
      </c>
      <c r="D19" s="376">
        <v>0</v>
      </c>
      <c r="E19" s="359">
        <v>441</v>
      </c>
      <c r="F19" s="640" t="s">
        <v>749</v>
      </c>
    </row>
    <row r="20" spans="1:6" s="383" customFormat="1" ht="12" customHeight="1" thickBot="1" x14ac:dyDescent="0.3">
      <c r="A20" s="341" t="s">
        <v>6</v>
      </c>
      <c r="B20" s="342" t="s">
        <v>321</v>
      </c>
      <c r="C20" s="373">
        <v>0</v>
      </c>
      <c r="D20" s="373">
        <v>0</v>
      </c>
      <c r="E20" s="356">
        <v>0</v>
      </c>
      <c r="F20" s="640" t="s">
        <v>750</v>
      </c>
    </row>
    <row r="21" spans="1:6" s="383" customFormat="1" ht="12" customHeight="1" x14ac:dyDescent="0.25">
      <c r="A21" s="336" t="s">
        <v>59</v>
      </c>
      <c r="B21" s="384" t="s">
        <v>322</v>
      </c>
      <c r="C21" s="375">
        <v>16200</v>
      </c>
      <c r="D21" s="375">
        <v>16200</v>
      </c>
      <c r="E21" s="358">
        <v>16200</v>
      </c>
      <c r="F21" s="640" t="s">
        <v>751</v>
      </c>
    </row>
    <row r="22" spans="1:6" s="383" customFormat="1" ht="12" customHeight="1" x14ac:dyDescent="0.25">
      <c r="A22" s="335" t="s">
        <v>60</v>
      </c>
      <c r="B22" s="385" t="s">
        <v>323</v>
      </c>
      <c r="C22" s="374">
        <v>0</v>
      </c>
      <c r="D22" s="374">
        <v>0</v>
      </c>
      <c r="E22" s="357">
        <v>0</v>
      </c>
      <c r="F22" s="640" t="s">
        <v>752</v>
      </c>
    </row>
    <row r="23" spans="1:6" s="383" customFormat="1" ht="12" customHeight="1" x14ac:dyDescent="0.25">
      <c r="A23" s="335" t="s">
        <v>61</v>
      </c>
      <c r="B23" s="385" t="s">
        <v>324</v>
      </c>
      <c r="C23" s="374">
        <v>0</v>
      </c>
      <c r="D23" s="374">
        <v>0</v>
      </c>
      <c r="E23" s="357">
        <v>0</v>
      </c>
      <c r="F23" s="640" t="s">
        <v>753</v>
      </c>
    </row>
    <row r="24" spans="1:6" s="383" customFormat="1" ht="12" customHeight="1" x14ac:dyDescent="0.25">
      <c r="A24" s="335" t="s">
        <v>62</v>
      </c>
      <c r="B24" s="385" t="s">
        <v>325</v>
      </c>
      <c r="C24" s="374">
        <v>0</v>
      </c>
      <c r="D24" s="374">
        <v>0</v>
      </c>
      <c r="E24" s="357">
        <v>0</v>
      </c>
      <c r="F24" s="640" t="s">
        <v>754</v>
      </c>
    </row>
    <row r="25" spans="1:6" s="383" customFormat="1" ht="12" customHeight="1" x14ac:dyDescent="0.25">
      <c r="A25" s="335" t="s">
        <v>115</v>
      </c>
      <c r="B25" s="385" t="s">
        <v>326</v>
      </c>
      <c r="C25" s="374">
        <v>7076</v>
      </c>
      <c r="D25" s="374">
        <v>14762</v>
      </c>
      <c r="E25" s="357">
        <v>44114</v>
      </c>
      <c r="F25" s="640" t="s">
        <v>755</v>
      </c>
    </row>
    <row r="26" spans="1:6" s="383" customFormat="1" ht="12" customHeight="1" thickBot="1" x14ac:dyDescent="0.3">
      <c r="A26" s="337" t="s">
        <v>116</v>
      </c>
      <c r="B26" s="386" t="s">
        <v>327</v>
      </c>
      <c r="C26" s="376">
        <v>0</v>
      </c>
      <c r="D26" s="376">
        <v>0</v>
      </c>
      <c r="E26" s="359">
        <v>8799</v>
      </c>
      <c r="F26" s="640" t="s">
        <v>756</v>
      </c>
    </row>
    <row r="27" spans="1:6" s="383" customFormat="1" ht="12" customHeight="1" thickBot="1" x14ac:dyDescent="0.3">
      <c r="A27" s="341" t="s">
        <v>117</v>
      </c>
      <c r="B27" s="342" t="s">
        <v>328</v>
      </c>
      <c r="C27" s="379">
        <v>682836</v>
      </c>
      <c r="D27" s="379">
        <v>1059869</v>
      </c>
      <c r="E27" s="391">
        <v>1000589</v>
      </c>
      <c r="F27" s="640" t="s">
        <v>757</v>
      </c>
    </row>
    <row r="28" spans="1:6" s="383" customFormat="1" ht="12" customHeight="1" x14ac:dyDescent="0.25">
      <c r="A28" s="336" t="s">
        <v>329</v>
      </c>
      <c r="B28" s="384" t="s">
        <v>330</v>
      </c>
      <c r="C28" s="393">
        <v>682836</v>
      </c>
      <c r="D28" s="393">
        <v>1059869</v>
      </c>
      <c r="E28" s="392">
        <v>1000589</v>
      </c>
      <c r="F28" s="640" t="s">
        <v>758</v>
      </c>
    </row>
    <row r="29" spans="1:6" s="383" customFormat="1" ht="12" customHeight="1" x14ac:dyDescent="0.25">
      <c r="A29" s="335" t="s">
        <v>331</v>
      </c>
      <c r="B29" s="385" t="s">
        <v>332</v>
      </c>
      <c r="C29" s="374">
        <v>23750</v>
      </c>
      <c r="D29" s="374">
        <v>68750</v>
      </c>
      <c r="E29" s="357">
        <v>73355</v>
      </c>
      <c r="F29" s="640" t="s">
        <v>759</v>
      </c>
    </row>
    <row r="30" spans="1:6" s="383" customFormat="1" ht="12" customHeight="1" x14ac:dyDescent="0.25">
      <c r="A30" s="335" t="s">
        <v>333</v>
      </c>
      <c r="B30" s="385" t="s">
        <v>334</v>
      </c>
      <c r="C30" s="374">
        <v>0</v>
      </c>
      <c r="D30" s="374">
        <v>0</v>
      </c>
      <c r="E30" s="357">
        <v>0</v>
      </c>
      <c r="F30" s="640" t="s">
        <v>760</v>
      </c>
    </row>
    <row r="31" spans="1:6" s="383" customFormat="1" ht="12" customHeight="1" x14ac:dyDescent="0.25">
      <c r="A31" s="335" t="s">
        <v>335</v>
      </c>
      <c r="B31" s="385" t="s">
        <v>336</v>
      </c>
      <c r="C31" s="374">
        <v>7000</v>
      </c>
      <c r="D31" s="374">
        <v>7000</v>
      </c>
      <c r="E31" s="357">
        <v>7622</v>
      </c>
      <c r="F31" s="640" t="s">
        <v>761</v>
      </c>
    </row>
    <row r="32" spans="1:6" s="383" customFormat="1" ht="12" customHeight="1" x14ac:dyDescent="0.25">
      <c r="A32" s="335" t="s">
        <v>337</v>
      </c>
      <c r="B32" s="385" t="s">
        <v>338</v>
      </c>
      <c r="C32" s="374">
        <v>0</v>
      </c>
      <c r="D32" s="374">
        <v>0</v>
      </c>
      <c r="E32" s="357">
        <v>0</v>
      </c>
      <c r="F32" s="640" t="s">
        <v>762</v>
      </c>
    </row>
    <row r="33" spans="1:6" s="383" customFormat="1" ht="12" customHeight="1" thickBot="1" x14ac:dyDescent="0.3">
      <c r="A33" s="337" t="s">
        <v>339</v>
      </c>
      <c r="B33" s="386" t="s">
        <v>340</v>
      </c>
      <c r="C33" s="376">
        <v>1900</v>
      </c>
      <c r="D33" s="376">
        <v>1900</v>
      </c>
      <c r="E33" s="359">
        <v>1860</v>
      </c>
      <c r="F33" s="640" t="s">
        <v>763</v>
      </c>
    </row>
    <row r="34" spans="1:6" s="383" customFormat="1" ht="12" customHeight="1" thickBot="1" x14ac:dyDescent="0.3">
      <c r="A34" s="341" t="s">
        <v>8</v>
      </c>
      <c r="B34" s="342" t="s">
        <v>341</v>
      </c>
      <c r="C34" s="373">
        <v>0</v>
      </c>
      <c r="D34" s="373">
        <v>0</v>
      </c>
      <c r="E34" s="356">
        <v>0</v>
      </c>
      <c r="F34" s="640" t="s">
        <v>764</v>
      </c>
    </row>
    <row r="35" spans="1:6" s="383" customFormat="1" ht="12" customHeight="1" x14ac:dyDescent="0.25">
      <c r="A35" s="336" t="s">
        <v>63</v>
      </c>
      <c r="B35" s="384" t="s">
        <v>342</v>
      </c>
      <c r="C35" s="375">
        <v>0</v>
      </c>
      <c r="D35" s="375">
        <v>0</v>
      </c>
      <c r="E35" s="358">
        <v>0</v>
      </c>
      <c r="F35" s="640" t="s">
        <v>765</v>
      </c>
    </row>
    <row r="36" spans="1:6" s="383" customFormat="1" ht="12" customHeight="1" x14ac:dyDescent="0.25">
      <c r="A36" s="335" t="s">
        <v>64</v>
      </c>
      <c r="B36" s="385" t="s">
        <v>343</v>
      </c>
      <c r="C36" s="374">
        <v>0</v>
      </c>
      <c r="D36" s="374">
        <v>0</v>
      </c>
      <c r="E36" s="357">
        <v>150</v>
      </c>
      <c r="F36" s="640" t="s">
        <v>766</v>
      </c>
    </row>
    <row r="37" spans="1:6" s="383" customFormat="1" ht="12" customHeight="1" x14ac:dyDescent="0.25">
      <c r="A37" s="335" t="s">
        <v>65</v>
      </c>
      <c r="B37" s="385" t="s">
        <v>344</v>
      </c>
      <c r="C37" s="374">
        <v>200</v>
      </c>
      <c r="D37" s="374">
        <v>200</v>
      </c>
      <c r="E37" s="357">
        <v>410</v>
      </c>
      <c r="F37" s="640" t="s">
        <v>767</v>
      </c>
    </row>
    <row r="38" spans="1:6" s="383" customFormat="1" ht="12" customHeight="1" x14ac:dyDescent="0.25">
      <c r="A38" s="335" t="s">
        <v>119</v>
      </c>
      <c r="B38" s="385" t="s">
        <v>345</v>
      </c>
      <c r="C38" s="374">
        <v>1175</v>
      </c>
      <c r="D38" s="374">
        <v>1905</v>
      </c>
      <c r="E38" s="357">
        <v>6408</v>
      </c>
      <c r="F38" s="640" t="s">
        <v>768</v>
      </c>
    </row>
    <row r="39" spans="1:6" s="383" customFormat="1" ht="12" customHeight="1" x14ac:dyDescent="0.25">
      <c r="A39" s="335" t="s">
        <v>120</v>
      </c>
      <c r="B39" s="385" t="s">
        <v>346</v>
      </c>
      <c r="C39" s="374">
        <v>5020</v>
      </c>
      <c r="D39" s="374">
        <v>5020</v>
      </c>
      <c r="E39" s="357">
        <v>5141</v>
      </c>
      <c r="F39" s="640" t="s">
        <v>769</v>
      </c>
    </row>
    <row r="40" spans="1:6" s="383" customFormat="1" ht="12" customHeight="1" x14ac:dyDescent="0.25">
      <c r="A40" s="335" t="s">
        <v>121</v>
      </c>
      <c r="B40" s="385" t="s">
        <v>347</v>
      </c>
      <c r="C40" s="374">
        <v>1531</v>
      </c>
      <c r="D40" s="374">
        <v>1531</v>
      </c>
      <c r="E40" s="357">
        <v>2870</v>
      </c>
      <c r="F40" s="640" t="s">
        <v>770</v>
      </c>
    </row>
    <row r="41" spans="1:6" s="383" customFormat="1" ht="12" customHeight="1" x14ac:dyDescent="0.25">
      <c r="A41" s="335" t="s">
        <v>122</v>
      </c>
      <c r="B41" s="385" t="s">
        <v>348</v>
      </c>
      <c r="C41" s="374">
        <v>1650</v>
      </c>
      <c r="D41" s="374">
        <v>1650</v>
      </c>
      <c r="E41" s="357">
        <v>1233</v>
      </c>
      <c r="F41" s="640" t="s">
        <v>771</v>
      </c>
    </row>
    <row r="42" spans="1:6" s="383" customFormat="1" ht="12" customHeight="1" x14ac:dyDescent="0.25">
      <c r="A42" s="335" t="s">
        <v>123</v>
      </c>
      <c r="B42" s="385" t="s">
        <v>349</v>
      </c>
      <c r="C42" s="374">
        <v>1000</v>
      </c>
      <c r="D42" s="374">
        <v>1000</v>
      </c>
      <c r="E42" s="357">
        <v>580</v>
      </c>
      <c r="F42" s="640" t="s">
        <v>772</v>
      </c>
    </row>
    <row r="43" spans="1:6" s="383" customFormat="1" ht="12" customHeight="1" x14ac:dyDescent="0.25">
      <c r="A43" s="335" t="s">
        <v>350</v>
      </c>
      <c r="B43" s="385" t="s">
        <v>351</v>
      </c>
      <c r="C43" s="377">
        <v>0</v>
      </c>
      <c r="D43" s="377">
        <v>0</v>
      </c>
      <c r="E43" s="360">
        <v>0</v>
      </c>
      <c r="F43" s="640" t="s">
        <v>773</v>
      </c>
    </row>
    <row r="44" spans="1:6" s="383" customFormat="1" ht="12" customHeight="1" thickBot="1" x14ac:dyDescent="0.3">
      <c r="A44" s="337" t="s">
        <v>352</v>
      </c>
      <c r="B44" s="386" t="s">
        <v>353</v>
      </c>
      <c r="C44" s="378">
        <v>384</v>
      </c>
      <c r="D44" s="378">
        <v>384</v>
      </c>
      <c r="E44" s="361">
        <v>426</v>
      </c>
      <c r="F44" s="640" t="s">
        <v>774</v>
      </c>
    </row>
    <row r="45" spans="1:6" s="383" customFormat="1" ht="12" customHeight="1" thickBot="1" x14ac:dyDescent="0.3">
      <c r="A45" s="341" t="s">
        <v>9</v>
      </c>
      <c r="B45" s="342" t="s">
        <v>354</v>
      </c>
      <c r="C45" s="373">
        <v>0</v>
      </c>
      <c r="D45" s="373">
        <v>0</v>
      </c>
      <c r="E45" s="356">
        <v>0</v>
      </c>
      <c r="F45" s="640" t="s">
        <v>775</v>
      </c>
    </row>
    <row r="46" spans="1:6" s="383" customFormat="1" ht="12" customHeight="1" x14ac:dyDescent="0.25">
      <c r="A46" s="336" t="s">
        <v>66</v>
      </c>
      <c r="B46" s="384" t="s">
        <v>355</v>
      </c>
      <c r="C46" s="395">
        <v>0</v>
      </c>
      <c r="D46" s="395">
        <v>0</v>
      </c>
      <c r="E46" s="362">
        <v>0</v>
      </c>
      <c r="F46" s="640" t="s">
        <v>776</v>
      </c>
    </row>
    <row r="47" spans="1:6" s="383" customFormat="1" ht="12" customHeight="1" x14ac:dyDescent="0.25">
      <c r="A47" s="335" t="s">
        <v>67</v>
      </c>
      <c r="B47" s="385" t="s">
        <v>356</v>
      </c>
      <c r="C47" s="377">
        <v>0</v>
      </c>
      <c r="D47" s="377">
        <v>0</v>
      </c>
      <c r="E47" s="360">
        <v>0</v>
      </c>
      <c r="F47" s="640" t="s">
        <v>777</v>
      </c>
    </row>
    <row r="48" spans="1:6" s="383" customFormat="1" ht="12" customHeight="1" x14ac:dyDescent="0.25">
      <c r="A48" s="335" t="s">
        <v>357</v>
      </c>
      <c r="B48" s="385" t="s">
        <v>358</v>
      </c>
      <c r="C48" s="377">
        <v>0</v>
      </c>
      <c r="D48" s="377">
        <v>0</v>
      </c>
      <c r="E48" s="360">
        <v>0</v>
      </c>
      <c r="F48" s="640" t="s">
        <v>778</v>
      </c>
    </row>
    <row r="49" spans="1:6" s="383" customFormat="1" ht="12" customHeight="1" x14ac:dyDescent="0.25">
      <c r="A49" s="335" t="s">
        <v>359</v>
      </c>
      <c r="B49" s="385" t="s">
        <v>360</v>
      </c>
      <c r="C49" s="377">
        <v>0</v>
      </c>
      <c r="D49" s="377">
        <v>0</v>
      </c>
      <c r="E49" s="360">
        <v>0</v>
      </c>
      <c r="F49" s="640" t="s">
        <v>779</v>
      </c>
    </row>
    <row r="50" spans="1:6" s="383" customFormat="1" ht="12" customHeight="1" thickBot="1" x14ac:dyDescent="0.3">
      <c r="A50" s="337" t="s">
        <v>361</v>
      </c>
      <c r="B50" s="386" t="s">
        <v>362</v>
      </c>
      <c r="C50" s="378">
        <v>0</v>
      </c>
      <c r="D50" s="378">
        <v>0</v>
      </c>
      <c r="E50" s="361">
        <v>0</v>
      </c>
      <c r="F50" s="640" t="s">
        <v>780</v>
      </c>
    </row>
    <row r="51" spans="1:6" s="383" customFormat="1" ht="17.25" customHeight="1" thickBot="1" x14ac:dyDescent="0.3">
      <c r="A51" s="341" t="s">
        <v>124</v>
      </c>
      <c r="B51" s="342" t="s">
        <v>363</v>
      </c>
      <c r="C51" s="373">
        <v>0</v>
      </c>
      <c r="D51" s="373">
        <v>0</v>
      </c>
      <c r="E51" s="356">
        <v>0</v>
      </c>
      <c r="F51" s="640" t="s">
        <v>781</v>
      </c>
    </row>
    <row r="52" spans="1:6" s="383" customFormat="1" ht="12" customHeight="1" x14ac:dyDescent="0.25">
      <c r="A52" s="336" t="s">
        <v>68</v>
      </c>
      <c r="B52" s="384" t="s">
        <v>364</v>
      </c>
      <c r="C52" s="375">
        <v>0</v>
      </c>
      <c r="D52" s="375">
        <v>0</v>
      </c>
      <c r="E52" s="358">
        <v>0</v>
      </c>
      <c r="F52" s="640" t="s">
        <v>782</v>
      </c>
    </row>
    <row r="53" spans="1:6" s="383" customFormat="1" ht="12" customHeight="1" x14ac:dyDescent="0.25">
      <c r="A53" s="335" t="s">
        <v>69</v>
      </c>
      <c r="B53" s="385" t="s">
        <v>365</v>
      </c>
      <c r="C53" s="374">
        <v>0</v>
      </c>
      <c r="D53" s="374">
        <v>0</v>
      </c>
      <c r="E53" s="357">
        <v>0</v>
      </c>
      <c r="F53" s="640" t="s">
        <v>783</v>
      </c>
    </row>
    <row r="54" spans="1:6" s="383" customFormat="1" ht="12" customHeight="1" x14ac:dyDescent="0.25">
      <c r="A54" s="335" t="s">
        <v>366</v>
      </c>
      <c r="B54" s="385" t="s">
        <v>367</v>
      </c>
      <c r="C54" s="374">
        <v>0</v>
      </c>
      <c r="D54" s="374">
        <v>246</v>
      </c>
      <c r="E54" s="357">
        <v>246</v>
      </c>
      <c r="F54" s="640" t="s">
        <v>784</v>
      </c>
    </row>
    <row r="55" spans="1:6" s="383" customFormat="1" ht="12" customHeight="1" thickBot="1" x14ac:dyDescent="0.3">
      <c r="A55" s="337" t="s">
        <v>368</v>
      </c>
      <c r="B55" s="386" t="s">
        <v>369</v>
      </c>
      <c r="C55" s="376">
        <v>0</v>
      </c>
      <c r="D55" s="376">
        <v>0</v>
      </c>
      <c r="E55" s="359">
        <v>0</v>
      </c>
      <c r="F55" s="640" t="s">
        <v>785</v>
      </c>
    </row>
    <row r="56" spans="1:6" s="383" customFormat="1" ht="12" customHeight="1" thickBot="1" x14ac:dyDescent="0.3">
      <c r="A56" s="341" t="s">
        <v>11</v>
      </c>
      <c r="B56" s="363" t="s">
        <v>370</v>
      </c>
      <c r="C56" s="373">
        <v>0</v>
      </c>
      <c r="D56" s="373">
        <v>0</v>
      </c>
      <c r="E56" s="356">
        <v>0</v>
      </c>
      <c r="F56" s="640" t="s">
        <v>786</v>
      </c>
    </row>
    <row r="57" spans="1:6" s="383" customFormat="1" ht="12" customHeight="1" x14ac:dyDescent="0.25">
      <c r="A57" s="336" t="s">
        <v>125</v>
      </c>
      <c r="B57" s="384" t="s">
        <v>371</v>
      </c>
      <c r="C57" s="377">
        <v>0</v>
      </c>
      <c r="D57" s="377">
        <v>0</v>
      </c>
      <c r="E57" s="360">
        <v>0</v>
      </c>
      <c r="F57" s="640" t="s">
        <v>787</v>
      </c>
    </row>
    <row r="58" spans="1:6" s="383" customFormat="1" ht="12" customHeight="1" x14ac:dyDescent="0.25">
      <c r="A58" s="335" t="s">
        <v>126</v>
      </c>
      <c r="B58" s="385" t="s">
        <v>372</v>
      </c>
      <c r="C58" s="377">
        <v>0</v>
      </c>
      <c r="D58" s="377">
        <v>0</v>
      </c>
      <c r="E58" s="360">
        <v>0</v>
      </c>
      <c r="F58" s="640" t="s">
        <v>788</v>
      </c>
    </row>
    <row r="59" spans="1:6" s="383" customFormat="1" ht="12" customHeight="1" x14ac:dyDescent="0.25">
      <c r="A59" s="335" t="s">
        <v>154</v>
      </c>
      <c r="B59" s="385" t="s">
        <v>373</v>
      </c>
      <c r="C59" s="377">
        <v>0</v>
      </c>
      <c r="D59" s="377">
        <v>0</v>
      </c>
      <c r="E59" s="360">
        <v>0</v>
      </c>
      <c r="F59" s="640" t="s">
        <v>789</v>
      </c>
    </row>
    <row r="60" spans="1:6" s="383" customFormat="1" ht="12" customHeight="1" thickBot="1" x14ac:dyDescent="0.3">
      <c r="A60" s="337" t="s">
        <v>374</v>
      </c>
      <c r="B60" s="386" t="s">
        <v>375</v>
      </c>
      <c r="C60" s="377">
        <v>0</v>
      </c>
      <c r="D60" s="377">
        <v>0</v>
      </c>
      <c r="E60" s="360">
        <v>0</v>
      </c>
      <c r="F60" s="640" t="s">
        <v>790</v>
      </c>
    </row>
    <row r="61" spans="1:6" s="383" customFormat="1" ht="12" customHeight="1" thickBot="1" x14ac:dyDescent="0.3">
      <c r="A61" s="341" t="s">
        <v>12</v>
      </c>
      <c r="B61" s="342" t="s">
        <v>376</v>
      </c>
      <c r="C61" s="379">
        <v>0</v>
      </c>
      <c r="D61" s="379">
        <v>0</v>
      </c>
      <c r="E61" s="391">
        <v>0</v>
      </c>
      <c r="F61" s="640" t="s">
        <v>791</v>
      </c>
    </row>
    <row r="62" spans="1:6" s="383" customFormat="1" ht="12" customHeight="1" thickBot="1" x14ac:dyDescent="0.3">
      <c r="A62" s="396" t="s">
        <v>377</v>
      </c>
      <c r="B62" s="363" t="s">
        <v>378</v>
      </c>
      <c r="C62" s="373">
        <v>682836</v>
      </c>
      <c r="D62" s="373">
        <v>1059869</v>
      </c>
      <c r="E62" s="356">
        <v>1000589</v>
      </c>
      <c r="F62" s="640" t="s">
        <v>792</v>
      </c>
    </row>
    <row r="63" spans="1:6" s="383" customFormat="1" ht="12" customHeight="1" x14ac:dyDescent="0.25">
      <c r="A63" s="336" t="s">
        <v>379</v>
      </c>
      <c r="B63" s="384" t="s">
        <v>380</v>
      </c>
      <c r="C63" s="377">
        <v>0</v>
      </c>
      <c r="D63" s="377">
        <v>0</v>
      </c>
      <c r="E63" s="360">
        <v>0</v>
      </c>
      <c r="F63" s="640" t="s">
        <v>793</v>
      </c>
    </row>
    <row r="64" spans="1:6" s="383" customFormat="1" ht="12" customHeight="1" x14ac:dyDescent="0.25">
      <c r="A64" s="335" t="s">
        <v>381</v>
      </c>
      <c r="B64" s="385" t="s">
        <v>382</v>
      </c>
      <c r="C64" s="377">
        <v>0</v>
      </c>
      <c r="D64" s="377">
        <v>0</v>
      </c>
      <c r="E64" s="360">
        <v>0</v>
      </c>
      <c r="F64" s="640" t="s">
        <v>794</v>
      </c>
    </row>
    <row r="65" spans="1:6" s="383" customFormat="1" ht="12" customHeight="1" thickBot="1" x14ac:dyDescent="0.3">
      <c r="A65" s="337" t="s">
        <v>383</v>
      </c>
      <c r="B65" s="321" t="s">
        <v>428</v>
      </c>
      <c r="C65" s="377">
        <v>0</v>
      </c>
      <c r="D65" s="377">
        <v>0</v>
      </c>
      <c r="E65" s="360">
        <v>0</v>
      </c>
      <c r="F65" s="640" t="s">
        <v>795</v>
      </c>
    </row>
    <row r="66" spans="1:6" s="383" customFormat="1" ht="12" customHeight="1" thickBot="1" x14ac:dyDescent="0.3">
      <c r="A66" s="396" t="s">
        <v>385</v>
      </c>
      <c r="B66" s="363" t="s">
        <v>386</v>
      </c>
      <c r="C66" s="373">
        <v>682836</v>
      </c>
      <c r="D66" s="373">
        <v>1059869</v>
      </c>
      <c r="E66" s="356">
        <v>1000589</v>
      </c>
      <c r="F66" s="640" t="s">
        <v>796</v>
      </c>
    </row>
    <row r="67" spans="1:6" s="383" customFormat="1" ht="13.5" customHeight="1" x14ac:dyDescent="0.25">
      <c r="A67" s="336" t="s">
        <v>104</v>
      </c>
      <c r="B67" s="384" t="s">
        <v>387</v>
      </c>
      <c r="C67" s="377">
        <v>0</v>
      </c>
      <c r="D67" s="377">
        <v>0</v>
      </c>
      <c r="E67" s="360">
        <v>0</v>
      </c>
      <c r="F67" s="640" t="s">
        <v>797</v>
      </c>
    </row>
    <row r="68" spans="1:6" s="383" customFormat="1" ht="12" customHeight="1" x14ac:dyDescent="0.25">
      <c r="A68" s="335" t="s">
        <v>105</v>
      </c>
      <c r="B68" s="385" t="s">
        <v>388</v>
      </c>
      <c r="C68" s="377">
        <v>0</v>
      </c>
      <c r="D68" s="377">
        <v>0</v>
      </c>
      <c r="E68" s="360">
        <v>0</v>
      </c>
      <c r="F68" s="640" t="s">
        <v>798</v>
      </c>
    </row>
    <row r="69" spans="1:6" s="383" customFormat="1" ht="12" customHeight="1" x14ac:dyDescent="0.25">
      <c r="A69" s="335" t="s">
        <v>389</v>
      </c>
      <c r="B69" s="385" t="s">
        <v>390</v>
      </c>
      <c r="C69" s="377">
        <v>0</v>
      </c>
      <c r="D69" s="377">
        <v>0</v>
      </c>
      <c r="E69" s="360">
        <v>0</v>
      </c>
      <c r="F69" s="640" t="s">
        <v>799</v>
      </c>
    </row>
    <row r="70" spans="1:6" s="383" customFormat="1" ht="12" customHeight="1" thickBot="1" x14ac:dyDescent="0.3">
      <c r="A70" s="337" t="s">
        <v>391</v>
      </c>
      <c r="B70" s="386" t="s">
        <v>392</v>
      </c>
      <c r="C70" s="377">
        <v>0</v>
      </c>
      <c r="D70" s="377">
        <v>0</v>
      </c>
      <c r="E70" s="360">
        <v>0</v>
      </c>
      <c r="F70" s="640" t="s">
        <v>800</v>
      </c>
    </row>
    <row r="71" spans="1:6" s="383" customFormat="1" ht="12" customHeight="1" thickBot="1" x14ac:dyDescent="0.3">
      <c r="A71" s="396" t="s">
        <v>393</v>
      </c>
      <c r="B71" s="363" t="s">
        <v>394</v>
      </c>
      <c r="C71" s="373">
        <v>682836</v>
      </c>
      <c r="D71" s="373">
        <v>1059869</v>
      </c>
      <c r="E71" s="356">
        <v>1000589</v>
      </c>
      <c r="F71" s="640" t="s">
        <v>801</v>
      </c>
    </row>
    <row r="72" spans="1:6" s="383" customFormat="1" ht="12" customHeight="1" x14ac:dyDescent="0.25">
      <c r="A72" s="336" t="s">
        <v>395</v>
      </c>
      <c r="B72" s="384" t="s">
        <v>396</v>
      </c>
      <c r="C72" s="377">
        <v>55000</v>
      </c>
      <c r="D72" s="377">
        <v>73588</v>
      </c>
      <c r="E72" s="360">
        <v>73588</v>
      </c>
      <c r="F72" s="640" t="s">
        <v>802</v>
      </c>
    </row>
    <row r="73" spans="1:6" s="383" customFormat="1" ht="12" customHeight="1" thickBot="1" x14ac:dyDescent="0.3">
      <c r="A73" s="337" t="s">
        <v>397</v>
      </c>
      <c r="B73" s="386" t="s">
        <v>398</v>
      </c>
      <c r="C73" s="377">
        <v>0</v>
      </c>
      <c r="D73" s="377">
        <v>0</v>
      </c>
      <c r="E73" s="360">
        <v>0</v>
      </c>
      <c r="F73" s="640" t="s">
        <v>803</v>
      </c>
    </row>
    <row r="74" spans="1:6" s="383" customFormat="1" ht="12" customHeight="1" thickBot="1" x14ac:dyDescent="0.3">
      <c r="A74" s="396" t="s">
        <v>399</v>
      </c>
      <c r="B74" s="363" t="s">
        <v>400</v>
      </c>
      <c r="C74" s="373">
        <v>682836</v>
      </c>
      <c r="D74" s="373">
        <v>1059869</v>
      </c>
      <c r="E74" s="356">
        <v>1000589</v>
      </c>
      <c r="F74" s="640" t="s">
        <v>804</v>
      </c>
    </row>
    <row r="75" spans="1:6" s="383" customFormat="1" ht="12" customHeight="1" x14ac:dyDescent="0.25">
      <c r="A75" s="336" t="s">
        <v>401</v>
      </c>
      <c r="B75" s="384" t="s">
        <v>402</v>
      </c>
      <c r="C75" s="377">
        <v>0</v>
      </c>
      <c r="D75" s="377">
        <v>4615</v>
      </c>
      <c r="E75" s="360">
        <v>4615</v>
      </c>
      <c r="F75" s="640" t="s">
        <v>805</v>
      </c>
    </row>
    <row r="76" spans="1:6" s="383" customFormat="1" ht="12" customHeight="1" x14ac:dyDescent="0.25">
      <c r="A76" s="335" t="s">
        <v>403</v>
      </c>
      <c r="B76" s="385" t="s">
        <v>404</v>
      </c>
      <c r="C76" s="377">
        <v>0</v>
      </c>
      <c r="D76" s="377">
        <v>0</v>
      </c>
      <c r="E76" s="360">
        <v>0</v>
      </c>
      <c r="F76" s="640" t="s">
        <v>806</v>
      </c>
    </row>
    <row r="77" spans="1:6" s="383" customFormat="1" ht="12" customHeight="1" thickBot="1" x14ac:dyDescent="0.3">
      <c r="A77" s="337" t="s">
        <v>405</v>
      </c>
      <c r="B77" s="365" t="s">
        <v>406</v>
      </c>
      <c r="C77" s="377">
        <v>0</v>
      </c>
      <c r="D77" s="377">
        <v>0</v>
      </c>
      <c r="E77" s="360">
        <v>0</v>
      </c>
      <c r="F77" s="640" t="s">
        <v>807</v>
      </c>
    </row>
    <row r="78" spans="1:6" s="383" customFormat="1" ht="12" customHeight="1" thickBot="1" x14ac:dyDescent="0.3">
      <c r="A78" s="396" t="s">
        <v>407</v>
      </c>
      <c r="B78" s="363" t="s">
        <v>408</v>
      </c>
      <c r="C78" s="373">
        <v>682836</v>
      </c>
      <c r="D78" s="373">
        <v>1059869</v>
      </c>
      <c r="E78" s="356">
        <v>1000589</v>
      </c>
      <c r="F78" s="640" t="s">
        <v>808</v>
      </c>
    </row>
    <row r="79" spans="1:6" s="383" customFormat="1" ht="12" customHeight="1" x14ac:dyDescent="0.25">
      <c r="A79" s="387" t="s">
        <v>409</v>
      </c>
      <c r="B79" s="384" t="s">
        <v>410</v>
      </c>
      <c r="C79" s="377">
        <v>0</v>
      </c>
      <c r="D79" s="377">
        <v>0</v>
      </c>
      <c r="E79" s="360">
        <v>0</v>
      </c>
      <c r="F79" s="640" t="s">
        <v>809</v>
      </c>
    </row>
    <row r="80" spans="1:6" s="383" customFormat="1" ht="12" customHeight="1" x14ac:dyDescent="0.25">
      <c r="A80" s="388" t="s">
        <v>411</v>
      </c>
      <c r="B80" s="385" t="s">
        <v>412</v>
      </c>
      <c r="C80" s="377">
        <v>0</v>
      </c>
      <c r="D80" s="377">
        <v>0</v>
      </c>
      <c r="E80" s="360">
        <v>0</v>
      </c>
      <c r="F80" s="640" t="s">
        <v>810</v>
      </c>
    </row>
    <row r="81" spans="1:6" s="383" customFormat="1" ht="12" customHeight="1" x14ac:dyDescent="0.25">
      <c r="A81" s="388" t="s">
        <v>413</v>
      </c>
      <c r="B81" s="385" t="s">
        <v>414</v>
      </c>
      <c r="C81" s="377">
        <v>0</v>
      </c>
      <c r="D81" s="377">
        <v>0</v>
      </c>
      <c r="E81" s="360">
        <v>0</v>
      </c>
      <c r="F81" s="640" t="s">
        <v>811</v>
      </c>
    </row>
    <row r="82" spans="1:6" s="383" customFormat="1" ht="12" customHeight="1" thickBot="1" x14ac:dyDescent="0.3">
      <c r="A82" s="397" t="s">
        <v>415</v>
      </c>
      <c r="B82" s="365" t="s">
        <v>416</v>
      </c>
      <c r="C82" s="377">
        <v>0</v>
      </c>
      <c r="D82" s="377">
        <v>0</v>
      </c>
      <c r="E82" s="360">
        <v>0</v>
      </c>
      <c r="F82" s="640" t="s">
        <v>812</v>
      </c>
    </row>
    <row r="83" spans="1:6" s="383" customFormat="1" ht="12" customHeight="1" thickBot="1" x14ac:dyDescent="0.3">
      <c r="A83" s="396" t="s">
        <v>417</v>
      </c>
      <c r="B83" s="363" t="s">
        <v>418</v>
      </c>
      <c r="C83" s="399">
        <v>0</v>
      </c>
      <c r="D83" s="399">
        <v>0</v>
      </c>
      <c r="E83" s="400">
        <v>0</v>
      </c>
      <c r="F83" s="640" t="s">
        <v>813</v>
      </c>
    </row>
    <row r="84" spans="1:6" s="383" customFormat="1" ht="12" customHeight="1" thickBot="1" x14ac:dyDescent="0.3">
      <c r="A84" s="396" t="s">
        <v>419</v>
      </c>
      <c r="B84" s="319" t="s">
        <v>420</v>
      </c>
      <c r="C84" s="379">
        <v>682836</v>
      </c>
      <c r="D84" s="379">
        <v>1059869</v>
      </c>
      <c r="E84" s="391">
        <v>1000589</v>
      </c>
      <c r="F84" s="640" t="s">
        <v>814</v>
      </c>
    </row>
    <row r="85" spans="1:6" s="383" customFormat="1" ht="12" customHeight="1" thickBot="1" x14ac:dyDescent="0.3">
      <c r="A85" s="398" t="s">
        <v>421</v>
      </c>
      <c r="B85" s="322" t="s">
        <v>422</v>
      </c>
      <c r="C85" s="379">
        <v>0</v>
      </c>
      <c r="D85" s="379">
        <v>0</v>
      </c>
      <c r="E85" s="391">
        <v>0</v>
      </c>
      <c r="F85" s="640" t="s">
        <v>815</v>
      </c>
    </row>
    <row r="86" spans="1:6" s="383" customFormat="1" ht="12" customHeight="1" x14ac:dyDescent="0.25">
      <c r="A86" s="317"/>
      <c r="B86" s="317"/>
      <c r="C86" s="318"/>
      <c r="D86" s="318"/>
      <c r="E86" s="318"/>
      <c r="F86" s="640"/>
    </row>
    <row r="87" spans="1:6" ht="16.5" customHeight="1" x14ac:dyDescent="0.3">
      <c r="A87" s="1277" t="s">
        <v>33</v>
      </c>
      <c r="B87" s="1277"/>
      <c r="C87" s="1277"/>
      <c r="D87" s="1277"/>
      <c r="E87" s="1277"/>
      <c r="F87" s="638"/>
    </row>
    <row r="88" spans="1:6" s="389" customFormat="1" ht="16.5" customHeight="1" thickBot="1" x14ac:dyDescent="0.35">
      <c r="A88" s="40" t="s">
        <v>108</v>
      </c>
      <c r="B88" s="40"/>
      <c r="C88" s="350"/>
      <c r="D88" s="350"/>
      <c r="E88" s="350" t="s">
        <v>153</v>
      </c>
      <c r="F88" s="641"/>
    </row>
    <row r="89" spans="1:6" s="389" customFormat="1" ht="16.5" customHeight="1" x14ac:dyDescent="0.3">
      <c r="A89" s="1283" t="s">
        <v>58</v>
      </c>
      <c r="B89" s="1280" t="s">
        <v>173</v>
      </c>
      <c r="C89" s="1278" t="str">
        <f>+C3</f>
        <v>2019. évi</v>
      </c>
      <c r="D89" s="1278"/>
      <c r="E89" s="1279"/>
      <c r="F89" s="641"/>
    </row>
    <row r="90" spans="1:6" ht="38.1" customHeight="1" thickBot="1" x14ac:dyDescent="0.35">
      <c r="A90" s="1284"/>
      <c r="B90" s="1281"/>
      <c r="C90" s="41" t="s">
        <v>174</v>
      </c>
      <c r="D90" s="41" t="s">
        <v>178</v>
      </c>
      <c r="E90" s="42" t="s">
        <v>179</v>
      </c>
      <c r="F90" s="638"/>
    </row>
    <row r="91" spans="1:6" s="382" customFormat="1" ht="12" customHeight="1" thickBot="1" x14ac:dyDescent="0.25">
      <c r="A91" s="346" t="s">
        <v>423</v>
      </c>
      <c r="B91" s="347" t="s">
        <v>424</v>
      </c>
      <c r="C91" s="347" t="s">
        <v>425</v>
      </c>
      <c r="D91" s="347" t="s">
        <v>426</v>
      </c>
      <c r="E91" s="348" t="s">
        <v>427</v>
      </c>
      <c r="F91" s="639"/>
    </row>
    <row r="92" spans="1:6" ht="12" customHeight="1" thickBot="1" x14ac:dyDescent="0.35">
      <c r="A92" s="343" t="s">
        <v>4</v>
      </c>
      <c r="B92" s="345" t="s">
        <v>429</v>
      </c>
      <c r="C92" s="372">
        <v>0</v>
      </c>
      <c r="D92" s="372">
        <v>0</v>
      </c>
      <c r="E92" s="327">
        <v>0</v>
      </c>
      <c r="F92" s="638" t="s">
        <v>736</v>
      </c>
    </row>
    <row r="93" spans="1:6" ht="12" customHeight="1" x14ac:dyDescent="0.3">
      <c r="A93" s="338" t="s">
        <v>70</v>
      </c>
      <c r="B93" s="331" t="s">
        <v>34</v>
      </c>
      <c r="C93" s="83">
        <v>19929</v>
      </c>
      <c r="D93" s="83">
        <v>40516</v>
      </c>
      <c r="E93" s="326">
        <v>38897</v>
      </c>
      <c r="F93" s="638" t="s">
        <v>737</v>
      </c>
    </row>
    <row r="94" spans="1:6" ht="12" customHeight="1" x14ac:dyDescent="0.3">
      <c r="A94" s="335" t="s">
        <v>71</v>
      </c>
      <c r="B94" s="329" t="s">
        <v>127</v>
      </c>
      <c r="C94" s="374">
        <v>4835</v>
      </c>
      <c r="D94" s="374">
        <v>9849</v>
      </c>
      <c r="E94" s="357">
        <v>9202</v>
      </c>
      <c r="F94" s="638" t="s">
        <v>738</v>
      </c>
    </row>
    <row r="95" spans="1:6" ht="12" customHeight="1" x14ac:dyDescent="0.3">
      <c r="A95" s="335" t="s">
        <v>72</v>
      </c>
      <c r="B95" s="329" t="s">
        <v>98</v>
      </c>
      <c r="C95" s="376">
        <v>122986</v>
      </c>
      <c r="D95" s="376">
        <v>171339</v>
      </c>
      <c r="E95" s="359">
        <v>154856</v>
      </c>
      <c r="F95" s="638" t="s">
        <v>739</v>
      </c>
    </row>
    <row r="96" spans="1:6" ht="12" customHeight="1" x14ac:dyDescent="0.3">
      <c r="A96" s="335" t="s">
        <v>73</v>
      </c>
      <c r="B96" s="332" t="s">
        <v>128</v>
      </c>
      <c r="C96" s="376">
        <v>12270</v>
      </c>
      <c r="D96" s="376">
        <v>13652</v>
      </c>
      <c r="E96" s="359">
        <v>13403</v>
      </c>
      <c r="F96" s="638" t="s">
        <v>740</v>
      </c>
    </row>
    <row r="97" spans="1:6" ht="12" customHeight="1" x14ac:dyDescent="0.3">
      <c r="A97" s="335" t="s">
        <v>82</v>
      </c>
      <c r="B97" s="340" t="s">
        <v>129</v>
      </c>
      <c r="C97" s="376">
        <v>19202</v>
      </c>
      <c r="D97" s="376">
        <v>68864</v>
      </c>
      <c r="E97" s="359">
        <v>12588</v>
      </c>
      <c r="F97" s="638" t="s">
        <v>741</v>
      </c>
    </row>
    <row r="98" spans="1:6" ht="12" customHeight="1" x14ac:dyDescent="0.3">
      <c r="A98" s="335" t="s">
        <v>74</v>
      </c>
      <c r="B98" s="329" t="s">
        <v>430</v>
      </c>
      <c r="C98" s="376">
        <v>0</v>
      </c>
      <c r="D98" s="376">
        <v>692</v>
      </c>
      <c r="E98" s="359">
        <v>692</v>
      </c>
      <c r="F98" s="638" t="s">
        <v>742</v>
      </c>
    </row>
    <row r="99" spans="1:6" ht="12" customHeight="1" x14ac:dyDescent="0.3">
      <c r="A99" s="335" t="s">
        <v>75</v>
      </c>
      <c r="B99" s="352" t="s">
        <v>431</v>
      </c>
      <c r="C99" s="376">
        <v>0</v>
      </c>
      <c r="D99" s="376">
        <v>0</v>
      </c>
      <c r="E99" s="359">
        <v>0</v>
      </c>
      <c r="F99" s="638" t="s">
        <v>743</v>
      </c>
    </row>
    <row r="100" spans="1:6" ht="12" customHeight="1" x14ac:dyDescent="0.3">
      <c r="A100" s="335" t="s">
        <v>83</v>
      </c>
      <c r="B100" s="353" t="s">
        <v>432</v>
      </c>
      <c r="C100" s="376">
        <v>0</v>
      </c>
      <c r="D100" s="376">
        <v>0</v>
      </c>
      <c r="E100" s="359">
        <v>0</v>
      </c>
      <c r="F100" s="638" t="s">
        <v>744</v>
      </c>
    </row>
    <row r="101" spans="1:6" ht="12" customHeight="1" x14ac:dyDescent="0.3">
      <c r="A101" s="335" t="s">
        <v>84</v>
      </c>
      <c r="B101" s="353" t="s">
        <v>433</v>
      </c>
      <c r="C101" s="376">
        <v>0</v>
      </c>
      <c r="D101" s="376">
        <v>0</v>
      </c>
      <c r="E101" s="359">
        <v>0</v>
      </c>
      <c r="F101" s="638" t="s">
        <v>745</v>
      </c>
    </row>
    <row r="102" spans="1:6" ht="12" customHeight="1" x14ac:dyDescent="0.3">
      <c r="A102" s="335" t="s">
        <v>85</v>
      </c>
      <c r="B102" s="352" t="s">
        <v>434</v>
      </c>
      <c r="C102" s="376">
        <v>5090</v>
      </c>
      <c r="D102" s="376">
        <v>5090</v>
      </c>
      <c r="E102" s="359">
        <v>4208</v>
      </c>
      <c r="F102" s="638" t="s">
        <v>746</v>
      </c>
    </row>
    <row r="103" spans="1:6" ht="12" customHeight="1" x14ac:dyDescent="0.3">
      <c r="A103" s="335" t="s">
        <v>86</v>
      </c>
      <c r="B103" s="352" t="s">
        <v>435</v>
      </c>
      <c r="C103" s="376">
        <v>0</v>
      </c>
      <c r="D103" s="376">
        <v>0</v>
      </c>
      <c r="E103" s="359">
        <v>0</v>
      </c>
      <c r="F103" s="638" t="s">
        <v>747</v>
      </c>
    </row>
    <row r="104" spans="1:6" ht="12" customHeight="1" x14ac:dyDescent="0.3">
      <c r="A104" s="335" t="s">
        <v>88</v>
      </c>
      <c r="B104" s="353" t="s">
        <v>436</v>
      </c>
      <c r="C104" s="376">
        <v>0</v>
      </c>
      <c r="D104" s="376">
        <v>0</v>
      </c>
      <c r="E104" s="359">
        <v>0</v>
      </c>
      <c r="F104" s="638" t="s">
        <v>748</v>
      </c>
    </row>
    <row r="105" spans="1:6" ht="12" customHeight="1" x14ac:dyDescent="0.3">
      <c r="A105" s="334" t="s">
        <v>130</v>
      </c>
      <c r="B105" s="354" t="s">
        <v>437</v>
      </c>
      <c r="C105" s="376">
        <v>0</v>
      </c>
      <c r="D105" s="376">
        <v>0</v>
      </c>
      <c r="E105" s="359">
        <v>0</v>
      </c>
      <c r="F105" s="638" t="s">
        <v>749</v>
      </c>
    </row>
    <row r="106" spans="1:6" ht="12" customHeight="1" x14ac:dyDescent="0.3">
      <c r="A106" s="335" t="s">
        <v>438</v>
      </c>
      <c r="B106" s="354" t="s">
        <v>439</v>
      </c>
      <c r="C106" s="376">
        <v>0</v>
      </c>
      <c r="D106" s="376">
        <v>0</v>
      </c>
      <c r="E106" s="359">
        <v>0</v>
      </c>
      <c r="F106" s="638" t="s">
        <v>750</v>
      </c>
    </row>
    <row r="107" spans="1:6" ht="12" customHeight="1" thickBot="1" x14ac:dyDescent="0.35">
      <c r="A107" s="339" t="s">
        <v>440</v>
      </c>
      <c r="B107" s="355" t="s">
        <v>441</v>
      </c>
      <c r="C107" s="84">
        <v>9862</v>
      </c>
      <c r="D107" s="84">
        <v>7862</v>
      </c>
      <c r="E107" s="320">
        <v>7688</v>
      </c>
      <c r="F107" s="638" t="s">
        <v>751</v>
      </c>
    </row>
    <row r="108" spans="1:6" ht="12" customHeight="1" thickBot="1" x14ac:dyDescent="0.35">
      <c r="A108" s="341" t="s">
        <v>5</v>
      </c>
      <c r="B108" s="344" t="s">
        <v>442</v>
      </c>
      <c r="C108" s="373">
        <v>682836</v>
      </c>
      <c r="D108" s="373">
        <v>1059869</v>
      </c>
      <c r="E108" s="356">
        <v>1000589</v>
      </c>
      <c r="F108" s="638" t="s">
        <v>752</v>
      </c>
    </row>
    <row r="109" spans="1:6" ht="12" customHeight="1" x14ac:dyDescent="0.3">
      <c r="A109" s="336" t="s">
        <v>76</v>
      </c>
      <c r="B109" s="329" t="s">
        <v>152</v>
      </c>
      <c r="C109" s="375">
        <v>6240</v>
      </c>
      <c r="D109" s="375">
        <v>50730</v>
      </c>
      <c r="E109" s="358">
        <v>35098</v>
      </c>
      <c r="F109" s="638" t="s">
        <v>753</v>
      </c>
    </row>
    <row r="110" spans="1:6" ht="12" customHeight="1" x14ac:dyDescent="0.3">
      <c r="A110" s="336" t="s">
        <v>77</v>
      </c>
      <c r="B110" s="333" t="s">
        <v>443</v>
      </c>
      <c r="C110" s="375">
        <v>0</v>
      </c>
      <c r="D110" s="375">
        <v>0</v>
      </c>
      <c r="E110" s="358">
        <v>0</v>
      </c>
      <c r="F110" s="638" t="s">
        <v>754</v>
      </c>
    </row>
    <row r="111" spans="1:6" x14ac:dyDescent="0.3">
      <c r="A111" s="336" t="s">
        <v>78</v>
      </c>
      <c r="B111" s="333" t="s">
        <v>131</v>
      </c>
      <c r="C111" s="374">
        <v>6720</v>
      </c>
      <c r="D111" s="374">
        <v>9414</v>
      </c>
      <c r="E111" s="357">
        <v>9399</v>
      </c>
      <c r="F111" s="638" t="s">
        <v>755</v>
      </c>
    </row>
    <row r="112" spans="1:6" ht="12" customHeight="1" x14ac:dyDescent="0.3">
      <c r="A112" s="336" t="s">
        <v>79</v>
      </c>
      <c r="B112" s="333" t="s">
        <v>444</v>
      </c>
      <c r="C112" s="374">
        <v>0</v>
      </c>
      <c r="D112" s="374">
        <v>0</v>
      </c>
      <c r="E112" s="357">
        <v>0</v>
      </c>
      <c r="F112" s="638" t="s">
        <v>756</v>
      </c>
    </row>
    <row r="113" spans="1:6" ht="12" customHeight="1" x14ac:dyDescent="0.3">
      <c r="A113" s="336" t="s">
        <v>80</v>
      </c>
      <c r="B113" s="365" t="s">
        <v>155</v>
      </c>
      <c r="C113" s="374">
        <v>0</v>
      </c>
      <c r="D113" s="374">
        <v>0</v>
      </c>
      <c r="E113" s="357">
        <v>0</v>
      </c>
      <c r="F113" s="638" t="s">
        <v>757</v>
      </c>
    </row>
    <row r="114" spans="1:6" ht="21.75" customHeight="1" x14ac:dyDescent="0.3">
      <c r="A114" s="336" t="s">
        <v>87</v>
      </c>
      <c r="B114" s="364" t="s">
        <v>445</v>
      </c>
      <c r="C114" s="374">
        <v>0</v>
      </c>
      <c r="D114" s="374">
        <v>0</v>
      </c>
      <c r="E114" s="357">
        <v>0</v>
      </c>
      <c r="F114" s="638" t="s">
        <v>758</v>
      </c>
    </row>
    <row r="115" spans="1:6" ht="24" customHeight="1" x14ac:dyDescent="0.3">
      <c r="A115" s="336" t="s">
        <v>89</v>
      </c>
      <c r="B115" s="380" t="s">
        <v>446</v>
      </c>
      <c r="C115" s="374">
        <v>0</v>
      </c>
      <c r="D115" s="374">
        <v>0</v>
      </c>
      <c r="E115" s="357">
        <v>0</v>
      </c>
      <c r="F115" s="638" t="s">
        <v>759</v>
      </c>
    </row>
    <row r="116" spans="1:6" ht="12" customHeight="1" x14ac:dyDescent="0.3">
      <c r="A116" s="336" t="s">
        <v>132</v>
      </c>
      <c r="B116" s="353" t="s">
        <v>433</v>
      </c>
      <c r="C116" s="374">
        <v>0</v>
      </c>
      <c r="D116" s="374">
        <v>0</v>
      </c>
      <c r="E116" s="357">
        <v>0</v>
      </c>
      <c r="F116" s="638" t="s">
        <v>760</v>
      </c>
    </row>
    <row r="117" spans="1:6" ht="12" customHeight="1" x14ac:dyDescent="0.3">
      <c r="A117" s="336" t="s">
        <v>133</v>
      </c>
      <c r="B117" s="353" t="s">
        <v>447</v>
      </c>
      <c r="C117" s="374">
        <v>0</v>
      </c>
      <c r="D117" s="374">
        <v>0</v>
      </c>
      <c r="E117" s="357">
        <v>0</v>
      </c>
      <c r="F117" s="638" t="s">
        <v>761</v>
      </c>
    </row>
    <row r="118" spans="1:6" ht="12" customHeight="1" x14ac:dyDescent="0.3">
      <c r="A118" s="336" t="s">
        <v>134</v>
      </c>
      <c r="B118" s="353" t="s">
        <v>448</v>
      </c>
      <c r="C118" s="374">
        <v>0</v>
      </c>
      <c r="D118" s="374">
        <v>0</v>
      </c>
      <c r="E118" s="357">
        <v>0</v>
      </c>
      <c r="F118" s="638" t="s">
        <v>762</v>
      </c>
    </row>
    <row r="119" spans="1:6" s="401" customFormat="1" ht="12" customHeight="1" x14ac:dyDescent="0.3">
      <c r="A119" s="336" t="s">
        <v>449</v>
      </c>
      <c r="B119" s="353" t="s">
        <v>436</v>
      </c>
      <c r="C119" s="374">
        <v>0</v>
      </c>
      <c r="D119" s="374">
        <v>0</v>
      </c>
      <c r="E119" s="357">
        <v>0</v>
      </c>
      <c r="F119" s="638" t="s">
        <v>763</v>
      </c>
    </row>
    <row r="120" spans="1:6" ht="12" customHeight="1" x14ac:dyDescent="0.3">
      <c r="A120" s="336" t="s">
        <v>450</v>
      </c>
      <c r="B120" s="353" t="s">
        <v>451</v>
      </c>
      <c r="C120" s="374">
        <v>0</v>
      </c>
      <c r="D120" s="374">
        <v>0</v>
      </c>
      <c r="E120" s="357">
        <v>0</v>
      </c>
      <c r="F120" s="638" t="s">
        <v>764</v>
      </c>
    </row>
    <row r="121" spans="1:6" ht="12" customHeight="1" thickBot="1" x14ac:dyDescent="0.35">
      <c r="A121" s="334" t="s">
        <v>452</v>
      </c>
      <c r="B121" s="353" t="s">
        <v>453</v>
      </c>
      <c r="C121" s="376">
        <v>0</v>
      </c>
      <c r="D121" s="376">
        <v>0</v>
      </c>
      <c r="E121" s="359">
        <v>0</v>
      </c>
      <c r="F121" s="638" t="s">
        <v>765</v>
      </c>
    </row>
    <row r="122" spans="1:6" ht="12" customHeight="1" thickBot="1" x14ac:dyDescent="0.35">
      <c r="A122" s="341" t="s">
        <v>6</v>
      </c>
      <c r="B122" s="349" t="s">
        <v>454</v>
      </c>
      <c r="C122" s="373">
        <v>682836</v>
      </c>
      <c r="D122" s="373">
        <v>1059869</v>
      </c>
      <c r="E122" s="356">
        <v>1000589</v>
      </c>
      <c r="F122" s="638" t="s">
        <v>766</v>
      </c>
    </row>
    <row r="123" spans="1:6" ht="12" customHeight="1" x14ac:dyDescent="0.3">
      <c r="A123" s="336" t="s">
        <v>59</v>
      </c>
      <c r="B123" s="330" t="s">
        <v>44</v>
      </c>
      <c r="C123" s="375">
        <v>4250</v>
      </c>
      <c r="D123" s="375">
        <v>55220</v>
      </c>
      <c r="E123" s="358">
        <v>0</v>
      </c>
      <c r="F123" s="638" t="s">
        <v>767</v>
      </c>
    </row>
    <row r="124" spans="1:6" ht="12" customHeight="1" thickBot="1" x14ac:dyDescent="0.35">
      <c r="A124" s="337" t="s">
        <v>60</v>
      </c>
      <c r="B124" s="333" t="s">
        <v>45</v>
      </c>
      <c r="C124" s="376">
        <v>0</v>
      </c>
      <c r="D124" s="376">
        <v>0</v>
      </c>
      <c r="E124" s="359">
        <v>0</v>
      </c>
      <c r="F124" s="638" t="s">
        <v>768</v>
      </c>
    </row>
    <row r="125" spans="1:6" ht="12" customHeight="1" thickBot="1" x14ac:dyDescent="0.35">
      <c r="A125" s="341" t="s">
        <v>7</v>
      </c>
      <c r="B125" s="349" t="s">
        <v>455</v>
      </c>
      <c r="C125" s="373">
        <v>0</v>
      </c>
      <c r="D125" s="373">
        <v>0</v>
      </c>
      <c r="E125" s="356">
        <v>0</v>
      </c>
      <c r="F125" s="638" t="s">
        <v>769</v>
      </c>
    </row>
    <row r="126" spans="1:6" ht="12" customHeight="1" thickBot="1" x14ac:dyDescent="0.35">
      <c r="A126" s="341" t="s">
        <v>8</v>
      </c>
      <c r="B126" s="349" t="s">
        <v>456</v>
      </c>
      <c r="C126" s="373">
        <v>682836</v>
      </c>
      <c r="D126" s="373">
        <v>1059869</v>
      </c>
      <c r="E126" s="356">
        <v>1000589</v>
      </c>
      <c r="F126" s="638" t="s">
        <v>770</v>
      </c>
    </row>
    <row r="127" spans="1:6" ht="12" customHeight="1" x14ac:dyDescent="0.3">
      <c r="A127" s="336" t="s">
        <v>63</v>
      </c>
      <c r="B127" s="330" t="s">
        <v>457</v>
      </c>
      <c r="C127" s="374">
        <v>0</v>
      </c>
      <c r="D127" s="374">
        <v>0</v>
      </c>
      <c r="E127" s="357">
        <v>0</v>
      </c>
      <c r="F127" s="638" t="s">
        <v>771</v>
      </c>
    </row>
    <row r="128" spans="1:6" ht="12" customHeight="1" x14ac:dyDescent="0.3">
      <c r="A128" s="336" t="s">
        <v>64</v>
      </c>
      <c r="B128" s="330" t="s">
        <v>458</v>
      </c>
      <c r="C128" s="374">
        <v>0</v>
      </c>
      <c r="D128" s="374">
        <v>0</v>
      </c>
      <c r="E128" s="357">
        <v>0</v>
      </c>
      <c r="F128" s="638" t="s">
        <v>772</v>
      </c>
    </row>
    <row r="129" spans="1:9" ht="12" customHeight="1" thickBot="1" x14ac:dyDescent="0.35">
      <c r="A129" s="334" t="s">
        <v>65</v>
      </c>
      <c r="B129" s="328" t="s">
        <v>459</v>
      </c>
      <c r="C129" s="374">
        <v>0</v>
      </c>
      <c r="D129" s="374">
        <v>0</v>
      </c>
      <c r="E129" s="357">
        <v>0</v>
      </c>
      <c r="F129" s="638" t="s">
        <v>773</v>
      </c>
    </row>
    <row r="130" spans="1:9" ht="12" customHeight="1" thickBot="1" x14ac:dyDescent="0.35">
      <c r="A130" s="341" t="s">
        <v>9</v>
      </c>
      <c r="B130" s="349" t="s">
        <v>460</v>
      </c>
      <c r="C130" s="373">
        <v>682836</v>
      </c>
      <c r="D130" s="373">
        <v>1059869</v>
      </c>
      <c r="E130" s="356">
        <v>1000589</v>
      </c>
      <c r="F130" s="638" t="s">
        <v>774</v>
      </c>
    </row>
    <row r="131" spans="1:9" ht="12" customHeight="1" x14ac:dyDescent="0.3">
      <c r="A131" s="336" t="s">
        <v>66</v>
      </c>
      <c r="B131" s="330" t="s">
        <v>461</v>
      </c>
      <c r="C131" s="374">
        <v>0</v>
      </c>
      <c r="D131" s="374">
        <v>0</v>
      </c>
      <c r="E131" s="357">
        <v>0</v>
      </c>
      <c r="F131" s="638" t="s">
        <v>775</v>
      </c>
    </row>
    <row r="132" spans="1:9" ht="12" customHeight="1" x14ac:dyDescent="0.3">
      <c r="A132" s="336" t="s">
        <v>67</v>
      </c>
      <c r="B132" s="330" t="s">
        <v>462</v>
      </c>
      <c r="C132" s="374">
        <v>0</v>
      </c>
      <c r="D132" s="374">
        <v>0</v>
      </c>
      <c r="E132" s="357">
        <v>0</v>
      </c>
      <c r="F132" s="638" t="s">
        <v>776</v>
      </c>
    </row>
    <row r="133" spans="1:9" ht="12" customHeight="1" x14ac:dyDescent="0.3">
      <c r="A133" s="336" t="s">
        <v>357</v>
      </c>
      <c r="B133" s="330" t="s">
        <v>463</v>
      </c>
      <c r="C133" s="374">
        <v>0</v>
      </c>
      <c r="D133" s="374">
        <v>0</v>
      </c>
      <c r="E133" s="357">
        <v>0</v>
      </c>
      <c r="F133" s="638" t="s">
        <v>777</v>
      </c>
    </row>
    <row r="134" spans="1:9" ht="12" customHeight="1" thickBot="1" x14ac:dyDescent="0.35">
      <c r="A134" s="334" t="s">
        <v>359</v>
      </c>
      <c r="B134" s="328" t="s">
        <v>464</v>
      </c>
      <c r="C134" s="374">
        <v>0</v>
      </c>
      <c r="D134" s="374">
        <v>0</v>
      </c>
      <c r="E134" s="357">
        <v>0</v>
      </c>
      <c r="F134" s="638" t="s">
        <v>778</v>
      </c>
    </row>
    <row r="135" spans="1:9" ht="12" customHeight="1" thickBot="1" x14ac:dyDescent="0.35">
      <c r="A135" s="341" t="s">
        <v>10</v>
      </c>
      <c r="B135" s="349" t="s">
        <v>465</v>
      </c>
      <c r="C135" s="379">
        <v>682836</v>
      </c>
      <c r="D135" s="379">
        <v>1059869</v>
      </c>
      <c r="E135" s="391">
        <v>1000589</v>
      </c>
      <c r="F135" s="638" t="s">
        <v>779</v>
      </c>
    </row>
    <row r="136" spans="1:9" ht="12" customHeight="1" x14ac:dyDescent="0.3">
      <c r="A136" s="336" t="s">
        <v>68</v>
      </c>
      <c r="B136" s="330" t="s">
        <v>466</v>
      </c>
      <c r="C136" s="374">
        <v>0</v>
      </c>
      <c r="D136" s="374">
        <v>0</v>
      </c>
      <c r="E136" s="357">
        <v>0</v>
      </c>
      <c r="F136" s="638" t="s">
        <v>780</v>
      </c>
    </row>
    <row r="137" spans="1:9" ht="12" customHeight="1" x14ac:dyDescent="0.3">
      <c r="A137" s="336" t="s">
        <v>69</v>
      </c>
      <c r="B137" s="330" t="s">
        <v>467</v>
      </c>
      <c r="C137" s="374">
        <v>0</v>
      </c>
      <c r="D137" s="374">
        <v>4615</v>
      </c>
      <c r="E137" s="357">
        <v>0</v>
      </c>
      <c r="F137" s="638" t="s">
        <v>781</v>
      </c>
    </row>
    <row r="138" spans="1:9" ht="12" customHeight="1" x14ac:dyDescent="0.3">
      <c r="A138" s="336" t="s">
        <v>366</v>
      </c>
      <c r="B138" s="330" t="s">
        <v>468</v>
      </c>
      <c r="C138" s="374">
        <v>0</v>
      </c>
      <c r="D138" s="374">
        <v>0</v>
      </c>
      <c r="E138" s="357">
        <v>0</v>
      </c>
      <c r="F138" s="638" t="s">
        <v>782</v>
      </c>
    </row>
    <row r="139" spans="1:9" ht="12" customHeight="1" thickBot="1" x14ac:dyDescent="0.35">
      <c r="A139" s="334" t="s">
        <v>368</v>
      </c>
      <c r="B139" s="328" t="s">
        <v>469</v>
      </c>
      <c r="C139" s="374">
        <v>0</v>
      </c>
      <c r="D139" s="374">
        <v>0</v>
      </c>
      <c r="E139" s="357">
        <v>0</v>
      </c>
      <c r="F139" s="638" t="s">
        <v>783</v>
      </c>
    </row>
    <row r="140" spans="1:9" ht="15" customHeight="1" thickBot="1" x14ac:dyDescent="0.35">
      <c r="A140" s="341" t="s">
        <v>11</v>
      </c>
      <c r="B140" s="349" t="s">
        <v>470</v>
      </c>
      <c r="C140" s="85">
        <v>682836</v>
      </c>
      <c r="D140" s="85">
        <v>1059869</v>
      </c>
      <c r="E140" s="325">
        <v>1000589</v>
      </c>
      <c r="F140" s="638" t="s">
        <v>784</v>
      </c>
      <c r="G140" s="390"/>
      <c r="H140" s="390"/>
      <c r="I140" s="390"/>
    </row>
    <row r="141" spans="1:9" s="383" customFormat="1" ht="12.9" customHeight="1" x14ac:dyDescent="0.3">
      <c r="A141" s="336" t="s">
        <v>125</v>
      </c>
      <c r="B141" s="330" t="s">
        <v>471</v>
      </c>
      <c r="C141" s="374">
        <v>0</v>
      </c>
      <c r="D141" s="374">
        <v>0</v>
      </c>
      <c r="E141" s="357">
        <v>0</v>
      </c>
      <c r="F141" s="638" t="s">
        <v>785</v>
      </c>
    </row>
    <row r="142" spans="1:9" ht="12.75" customHeight="1" x14ac:dyDescent="0.3">
      <c r="A142" s="336" t="s">
        <v>126</v>
      </c>
      <c r="B142" s="330" t="s">
        <v>472</v>
      </c>
      <c r="C142" s="374">
        <v>0</v>
      </c>
      <c r="D142" s="374">
        <v>0</v>
      </c>
      <c r="E142" s="357">
        <v>0</v>
      </c>
      <c r="F142" s="638" t="s">
        <v>786</v>
      </c>
    </row>
    <row r="143" spans="1:9" ht="12.75" customHeight="1" x14ac:dyDescent="0.3">
      <c r="A143" s="336" t="s">
        <v>154</v>
      </c>
      <c r="B143" s="330" t="s">
        <v>473</v>
      </c>
      <c r="C143" s="374">
        <v>0</v>
      </c>
      <c r="D143" s="374">
        <v>0</v>
      </c>
      <c r="E143" s="357">
        <v>0</v>
      </c>
      <c r="F143" s="638" t="s">
        <v>787</v>
      </c>
    </row>
    <row r="144" spans="1:9" ht="12.75" customHeight="1" thickBot="1" x14ac:dyDescent="0.35">
      <c r="A144" s="336" t="s">
        <v>374</v>
      </c>
      <c r="B144" s="330" t="s">
        <v>474</v>
      </c>
      <c r="C144" s="374">
        <v>0</v>
      </c>
      <c r="D144" s="374">
        <v>0</v>
      </c>
      <c r="E144" s="357">
        <v>0</v>
      </c>
      <c r="F144" s="638" t="s">
        <v>788</v>
      </c>
    </row>
    <row r="145" spans="1:6" ht="16.2" thickBot="1" x14ac:dyDescent="0.35">
      <c r="A145" s="341" t="s">
        <v>12</v>
      </c>
      <c r="B145" s="349" t="s">
        <v>475</v>
      </c>
      <c r="C145" s="323">
        <v>0</v>
      </c>
      <c r="D145" s="323">
        <v>0</v>
      </c>
      <c r="E145" s="324">
        <v>0</v>
      </c>
      <c r="F145" s="638" t="s">
        <v>789</v>
      </c>
    </row>
    <row r="146" spans="1:6" ht="16.2" thickBot="1" x14ac:dyDescent="0.35">
      <c r="A146" s="366" t="s">
        <v>13</v>
      </c>
      <c r="B146" s="369" t="s">
        <v>476</v>
      </c>
      <c r="C146" s="323">
        <v>0</v>
      </c>
      <c r="D146" s="323">
        <v>0</v>
      </c>
      <c r="E146" s="324">
        <v>0</v>
      </c>
      <c r="F146" s="638" t="s">
        <v>790</v>
      </c>
    </row>
    <row r="148" spans="1:6" ht="18.75" customHeight="1" x14ac:dyDescent="0.3">
      <c r="A148" s="1282" t="s">
        <v>477</v>
      </c>
      <c r="B148" s="1282"/>
      <c r="C148" s="1282"/>
      <c r="D148" s="1282"/>
      <c r="E148" s="1282"/>
    </row>
    <row r="149" spans="1:6" ht="13.5" customHeight="1" thickBot="1" x14ac:dyDescent="0.35">
      <c r="A149" s="351" t="s">
        <v>109</v>
      </c>
      <c r="B149" s="351"/>
      <c r="C149" s="381"/>
      <c r="E149" s="368" t="s">
        <v>153</v>
      </c>
    </row>
    <row r="150" spans="1:6" ht="16.2" thickBot="1" x14ac:dyDescent="0.35">
      <c r="A150" s="341">
        <v>1</v>
      </c>
      <c r="B150" s="344" t="s">
        <v>478</v>
      </c>
      <c r="C150" s="367">
        <f>+C61-C125</f>
        <v>0</v>
      </c>
      <c r="D150" s="367">
        <f>+D61-D125</f>
        <v>0</v>
      </c>
      <c r="E150" s="367">
        <f>+E61-E125</f>
        <v>0</v>
      </c>
    </row>
    <row r="151" spans="1:6" ht="21" thickBot="1" x14ac:dyDescent="0.35">
      <c r="A151" s="341" t="s">
        <v>5</v>
      </c>
      <c r="B151" s="344" t="s">
        <v>479</v>
      </c>
      <c r="C151" s="367">
        <f>+C84-C145</f>
        <v>682836</v>
      </c>
      <c r="D151" s="367">
        <f>+D84-D145</f>
        <v>1059869</v>
      </c>
      <c r="E151" s="367">
        <f>+E84-E145</f>
        <v>1000589</v>
      </c>
    </row>
    <row r="152" spans="1:6" ht="7.5" customHeight="1" x14ac:dyDescent="0.3"/>
    <row r="154" spans="1:6" ht="12.75" customHeight="1" x14ac:dyDescent="0.3"/>
    <row r="155" spans="1:6" ht="12.75" customHeight="1" x14ac:dyDescent="0.3"/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spans="3:6" s="370" customFormat="1" ht="12.75" customHeight="1" x14ac:dyDescent="0.3">
      <c r="C161" s="371"/>
      <c r="D161" s="371"/>
      <c r="E161" s="371"/>
      <c r="F161" s="381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9" orientation="portrait" r:id="rId1"/>
  <headerFooter alignWithMargins="0">
    <oddHeader>&amp;C&amp;"Times New Roman CE,Félkövér"&amp;12
..............................Önkormányzat
2014. ÉVI ZÁRSZÁMADÁS
ÖNKÉNT VÁLLALT FELADATAINAK MÉRLEGE
&amp;R&amp;"Times New Roman CE,Félkövér dőlt"&amp;11 1.3. melléklet a ....../2015. (......) önkormányzati rendelethez</oddHeader>
  </headerFooter>
  <rowBreaks count="1" manualBreakCount="1">
    <brk id="86" min="1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A2282-D9A9-4871-AA94-83D3C4BE289A}">
  <sheetPr>
    <tabColor indexed="50"/>
  </sheetPr>
  <dimension ref="A1:I163"/>
  <sheetViews>
    <sheetView zoomScale="120" zoomScaleNormal="120" zoomScaleSheetLayoutView="100" workbookViewId="0">
      <selection activeCell="B89" sqref="B89"/>
    </sheetView>
  </sheetViews>
  <sheetFormatPr defaultColWidth="9.33203125" defaultRowHeight="15.6" x14ac:dyDescent="0.3"/>
  <cols>
    <col min="1" max="1" width="6.6640625" style="370" customWidth="1"/>
    <col min="2" max="2" width="53.109375" style="370" customWidth="1"/>
    <col min="3" max="3" width="12.33203125" style="370" customWidth="1"/>
    <col min="4" max="4" width="12.44140625" style="371" customWidth="1"/>
    <col min="5" max="5" width="10.6640625" style="371" customWidth="1"/>
    <col min="6" max="6" width="0" style="638" hidden="1" customWidth="1"/>
    <col min="7" max="16384" width="9.33203125" style="381"/>
  </cols>
  <sheetData>
    <row r="1" spans="1:6" ht="15.9" customHeight="1" x14ac:dyDescent="0.3">
      <c r="A1" s="1335" t="s">
        <v>1</v>
      </c>
      <c r="B1" s="1335"/>
      <c r="C1" s="1335"/>
      <c r="D1" s="1335"/>
      <c r="E1" s="1335"/>
    </row>
    <row r="2" spans="1:6" ht="15.9" customHeight="1" thickBot="1" x14ac:dyDescent="0.35">
      <c r="A2" s="814" t="s">
        <v>107</v>
      </c>
      <c r="B2" s="814"/>
      <c r="C2" s="814"/>
      <c r="D2" s="815"/>
      <c r="E2" s="815" t="s">
        <v>153</v>
      </c>
    </row>
    <row r="3" spans="1:6" ht="15.9" customHeight="1" x14ac:dyDescent="0.3">
      <c r="A3" s="1336" t="s">
        <v>58</v>
      </c>
      <c r="B3" s="1330" t="s">
        <v>3</v>
      </c>
      <c r="C3" s="1367" t="s">
        <v>957</v>
      </c>
      <c r="D3" s="1332" t="s">
        <v>865</v>
      </c>
      <c r="E3" s="1333"/>
    </row>
    <row r="4" spans="1:6" ht="38.1" customHeight="1" thickBot="1" x14ac:dyDescent="0.35">
      <c r="A4" s="1337"/>
      <c r="B4" s="1331"/>
      <c r="C4" s="1368"/>
      <c r="D4" s="1117" t="s">
        <v>178</v>
      </c>
      <c r="E4" s="817" t="s">
        <v>179</v>
      </c>
    </row>
    <row r="5" spans="1:6" s="382" customFormat="1" ht="12" customHeight="1" thickBot="1" x14ac:dyDescent="0.25">
      <c r="A5" s="818" t="s">
        <v>423</v>
      </c>
      <c r="B5" s="819" t="s">
        <v>424</v>
      </c>
      <c r="C5" s="819" t="s">
        <v>425</v>
      </c>
      <c r="D5" s="819" t="s">
        <v>427</v>
      </c>
      <c r="E5" s="820" t="s">
        <v>503</v>
      </c>
      <c r="F5" s="639"/>
    </row>
    <row r="6" spans="1:6" s="383" customFormat="1" ht="12" customHeight="1" thickBot="1" x14ac:dyDescent="0.3">
      <c r="A6" s="821" t="s">
        <v>4</v>
      </c>
      <c r="B6" s="822" t="s">
        <v>307</v>
      </c>
      <c r="C6" s="823">
        <f>+C7+C8+C9+C10+C11+C12</f>
        <v>0</v>
      </c>
      <c r="D6" s="823">
        <f>+D7+D8+D9+D10+D11+D12</f>
        <v>0</v>
      </c>
      <c r="E6" s="824">
        <f>+E7+E8+E9+E10+E11+E12</f>
        <v>0</v>
      </c>
      <c r="F6" s="640" t="s">
        <v>736</v>
      </c>
    </row>
    <row r="7" spans="1:6" s="383" customFormat="1" ht="12" customHeight="1" x14ac:dyDescent="0.25">
      <c r="A7" s="825" t="s">
        <v>70</v>
      </c>
      <c r="B7" s="826" t="s">
        <v>308</v>
      </c>
      <c r="C7" s="827"/>
      <c r="D7" s="827"/>
      <c r="E7" s="828"/>
      <c r="F7" s="640" t="s">
        <v>737</v>
      </c>
    </row>
    <row r="8" spans="1:6" s="383" customFormat="1" ht="12" customHeight="1" x14ac:dyDescent="0.25">
      <c r="A8" s="829" t="s">
        <v>71</v>
      </c>
      <c r="B8" s="830" t="s">
        <v>309</v>
      </c>
      <c r="C8" s="831"/>
      <c r="D8" s="831"/>
      <c r="E8" s="832"/>
      <c r="F8" s="640" t="s">
        <v>738</v>
      </c>
    </row>
    <row r="9" spans="1:6" s="383" customFormat="1" ht="12" customHeight="1" x14ac:dyDescent="0.25">
      <c r="A9" s="829" t="s">
        <v>72</v>
      </c>
      <c r="B9" s="830" t="s">
        <v>310</v>
      </c>
      <c r="C9" s="831"/>
      <c r="D9" s="831"/>
      <c r="E9" s="832"/>
      <c r="F9" s="640" t="s">
        <v>739</v>
      </c>
    </row>
    <row r="10" spans="1:6" s="383" customFormat="1" ht="12" customHeight="1" x14ac:dyDescent="0.25">
      <c r="A10" s="829" t="s">
        <v>73</v>
      </c>
      <c r="B10" s="830" t="s">
        <v>311</v>
      </c>
      <c r="C10" s="831"/>
      <c r="D10" s="831"/>
      <c r="E10" s="832"/>
      <c r="F10" s="640" t="s">
        <v>740</v>
      </c>
    </row>
    <row r="11" spans="1:6" s="383" customFormat="1" ht="12" customHeight="1" x14ac:dyDescent="0.25">
      <c r="A11" s="829" t="s">
        <v>103</v>
      </c>
      <c r="B11" s="830" t="s">
        <v>312</v>
      </c>
      <c r="C11" s="833"/>
      <c r="D11" s="831"/>
      <c r="E11" s="832"/>
      <c r="F11" s="640" t="s">
        <v>741</v>
      </c>
    </row>
    <row r="12" spans="1:6" s="383" customFormat="1" ht="12" customHeight="1" thickBot="1" x14ac:dyDescent="0.3">
      <c r="A12" s="834" t="s">
        <v>74</v>
      </c>
      <c r="B12" s="835" t="s">
        <v>313</v>
      </c>
      <c r="C12" s="836"/>
      <c r="D12" s="837"/>
      <c r="E12" s="838"/>
      <c r="F12" s="640" t="s">
        <v>742</v>
      </c>
    </row>
    <row r="13" spans="1:6" s="383" customFormat="1" ht="12" customHeight="1" thickBot="1" x14ac:dyDescent="0.3">
      <c r="A13" s="821" t="s">
        <v>5</v>
      </c>
      <c r="B13" s="854" t="s">
        <v>314</v>
      </c>
      <c r="C13" s="823">
        <v>998</v>
      </c>
      <c r="D13" s="823">
        <f>D18</f>
        <v>2104</v>
      </c>
      <c r="E13" s="824">
        <f>E18</f>
        <v>2154</v>
      </c>
      <c r="F13" s="640" t="s">
        <v>743</v>
      </c>
    </row>
    <row r="14" spans="1:6" s="383" customFormat="1" ht="12" customHeight="1" x14ac:dyDescent="0.25">
      <c r="A14" s="825" t="s">
        <v>76</v>
      </c>
      <c r="B14" s="826" t="s">
        <v>315</v>
      </c>
      <c r="C14" s="827"/>
      <c r="D14" s="827"/>
      <c r="E14" s="828"/>
      <c r="F14" s="640" t="s">
        <v>744</v>
      </c>
    </row>
    <row r="15" spans="1:6" s="383" customFormat="1" ht="12" customHeight="1" x14ac:dyDescent="0.25">
      <c r="A15" s="829" t="s">
        <v>77</v>
      </c>
      <c r="B15" s="830" t="s">
        <v>316</v>
      </c>
      <c r="C15" s="831"/>
      <c r="D15" s="831"/>
      <c r="E15" s="832"/>
      <c r="F15" s="640" t="s">
        <v>745</v>
      </c>
    </row>
    <row r="16" spans="1:6" s="383" customFormat="1" ht="12" customHeight="1" x14ac:dyDescent="0.25">
      <c r="A16" s="829" t="s">
        <v>78</v>
      </c>
      <c r="B16" s="830" t="s">
        <v>317</v>
      </c>
      <c r="C16" s="831"/>
      <c r="D16" s="831"/>
      <c r="E16" s="832"/>
      <c r="F16" s="640" t="s">
        <v>746</v>
      </c>
    </row>
    <row r="17" spans="1:6" s="383" customFormat="1" ht="12" customHeight="1" x14ac:dyDescent="0.25">
      <c r="A17" s="829" t="s">
        <v>79</v>
      </c>
      <c r="B17" s="830" t="s">
        <v>318</v>
      </c>
      <c r="C17" s="831"/>
      <c r="D17" s="831"/>
      <c r="E17" s="832"/>
      <c r="F17" s="640" t="s">
        <v>747</v>
      </c>
    </row>
    <row r="18" spans="1:6" s="383" customFormat="1" ht="12" customHeight="1" x14ac:dyDescent="0.25">
      <c r="A18" s="829" t="s">
        <v>80</v>
      </c>
      <c r="B18" s="830" t="s">
        <v>319</v>
      </c>
      <c r="C18" s="831">
        <v>998</v>
      </c>
      <c r="D18" s="831">
        <v>2104</v>
      </c>
      <c r="E18" s="832">
        <v>2154</v>
      </c>
      <c r="F18" s="640" t="s">
        <v>748</v>
      </c>
    </row>
    <row r="19" spans="1:6" s="383" customFormat="1" ht="12" customHeight="1" thickBot="1" x14ac:dyDescent="0.3">
      <c r="A19" s="834" t="s">
        <v>87</v>
      </c>
      <c r="B19" s="835" t="s">
        <v>320</v>
      </c>
      <c r="C19" s="837"/>
      <c r="D19" s="837"/>
      <c r="E19" s="838"/>
      <c r="F19" s="640" t="s">
        <v>749</v>
      </c>
    </row>
    <row r="20" spans="1:6" s="383" customFormat="1" ht="21" customHeight="1" thickBot="1" x14ac:dyDescent="0.3">
      <c r="A20" s="821" t="s">
        <v>6</v>
      </c>
      <c r="B20" s="822" t="s">
        <v>321</v>
      </c>
      <c r="C20" s="823"/>
      <c r="D20" s="823">
        <f>+D21+D22+D23+D24+D25</f>
        <v>0</v>
      </c>
      <c r="E20" s="824">
        <f>+E21+E22+E23+E24+E25</f>
        <v>0</v>
      </c>
      <c r="F20" s="640" t="s">
        <v>750</v>
      </c>
    </row>
    <row r="21" spans="1:6" s="383" customFormat="1" ht="12" customHeight="1" x14ac:dyDescent="0.25">
      <c r="A21" s="825" t="s">
        <v>59</v>
      </c>
      <c r="B21" s="826" t="s">
        <v>322</v>
      </c>
      <c r="C21" s="827"/>
      <c r="D21" s="827"/>
      <c r="E21" s="828"/>
      <c r="F21" s="640" t="s">
        <v>751</v>
      </c>
    </row>
    <row r="22" spans="1:6" s="383" customFormat="1" ht="12" customHeight="1" x14ac:dyDescent="0.25">
      <c r="A22" s="829" t="s">
        <v>60</v>
      </c>
      <c r="B22" s="830" t="s">
        <v>323</v>
      </c>
      <c r="C22" s="831"/>
      <c r="D22" s="831"/>
      <c r="E22" s="832"/>
      <c r="F22" s="640" t="s">
        <v>752</v>
      </c>
    </row>
    <row r="23" spans="1:6" s="383" customFormat="1" ht="23.25" customHeight="1" x14ac:dyDescent="0.25">
      <c r="A23" s="829" t="s">
        <v>61</v>
      </c>
      <c r="B23" s="830" t="s">
        <v>324</v>
      </c>
      <c r="C23" s="831"/>
      <c r="D23" s="831"/>
      <c r="E23" s="832"/>
      <c r="F23" s="640" t="s">
        <v>753</v>
      </c>
    </row>
    <row r="24" spans="1:6" s="383" customFormat="1" ht="29.25" customHeight="1" x14ac:dyDescent="0.25">
      <c r="A24" s="829" t="s">
        <v>62</v>
      </c>
      <c r="B24" s="830" t="s">
        <v>325</v>
      </c>
      <c r="C24" s="831"/>
      <c r="D24" s="831"/>
      <c r="E24" s="832"/>
      <c r="F24" s="640" t="s">
        <v>754</v>
      </c>
    </row>
    <row r="25" spans="1:6" s="383" customFormat="1" ht="12" customHeight="1" x14ac:dyDescent="0.25">
      <c r="A25" s="829" t="s">
        <v>115</v>
      </c>
      <c r="B25" s="830" t="s">
        <v>326</v>
      </c>
      <c r="C25" s="831"/>
      <c r="D25" s="831"/>
      <c r="E25" s="832"/>
      <c r="F25" s="640" t="s">
        <v>755</v>
      </c>
    </row>
    <row r="26" spans="1:6" s="383" customFormat="1" ht="12" customHeight="1" thickBot="1" x14ac:dyDescent="0.3">
      <c r="A26" s="834" t="s">
        <v>116</v>
      </c>
      <c r="B26" s="835" t="s">
        <v>327</v>
      </c>
      <c r="C26" s="837"/>
      <c r="D26" s="837"/>
      <c r="E26" s="838"/>
      <c r="F26" s="640" t="s">
        <v>756</v>
      </c>
    </row>
    <row r="27" spans="1:6" s="383" customFormat="1" ht="12" customHeight="1" thickBot="1" x14ac:dyDescent="0.3">
      <c r="A27" s="821" t="s">
        <v>117</v>
      </c>
      <c r="B27" s="822" t="s">
        <v>328</v>
      </c>
      <c r="C27" s="842">
        <v>5</v>
      </c>
      <c r="D27" s="842"/>
      <c r="E27" s="843"/>
      <c r="F27" s="640" t="s">
        <v>757</v>
      </c>
    </row>
    <row r="28" spans="1:6" s="383" customFormat="1" ht="12" customHeight="1" x14ac:dyDescent="0.25">
      <c r="A28" s="825" t="s">
        <v>329</v>
      </c>
      <c r="B28" s="826" t="s">
        <v>330</v>
      </c>
      <c r="C28" s="844"/>
      <c r="D28" s="844">
        <f>+D29+D30</f>
        <v>0</v>
      </c>
      <c r="E28" s="845">
        <f>+E29+E30</f>
        <v>0</v>
      </c>
      <c r="F28" s="640" t="s">
        <v>758</v>
      </c>
    </row>
    <row r="29" spans="1:6" s="383" customFormat="1" ht="12" customHeight="1" x14ac:dyDescent="0.25">
      <c r="A29" s="857" t="s">
        <v>331</v>
      </c>
      <c r="B29" s="830" t="s">
        <v>332</v>
      </c>
      <c r="C29" s="831"/>
      <c r="D29" s="831"/>
      <c r="E29" s="832"/>
      <c r="F29" s="640" t="s">
        <v>759</v>
      </c>
    </row>
    <row r="30" spans="1:6" s="383" customFormat="1" ht="12" customHeight="1" x14ac:dyDescent="0.25">
      <c r="A30" s="857" t="s">
        <v>333</v>
      </c>
      <c r="B30" s="830" t="s">
        <v>334</v>
      </c>
      <c r="C30" s="831"/>
      <c r="D30" s="831"/>
      <c r="E30" s="832"/>
      <c r="F30" s="640" t="s">
        <v>760</v>
      </c>
    </row>
    <row r="31" spans="1:6" s="383" customFormat="1" ht="12" customHeight="1" x14ac:dyDescent="0.25">
      <c r="A31" s="829" t="s">
        <v>335</v>
      </c>
      <c r="B31" s="830" t="s">
        <v>336</v>
      </c>
      <c r="C31" s="831"/>
      <c r="D31" s="831"/>
      <c r="E31" s="832"/>
      <c r="F31" s="640" t="s">
        <v>761</v>
      </c>
    </row>
    <row r="32" spans="1:6" s="383" customFormat="1" ht="12" customHeight="1" x14ac:dyDescent="0.25">
      <c r="A32" s="829" t="s">
        <v>337</v>
      </c>
      <c r="B32" s="830" t="s">
        <v>338</v>
      </c>
      <c r="C32" s="831"/>
      <c r="D32" s="831"/>
      <c r="E32" s="832"/>
      <c r="F32" s="640" t="s">
        <v>762</v>
      </c>
    </row>
    <row r="33" spans="1:6" s="383" customFormat="1" ht="12" customHeight="1" thickBot="1" x14ac:dyDescent="0.3">
      <c r="A33" s="834" t="s">
        <v>339</v>
      </c>
      <c r="B33" s="835" t="s">
        <v>340</v>
      </c>
      <c r="C33" s="837">
        <v>5</v>
      </c>
      <c r="D33" s="837"/>
      <c r="E33" s="838"/>
      <c r="F33" s="640" t="s">
        <v>763</v>
      </c>
    </row>
    <row r="34" spans="1:6" s="383" customFormat="1" ht="12" customHeight="1" thickBot="1" x14ac:dyDescent="0.3">
      <c r="A34" s="821" t="s">
        <v>8</v>
      </c>
      <c r="B34" s="822" t="s">
        <v>341</v>
      </c>
      <c r="C34" s="823">
        <v>200</v>
      </c>
      <c r="D34" s="823">
        <f>SUM(D35:D44)</f>
        <v>100</v>
      </c>
      <c r="E34" s="824">
        <f>SUM(E35:E44)</f>
        <v>120</v>
      </c>
      <c r="F34" s="640" t="s">
        <v>764</v>
      </c>
    </row>
    <row r="35" spans="1:6" s="383" customFormat="1" ht="12" customHeight="1" x14ac:dyDescent="0.25">
      <c r="A35" s="825" t="s">
        <v>63</v>
      </c>
      <c r="B35" s="826" t="s">
        <v>342</v>
      </c>
      <c r="C35" s="827"/>
      <c r="D35" s="827"/>
      <c r="E35" s="828"/>
      <c r="F35" s="640" t="s">
        <v>765</v>
      </c>
    </row>
    <row r="36" spans="1:6" s="383" customFormat="1" ht="12" customHeight="1" x14ac:dyDescent="0.25">
      <c r="A36" s="829" t="s">
        <v>64</v>
      </c>
      <c r="B36" s="830" t="s">
        <v>343</v>
      </c>
      <c r="C36" s="831">
        <v>157</v>
      </c>
      <c r="D36" s="831">
        <v>79</v>
      </c>
      <c r="E36" s="832">
        <v>94</v>
      </c>
      <c r="F36" s="640" t="s">
        <v>766</v>
      </c>
    </row>
    <row r="37" spans="1:6" s="383" customFormat="1" ht="12" customHeight="1" x14ac:dyDescent="0.25">
      <c r="A37" s="829" t="s">
        <v>65</v>
      </c>
      <c r="B37" s="830" t="s">
        <v>344</v>
      </c>
      <c r="C37" s="831"/>
      <c r="D37" s="831"/>
      <c r="E37" s="832"/>
      <c r="F37" s="640" t="s">
        <v>767</v>
      </c>
    </row>
    <row r="38" spans="1:6" s="383" customFormat="1" ht="12" customHeight="1" x14ac:dyDescent="0.25">
      <c r="A38" s="829" t="s">
        <v>119</v>
      </c>
      <c r="B38" s="830" t="s">
        <v>345</v>
      </c>
      <c r="C38" s="831"/>
      <c r="D38" s="831"/>
      <c r="E38" s="832"/>
      <c r="F38" s="640" t="s">
        <v>768</v>
      </c>
    </row>
    <row r="39" spans="1:6" s="383" customFormat="1" ht="12" customHeight="1" x14ac:dyDescent="0.25">
      <c r="A39" s="829" t="s">
        <v>120</v>
      </c>
      <c r="B39" s="830" t="s">
        <v>346</v>
      </c>
      <c r="C39" s="831"/>
      <c r="D39" s="831"/>
      <c r="E39" s="832"/>
      <c r="F39" s="640" t="s">
        <v>769</v>
      </c>
    </row>
    <row r="40" spans="1:6" s="383" customFormat="1" ht="12" customHeight="1" x14ac:dyDescent="0.25">
      <c r="A40" s="829" t="s">
        <v>121</v>
      </c>
      <c r="B40" s="830" t="s">
        <v>347</v>
      </c>
      <c r="C40" s="831">
        <v>43</v>
      </c>
      <c r="D40" s="831">
        <v>21</v>
      </c>
      <c r="E40" s="832">
        <v>26</v>
      </c>
      <c r="F40" s="640" t="s">
        <v>770</v>
      </c>
    </row>
    <row r="41" spans="1:6" s="383" customFormat="1" ht="12" customHeight="1" x14ac:dyDescent="0.25">
      <c r="A41" s="829" t="s">
        <v>122</v>
      </c>
      <c r="B41" s="830" t="s">
        <v>348</v>
      </c>
      <c r="C41" s="831"/>
      <c r="D41" s="831"/>
      <c r="E41" s="832"/>
      <c r="F41" s="640" t="s">
        <v>771</v>
      </c>
    </row>
    <row r="42" spans="1:6" s="383" customFormat="1" ht="12" customHeight="1" x14ac:dyDescent="0.25">
      <c r="A42" s="829" t="s">
        <v>123</v>
      </c>
      <c r="B42" s="830" t="s">
        <v>349</v>
      </c>
      <c r="C42" s="831"/>
      <c r="D42" s="831"/>
      <c r="E42" s="832"/>
      <c r="F42" s="640" t="s">
        <v>772</v>
      </c>
    </row>
    <row r="43" spans="1:6" s="383" customFormat="1" ht="12" customHeight="1" x14ac:dyDescent="0.25">
      <c r="A43" s="829" t="s">
        <v>350</v>
      </c>
      <c r="B43" s="830" t="s">
        <v>351</v>
      </c>
      <c r="C43" s="848"/>
      <c r="D43" s="848"/>
      <c r="E43" s="847"/>
      <c r="F43" s="640" t="s">
        <v>773</v>
      </c>
    </row>
    <row r="44" spans="1:6" s="383" customFormat="1" ht="12" customHeight="1" thickBot="1" x14ac:dyDescent="0.3">
      <c r="A44" s="849" t="s">
        <v>352</v>
      </c>
      <c r="B44" s="835" t="s">
        <v>353</v>
      </c>
      <c r="C44" s="851"/>
      <c r="D44" s="851"/>
      <c r="E44" s="850"/>
      <c r="F44" s="640"/>
    </row>
    <row r="45" spans="1:6" s="383" customFormat="1" ht="12" customHeight="1" thickBot="1" x14ac:dyDescent="0.3">
      <c r="A45" s="821" t="s">
        <v>9</v>
      </c>
      <c r="B45" s="822" t="s">
        <v>354</v>
      </c>
      <c r="C45" s="823"/>
      <c r="D45" s="823"/>
      <c r="E45" s="824"/>
      <c r="F45" s="640" t="s">
        <v>774</v>
      </c>
    </row>
    <row r="46" spans="1:6" s="383" customFormat="1" ht="12" customHeight="1" x14ac:dyDescent="0.25">
      <c r="A46" s="825" t="s">
        <v>66</v>
      </c>
      <c r="B46" s="826" t="s">
        <v>355</v>
      </c>
      <c r="C46" s="853"/>
      <c r="D46" s="853"/>
      <c r="E46" s="852"/>
      <c r="F46" s="640" t="s">
        <v>775</v>
      </c>
    </row>
    <row r="47" spans="1:6" s="383" customFormat="1" ht="12" customHeight="1" x14ac:dyDescent="0.25">
      <c r="A47" s="829" t="s">
        <v>67</v>
      </c>
      <c r="B47" s="830" t="s">
        <v>356</v>
      </c>
      <c r="C47" s="848"/>
      <c r="D47" s="848"/>
      <c r="E47" s="847"/>
      <c r="F47" s="640" t="s">
        <v>776</v>
      </c>
    </row>
    <row r="48" spans="1:6" s="383" customFormat="1" ht="12" customHeight="1" x14ac:dyDescent="0.25">
      <c r="A48" s="829" t="s">
        <v>357</v>
      </c>
      <c r="B48" s="830" t="s">
        <v>358</v>
      </c>
      <c r="C48" s="848"/>
      <c r="D48" s="848"/>
      <c r="E48" s="847"/>
      <c r="F48" s="640" t="s">
        <v>777</v>
      </c>
    </row>
    <row r="49" spans="1:6" s="383" customFormat="1" ht="12" customHeight="1" x14ac:dyDescent="0.25">
      <c r="A49" s="829" t="s">
        <v>359</v>
      </c>
      <c r="B49" s="830" t="s">
        <v>360</v>
      </c>
      <c r="C49" s="848"/>
      <c r="D49" s="848"/>
      <c r="E49" s="847"/>
      <c r="F49" s="640" t="s">
        <v>778</v>
      </c>
    </row>
    <row r="50" spans="1:6" s="383" customFormat="1" ht="12" customHeight="1" thickBot="1" x14ac:dyDescent="0.3">
      <c r="A50" s="834" t="s">
        <v>361</v>
      </c>
      <c r="B50" s="835" t="s">
        <v>362</v>
      </c>
      <c r="C50" s="851"/>
      <c r="D50" s="851"/>
      <c r="E50" s="850"/>
      <c r="F50" s="640" t="s">
        <v>779</v>
      </c>
    </row>
    <row r="51" spans="1:6" s="383" customFormat="1" ht="12" customHeight="1" thickBot="1" x14ac:dyDescent="0.3">
      <c r="A51" s="821" t="s">
        <v>124</v>
      </c>
      <c r="B51" s="822" t="s">
        <v>363</v>
      </c>
      <c r="C51" s="823"/>
      <c r="D51" s="823">
        <f>SUM(D52:D54)</f>
        <v>0</v>
      </c>
      <c r="E51" s="824">
        <f>SUM(E52:E54)</f>
        <v>0</v>
      </c>
      <c r="F51" s="640" t="s">
        <v>780</v>
      </c>
    </row>
    <row r="52" spans="1:6" s="383" customFormat="1" ht="13.2" x14ac:dyDescent="0.25">
      <c r="A52" s="825" t="s">
        <v>68</v>
      </c>
      <c r="B52" s="826" t="s">
        <v>364</v>
      </c>
      <c r="C52" s="827"/>
      <c r="D52" s="827"/>
      <c r="E52" s="828"/>
      <c r="F52" s="640" t="s">
        <v>781</v>
      </c>
    </row>
    <row r="53" spans="1:6" s="383" customFormat="1" ht="13.2" x14ac:dyDescent="0.25">
      <c r="A53" s="829" t="s">
        <v>69</v>
      </c>
      <c r="B53" s="830" t="s">
        <v>585</v>
      </c>
      <c r="C53" s="831"/>
      <c r="D53" s="831"/>
      <c r="E53" s="832"/>
      <c r="F53" s="640" t="s">
        <v>782</v>
      </c>
    </row>
    <row r="54" spans="1:6" s="383" customFormat="1" ht="24.75" customHeight="1" x14ac:dyDescent="0.25">
      <c r="A54" s="829" t="s">
        <v>366</v>
      </c>
      <c r="B54" s="830" t="s">
        <v>367</v>
      </c>
      <c r="C54" s="831"/>
      <c r="D54" s="831"/>
      <c r="E54" s="832"/>
      <c r="F54" s="640" t="s">
        <v>783</v>
      </c>
    </row>
    <row r="55" spans="1:6" s="383" customFormat="1" ht="13.8" thickBot="1" x14ac:dyDescent="0.3">
      <c r="A55" s="834" t="s">
        <v>368</v>
      </c>
      <c r="B55" s="835" t="s">
        <v>369</v>
      </c>
      <c r="C55" s="837"/>
      <c r="D55" s="837"/>
      <c r="E55" s="838"/>
      <c r="F55" s="640" t="s">
        <v>784</v>
      </c>
    </row>
    <row r="56" spans="1:6" s="383" customFormat="1" ht="13.8" thickBot="1" x14ac:dyDescent="0.3">
      <c r="A56" s="821" t="s">
        <v>11</v>
      </c>
      <c r="B56" s="854" t="s">
        <v>370</v>
      </c>
      <c r="C56" s="823"/>
      <c r="D56" s="823">
        <f>SUM(D57:D59)</f>
        <v>0</v>
      </c>
      <c r="E56" s="824">
        <f>SUM(E57:E59)</f>
        <v>0</v>
      </c>
      <c r="F56" s="640" t="s">
        <v>785</v>
      </c>
    </row>
    <row r="57" spans="1:6" s="383" customFormat="1" ht="13.2" x14ac:dyDescent="0.25">
      <c r="A57" s="829" t="s">
        <v>125</v>
      </c>
      <c r="B57" s="826" t="s">
        <v>371</v>
      </c>
      <c r="C57" s="848"/>
      <c r="D57" s="848"/>
      <c r="E57" s="847"/>
      <c r="F57" s="640" t="s">
        <v>786</v>
      </c>
    </row>
    <row r="58" spans="1:6" s="383" customFormat="1" ht="13.2" x14ac:dyDescent="0.25">
      <c r="A58" s="829" t="s">
        <v>126</v>
      </c>
      <c r="B58" s="830" t="s">
        <v>586</v>
      </c>
      <c r="C58" s="848"/>
      <c r="D58" s="848"/>
      <c r="E58" s="847"/>
      <c r="F58" s="640" t="s">
        <v>787</v>
      </c>
    </row>
    <row r="59" spans="1:6" s="383" customFormat="1" ht="26.25" customHeight="1" x14ac:dyDescent="0.25">
      <c r="A59" s="829" t="s">
        <v>154</v>
      </c>
      <c r="B59" s="830" t="s">
        <v>373</v>
      </c>
      <c r="C59" s="848"/>
      <c r="D59" s="848"/>
      <c r="E59" s="847"/>
      <c r="F59" s="640" t="s">
        <v>788</v>
      </c>
    </row>
    <row r="60" spans="1:6" s="383" customFormat="1" ht="13.8" thickBot="1" x14ac:dyDescent="0.3">
      <c r="A60" s="829" t="s">
        <v>374</v>
      </c>
      <c r="B60" s="835" t="s">
        <v>375</v>
      </c>
      <c r="C60" s="848"/>
      <c r="D60" s="848"/>
      <c r="E60" s="847"/>
      <c r="F60" s="640" t="s">
        <v>789</v>
      </c>
    </row>
    <row r="61" spans="1:6" s="383" customFormat="1" ht="13.8" thickBot="1" x14ac:dyDescent="0.3">
      <c r="A61" s="821" t="s">
        <v>12</v>
      </c>
      <c r="B61" s="822" t="s">
        <v>376</v>
      </c>
      <c r="C61" s="842">
        <v>1203</v>
      </c>
      <c r="D61" s="842">
        <f>+D6+D13+D20+D27+D34+D45+D51+D56</f>
        <v>2204</v>
      </c>
      <c r="E61" s="843">
        <f>+E6+E13+E20+E27+E34+E45+E51+E56</f>
        <v>2274</v>
      </c>
      <c r="F61" s="640" t="s">
        <v>790</v>
      </c>
    </row>
    <row r="62" spans="1:6" s="383" customFormat="1" ht="13.8" thickBot="1" x14ac:dyDescent="0.3">
      <c r="A62" s="855" t="s">
        <v>377</v>
      </c>
      <c r="B62" s="854" t="s">
        <v>699</v>
      </c>
      <c r="C62" s="823"/>
      <c r="D62" s="823">
        <f>SUM(D63:D65)</f>
        <v>0</v>
      </c>
      <c r="E62" s="824">
        <f>SUM(E63:E65)</f>
        <v>0</v>
      </c>
      <c r="F62" s="640" t="s">
        <v>791</v>
      </c>
    </row>
    <row r="63" spans="1:6" s="383" customFormat="1" ht="13.2" x14ac:dyDescent="0.25">
      <c r="A63" s="829" t="s">
        <v>379</v>
      </c>
      <c r="B63" s="826" t="s">
        <v>380</v>
      </c>
      <c r="C63" s="848"/>
      <c r="D63" s="848"/>
      <c r="E63" s="847"/>
      <c r="F63" s="640" t="s">
        <v>792</v>
      </c>
    </row>
    <row r="64" spans="1:6" s="383" customFormat="1" ht="13.2" x14ac:dyDescent="0.25">
      <c r="A64" s="829" t="s">
        <v>381</v>
      </c>
      <c r="B64" s="830" t="s">
        <v>382</v>
      </c>
      <c r="C64" s="848"/>
      <c r="D64" s="848"/>
      <c r="E64" s="847"/>
      <c r="F64" s="640" t="s">
        <v>793</v>
      </c>
    </row>
    <row r="65" spans="1:6" s="383" customFormat="1" ht="13.8" thickBot="1" x14ac:dyDescent="0.3">
      <c r="A65" s="829" t="s">
        <v>383</v>
      </c>
      <c r="B65" s="856" t="s">
        <v>428</v>
      </c>
      <c r="C65" s="848"/>
      <c r="D65" s="848"/>
      <c r="E65" s="847"/>
      <c r="F65" s="640" t="s">
        <v>794</v>
      </c>
    </row>
    <row r="66" spans="1:6" s="383" customFormat="1" ht="13.8" thickBot="1" x14ac:dyDescent="0.3">
      <c r="A66" s="855" t="s">
        <v>385</v>
      </c>
      <c r="B66" s="854" t="s">
        <v>386</v>
      </c>
      <c r="C66" s="823"/>
      <c r="D66" s="823">
        <f>SUM(D67:D70)</f>
        <v>0</v>
      </c>
      <c r="E66" s="824">
        <f>SUM(E67:E70)</f>
        <v>0</v>
      </c>
      <c r="F66" s="640" t="s">
        <v>795</v>
      </c>
    </row>
    <row r="67" spans="1:6" s="383" customFormat="1" ht="13.2" x14ac:dyDescent="0.25">
      <c r="A67" s="829" t="s">
        <v>104</v>
      </c>
      <c r="B67" s="826" t="s">
        <v>387</v>
      </c>
      <c r="C67" s="848"/>
      <c r="D67" s="848"/>
      <c r="E67" s="847"/>
      <c r="F67" s="640" t="s">
        <v>796</v>
      </c>
    </row>
    <row r="68" spans="1:6" s="383" customFormat="1" ht="13.2" x14ac:dyDescent="0.25">
      <c r="A68" s="829" t="s">
        <v>105</v>
      </c>
      <c r="B68" s="830" t="s">
        <v>388</v>
      </c>
      <c r="C68" s="848"/>
      <c r="D68" s="848"/>
      <c r="E68" s="847"/>
      <c r="F68" s="640" t="s">
        <v>797</v>
      </c>
    </row>
    <row r="69" spans="1:6" s="383" customFormat="1" ht="13.2" x14ac:dyDescent="0.25">
      <c r="A69" s="857" t="s">
        <v>389</v>
      </c>
      <c r="B69" s="830" t="s">
        <v>390</v>
      </c>
      <c r="C69" s="848"/>
      <c r="D69" s="848"/>
      <c r="E69" s="847"/>
      <c r="F69" s="640" t="s">
        <v>798</v>
      </c>
    </row>
    <row r="70" spans="1:6" s="383" customFormat="1" ht="12" customHeight="1" thickBot="1" x14ac:dyDescent="0.3">
      <c r="A70" s="857" t="s">
        <v>391</v>
      </c>
      <c r="B70" s="835" t="s">
        <v>392</v>
      </c>
      <c r="C70" s="848"/>
      <c r="D70" s="848"/>
      <c r="E70" s="847"/>
      <c r="F70" s="640" t="s">
        <v>799</v>
      </c>
    </row>
    <row r="71" spans="1:6" s="383" customFormat="1" ht="12" customHeight="1" thickBot="1" x14ac:dyDescent="0.3">
      <c r="A71" s="855" t="s">
        <v>393</v>
      </c>
      <c r="B71" s="854" t="s">
        <v>394</v>
      </c>
      <c r="C71" s="823">
        <v>195</v>
      </c>
      <c r="D71" s="823">
        <f>SUM(D72:D73)</f>
        <v>389</v>
      </c>
      <c r="E71" s="824">
        <f>SUM(E72:E73)</f>
        <v>389</v>
      </c>
      <c r="F71" s="640" t="s">
        <v>800</v>
      </c>
    </row>
    <row r="72" spans="1:6" s="383" customFormat="1" ht="12" customHeight="1" x14ac:dyDescent="0.25">
      <c r="A72" s="857" t="s">
        <v>395</v>
      </c>
      <c r="B72" s="826" t="s">
        <v>396</v>
      </c>
      <c r="C72" s="848">
        <v>195</v>
      </c>
      <c r="D72" s="848">
        <v>389</v>
      </c>
      <c r="E72" s="847">
        <v>389</v>
      </c>
      <c r="F72" s="640" t="s">
        <v>801</v>
      </c>
    </row>
    <row r="73" spans="1:6" s="383" customFormat="1" ht="12" customHeight="1" thickBot="1" x14ac:dyDescent="0.3">
      <c r="A73" s="857" t="s">
        <v>397</v>
      </c>
      <c r="B73" s="835" t="s">
        <v>398</v>
      </c>
      <c r="C73" s="848"/>
      <c r="D73" s="848"/>
      <c r="E73" s="847"/>
      <c r="F73" s="640" t="s">
        <v>802</v>
      </c>
    </row>
    <row r="74" spans="1:6" s="383" customFormat="1" ht="12" customHeight="1" thickBot="1" x14ac:dyDescent="0.3">
      <c r="A74" s="855" t="s">
        <v>399</v>
      </c>
      <c r="B74" s="854" t="s">
        <v>400</v>
      </c>
      <c r="C74" s="823">
        <v>55734</v>
      </c>
      <c r="D74" s="823">
        <f>D77</f>
        <v>66185</v>
      </c>
      <c r="E74" s="824">
        <f>E77</f>
        <v>64505</v>
      </c>
      <c r="F74" s="640" t="s">
        <v>803</v>
      </c>
    </row>
    <row r="75" spans="1:6" s="383" customFormat="1" ht="12" customHeight="1" x14ac:dyDescent="0.25">
      <c r="A75" s="857" t="s">
        <v>401</v>
      </c>
      <c r="B75" s="826" t="s">
        <v>402</v>
      </c>
      <c r="C75" s="848"/>
      <c r="D75" s="848"/>
      <c r="E75" s="847"/>
      <c r="F75" s="640" t="s">
        <v>804</v>
      </c>
    </row>
    <row r="76" spans="1:6" s="383" customFormat="1" ht="12" customHeight="1" x14ac:dyDescent="0.25">
      <c r="A76" s="857" t="s">
        <v>403</v>
      </c>
      <c r="B76" s="830" t="s">
        <v>404</v>
      </c>
      <c r="C76" s="848"/>
      <c r="D76" s="848"/>
      <c r="E76" s="847"/>
      <c r="F76" s="640" t="s">
        <v>805</v>
      </c>
    </row>
    <row r="77" spans="1:6" s="383" customFormat="1" ht="12" customHeight="1" thickBot="1" x14ac:dyDescent="0.3">
      <c r="A77" s="857" t="s">
        <v>405</v>
      </c>
      <c r="B77" s="835" t="s">
        <v>959</v>
      </c>
      <c r="C77" s="848">
        <v>55734</v>
      </c>
      <c r="D77" s="848">
        <v>66185</v>
      </c>
      <c r="E77" s="847">
        <v>64505</v>
      </c>
      <c r="F77" s="640" t="s">
        <v>806</v>
      </c>
    </row>
    <row r="78" spans="1:6" s="383" customFormat="1" ht="12" customHeight="1" thickBot="1" x14ac:dyDescent="0.3">
      <c r="A78" s="855" t="s">
        <v>407</v>
      </c>
      <c r="B78" s="854" t="s">
        <v>408</v>
      </c>
      <c r="C78" s="823"/>
      <c r="D78" s="823">
        <f>SUM(D79:D82)</f>
        <v>0</v>
      </c>
      <c r="E78" s="824">
        <f>SUM(E79:E82)</f>
        <v>0</v>
      </c>
      <c r="F78" s="640" t="s">
        <v>807</v>
      </c>
    </row>
    <row r="79" spans="1:6" s="383" customFormat="1" ht="12" customHeight="1" x14ac:dyDescent="0.25">
      <c r="A79" s="1085" t="s">
        <v>409</v>
      </c>
      <c r="B79" s="826" t="s">
        <v>410</v>
      </c>
      <c r="C79" s="848"/>
      <c r="D79" s="848"/>
      <c r="E79" s="847"/>
      <c r="F79" s="640" t="s">
        <v>808</v>
      </c>
    </row>
    <row r="80" spans="1:6" s="383" customFormat="1" ht="12" customHeight="1" x14ac:dyDescent="0.25">
      <c r="A80" s="1086" t="s">
        <v>411</v>
      </c>
      <c r="B80" s="830" t="s">
        <v>412</v>
      </c>
      <c r="C80" s="848"/>
      <c r="D80" s="848"/>
      <c r="E80" s="847"/>
      <c r="F80" s="640" t="s">
        <v>809</v>
      </c>
    </row>
    <row r="81" spans="1:6" s="383" customFormat="1" ht="12" customHeight="1" x14ac:dyDescent="0.25">
      <c r="A81" s="1086" t="s">
        <v>413</v>
      </c>
      <c r="B81" s="830" t="s">
        <v>414</v>
      </c>
      <c r="C81" s="848"/>
      <c r="D81" s="848"/>
      <c r="E81" s="847"/>
      <c r="F81" s="640" t="s">
        <v>810</v>
      </c>
    </row>
    <row r="82" spans="1:6" s="383" customFormat="1" ht="12" customHeight="1" thickBot="1" x14ac:dyDescent="0.3">
      <c r="A82" s="1093" t="s">
        <v>415</v>
      </c>
      <c r="B82" s="835" t="s">
        <v>416</v>
      </c>
      <c r="C82" s="848"/>
      <c r="D82" s="848"/>
      <c r="E82" s="847"/>
      <c r="F82" s="640" t="s">
        <v>811</v>
      </c>
    </row>
    <row r="83" spans="1:6" s="383" customFormat="1" ht="12" customHeight="1" thickBot="1" x14ac:dyDescent="0.3">
      <c r="A83" s="855" t="s">
        <v>417</v>
      </c>
      <c r="B83" s="854" t="s">
        <v>418</v>
      </c>
      <c r="C83" s="864"/>
      <c r="D83" s="864"/>
      <c r="E83" s="863"/>
      <c r="F83" s="640" t="s">
        <v>812</v>
      </c>
    </row>
    <row r="84" spans="1:6" s="383" customFormat="1" ht="12" customHeight="1" thickBot="1" x14ac:dyDescent="0.3">
      <c r="A84" s="855" t="s">
        <v>419</v>
      </c>
      <c r="B84" s="865" t="s">
        <v>420</v>
      </c>
      <c r="C84" s="842">
        <v>55929</v>
      </c>
      <c r="D84" s="842">
        <f>+D62+D66+D71+D74+D78+D83</f>
        <v>66574</v>
      </c>
      <c r="E84" s="843">
        <f>+E62+E66+E71+E74+E78+E83</f>
        <v>64894</v>
      </c>
      <c r="F84" s="640" t="s">
        <v>813</v>
      </c>
    </row>
    <row r="85" spans="1:6" s="383" customFormat="1" ht="21.75" customHeight="1" thickBot="1" x14ac:dyDescent="0.3">
      <c r="A85" s="866" t="s">
        <v>421</v>
      </c>
      <c r="B85" s="867" t="s">
        <v>422</v>
      </c>
      <c r="C85" s="842">
        <v>57132</v>
      </c>
      <c r="D85" s="842">
        <f>+D61+D84</f>
        <v>68778</v>
      </c>
      <c r="E85" s="842">
        <f>+E61+E84</f>
        <v>67168</v>
      </c>
      <c r="F85" s="640" t="s">
        <v>814</v>
      </c>
    </row>
    <row r="86" spans="1:6" s="383" customFormat="1" ht="21.75" customHeight="1" x14ac:dyDescent="0.25">
      <c r="A86" s="1134"/>
      <c r="B86" s="1134"/>
      <c r="C86" s="1135"/>
      <c r="D86" s="1135"/>
      <c r="E86" s="1135"/>
      <c r="F86" s="640"/>
    </row>
    <row r="87" spans="1:6" s="383" customFormat="1" ht="21.75" customHeight="1" x14ac:dyDescent="0.25">
      <c r="A87" s="1134"/>
      <c r="B87" s="1134"/>
      <c r="C87" s="1135"/>
      <c r="D87" s="1135"/>
      <c r="E87" s="1135"/>
      <c r="F87" s="640"/>
    </row>
    <row r="88" spans="1:6" s="383" customFormat="1" ht="21.75" customHeight="1" x14ac:dyDescent="0.25">
      <c r="A88" s="1134"/>
      <c r="B88" s="1134"/>
      <c r="C88" s="1135"/>
      <c r="D88" s="1135"/>
      <c r="E88" s="1135"/>
      <c r="F88" s="640"/>
    </row>
    <row r="89" spans="1:6" s="383" customFormat="1" ht="21.75" customHeight="1" x14ac:dyDescent="0.25">
      <c r="A89" s="1134"/>
      <c r="B89" s="1134"/>
      <c r="C89" s="1135"/>
      <c r="D89" s="1135"/>
      <c r="E89" s="1135"/>
      <c r="F89" s="640"/>
    </row>
    <row r="90" spans="1:6" s="383" customFormat="1" ht="21.75" customHeight="1" x14ac:dyDescent="0.25">
      <c r="A90" s="1134"/>
      <c r="B90" s="1134"/>
      <c r="C90" s="1135"/>
      <c r="D90" s="1135"/>
      <c r="E90" s="1135"/>
      <c r="F90" s="640"/>
    </row>
    <row r="91" spans="1:6" s="383" customFormat="1" ht="26.25" customHeight="1" x14ac:dyDescent="0.25">
      <c r="A91" s="1335" t="s">
        <v>33</v>
      </c>
      <c r="B91" s="1335"/>
      <c r="C91" s="1335"/>
      <c r="D91" s="1335"/>
      <c r="E91" s="1335"/>
      <c r="F91" s="640" t="s">
        <v>815</v>
      </c>
    </row>
    <row r="92" spans="1:6" ht="16.5" customHeight="1" thickBot="1" x14ac:dyDescent="0.35">
      <c r="A92" s="868" t="s">
        <v>108</v>
      </c>
      <c r="B92" s="868"/>
      <c r="C92" s="868"/>
      <c r="D92" s="869"/>
      <c r="E92" s="869" t="s">
        <v>153</v>
      </c>
    </row>
    <row r="93" spans="1:6" s="389" customFormat="1" ht="16.5" customHeight="1" x14ac:dyDescent="0.3">
      <c r="A93" s="1336" t="s">
        <v>58</v>
      </c>
      <c r="B93" s="1330" t="s">
        <v>173</v>
      </c>
      <c r="C93" s="1367" t="str">
        <f>+C3</f>
        <v>2018. évi tény</v>
      </c>
      <c r="D93" s="1332" t="str">
        <f>+D3</f>
        <v>2019. évi</v>
      </c>
      <c r="E93" s="1333"/>
      <c r="F93" s="641"/>
    </row>
    <row r="94" spans="1:6" s="389" customFormat="1" ht="23.25" customHeight="1" thickBot="1" x14ac:dyDescent="0.35">
      <c r="A94" s="1337"/>
      <c r="B94" s="1331"/>
      <c r="C94" s="1368"/>
      <c r="D94" s="1117" t="s">
        <v>178</v>
      </c>
      <c r="E94" s="817" t="s">
        <v>179</v>
      </c>
      <c r="F94" s="641"/>
    </row>
    <row r="95" spans="1:6" ht="38.1" customHeight="1" thickBot="1" x14ac:dyDescent="0.35">
      <c r="A95" s="818" t="s">
        <v>423</v>
      </c>
      <c r="B95" s="819" t="s">
        <v>424</v>
      </c>
      <c r="C95" s="819" t="s">
        <v>425</v>
      </c>
      <c r="D95" s="819" t="s">
        <v>427</v>
      </c>
      <c r="E95" s="870" t="s">
        <v>503</v>
      </c>
    </row>
    <row r="96" spans="1:6" s="382" customFormat="1" ht="12" customHeight="1" thickBot="1" x14ac:dyDescent="0.25">
      <c r="A96" s="871" t="s">
        <v>4</v>
      </c>
      <c r="B96" s="872" t="s">
        <v>587</v>
      </c>
      <c r="C96" s="874">
        <f>SUM(C97:C101)</f>
        <v>56573</v>
      </c>
      <c r="D96" s="874">
        <f>+D97+D98+D99+D100+D101</f>
        <v>64737</v>
      </c>
      <c r="E96" s="873">
        <f>+E97+E98+E99+E100+E101</f>
        <v>61197</v>
      </c>
      <c r="F96" s="639"/>
    </row>
    <row r="97" spans="1:6" ht="12" customHeight="1" x14ac:dyDescent="0.3">
      <c r="A97" s="875" t="s">
        <v>70</v>
      </c>
      <c r="B97" s="876" t="s">
        <v>34</v>
      </c>
      <c r="C97" s="878">
        <v>40225</v>
      </c>
      <c r="D97" s="878">
        <v>43659</v>
      </c>
      <c r="E97" s="877">
        <v>43290</v>
      </c>
      <c r="F97" s="638" t="s">
        <v>736</v>
      </c>
    </row>
    <row r="98" spans="1:6" ht="12" customHeight="1" x14ac:dyDescent="0.3">
      <c r="A98" s="829" t="s">
        <v>71</v>
      </c>
      <c r="B98" s="879" t="s">
        <v>127</v>
      </c>
      <c r="C98" s="831">
        <v>7948</v>
      </c>
      <c r="D98" s="831">
        <v>8622</v>
      </c>
      <c r="E98" s="832">
        <v>8153</v>
      </c>
      <c r="F98" s="638" t="s">
        <v>737</v>
      </c>
    </row>
    <row r="99" spans="1:6" ht="12" customHeight="1" x14ac:dyDescent="0.3">
      <c r="A99" s="829" t="s">
        <v>72</v>
      </c>
      <c r="B99" s="879" t="s">
        <v>98</v>
      </c>
      <c r="C99" s="837">
        <v>8400</v>
      </c>
      <c r="D99" s="837">
        <v>12406</v>
      </c>
      <c r="E99" s="838">
        <v>9704</v>
      </c>
      <c r="F99" s="638" t="s">
        <v>738</v>
      </c>
    </row>
    <row r="100" spans="1:6" ht="12" customHeight="1" x14ac:dyDescent="0.3">
      <c r="A100" s="829" t="s">
        <v>73</v>
      </c>
      <c r="B100" s="880" t="s">
        <v>128</v>
      </c>
      <c r="C100" s="837"/>
      <c r="D100" s="837"/>
      <c r="E100" s="838"/>
      <c r="F100" s="638" t="s">
        <v>739</v>
      </c>
    </row>
    <row r="101" spans="1:6" ht="12" customHeight="1" x14ac:dyDescent="0.3">
      <c r="A101" s="829" t="s">
        <v>82</v>
      </c>
      <c r="B101" s="881" t="s">
        <v>129</v>
      </c>
      <c r="C101" s="837"/>
      <c r="D101" s="837">
        <f>D111</f>
        <v>50</v>
      </c>
      <c r="E101" s="838">
        <f>E111</f>
        <v>50</v>
      </c>
      <c r="F101" s="638" t="s">
        <v>740</v>
      </c>
    </row>
    <row r="102" spans="1:6" ht="12" customHeight="1" x14ac:dyDescent="0.3">
      <c r="A102" s="829" t="s">
        <v>74</v>
      </c>
      <c r="B102" s="879" t="s">
        <v>430</v>
      </c>
      <c r="C102" s="837"/>
      <c r="D102" s="837"/>
      <c r="E102" s="838"/>
      <c r="F102" s="638" t="s">
        <v>741</v>
      </c>
    </row>
    <row r="103" spans="1:6" ht="12" customHeight="1" x14ac:dyDescent="0.3">
      <c r="A103" s="829" t="s">
        <v>75</v>
      </c>
      <c r="B103" s="882" t="s">
        <v>431</v>
      </c>
      <c r="C103" s="837"/>
      <c r="D103" s="837"/>
      <c r="E103" s="838"/>
      <c r="F103" s="638" t="s">
        <v>742</v>
      </c>
    </row>
    <row r="104" spans="1:6" ht="12" customHeight="1" x14ac:dyDescent="0.3">
      <c r="A104" s="829" t="s">
        <v>83</v>
      </c>
      <c r="B104" s="879" t="s">
        <v>432</v>
      </c>
      <c r="C104" s="837"/>
      <c r="D104" s="837"/>
      <c r="E104" s="838"/>
      <c r="F104" s="638" t="s">
        <v>743</v>
      </c>
    </row>
    <row r="105" spans="1:6" ht="12" customHeight="1" x14ac:dyDescent="0.3">
      <c r="A105" s="829" t="s">
        <v>84</v>
      </c>
      <c r="B105" s="879" t="s">
        <v>433</v>
      </c>
      <c r="C105" s="837"/>
      <c r="D105" s="837"/>
      <c r="E105" s="838"/>
      <c r="F105" s="638" t="s">
        <v>744</v>
      </c>
    </row>
    <row r="106" spans="1:6" ht="12" customHeight="1" x14ac:dyDescent="0.3">
      <c r="A106" s="857" t="s">
        <v>85</v>
      </c>
      <c r="B106" s="882" t="s">
        <v>434</v>
      </c>
      <c r="C106" s="837"/>
      <c r="D106" s="837"/>
      <c r="E106" s="838"/>
      <c r="F106" s="638" t="s">
        <v>745</v>
      </c>
    </row>
    <row r="107" spans="1:6" ht="12" customHeight="1" x14ac:dyDescent="0.3">
      <c r="A107" s="857" t="s">
        <v>86</v>
      </c>
      <c r="B107" s="882" t="s">
        <v>435</v>
      </c>
      <c r="C107" s="837"/>
      <c r="D107" s="837"/>
      <c r="E107" s="838"/>
      <c r="F107" s="638" t="s">
        <v>746</v>
      </c>
    </row>
    <row r="108" spans="1:6" ht="12" customHeight="1" x14ac:dyDescent="0.3">
      <c r="A108" s="857" t="s">
        <v>88</v>
      </c>
      <c r="B108" s="879" t="s">
        <v>436</v>
      </c>
      <c r="C108" s="837"/>
      <c r="D108" s="837"/>
      <c r="E108" s="838"/>
      <c r="F108" s="638" t="s">
        <v>747</v>
      </c>
    </row>
    <row r="109" spans="1:6" ht="12" customHeight="1" x14ac:dyDescent="0.3">
      <c r="A109" s="1039" t="s">
        <v>130</v>
      </c>
      <c r="B109" s="884" t="s">
        <v>437</v>
      </c>
      <c r="C109" s="837"/>
      <c r="D109" s="837"/>
      <c r="E109" s="838"/>
      <c r="F109" s="638" t="s">
        <v>748</v>
      </c>
    </row>
    <row r="110" spans="1:6" ht="12" customHeight="1" x14ac:dyDescent="0.3">
      <c r="A110" s="857" t="s">
        <v>438</v>
      </c>
      <c r="B110" s="884" t="s">
        <v>439</v>
      </c>
      <c r="C110" s="837"/>
      <c r="D110" s="837"/>
      <c r="E110" s="838"/>
      <c r="F110" s="638" t="s">
        <v>749</v>
      </c>
    </row>
    <row r="111" spans="1:6" ht="12" customHeight="1" thickBot="1" x14ac:dyDescent="0.35">
      <c r="A111" s="1040" t="s">
        <v>440</v>
      </c>
      <c r="B111" s="886" t="s">
        <v>441</v>
      </c>
      <c r="C111" s="888">
        <v>48</v>
      </c>
      <c r="D111" s="888">
        <v>50</v>
      </c>
      <c r="E111" s="887">
        <v>50</v>
      </c>
      <c r="F111" s="638" t="s">
        <v>750</v>
      </c>
    </row>
    <row r="112" spans="1:6" ht="12" customHeight="1" thickBot="1" x14ac:dyDescent="0.35">
      <c r="A112" s="821" t="s">
        <v>5</v>
      </c>
      <c r="B112" s="889" t="s">
        <v>588</v>
      </c>
      <c r="C112" s="823">
        <v>122</v>
      </c>
      <c r="D112" s="823">
        <f>+D113+D115+D117</f>
        <v>4041</v>
      </c>
      <c r="E112" s="824">
        <f>+E113+E115+E117</f>
        <v>3280</v>
      </c>
      <c r="F112" s="638" t="s">
        <v>751</v>
      </c>
    </row>
    <row r="113" spans="1:6" ht="12" customHeight="1" x14ac:dyDescent="0.3">
      <c r="A113" s="825" t="s">
        <v>76</v>
      </c>
      <c r="B113" s="879" t="s">
        <v>152</v>
      </c>
      <c r="C113" s="827">
        <v>122</v>
      </c>
      <c r="D113" s="827">
        <v>4027</v>
      </c>
      <c r="E113" s="828">
        <v>3266</v>
      </c>
      <c r="F113" s="638" t="s">
        <v>752</v>
      </c>
    </row>
    <row r="114" spans="1:6" ht="12" customHeight="1" x14ac:dyDescent="0.3">
      <c r="A114" s="825" t="s">
        <v>77</v>
      </c>
      <c r="B114" s="884" t="s">
        <v>443</v>
      </c>
      <c r="C114" s="827"/>
      <c r="D114" s="827"/>
      <c r="E114" s="828"/>
      <c r="F114" s="638" t="s">
        <v>753</v>
      </c>
    </row>
    <row r="115" spans="1:6" ht="12" customHeight="1" x14ac:dyDescent="0.3">
      <c r="A115" s="825" t="s">
        <v>78</v>
      </c>
      <c r="B115" s="884" t="s">
        <v>131</v>
      </c>
      <c r="C115" s="831"/>
      <c r="D115" s="831">
        <v>14</v>
      </c>
      <c r="E115" s="832">
        <v>14</v>
      </c>
      <c r="F115" s="638" t="s">
        <v>754</v>
      </c>
    </row>
    <row r="116" spans="1:6" x14ac:dyDescent="0.3">
      <c r="A116" s="825" t="s">
        <v>79</v>
      </c>
      <c r="B116" s="884" t="s">
        <v>444</v>
      </c>
      <c r="C116" s="831"/>
      <c r="D116" s="831"/>
      <c r="E116" s="832"/>
      <c r="F116" s="638" t="s">
        <v>755</v>
      </c>
    </row>
    <row r="117" spans="1:6" ht="12" customHeight="1" x14ac:dyDescent="0.3">
      <c r="A117" s="825" t="s">
        <v>80</v>
      </c>
      <c r="B117" s="835" t="s">
        <v>155</v>
      </c>
      <c r="C117" s="831"/>
      <c r="D117" s="831"/>
      <c r="E117" s="832"/>
      <c r="F117" s="638" t="s">
        <v>756</v>
      </c>
    </row>
    <row r="118" spans="1:6" ht="12" customHeight="1" x14ac:dyDescent="0.3">
      <c r="A118" s="825" t="s">
        <v>87</v>
      </c>
      <c r="B118" s="830" t="s">
        <v>445</v>
      </c>
      <c r="C118" s="831"/>
      <c r="D118" s="831"/>
      <c r="E118" s="832"/>
      <c r="F118" s="638" t="s">
        <v>757</v>
      </c>
    </row>
    <row r="119" spans="1:6" x14ac:dyDescent="0.3">
      <c r="A119" s="825" t="s">
        <v>89</v>
      </c>
      <c r="B119" s="890" t="s">
        <v>446</v>
      </c>
      <c r="C119" s="831"/>
      <c r="D119" s="831"/>
      <c r="E119" s="832"/>
      <c r="F119" s="638" t="s">
        <v>758</v>
      </c>
    </row>
    <row r="120" spans="1:6" x14ac:dyDescent="0.3">
      <c r="A120" s="825" t="s">
        <v>132</v>
      </c>
      <c r="B120" s="879" t="s">
        <v>433</v>
      </c>
      <c r="C120" s="831"/>
      <c r="D120" s="831"/>
      <c r="E120" s="832"/>
      <c r="F120" s="638" t="s">
        <v>759</v>
      </c>
    </row>
    <row r="121" spans="1:6" ht="12" customHeight="1" x14ac:dyDescent="0.3">
      <c r="A121" s="825" t="s">
        <v>133</v>
      </c>
      <c r="B121" s="879" t="s">
        <v>447</v>
      </c>
      <c r="C121" s="831"/>
      <c r="D121" s="831"/>
      <c r="E121" s="832"/>
      <c r="F121" s="638" t="s">
        <v>760</v>
      </c>
    </row>
    <row r="122" spans="1:6" ht="12" customHeight="1" x14ac:dyDescent="0.3">
      <c r="A122" s="1041" t="s">
        <v>134</v>
      </c>
      <c r="B122" s="879" t="s">
        <v>448</v>
      </c>
      <c r="C122" s="831"/>
      <c r="D122" s="831"/>
      <c r="E122" s="832"/>
      <c r="F122" s="638" t="s">
        <v>761</v>
      </c>
    </row>
    <row r="123" spans="1:6" ht="12" customHeight="1" x14ac:dyDescent="0.3">
      <c r="A123" s="1041" t="s">
        <v>449</v>
      </c>
      <c r="B123" s="879" t="s">
        <v>436</v>
      </c>
      <c r="C123" s="831"/>
      <c r="D123" s="831"/>
      <c r="E123" s="832"/>
      <c r="F123" s="638" t="s">
        <v>762</v>
      </c>
    </row>
    <row r="124" spans="1:6" s="401" customFormat="1" ht="12" customHeight="1" x14ac:dyDescent="0.3">
      <c r="A124" s="1041" t="s">
        <v>450</v>
      </c>
      <c r="B124" s="879" t="s">
        <v>451</v>
      </c>
      <c r="C124" s="831"/>
      <c r="D124" s="831"/>
      <c r="E124" s="832"/>
      <c r="F124" s="638" t="s">
        <v>763</v>
      </c>
    </row>
    <row r="125" spans="1:6" ht="12" customHeight="1" thickBot="1" x14ac:dyDescent="0.35">
      <c r="A125" s="1039" t="s">
        <v>452</v>
      </c>
      <c r="B125" s="879" t="s">
        <v>453</v>
      </c>
      <c r="C125" s="837"/>
      <c r="D125" s="837"/>
      <c r="E125" s="838"/>
      <c r="F125" s="638" t="s">
        <v>764</v>
      </c>
    </row>
    <row r="126" spans="1:6" ht="12" customHeight="1" thickBot="1" x14ac:dyDescent="0.35">
      <c r="A126" s="821" t="s">
        <v>6</v>
      </c>
      <c r="B126" s="891" t="s">
        <v>454</v>
      </c>
      <c r="C126" s="823"/>
      <c r="D126" s="823">
        <f>+D127+D128</f>
        <v>0</v>
      </c>
      <c r="E126" s="824">
        <f>+E127+E128</f>
        <v>0</v>
      </c>
      <c r="F126" s="638" t="s">
        <v>765</v>
      </c>
    </row>
    <row r="127" spans="1:6" ht="12" customHeight="1" x14ac:dyDescent="0.3">
      <c r="A127" s="825" t="s">
        <v>59</v>
      </c>
      <c r="B127" s="890" t="s">
        <v>44</v>
      </c>
      <c r="C127" s="827"/>
      <c r="D127" s="827"/>
      <c r="E127" s="828"/>
      <c r="F127" s="638" t="s">
        <v>766</v>
      </c>
    </row>
    <row r="128" spans="1:6" ht="12" customHeight="1" thickBot="1" x14ac:dyDescent="0.35">
      <c r="A128" s="834" t="s">
        <v>60</v>
      </c>
      <c r="B128" s="884" t="s">
        <v>45</v>
      </c>
      <c r="C128" s="837"/>
      <c r="D128" s="837"/>
      <c r="E128" s="838"/>
      <c r="F128" s="638" t="s">
        <v>767</v>
      </c>
    </row>
    <row r="129" spans="1:6" ht="12" customHeight="1" thickBot="1" x14ac:dyDescent="0.35">
      <c r="A129" s="821" t="s">
        <v>7</v>
      </c>
      <c r="B129" s="891" t="s">
        <v>455</v>
      </c>
      <c r="C129" s="823">
        <v>56743</v>
      </c>
      <c r="D129" s="823">
        <f>+D96+D112+D126</f>
        <v>68778</v>
      </c>
      <c r="E129" s="824">
        <f>+E96+E112+E126</f>
        <v>64477</v>
      </c>
      <c r="F129" s="638" t="s">
        <v>768</v>
      </c>
    </row>
    <row r="130" spans="1:6" ht="12" customHeight="1" thickBot="1" x14ac:dyDescent="0.35">
      <c r="A130" s="821" t="s">
        <v>8</v>
      </c>
      <c r="B130" s="892" t="s">
        <v>456</v>
      </c>
      <c r="C130" s="823"/>
      <c r="D130" s="823">
        <f>+D131+D132+D133</f>
        <v>0</v>
      </c>
      <c r="E130" s="824">
        <f>+E131+E132+E133</f>
        <v>0</v>
      </c>
      <c r="F130" s="638" t="s">
        <v>769</v>
      </c>
    </row>
    <row r="131" spans="1:6" ht="12" customHeight="1" x14ac:dyDescent="0.3">
      <c r="A131" s="825" t="s">
        <v>63</v>
      </c>
      <c r="B131" s="890" t="s">
        <v>589</v>
      </c>
      <c r="C131" s="831"/>
      <c r="D131" s="831"/>
      <c r="E131" s="832"/>
      <c r="F131" s="638" t="s">
        <v>770</v>
      </c>
    </row>
    <row r="132" spans="1:6" ht="12" customHeight="1" x14ac:dyDescent="0.3">
      <c r="A132" s="825" t="s">
        <v>64</v>
      </c>
      <c r="B132" s="890" t="s">
        <v>590</v>
      </c>
      <c r="C132" s="831"/>
      <c r="D132" s="831"/>
      <c r="E132" s="832"/>
      <c r="F132" s="638" t="s">
        <v>771</v>
      </c>
    </row>
    <row r="133" spans="1:6" ht="12" customHeight="1" thickBot="1" x14ac:dyDescent="0.35">
      <c r="A133" s="883" t="s">
        <v>65</v>
      </c>
      <c r="B133" s="893" t="s">
        <v>591</v>
      </c>
      <c r="C133" s="831"/>
      <c r="D133" s="831"/>
      <c r="E133" s="832"/>
      <c r="F133" s="638" t="s">
        <v>772</v>
      </c>
    </row>
    <row r="134" spans="1:6" ht="12" customHeight="1" thickBot="1" x14ac:dyDescent="0.35">
      <c r="A134" s="821" t="s">
        <v>9</v>
      </c>
      <c r="B134" s="891" t="s">
        <v>460</v>
      </c>
      <c r="C134" s="823"/>
      <c r="D134" s="823">
        <f>+D135+D136+D137+D138</f>
        <v>0</v>
      </c>
      <c r="E134" s="824">
        <f>+E135+E136+E137+E138</f>
        <v>0</v>
      </c>
      <c r="F134" s="638" t="s">
        <v>773</v>
      </c>
    </row>
    <row r="135" spans="1:6" ht="12" customHeight="1" x14ac:dyDescent="0.3">
      <c r="A135" s="825" t="s">
        <v>66</v>
      </c>
      <c r="B135" s="890" t="s">
        <v>592</v>
      </c>
      <c r="C135" s="831"/>
      <c r="D135" s="831"/>
      <c r="E135" s="832"/>
      <c r="F135" s="638" t="s">
        <v>774</v>
      </c>
    </row>
    <row r="136" spans="1:6" ht="12" customHeight="1" x14ac:dyDescent="0.3">
      <c r="A136" s="825" t="s">
        <v>67</v>
      </c>
      <c r="B136" s="890" t="s">
        <v>593</v>
      </c>
      <c r="C136" s="831"/>
      <c r="D136" s="831"/>
      <c r="E136" s="832"/>
      <c r="F136" s="638" t="s">
        <v>775</v>
      </c>
    </row>
    <row r="137" spans="1:6" ht="12" customHeight="1" x14ac:dyDescent="0.3">
      <c r="A137" s="825" t="s">
        <v>357</v>
      </c>
      <c r="B137" s="890" t="s">
        <v>594</v>
      </c>
      <c r="C137" s="831"/>
      <c r="D137" s="831"/>
      <c r="E137" s="832"/>
      <c r="F137" s="638" t="s">
        <v>776</v>
      </c>
    </row>
    <row r="138" spans="1:6" ht="12" customHeight="1" thickBot="1" x14ac:dyDescent="0.35">
      <c r="A138" s="883" t="s">
        <v>359</v>
      </c>
      <c r="B138" s="893" t="s">
        <v>595</v>
      </c>
      <c r="C138" s="831"/>
      <c r="D138" s="831"/>
      <c r="E138" s="832"/>
      <c r="F138" s="638" t="s">
        <v>777</v>
      </c>
    </row>
    <row r="139" spans="1:6" ht="12" customHeight="1" thickBot="1" x14ac:dyDescent="0.35">
      <c r="A139" s="821" t="s">
        <v>10</v>
      </c>
      <c r="B139" s="891" t="s">
        <v>465</v>
      </c>
      <c r="C139" s="842"/>
      <c r="D139" s="842">
        <f>+D140+D141+D142+D143</f>
        <v>0</v>
      </c>
      <c r="E139" s="843">
        <f>+E140+E141+E142+E143</f>
        <v>0</v>
      </c>
      <c r="F139" s="638" t="s">
        <v>778</v>
      </c>
    </row>
    <row r="140" spans="1:6" ht="12" customHeight="1" x14ac:dyDescent="0.3">
      <c r="A140" s="825" t="s">
        <v>68</v>
      </c>
      <c r="B140" s="890" t="s">
        <v>466</v>
      </c>
      <c r="C140" s="831"/>
      <c r="D140" s="831"/>
      <c r="E140" s="832"/>
      <c r="F140" s="638" t="s">
        <v>779</v>
      </c>
    </row>
    <row r="141" spans="1:6" ht="12" customHeight="1" x14ac:dyDescent="0.3">
      <c r="A141" s="825" t="s">
        <v>69</v>
      </c>
      <c r="B141" s="890" t="s">
        <v>467</v>
      </c>
      <c r="C141" s="831"/>
      <c r="D141" s="831"/>
      <c r="E141" s="832"/>
      <c r="F141" s="638" t="s">
        <v>780</v>
      </c>
    </row>
    <row r="142" spans="1:6" ht="12" customHeight="1" x14ac:dyDescent="0.3">
      <c r="A142" s="825" t="s">
        <v>366</v>
      </c>
      <c r="B142" s="890" t="s">
        <v>960</v>
      </c>
      <c r="C142" s="831"/>
      <c r="D142" s="831"/>
      <c r="E142" s="832"/>
      <c r="F142" s="638" t="s">
        <v>781</v>
      </c>
    </row>
    <row r="143" spans="1:6" ht="12" customHeight="1" thickBot="1" x14ac:dyDescent="0.35">
      <c r="A143" s="883" t="s">
        <v>368</v>
      </c>
      <c r="B143" s="893" t="s">
        <v>510</v>
      </c>
      <c r="C143" s="831"/>
      <c r="D143" s="831"/>
      <c r="E143" s="832"/>
      <c r="F143" s="638" t="s">
        <v>782</v>
      </c>
    </row>
    <row r="144" spans="1:6" ht="12" customHeight="1" thickBot="1" x14ac:dyDescent="0.35">
      <c r="A144" s="821" t="s">
        <v>11</v>
      </c>
      <c r="B144" s="891" t="s">
        <v>561</v>
      </c>
      <c r="C144" s="895"/>
      <c r="D144" s="895">
        <f>+D145+D146+D147+D148</f>
        <v>0</v>
      </c>
      <c r="E144" s="894">
        <f>+E145+E146+E147+E148</f>
        <v>0</v>
      </c>
      <c r="F144" s="638" t="s">
        <v>783</v>
      </c>
    </row>
    <row r="145" spans="1:9" ht="15" customHeight="1" x14ac:dyDescent="0.3">
      <c r="A145" s="825" t="s">
        <v>125</v>
      </c>
      <c r="B145" s="890" t="s">
        <v>471</v>
      </c>
      <c r="C145" s="831"/>
      <c r="D145" s="831"/>
      <c r="E145" s="832"/>
      <c r="F145" s="638" t="s">
        <v>784</v>
      </c>
      <c r="G145" s="390"/>
      <c r="H145" s="390"/>
      <c r="I145" s="390"/>
    </row>
    <row r="146" spans="1:9" s="383" customFormat="1" ht="12.9" customHeight="1" x14ac:dyDescent="0.3">
      <c r="A146" s="825" t="s">
        <v>126</v>
      </c>
      <c r="B146" s="890" t="s">
        <v>472</v>
      </c>
      <c r="C146" s="831"/>
      <c r="D146" s="831"/>
      <c r="E146" s="832"/>
      <c r="F146" s="638" t="s">
        <v>785</v>
      </c>
    </row>
    <row r="147" spans="1:9" ht="13.5" customHeight="1" x14ac:dyDescent="0.3">
      <c r="A147" s="825" t="s">
        <v>154</v>
      </c>
      <c r="B147" s="890" t="s">
        <v>473</v>
      </c>
      <c r="C147" s="831"/>
      <c r="D147" s="831"/>
      <c r="E147" s="832"/>
      <c r="F147" s="638" t="s">
        <v>786</v>
      </c>
    </row>
    <row r="148" spans="1:9" ht="13.5" customHeight="1" thickBot="1" x14ac:dyDescent="0.35">
      <c r="A148" s="825" t="s">
        <v>374</v>
      </c>
      <c r="B148" s="890" t="s">
        <v>474</v>
      </c>
      <c r="C148" s="831"/>
      <c r="D148" s="831"/>
      <c r="E148" s="832"/>
      <c r="F148" s="638" t="s">
        <v>787</v>
      </c>
    </row>
    <row r="149" spans="1:9" ht="13.5" customHeight="1" thickBot="1" x14ac:dyDescent="0.35">
      <c r="A149" s="821" t="s">
        <v>12</v>
      </c>
      <c r="B149" s="891" t="s">
        <v>475</v>
      </c>
      <c r="C149" s="897"/>
      <c r="D149" s="897">
        <f>+D130+D134+D139+D144</f>
        <v>0</v>
      </c>
      <c r="E149" s="896">
        <f>+E130+E134+E139+E144</f>
        <v>0</v>
      </c>
      <c r="F149" s="638" t="s">
        <v>788</v>
      </c>
    </row>
    <row r="150" spans="1:9" ht="12.75" customHeight="1" thickBot="1" x14ac:dyDescent="0.35">
      <c r="A150" s="898" t="s">
        <v>13</v>
      </c>
      <c r="B150" s="899" t="s">
        <v>476</v>
      </c>
      <c r="C150" s="897">
        <v>56743</v>
      </c>
      <c r="D150" s="897">
        <f>+D129+D149</f>
        <v>68778</v>
      </c>
      <c r="E150" s="896">
        <f>+E129+E149</f>
        <v>64477</v>
      </c>
      <c r="F150" s="638" t="s">
        <v>789</v>
      </c>
    </row>
    <row r="151" spans="1:9" ht="13.5" customHeight="1" thickBot="1" x14ac:dyDescent="0.35">
      <c r="A151" s="366" t="s">
        <v>13</v>
      </c>
      <c r="B151" s="591" t="s">
        <v>476</v>
      </c>
      <c r="C151" s="323">
        <f>+C130+C150</f>
        <v>56743</v>
      </c>
      <c r="D151" s="323">
        <f>D150+D130</f>
        <v>68778</v>
      </c>
      <c r="E151" s="324">
        <f>E130+E140+E135</f>
        <v>0</v>
      </c>
      <c r="F151" s="638" t="s">
        <v>790</v>
      </c>
    </row>
    <row r="152" spans="1:9" ht="13.5" customHeight="1" x14ac:dyDescent="0.3"/>
    <row r="153" spans="1:9" ht="13.5" customHeight="1" x14ac:dyDescent="0.3"/>
    <row r="154" spans="1:9" ht="7.5" customHeight="1" x14ac:dyDescent="0.3"/>
    <row r="156" spans="1:9" ht="12.75" customHeight="1" x14ac:dyDescent="0.3"/>
    <row r="157" spans="1:9" ht="12.75" customHeight="1" x14ac:dyDescent="0.3"/>
    <row r="158" spans="1:9" ht="12.75" customHeight="1" x14ac:dyDescent="0.3"/>
    <row r="159" spans="1:9" ht="12.75" customHeight="1" x14ac:dyDescent="0.3"/>
    <row r="160" spans="1:9" ht="12.75" customHeight="1" x14ac:dyDescent="0.3"/>
    <row r="161" ht="12.75" customHeight="1" x14ac:dyDescent="0.3"/>
    <row r="162" ht="12.75" customHeight="1" x14ac:dyDescent="0.3"/>
    <row r="163" ht="12.75" customHeight="1" x14ac:dyDescent="0.3"/>
  </sheetData>
  <mergeCells count="10">
    <mergeCell ref="A93:A94"/>
    <mergeCell ref="B93:B94"/>
    <mergeCell ref="C93:C94"/>
    <mergeCell ref="D93:E93"/>
    <mergeCell ref="A1:E1"/>
    <mergeCell ref="A3:A4"/>
    <mergeCell ref="B3:B4"/>
    <mergeCell ref="C3:C4"/>
    <mergeCell ref="D3:E3"/>
    <mergeCell ref="A91:E91"/>
  </mergeCells>
  <printOptions horizontalCentered="1"/>
  <pageMargins left="0.78740157480314965" right="0.78740157480314965" top="1.5748031496062993" bottom="0.86614173228346458" header="0.51181102362204722" footer="0.51181102362204722"/>
  <pageSetup paperSize="9" orientation="portrait" r:id="rId1"/>
  <headerFooter alignWithMargins="0">
    <oddHeader>&amp;C&amp;"Times New Roman CE,Félkövér"&amp;12
A Gönyűi Polgármesteri Hivatal 
2019. évi  zárszámadásának pénzügyi mérlege &amp;10
&amp;R&amp;"Times New Roman CE,Félkövér dőlt"&amp;11 1.4. tájékoztató tábla a 12/2020. (VII.7.)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50"/>
  </sheetPr>
  <dimension ref="A1:K20"/>
  <sheetViews>
    <sheetView zoomScaleNormal="100" workbookViewId="0">
      <selection activeCell="A18" sqref="A18:XFD18"/>
    </sheetView>
  </sheetViews>
  <sheetFormatPr defaultColWidth="9.33203125" defaultRowHeight="13.2" x14ac:dyDescent="0.25"/>
  <cols>
    <col min="1" max="1" width="6.77734375" style="4" customWidth="1"/>
    <col min="2" max="2" width="32.33203125" style="3" customWidth="1"/>
    <col min="3" max="3" width="17" style="3" customWidth="1"/>
    <col min="4" max="9" width="12.77734375" style="3" customWidth="1"/>
    <col min="10" max="10" width="13.77734375" style="3" customWidth="1"/>
    <col min="11" max="11" width="4" style="3" customWidth="1"/>
    <col min="12" max="16384" width="9.33203125" style="3"/>
  </cols>
  <sheetData>
    <row r="1" spans="1:11" ht="14.4" thickBot="1" x14ac:dyDescent="0.3">
      <c r="A1" s="103"/>
      <c r="B1" s="104"/>
      <c r="C1" s="104"/>
      <c r="D1" s="104"/>
      <c r="E1" s="104"/>
      <c r="F1" s="104"/>
      <c r="G1" s="104"/>
      <c r="H1" s="104"/>
      <c r="I1" s="104"/>
      <c r="J1" s="105" t="s">
        <v>50</v>
      </c>
      <c r="K1" s="1302" t="str">
        <f>+CONCATENATE("2. tájékoztató tábla a 12/",LEFT(ÖSSZEFÜGGÉSEK!A4,4)+6,". (VII.7.) önkormányzati rendelethez")</f>
        <v>2. tájékoztató tábla a 12/2020. (VII.7.) önkormányzati rendelethez</v>
      </c>
    </row>
    <row r="2" spans="1:11" s="109" customFormat="1" ht="26.25" customHeight="1" x14ac:dyDescent="0.25">
      <c r="A2" s="1369" t="s">
        <v>58</v>
      </c>
      <c r="B2" s="1373" t="s">
        <v>183</v>
      </c>
      <c r="C2" s="1373" t="s">
        <v>184</v>
      </c>
      <c r="D2" s="1373" t="s">
        <v>185</v>
      </c>
      <c r="E2" s="1373" t="str">
        <f>+CONCATENATE(LEFT(ÖSSZEFÜGGÉSEK!A4,4)+5,". évi teljesítés")</f>
        <v>2019. évi teljesítés</v>
      </c>
      <c r="F2" s="106" t="s">
        <v>186</v>
      </c>
      <c r="G2" s="107"/>
      <c r="H2" s="107"/>
      <c r="I2" s="108"/>
      <c r="J2" s="1371" t="s">
        <v>187</v>
      </c>
      <c r="K2" s="1302"/>
    </row>
    <row r="3" spans="1:11" s="113" customFormat="1" ht="32.25" customHeight="1" thickBot="1" x14ac:dyDescent="0.3">
      <c r="A3" s="1370"/>
      <c r="B3" s="1375"/>
      <c r="C3" s="1375"/>
      <c r="D3" s="1374"/>
      <c r="E3" s="1374"/>
      <c r="F3" s="110" t="s">
        <v>870</v>
      </c>
      <c r="G3" s="111" t="s">
        <v>869</v>
      </c>
      <c r="H3" s="111" t="s">
        <v>871</v>
      </c>
      <c r="I3" s="112" t="s">
        <v>872</v>
      </c>
      <c r="J3" s="1372"/>
      <c r="K3" s="1302"/>
    </row>
    <row r="4" spans="1:11" s="115" customFormat="1" ht="14.1" customHeight="1" thickBot="1" x14ac:dyDescent="0.3">
      <c r="A4" s="564" t="s">
        <v>423</v>
      </c>
      <c r="B4" s="114" t="s">
        <v>596</v>
      </c>
      <c r="C4" s="565" t="s">
        <v>425</v>
      </c>
      <c r="D4" s="565" t="s">
        <v>426</v>
      </c>
      <c r="E4" s="565" t="s">
        <v>427</v>
      </c>
      <c r="F4" s="565" t="s">
        <v>503</v>
      </c>
      <c r="G4" s="565" t="s">
        <v>504</v>
      </c>
      <c r="H4" s="565" t="s">
        <v>505</v>
      </c>
      <c r="I4" s="565" t="s">
        <v>506</v>
      </c>
      <c r="J4" s="566" t="s">
        <v>700</v>
      </c>
      <c r="K4" s="1302"/>
    </row>
    <row r="5" spans="1:11" ht="33.75" customHeight="1" x14ac:dyDescent="0.25">
      <c r="A5" s="116" t="s">
        <v>4</v>
      </c>
      <c r="B5" s="117" t="s">
        <v>188</v>
      </c>
      <c r="C5" s="118"/>
      <c r="D5" s="119">
        <f t="shared" ref="D5:I5" si="0">SUM(D6:D6)</f>
        <v>0</v>
      </c>
      <c r="E5" s="119">
        <f t="shared" si="0"/>
        <v>0</v>
      </c>
      <c r="F5" s="119">
        <f t="shared" si="0"/>
        <v>0</v>
      </c>
      <c r="G5" s="119">
        <f t="shared" si="0"/>
        <v>0</v>
      </c>
      <c r="H5" s="119">
        <f t="shared" si="0"/>
        <v>0</v>
      </c>
      <c r="I5" s="120">
        <f t="shared" si="0"/>
        <v>0</v>
      </c>
      <c r="J5" s="121">
        <f t="shared" ref="J5:J16" si="1">SUM(F5:I5)</f>
        <v>0</v>
      </c>
      <c r="K5" s="1302"/>
    </row>
    <row r="6" spans="1:11" ht="21" customHeight="1" x14ac:dyDescent="0.25">
      <c r="A6" s="122" t="s">
        <v>5</v>
      </c>
      <c r="B6" s="123" t="s">
        <v>189</v>
      </c>
      <c r="C6" s="124"/>
      <c r="D6" s="2"/>
      <c r="E6" s="2"/>
      <c r="F6" s="2"/>
      <c r="G6" s="2"/>
      <c r="H6" s="2"/>
      <c r="I6" s="44"/>
      <c r="J6" s="125">
        <f t="shared" si="1"/>
        <v>0</v>
      </c>
      <c r="K6" s="1302"/>
    </row>
    <row r="7" spans="1:11" ht="36" customHeight="1" x14ac:dyDescent="0.25">
      <c r="A7" s="122" t="s">
        <v>7</v>
      </c>
      <c r="B7" s="126" t="s">
        <v>190</v>
      </c>
      <c r="C7" s="127"/>
      <c r="D7" s="128">
        <f t="shared" ref="D7:I7" si="2">SUM(D8:D9)</f>
        <v>0</v>
      </c>
      <c r="E7" s="128">
        <f t="shared" si="2"/>
        <v>0</v>
      </c>
      <c r="F7" s="128">
        <f t="shared" si="2"/>
        <v>0</v>
      </c>
      <c r="G7" s="128">
        <f t="shared" si="2"/>
        <v>0</v>
      </c>
      <c r="H7" s="128">
        <f t="shared" si="2"/>
        <v>0</v>
      </c>
      <c r="I7" s="129">
        <f t="shared" si="2"/>
        <v>0</v>
      </c>
      <c r="J7" s="130">
        <f t="shared" si="1"/>
        <v>0</v>
      </c>
      <c r="K7" s="1302"/>
    </row>
    <row r="8" spans="1:11" ht="21" customHeight="1" x14ac:dyDescent="0.25">
      <c r="A8" s="122" t="s">
        <v>8</v>
      </c>
      <c r="B8" s="123" t="s">
        <v>189</v>
      </c>
      <c r="C8" s="124"/>
      <c r="D8" s="2"/>
      <c r="E8" s="2"/>
      <c r="F8" s="2"/>
      <c r="G8" s="2"/>
      <c r="H8" s="2"/>
      <c r="I8" s="44"/>
      <c r="J8" s="125">
        <f t="shared" si="1"/>
        <v>0</v>
      </c>
      <c r="K8" s="1302"/>
    </row>
    <row r="9" spans="1:11" ht="18" customHeight="1" x14ac:dyDescent="0.25">
      <c r="A9" s="122" t="s">
        <v>9</v>
      </c>
      <c r="B9" s="123" t="s">
        <v>189</v>
      </c>
      <c r="C9" s="124"/>
      <c r="D9" s="2"/>
      <c r="E9" s="2"/>
      <c r="F9" s="2"/>
      <c r="G9" s="2"/>
      <c r="H9" s="2"/>
      <c r="I9" s="44"/>
      <c r="J9" s="125">
        <f t="shared" si="1"/>
        <v>0</v>
      </c>
      <c r="K9" s="1302"/>
    </row>
    <row r="10" spans="1:11" ht="21" customHeight="1" x14ac:dyDescent="0.25">
      <c r="A10" s="122" t="s">
        <v>10</v>
      </c>
      <c r="B10" s="131" t="s">
        <v>191</v>
      </c>
      <c r="C10" s="127"/>
      <c r="D10" s="128">
        <f t="shared" ref="D10:I10" si="3">SUM(D11:D11)</f>
        <v>0</v>
      </c>
      <c r="E10" s="128">
        <f t="shared" si="3"/>
        <v>0</v>
      </c>
      <c r="F10" s="128">
        <f t="shared" si="3"/>
        <v>0</v>
      </c>
      <c r="G10" s="128">
        <f t="shared" si="3"/>
        <v>0</v>
      </c>
      <c r="H10" s="128">
        <f t="shared" si="3"/>
        <v>0</v>
      </c>
      <c r="I10" s="129">
        <f t="shared" si="3"/>
        <v>0</v>
      </c>
      <c r="J10" s="130">
        <f t="shared" si="1"/>
        <v>0</v>
      </c>
      <c r="K10" s="1302"/>
    </row>
    <row r="11" spans="1:11" ht="21" customHeight="1" x14ac:dyDescent="0.25">
      <c r="A11" s="122" t="s">
        <v>11</v>
      </c>
      <c r="B11" s="123"/>
      <c r="C11" s="124"/>
      <c r="D11" s="2"/>
      <c r="E11" s="2"/>
      <c r="F11" s="2"/>
      <c r="G11" s="2"/>
      <c r="H11" s="2"/>
      <c r="I11" s="44"/>
      <c r="J11" s="125">
        <f t="shared" si="1"/>
        <v>0</v>
      </c>
      <c r="K11" s="1302"/>
    </row>
    <row r="12" spans="1:11" ht="21" customHeight="1" x14ac:dyDescent="0.25">
      <c r="A12" s="122" t="s">
        <v>12</v>
      </c>
      <c r="B12" s="131" t="s">
        <v>192</v>
      </c>
      <c r="C12" s="127"/>
      <c r="D12" s="128">
        <f t="shared" ref="D12:I12" si="4">SUM(D13:D13)</f>
        <v>0</v>
      </c>
      <c r="E12" s="128">
        <f t="shared" si="4"/>
        <v>0</v>
      </c>
      <c r="F12" s="128">
        <f t="shared" si="4"/>
        <v>0</v>
      </c>
      <c r="G12" s="128">
        <f t="shared" si="4"/>
        <v>0</v>
      </c>
      <c r="H12" s="128">
        <f t="shared" si="4"/>
        <v>0</v>
      </c>
      <c r="I12" s="129">
        <f t="shared" si="4"/>
        <v>0</v>
      </c>
      <c r="J12" s="130">
        <f t="shared" si="1"/>
        <v>0</v>
      </c>
      <c r="K12" s="1302"/>
    </row>
    <row r="13" spans="1:11" ht="21" customHeight="1" x14ac:dyDescent="0.25">
      <c r="A13" s="122" t="s">
        <v>13</v>
      </c>
      <c r="B13" s="123" t="s">
        <v>189</v>
      </c>
      <c r="C13" s="124"/>
      <c r="D13" s="2"/>
      <c r="E13" s="2"/>
      <c r="F13" s="2"/>
      <c r="G13" s="2"/>
      <c r="H13" s="2"/>
      <c r="I13" s="44"/>
      <c r="J13" s="125">
        <f t="shared" si="1"/>
        <v>0</v>
      </c>
      <c r="K13" s="1302"/>
    </row>
    <row r="14" spans="1:11" ht="21" customHeight="1" x14ac:dyDescent="0.25">
      <c r="A14" s="132" t="s">
        <v>14</v>
      </c>
      <c r="B14" s="133" t="s">
        <v>193</v>
      </c>
      <c r="C14" s="134"/>
      <c r="D14" s="135">
        <f>SUM(D15:D16)</f>
        <v>2252</v>
      </c>
      <c r="E14" s="135">
        <f>SUM(E15:E16)</f>
        <v>492</v>
      </c>
      <c r="F14" s="135">
        <v>440</v>
      </c>
      <c r="G14" s="135">
        <v>440</v>
      </c>
      <c r="H14" s="135">
        <v>440</v>
      </c>
      <c r="I14" s="136">
        <v>440</v>
      </c>
      <c r="J14" s="130">
        <f t="shared" si="1"/>
        <v>1760</v>
      </c>
      <c r="K14" s="1302"/>
    </row>
    <row r="15" spans="1:11" ht="21" customHeight="1" x14ac:dyDescent="0.25">
      <c r="A15" s="132" t="s">
        <v>15</v>
      </c>
      <c r="B15" s="123" t="s">
        <v>826</v>
      </c>
      <c r="C15" s="124">
        <v>2009</v>
      </c>
      <c r="D15" s="2">
        <f>E15+F15+G15+H15+I15</f>
        <v>2252</v>
      </c>
      <c r="E15" s="2">
        <v>492</v>
      </c>
      <c r="F15" s="2">
        <v>440</v>
      </c>
      <c r="G15" s="2">
        <v>440</v>
      </c>
      <c r="H15" s="2">
        <v>440</v>
      </c>
      <c r="I15" s="44">
        <v>440</v>
      </c>
      <c r="J15" s="125">
        <f t="shared" si="1"/>
        <v>1760</v>
      </c>
      <c r="K15" s="1302"/>
    </row>
    <row r="16" spans="1:11" ht="21" customHeight="1" thickBot="1" x14ac:dyDescent="0.3">
      <c r="A16" s="132" t="s">
        <v>16</v>
      </c>
      <c r="B16" s="123" t="s">
        <v>189</v>
      </c>
      <c r="C16" s="137"/>
      <c r="D16" s="138"/>
      <c r="E16" s="138"/>
      <c r="F16" s="138"/>
      <c r="G16" s="138"/>
      <c r="H16" s="138"/>
      <c r="I16" s="139"/>
      <c r="J16" s="125">
        <f t="shared" si="1"/>
        <v>0</v>
      </c>
      <c r="K16" s="1302"/>
    </row>
    <row r="17" spans="1:11" ht="21" customHeight="1" thickBot="1" x14ac:dyDescent="0.3">
      <c r="A17" s="140" t="s">
        <v>17</v>
      </c>
      <c r="B17" s="141" t="s">
        <v>194</v>
      </c>
      <c r="C17" s="142"/>
      <c r="D17" s="143">
        <f t="shared" ref="D17:J17" si="5">D5+D7+D10+D12+D14</f>
        <v>2252</v>
      </c>
      <c r="E17" s="143">
        <f t="shared" si="5"/>
        <v>492</v>
      </c>
      <c r="F17" s="143">
        <f t="shared" si="5"/>
        <v>440</v>
      </c>
      <c r="G17" s="143">
        <f t="shared" si="5"/>
        <v>440</v>
      </c>
      <c r="H17" s="143">
        <f t="shared" si="5"/>
        <v>440</v>
      </c>
      <c r="I17" s="144">
        <f t="shared" si="5"/>
        <v>440</v>
      </c>
      <c r="J17" s="145">
        <f t="shared" si="5"/>
        <v>1760</v>
      </c>
      <c r="K17" s="1302"/>
    </row>
    <row r="18" spans="1:11" ht="18" customHeight="1" x14ac:dyDescent="0.25">
      <c r="A18" s="1304" t="s">
        <v>961</v>
      </c>
      <c r="B18" s="1304"/>
      <c r="C18" s="1304"/>
      <c r="D18" s="1304"/>
      <c r="E18" s="1304"/>
      <c r="F18" s="1304"/>
      <c r="G18" s="1304"/>
      <c r="H18" s="1304"/>
      <c r="I18" s="1304"/>
      <c r="J18" s="1304"/>
    </row>
    <row r="19" spans="1:11" x14ac:dyDescent="0.25">
      <c r="A19" s="1304" t="s">
        <v>982</v>
      </c>
      <c r="B19" s="1304"/>
      <c r="C19" s="1304"/>
      <c r="D19" s="1304"/>
      <c r="E19" s="1304"/>
      <c r="F19" s="1304"/>
      <c r="G19" s="1304"/>
      <c r="H19" s="1304"/>
      <c r="I19" s="1304"/>
      <c r="J19" s="1304"/>
    </row>
    <row r="20" spans="1:11" x14ac:dyDescent="0.25">
      <c r="A20" s="1304" t="s">
        <v>1024</v>
      </c>
      <c r="B20" s="1304"/>
      <c r="C20" s="1304"/>
      <c r="D20" s="1304"/>
      <c r="E20" s="1304"/>
      <c r="F20" s="1304"/>
      <c r="G20" s="1304"/>
      <c r="H20" s="1304"/>
      <c r="I20" s="1304"/>
      <c r="J20" s="1304"/>
    </row>
  </sheetData>
  <mergeCells count="10">
    <mergeCell ref="K1:K17"/>
    <mergeCell ref="E2:E3"/>
    <mergeCell ref="D2:D3"/>
    <mergeCell ref="C2:C3"/>
    <mergeCell ref="B2:B3"/>
    <mergeCell ref="A20:J20"/>
    <mergeCell ref="A19:J19"/>
    <mergeCell ref="A18:J18"/>
    <mergeCell ref="A2:A3"/>
    <mergeCell ref="J2:J3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50"/>
  </sheetPr>
  <dimension ref="A1:J21"/>
  <sheetViews>
    <sheetView topLeftCell="A4" zoomScaleNormal="100" workbookViewId="0">
      <selection activeCell="B12" sqref="B12"/>
    </sheetView>
  </sheetViews>
  <sheetFormatPr defaultColWidth="9.33203125" defaultRowHeight="13.2" x14ac:dyDescent="0.25"/>
  <cols>
    <col min="1" max="1" width="6.77734375" style="4" customWidth="1"/>
    <col min="2" max="2" width="50.33203125" style="3" customWidth="1"/>
    <col min="3" max="5" width="12.77734375" style="3" customWidth="1"/>
    <col min="6" max="6" width="13.77734375" style="3" customWidth="1"/>
    <col min="7" max="7" width="15.44140625" style="3" customWidth="1"/>
    <col min="8" max="8" width="16.77734375" style="3" customWidth="1"/>
    <col min="9" max="9" width="5.6640625" style="3" customWidth="1"/>
    <col min="10" max="16384" width="9.33203125" style="3"/>
  </cols>
  <sheetData>
    <row r="1" spans="1:9" s="13" customFormat="1" ht="15.75" customHeight="1" thickBot="1" x14ac:dyDescent="0.3">
      <c r="A1" s="146"/>
      <c r="H1" s="147" t="s">
        <v>50</v>
      </c>
      <c r="I1" s="1379"/>
    </row>
    <row r="2" spans="1:9" s="109" customFormat="1" ht="26.25" customHeight="1" x14ac:dyDescent="0.25">
      <c r="A2" s="1313" t="s">
        <v>58</v>
      </c>
      <c r="B2" s="1385" t="s">
        <v>195</v>
      </c>
      <c r="C2" s="1313" t="s">
        <v>196</v>
      </c>
      <c r="D2" s="1313" t="s">
        <v>197</v>
      </c>
      <c r="E2" s="1382" t="str">
        <f>+CONCATENATE("Hitel, kölcsön állomány ",LEFT(ÖSSZEFÜGGÉSEK!A4,4)+4,". dec. 31-én")</f>
        <v>Hitel, kölcsön állomány 2018. dec. 31-én</v>
      </c>
      <c r="F2" s="1380" t="s">
        <v>198</v>
      </c>
      <c r="G2" s="1381"/>
      <c r="H2" s="1377" t="s">
        <v>873</v>
      </c>
      <c r="I2" s="1379"/>
    </row>
    <row r="3" spans="1:9" s="113" customFormat="1" ht="40.5" customHeight="1" thickBot="1" x14ac:dyDescent="0.3">
      <c r="A3" s="1376"/>
      <c r="B3" s="1384"/>
      <c r="C3" s="1384"/>
      <c r="D3" s="1376"/>
      <c r="E3" s="1383"/>
      <c r="F3" s="148" t="s">
        <v>849</v>
      </c>
      <c r="G3" s="149" t="s">
        <v>870</v>
      </c>
      <c r="H3" s="1378"/>
      <c r="I3" s="1379"/>
    </row>
    <row r="4" spans="1:9" s="153" customFormat="1" ht="12.9" customHeight="1" thickBot="1" x14ac:dyDescent="0.3">
      <c r="A4" s="150" t="s">
        <v>423</v>
      </c>
      <c r="B4" s="102" t="s">
        <v>424</v>
      </c>
      <c r="C4" s="102" t="s">
        <v>425</v>
      </c>
      <c r="D4" s="151" t="s">
        <v>426</v>
      </c>
      <c r="E4" s="150" t="s">
        <v>427</v>
      </c>
      <c r="F4" s="151" t="s">
        <v>503</v>
      </c>
      <c r="G4" s="151" t="s">
        <v>504</v>
      </c>
      <c r="H4" s="152" t="s">
        <v>505</v>
      </c>
      <c r="I4" s="1379"/>
    </row>
    <row r="5" spans="1:9" ht="22.5" customHeight="1" thickBot="1" x14ac:dyDescent="0.3">
      <c r="A5" s="154" t="s">
        <v>4</v>
      </c>
      <c r="B5" s="155" t="s">
        <v>199</v>
      </c>
      <c r="C5" s="156"/>
      <c r="D5" s="157"/>
      <c r="E5" s="158">
        <f>SUM(E6:E10)</f>
        <v>0</v>
      </c>
      <c r="F5" s="159">
        <f>SUM(F6:F10)</f>
        <v>0</v>
      </c>
      <c r="G5" s="159">
        <f>SUM(G6:G10)</f>
        <v>0</v>
      </c>
      <c r="H5" s="160">
        <f>SUM(H6:H10)</f>
        <v>0</v>
      </c>
      <c r="I5" s="1379"/>
    </row>
    <row r="6" spans="1:9" ht="22.5" customHeight="1" x14ac:dyDescent="0.25">
      <c r="A6" s="161" t="s">
        <v>5</v>
      </c>
      <c r="B6" s="162" t="s">
        <v>189</v>
      </c>
      <c r="C6" s="163"/>
      <c r="D6" s="164"/>
      <c r="E6" s="165"/>
      <c r="F6" s="2"/>
      <c r="G6" s="2"/>
      <c r="H6" s="166"/>
      <c r="I6" s="1379"/>
    </row>
    <row r="7" spans="1:9" ht="22.5" customHeight="1" x14ac:dyDescent="0.25">
      <c r="A7" s="161" t="s">
        <v>6</v>
      </c>
      <c r="B7" s="162" t="s">
        <v>189</v>
      </c>
      <c r="C7" s="163"/>
      <c r="D7" s="164"/>
      <c r="E7" s="165"/>
      <c r="F7" s="2"/>
      <c r="G7" s="2"/>
      <c r="H7" s="166"/>
      <c r="I7" s="1379"/>
    </row>
    <row r="8" spans="1:9" ht="22.5" customHeight="1" x14ac:dyDescent="0.25">
      <c r="A8" s="161" t="s">
        <v>7</v>
      </c>
      <c r="B8" s="162" t="s">
        <v>189</v>
      </c>
      <c r="C8" s="163"/>
      <c r="D8" s="164"/>
      <c r="E8" s="165"/>
      <c r="F8" s="2"/>
      <c r="G8" s="2"/>
      <c r="H8" s="166"/>
      <c r="I8" s="1379"/>
    </row>
    <row r="9" spans="1:9" ht="22.5" customHeight="1" x14ac:dyDescent="0.25">
      <c r="A9" s="161" t="s">
        <v>8</v>
      </c>
      <c r="B9" s="162" t="s">
        <v>189</v>
      </c>
      <c r="C9" s="163"/>
      <c r="D9" s="164"/>
      <c r="E9" s="165"/>
      <c r="F9" s="2"/>
      <c r="G9" s="2"/>
      <c r="H9" s="166"/>
      <c r="I9" s="1379"/>
    </row>
    <row r="10" spans="1:9" ht="22.5" customHeight="1" thickBot="1" x14ac:dyDescent="0.3">
      <c r="A10" s="161" t="s">
        <v>9</v>
      </c>
      <c r="B10" s="162" t="s">
        <v>189</v>
      </c>
      <c r="C10" s="163"/>
      <c r="D10" s="164"/>
      <c r="E10" s="165"/>
      <c r="F10" s="2"/>
      <c r="G10" s="2"/>
      <c r="H10" s="166"/>
      <c r="I10" s="1379"/>
    </row>
    <row r="11" spans="1:9" ht="22.5" customHeight="1" thickBot="1" x14ac:dyDescent="0.3">
      <c r="A11" s="154" t="s">
        <v>10</v>
      </c>
      <c r="B11" s="155" t="s">
        <v>200</v>
      </c>
      <c r="C11" s="167"/>
      <c r="D11" s="168"/>
      <c r="E11" s="158">
        <f>SUM(E12:E16)</f>
        <v>0</v>
      </c>
      <c r="F11" s="159">
        <f>SUM(F12:F16)</f>
        <v>0</v>
      </c>
      <c r="G11" s="159">
        <f>SUM(G12:G16)</f>
        <v>0</v>
      </c>
      <c r="H11" s="160">
        <f>SUM(H12:H16)</f>
        <v>0</v>
      </c>
      <c r="I11" s="1379"/>
    </row>
    <row r="12" spans="1:9" ht="22.5" customHeight="1" x14ac:dyDescent="0.25">
      <c r="A12" s="161" t="s">
        <v>11</v>
      </c>
      <c r="B12" s="162" t="s">
        <v>189</v>
      </c>
      <c r="C12" s="163"/>
      <c r="D12" s="164"/>
      <c r="E12" s="165"/>
      <c r="F12" s="2"/>
      <c r="G12" s="2"/>
      <c r="H12" s="166"/>
      <c r="I12" s="1379"/>
    </row>
    <row r="13" spans="1:9" ht="22.5" customHeight="1" x14ac:dyDescent="0.25">
      <c r="A13" s="161" t="s">
        <v>12</v>
      </c>
      <c r="B13" s="162" t="s">
        <v>189</v>
      </c>
      <c r="C13" s="163"/>
      <c r="D13" s="164"/>
      <c r="E13" s="165"/>
      <c r="F13" s="2"/>
      <c r="G13" s="2"/>
      <c r="H13" s="166"/>
      <c r="I13" s="1379"/>
    </row>
    <row r="14" spans="1:9" ht="22.5" customHeight="1" x14ac:dyDescent="0.25">
      <c r="A14" s="161" t="s">
        <v>13</v>
      </c>
      <c r="B14" s="162" t="s">
        <v>189</v>
      </c>
      <c r="C14" s="163"/>
      <c r="D14" s="164"/>
      <c r="E14" s="165"/>
      <c r="F14" s="2"/>
      <c r="G14" s="2"/>
      <c r="H14" s="166"/>
      <c r="I14" s="1379"/>
    </row>
    <row r="15" spans="1:9" ht="22.5" customHeight="1" x14ac:dyDescent="0.25">
      <c r="A15" s="161" t="s">
        <v>14</v>
      </c>
      <c r="B15" s="162" t="s">
        <v>189</v>
      </c>
      <c r="C15" s="163"/>
      <c r="D15" s="164"/>
      <c r="E15" s="165"/>
      <c r="F15" s="2"/>
      <c r="G15" s="2"/>
      <c r="H15" s="166"/>
      <c r="I15" s="1379"/>
    </row>
    <row r="16" spans="1:9" ht="22.5" customHeight="1" thickBot="1" x14ac:dyDescent="0.3">
      <c r="A16" s="161" t="s">
        <v>15</v>
      </c>
      <c r="B16" s="162" t="s">
        <v>189</v>
      </c>
      <c r="C16" s="163"/>
      <c r="D16" s="164"/>
      <c r="E16" s="165"/>
      <c r="F16" s="2"/>
      <c r="G16" s="2"/>
      <c r="H16" s="166"/>
      <c r="I16" s="1379"/>
    </row>
    <row r="17" spans="1:10" ht="22.5" customHeight="1" thickBot="1" x14ac:dyDescent="0.3">
      <c r="A17" s="154" t="s">
        <v>16</v>
      </c>
      <c r="B17" s="155" t="s">
        <v>701</v>
      </c>
      <c r="C17" s="156"/>
      <c r="D17" s="157"/>
      <c r="E17" s="158">
        <f>E5+E11</f>
        <v>0</v>
      </c>
      <c r="F17" s="159">
        <f>F5+F11</f>
        <v>0</v>
      </c>
      <c r="G17" s="159">
        <f>G5+G11</f>
        <v>0</v>
      </c>
      <c r="H17" s="160">
        <f>H5+H11</f>
        <v>0</v>
      </c>
      <c r="I17" s="1379"/>
    </row>
    <row r="18" spans="1:10" ht="20.100000000000001" customHeight="1" x14ac:dyDescent="0.25"/>
    <row r="19" spans="1:10" x14ac:dyDescent="0.25">
      <c r="A19" s="1304" t="s">
        <v>961</v>
      </c>
      <c r="B19" s="1304"/>
      <c r="C19" s="1304"/>
      <c r="D19" s="1304"/>
      <c r="E19" s="1304"/>
      <c r="F19" s="1304"/>
      <c r="G19" s="1304"/>
      <c r="H19" s="1304"/>
      <c r="I19" s="1304"/>
      <c r="J19" s="1304"/>
    </row>
    <row r="20" spans="1:10" x14ac:dyDescent="0.25">
      <c r="A20" s="1304" t="s">
        <v>982</v>
      </c>
      <c r="B20" s="1304"/>
      <c r="C20" s="1304"/>
      <c r="D20" s="1304"/>
      <c r="E20" s="1304"/>
      <c r="F20" s="1304"/>
      <c r="G20" s="1304"/>
      <c r="H20" s="1304"/>
      <c r="I20" s="1304"/>
      <c r="J20" s="1304"/>
    </row>
    <row r="21" spans="1:10" x14ac:dyDescent="0.25">
      <c r="A21" s="1304" t="s">
        <v>1024</v>
      </c>
      <c r="B21" s="1304"/>
      <c r="C21" s="1304"/>
      <c r="D21" s="1304"/>
      <c r="E21" s="1304"/>
      <c r="F21" s="1304"/>
      <c r="G21" s="1304"/>
      <c r="H21" s="1304"/>
      <c r="I21" s="1304"/>
      <c r="J21" s="1304"/>
    </row>
  </sheetData>
  <mergeCells count="11">
    <mergeCell ref="A21:J21"/>
    <mergeCell ref="A20:J20"/>
    <mergeCell ref="A19:J19"/>
    <mergeCell ref="A2:A3"/>
    <mergeCell ref="H2:H3"/>
    <mergeCell ref="I1:I17"/>
    <mergeCell ref="F2:G2"/>
    <mergeCell ref="E2:E3"/>
    <mergeCell ref="D2:D3"/>
    <mergeCell ref="C2:C3"/>
    <mergeCell ref="B2:B3"/>
  </mergeCells>
  <phoneticPr fontId="0" type="noConversion"/>
  <printOptions horizontalCentered="1"/>
  <pageMargins left="0.59055118110236227" right="0.59055118110236227" top="1.1811023622047245" bottom="0.78740157480314965" header="0.51181102362204722" footer="0.51181102362204722"/>
  <pageSetup paperSize="9" orientation="landscape" r:id="rId1"/>
  <headerFooter alignWithMargins="0">
    <oddHeader>&amp;C&amp;"Times New Roman CE,Félkövér"&amp;12
Az önkormányzat által nyújtott hitel és kölcsön alakulása
 lejárat és eszközök szerinti bontásban&amp;R3.  tájékoztató tábla a 12/2020. (VII.7.)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50"/>
  </sheetPr>
  <dimension ref="A1:J82"/>
  <sheetViews>
    <sheetView zoomScaleNormal="100" workbookViewId="0">
      <selection activeCell="J20" sqref="J20"/>
    </sheetView>
  </sheetViews>
  <sheetFormatPr defaultColWidth="9.33203125" defaultRowHeight="13.2" x14ac:dyDescent="0.25"/>
  <cols>
    <col min="1" max="1" width="5.44140625" style="7" customWidth="1"/>
    <col min="2" max="2" width="36.77734375" style="7" customWidth="1"/>
    <col min="3" max="8" width="13.77734375" style="7" customWidth="1"/>
    <col min="9" max="9" width="15.109375" style="7" customWidth="1"/>
    <col min="10" max="10" width="5" style="7" customWidth="1"/>
    <col min="11" max="16384" width="9.33203125" style="7"/>
  </cols>
  <sheetData>
    <row r="1" spans="1:10" ht="34.5" customHeight="1" x14ac:dyDescent="0.25">
      <c r="A1" s="1407" t="str">
        <f>+CONCATENATE("Adósság állomány alakulása lejárat, eszközök, bel- és külföldi hitelezők szerinti bontásban ",CHAR(10),LEFT(ÖSSZEFÜGGÉSEK!A4,4)+5,". december 31-én")</f>
        <v>Adósság állomány alakulása lejárat, eszközök, bel- és külföldi hitelezők szerinti bontásban 
2019. december 31-én</v>
      </c>
      <c r="B1" s="1408"/>
      <c r="C1" s="1408"/>
      <c r="D1" s="1408"/>
      <c r="E1" s="1408"/>
      <c r="F1" s="1408"/>
      <c r="G1" s="1408"/>
      <c r="H1" s="1408"/>
      <c r="I1" s="1408"/>
      <c r="J1" s="1379" t="str">
        <f>+CONCATENATE("4. tájékoztató tábla a 12/",LEFT(ÖSSZEFÜGGÉSEK!A4,4)+6,". (VII.7.) önkormányzati rendelethez")</f>
        <v>4. tájékoztató tábla a 12/2020. (VII.7.) önkormányzati rendelethez</v>
      </c>
    </row>
    <row r="2" spans="1:10" ht="14.4" thickBot="1" x14ac:dyDescent="0.35">
      <c r="H2" s="1431" t="s">
        <v>201</v>
      </c>
      <c r="I2" s="1431"/>
      <c r="J2" s="1379"/>
    </row>
    <row r="3" spans="1:10" ht="13.8" thickBot="1" x14ac:dyDescent="0.3">
      <c r="A3" s="1429" t="s">
        <v>2</v>
      </c>
      <c r="B3" s="1427" t="s">
        <v>202</v>
      </c>
      <c r="C3" s="1425" t="s">
        <v>203</v>
      </c>
      <c r="D3" s="1423" t="s">
        <v>204</v>
      </c>
      <c r="E3" s="1424"/>
      <c r="F3" s="1424"/>
      <c r="G3" s="1424"/>
      <c r="H3" s="1424"/>
      <c r="I3" s="1421" t="s">
        <v>205</v>
      </c>
      <c r="J3" s="1379"/>
    </row>
    <row r="4" spans="1:10" s="14" customFormat="1" ht="42" customHeight="1" thickBot="1" x14ac:dyDescent="0.3">
      <c r="A4" s="1430"/>
      <c r="B4" s="1428"/>
      <c r="C4" s="1426"/>
      <c r="D4" s="169" t="s">
        <v>206</v>
      </c>
      <c r="E4" s="169" t="s">
        <v>207</v>
      </c>
      <c r="F4" s="169" t="s">
        <v>208</v>
      </c>
      <c r="G4" s="170" t="s">
        <v>209</v>
      </c>
      <c r="H4" s="170" t="s">
        <v>210</v>
      </c>
      <c r="I4" s="1422"/>
      <c r="J4" s="1379"/>
    </row>
    <row r="5" spans="1:10" s="14" customFormat="1" ht="12" customHeight="1" thickBot="1" x14ac:dyDescent="0.3">
      <c r="A5" s="560" t="s">
        <v>423</v>
      </c>
      <c r="B5" s="171" t="s">
        <v>424</v>
      </c>
      <c r="C5" s="171" t="s">
        <v>425</v>
      </c>
      <c r="D5" s="171" t="s">
        <v>426</v>
      </c>
      <c r="E5" s="171" t="s">
        <v>427</v>
      </c>
      <c r="F5" s="171" t="s">
        <v>503</v>
      </c>
      <c r="G5" s="171" t="s">
        <v>504</v>
      </c>
      <c r="H5" s="171" t="s">
        <v>597</v>
      </c>
      <c r="I5" s="172" t="s">
        <v>598</v>
      </c>
      <c r="J5" s="1379"/>
    </row>
    <row r="6" spans="1:10" s="14" customFormat="1" ht="18" customHeight="1" x14ac:dyDescent="0.25">
      <c r="A6" s="1416" t="s">
        <v>211</v>
      </c>
      <c r="B6" s="1417"/>
      <c r="C6" s="1417"/>
      <c r="D6" s="1417"/>
      <c r="E6" s="1417"/>
      <c r="F6" s="1417"/>
      <c r="G6" s="1417"/>
      <c r="H6" s="1417"/>
      <c r="I6" s="1418"/>
      <c r="J6" s="1379"/>
    </row>
    <row r="7" spans="1:10" ht="15.9" customHeight="1" x14ac:dyDescent="0.25">
      <c r="A7" s="27" t="s">
        <v>4</v>
      </c>
      <c r="B7" s="25" t="s">
        <v>212</v>
      </c>
      <c r="C7" s="17"/>
      <c r="D7" s="17"/>
      <c r="E7" s="17"/>
      <c r="F7" s="17"/>
      <c r="G7" s="174"/>
      <c r="H7" s="175">
        <f t="shared" ref="H7:H13" si="0">SUM(D7:G7)</f>
        <v>0</v>
      </c>
      <c r="I7" s="28">
        <f t="shared" ref="I7:I13" si="1">C7+H7</f>
        <v>0</v>
      </c>
      <c r="J7" s="1379"/>
    </row>
    <row r="8" spans="1:10" x14ac:dyDescent="0.25">
      <c r="A8" s="27" t="s">
        <v>5</v>
      </c>
      <c r="B8" s="25" t="s">
        <v>146</v>
      </c>
      <c r="C8" s="17"/>
      <c r="D8" s="17"/>
      <c r="E8" s="17"/>
      <c r="F8" s="17"/>
      <c r="G8" s="174"/>
      <c r="H8" s="175">
        <f t="shared" si="0"/>
        <v>0</v>
      </c>
      <c r="I8" s="28">
        <f t="shared" si="1"/>
        <v>0</v>
      </c>
      <c r="J8" s="1379"/>
    </row>
    <row r="9" spans="1:10" x14ac:dyDescent="0.25">
      <c r="A9" s="27" t="s">
        <v>6</v>
      </c>
      <c r="B9" s="25" t="s">
        <v>147</v>
      </c>
      <c r="C9" s="17"/>
      <c r="D9" s="17"/>
      <c r="E9" s="17"/>
      <c r="F9" s="17"/>
      <c r="G9" s="174"/>
      <c r="H9" s="175">
        <f t="shared" si="0"/>
        <v>0</v>
      </c>
      <c r="I9" s="28">
        <f t="shared" si="1"/>
        <v>0</v>
      </c>
      <c r="J9" s="1379"/>
    </row>
    <row r="10" spans="1:10" ht="15.9" customHeight="1" x14ac:dyDescent="0.25">
      <c r="A10" s="27" t="s">
        <v>7</v>
      </c>
      <c r="B10" s="25" t="s">
        <v>148</v>
      </c>
      <c r="C10" s="17"/>
      <c r="D10" s="17"/>
      <c r="E10" s="17"/>
      <c r="F10" s="17"/>
      <c r="G10" s="174"/>
      <c r="H10" s="175">
        <f t="shared" si="0"/>
        <v>0</v>
      </c>
      <c r="I10" s="28">
        <f t="shared" si="1"/>
        <v>0</v>
      </c>
      <c r="J10" s="1379"/>
    </row>
    <row r="11" spans="1:10" x14ac:dyDescent="0.25">
      <c r="A11" s="27" t="s">
        <v>8</v>
      </c>
      <c r="B11" s="25" t="s">
        <v>149</v>
      </c>
      <c r="C11" s="17"/>
      <c r="D11" s="17"/>
      <c r="E11" s="17"/>
      <c r="F11" s="17"/>
      <c r="G11" s="174"/>
      <c r="H11" s="175">
        <f t="shared" si="0"/>
        <v>0</v>
      </c>
      <c r="I11" s="28">
        <f t="shared" si="1"/>
        <v>0</v>
      </c>
      <c r="J11" s="1379"/>
    </row>
    <row r="12" spans="1:10" ht="15.9" customHeight="1" x14ac:dyDescent="0.25">
      <c r="A12" s="29" t="s">
        <v>9</v>
      </c>
      <c r="B12" s="30" t="s">
        <v>213</v>
      </c>
      <c r="C12" s="18">
        <v>86499</v>
      </c>
      <c r="D12" s="18">
        <v>76</v>
      </c>
      <c r="E12" s="18"/>
      <c r="F12" s="18"/>
      <c r="G12" s="176"/>
      <c r="H12" s="175">
        <f t="shared" si="0"/>
        <v>76</v>
      </c>
      <c r="I12" s="28">
        <f t="shared" si="1"/>
        <v>86575</v>
      </c>
      <c r="J12" s="1379"/>
    </row>
    <row r="13" spans="1:10" ht="15.9" customHeight="1" thickBot="1" x14ac:dyDescent="0.3">
      <c r="A13" s="177" t="s">
        <v>10</v>
      </c>
      <c r="B13" s="178" t="s">
        <v>214</v>
      </c>
      <c r="C13" s="180"/>
      <c r="D13" s="180"/>
      <c r="E13" s="180"/>
      <c r="F13" s="180"/>
      <c r="G13" s="181">
        <v>1060</v>
      </c>
      <c r="H13" s="175">
        <f t="shared" si="0"/>
        <v>1060</v>
      </c>
      <c r="I13" s="28">
        <f t="shared" si="1"/>
        <v>1060</v>
      </c>
      <c r="J13" s="1379"/>
    </row>
    <row r="14" spans="1:10" s="19" customFormat="1" ht="18" customHeight="1" thickBot="1" x14ac:dyDescent="0.3">
      <c r="A14" s="1419" t="s">
        <v>215</v>
      </c>
      <c r="B14" s="1420"/>
      <c r="C14" s="31">
        <f t="shared" ref="C14:I14" si="2">SUM(C7:C13)</f>
        <v>86499</v>
      </c>
      <c r="D14" s="31">
        <f t="shared" si="2"/>
        <v>76</v>
      </c>
      <c r="E14" s="31">
        <f t="shared" si="2"/>
        <v>0</v>
      </c>
      <c r="F14" s="31">
        <f t="shared" si="2"/>
        <v>0</v>
      </c>
      <c r="G14" s="182">
        <f t="shared" si="2"/>
        <v>1060</v>
      </c>
      <c r="H14" s="182">
        <f t="shared" si="2"/>
        <v>1136</v>
      </c>
      <c r="I14" s="32">
        <f t="shared" si="2"/>
        <v>87635</v>
      </c>
      <c r="J14" s="1379"/>
    </row>
    <row r="15" spans="1:10" s="16" customFormat="1" ht="18" customHeight="1" x14ac:dyDescent="0.25">
      <c r="A15" s="1411" t="s">
        <v>216</v>
      </c>
      <c r="B15" s="1412"/>
      <c r="C15" s="1412"/>
      <c r="D15" s="1412"/>
      <c r="E15" s="1412"/>
      <c r="F15" s="1412"/>
      <c r="G15" s="1412"/>
      <c r="H15" s="1412"/>
      <c r="I15" s="1413"/>
      <c r="J15" s="1379"/>
    </row>
    <row r="16" spans="1:10" s="16" customFormat="1" x14ac:dyDescent="0.25">
      <c r="A16" s="27" t="s">
        <v>4</v>
      </c>
      <c r="B16" s="25" t="s">
        <v>217</v>
      </c>
      <c r="C16" s="17"/>
      <c r="D16" s="17"/>
      <c r="E16" s="17"/>
      <c r="F16" s="17"/>
      <c r="G16" s="174"/>
      <c r="H16" s="175">
        <f>SUM(D16:G16)</f>
        <v>0</v>
      </c>
      <c r="I16" s="28">
        <f>C16+H16</f>
        <v>0</v>
      </c>
      <c r="J16" s="1379"/>
    </row>
    <row r="17" spans="1:10" ht="13.8" thickBot="1" x14ac:dyDescent="0.3">
      <c r="A17" s="177" t="s">
        <v>5</v>
      </c>
      <c r="B17" s="178" t="s">
        <v>214</v>
      </c>
      <c r="C17" s="180"/>
      <c r="D17" s="180"/>
      <c r="E17" s="180"/>
      <c r="F17" s="180"/>
      <c r="G17" s="181"/>
      <c r="H17" s="175">
        <f>SUM(D17:G17)</f>
        <v>0</v>
      </c>
      <c r="I17" s="183">
        <f>C17+H17</f>
        <v>0</v>
      </c>
      <c r="J17" s="1379"/>
    </row>
    <row r="18" spans="1:10" ht="15.9" customHeight="1" thickBot="1" x14ac:dyDescent="0.3">
      <c r="A18" s="1419" t="s">
        <v>218</v>
      </c>
      <c r="B18" s="1420"/>
      <c r="C18" s="31">
        <f t="shared" ref="C18:I18" si="3">SUM(C16:C17)</f>
        <v>0</v>
      </c>
      <c r="D18" s="31">
        <f t="shared" si="3"/>
        <v>0</v>
      </c>
      <c r="E18" s="31">
        <f t="shared" si="3"/>
        <v>0</v>
      </c>
      <c r="F18" s="31">
        <f t="shared" si="3"/>
        <v>0</v>
      </c>
      <c r="G18" s="182">
        <f t="shared" si="3"/>
        <v>0</v>
      </c>
      <c r="H18" s="182">
        <f t="shared" si="3"/>
        <v>0</v>
      </c>
      <c r="I18" s="32">
        <f t="shared" si="3"/>
        <v>0</v>
      </c>
      <c r="J18" s="1379"/>
    </row>
    <row r="19" spans="1:10" ht="18" customHeight="1" thickBot="1" x14ac:dyDescent="0.3">
      <c r="A19" s="1414" t="s">
        <v>219</v>
      </c>
      <c r="B19" s="1415"/>
      <c r="C19" s="184">
        <f t="shared" ref="C19:I19" si="4">C14+C18</f>
        <v>86499</v>
      </c>
      <c r="D19" s="184">
        <f t="shared" si="4"/>
        <v>76</v>
      </c>
      <c r="E19" s="184">
        <f t="shared" si="4"/>
        <v>0</v>
      </c>
      <c r="F19" s="184">
        <f t="shared" si="4"/>
        <v>0</v>
      </c>
      <c r="G19" s="184">
        <f t="shared" si="4"/>
        <v>1060</v>
      </c>
      <c r="H19" s="184">
        <f t="shared" si="4"/>
        <v>1136</v>
      </c>
      <c r="I19" s="32">
        <f t="shared" si="4"/>
        <v>87635</v>
      </c>
      <c r="J19" s="1379"/>
    </row>
    <row r="20" spans="1:10" ht="18" customHeight="1" x14ac:dyDescent="0.25">
      <c r="A20" s="1125"/>
      <c r="B20" s="1125"/>
      <c r="C20" s="1126"/>
      <c r="D20" s="1126"/>
      <c r="E20" s="1126"/>
      <c r="F20" s="1126"/>
      <c r="G20" s="1126"/>
      <c r="H20" s="1126"/>
      <c r="I20" s="1127"/>
      <c r="J20" s="1118"/>
    </row>
    <row r="21" spans="1:10" ht="18" customHeight="1" x14ac:dyDescent="0.25">
      <c r="A21" s="1125"/>
      <c r="B21" s="1125"/>
      <c r="C21" s="1126"/>
      <c r="D21" s="1126"/>
      <c r="E21" s="1126"/>
      <c r="F21" s="1126"/>
      <c r="G21" s="1126"/>
      <c r="H21" s="1126"/>
      <c r="I21" s="1127"/>
      <c r="J21" s="1118"/>
    </row>
    <row r="22" spans="1:10" ht="18" customHeight="1" x14ac:dyDescent="0.25">
      <c r="A22" s="1125"/>
      <c r="B22" s="1125"/>
      <c r="C22" s="1126"/>
      <c r="D22" s="1126"/>
      <c r="E22" s="1126"/>
      <c r="F22" s="1126"/>
      <c r="G22" s="1126"/>
      <c r="H22" s="1126"/>
      <c r="I22" s="1127"/>
      <c r="J22" s="1118"/>
    </row>
    <row r="24" spans="1:10" ht="15.6" x14ac:dyDescent="0.25">
      <c r="A24" s="1407"/>
      <c r="B24" s="1408"/>
      <c r="C24" s="1408"/>
      <c r="D24" s="1408"/>
      <c r="E24" s="1408"/>
      <c r="F24" s="1408"/>
      <c r="G24" s="1408"/>
      <c r="H24" s="1408"/>
      <c r="I24" s="1408"/>
      <c r="J24" s="1409"/>
    </row>
    <row r="25" spans="1:10" ht="14.25" customHeight="1" thickBot="1" x14ac:dyDescent="0.35">
      <c r="A25" s="1410" t="s">
        <v>856</v>
      </c>
      <c r="B25" s="1410"/>
      <c r="C25"/>
      <c r="D25"/>
      <c r="E25"/>
      <c r="F25"/>
      <c r="G25"/>
      <c r="H25" s="1395" t="s">
        <v>201</v>
      </c>
      <c r="I25" s="1395"/>
      <c r="J25" s="1409"/>
    </row>
    <row r="26" spans="1:10" ht="13.8" thickBot="1" x14ac:dyDescent="0.3">
      <c r="A26" s="1396" t="s">
        <v>2</v>
      </c>
      <c r="B26" s="1398" t="s">
        <v>202</v>
      </c>
      <c r="C26" s="1400" t="s">
        <v>203</v>
      </c>
      <c r="D26" s="1402" t="s">
        <v>204</v>
      </c>
      <c r="E26" s="1403"/>
      <c r="F26" s="1403"/>
      <c r="G26" s="1403"/>
      <c r="H26" s="1403"/>
      <c r="I26" s="1404" t="s">
        <v>205</v>
      </c>
      <c r="J26" s="1409"/>
    </row>
    <row r="27" spans="1:10" ht="23.4" thickBot="1" x14ac:dyDescent="0.3">
      <c r="A27" s="1397"/>
      <c r="B27" s="1399"/>
      <c r="C27" s="1401"/>
      <c r="D27" s="90" t="s">
        <v>206</v>
      </c>
      <c r="E27" s="90" t="s">
        <v>207</v>
      </c>
      <c r="F27" s="90" t="s">
        <v>208</v>
      </c>
      <c r="G27" s="900" t="s">
        <v>209</v>
      </c>
      <c r="H27" s="900" t="s">
        <v>210</v>
      </c>
      <c r="I27" s="1405"/>
      <c r="J27" s="1409"/>
    </row>
    <row r="28" spans="1:10" ht="13.8" thickBot="1" x14ac:dyDescent="0.3">
      <c r="A28" s="901" t="s">
        <v>423</v>
      </c>
      <c r="B28" s="902" t="s">
        <v>424</v>
      </c>
      <c r="C28" s="902" t="s">
        <v>425</v>
      </c>
      <c r="D28" s="902" t="s">
        <v>426</v>
      </c>
      <c r="E28" s="902" t="s">
        <v>427</v>
      </c>
      <c r="F28" s="902" t="s">
        <v>503</v>
      </c>
      <c r="G28" s="902" t="s">
        <v>504</v>
      </c>
      <c r="H28" s="902" t="s">
        <v>597</v>
      </c>
      <c r="I28" s="903" t="s">
        <v>598</v>
      </c>
      <c r="J28" s="1409"/>
    </row>
    <row r="29" spans="1:10" x14ac:dyDescent="0.25">
      <c r="A29" s="1386" t="s">
        <v>211</v>
      </c>
      <c r="B29" s="1387"/>
      <c r="C29" s="1387"/>
      <c r="D29" s="1387"/>
      <c r="E29" s="1387"/>
      <c r="F29" s="1387"/>
      <c r="G29" s="1387"/>
      <c r="H29" s="1387"/>
      <c r="I29" s="1388"/>
      <c r="J29" s="1409"/>
    </row>
    <row r="30" spans="1:10" x14ac:dyDescent="0.25">
      <c r="A30" s="904" t="s">
        <v>4</v>
      </c>
      <c r="B30" s="905" t="s">
        <v>212</v>
      </c>
      <c r="C30" s="906"/>
      <c r="D30" s="906"/>
      <c r="E30" s="906"/>
      <c r="F30" s="906"/>
      <c r="G30" s="907"/>
      <c r="H30" s="908">
        <f t="shared" ref="H30:H36" si="5">SUM(D30:G30)</f>
        <v>0</v>
      </c>
      <c r="I30" s="909">
        <f t="shared" ref="I30:I36" si="6">C30+H30</f>
        <v>0</v>
      </c>
      <c r="J30" s="1409"/>
    </row>
    <row r="31" spans="1:10" x14ac:dyDescent="0.25">
      <c r="A31" s="904" t="s">
        <v>5</v>
      </c>
      <c r="B31" s="905" t="s">
        <v>146</v>
      </c>
      <c r="C31" s="906"/>
      <c r="D31" s="906"/>
      <c r="E31" s="906"/>
      <c r="F31" s="906"/>
      <c r="G31" s="907"/>
      <c r="H31" s="908">
        <f t="shared" si="5"/>
        <v>0</v>
      </c>
      <c r="I31" s="909">
        <f t="shared" si="6"/>
        <v>0</v>
      </c>
      <c r="J31" s="1409"/>
    </row>
    <row r="32" spans="1:10" x14ac:dyDescent="0.25">
      <c r="A32" s="904" t="s">
        <v>6</v>
      </c>
      <c r="B32" s="905" t="s">
        <v>147</v>
      </c>
      <c r="C32" s="906"/>
      <c r="D32" s="906"/>
      <c r="E32" s="906"/>
      <c r="F32" s="906"/>
      <c r="G32" s="907"/>
      <c r="H32" s="908">
        <f t="shared" si="5"/>
        <v>0</v>
      </c>
      <c r="I32" s="909">
        <f t="shared" si="6"/>
        <v>0</v>
      </c>
      <c r="J32" s="1409"/>
    </row>
    <row r="33" spans="1:10" x14ac:dyDescent="0.25">
      <c r="A33" s="904" t="s">
        <v>7</v>
      </c>
      <c r="B33" s="905" t="s">
        <v>148</v>
      </c>
      <c r="C33" s="906"/>
      <c r="D33" s="906"/>
      <c r="E33" s="906"/>
      <c r="F33" s="906"/>
      <c r="G33" s="907"/>
      <c r="H33" s="908">
        <f t="shared" si="5"/>
        <v>0</v>
      </c>
      <c r="I33" s="909">
        <f t="shared" si="6"/>
        <v>0</v>
      </c>
      <c r="J33" s="1409"/>
    </row>
    <row r="34" spans="1:10" x14ac:dyDescent="0.25">
      <c r="A34" s="904" t="s">
        <v>8</v>
      </c>
      <c r="B34" s="905" t="s">
        <v>149</v>
      </c>
      <c r="C34" s="906"/>
      <c r="D34" s="906"/>
      <c r="E34" s="906"/>
      <c r="F34" s="906"/>
      <c r="G34" s="907"/>
      <c r="H34" s="908">
        <f t="shared" si="5"/>
        <v>0</v>
      </c>
      <c r="I34" s="909">
        <f t="shared" si="6"/>
        <v>0</v>
      </c>
      <c r="J34" s="1409"/>
    </row>
    <row r="35" spans="1:10" x14ac:dyDescent="0.25">
      <c r="A35" s="910" t="s">
        <v>9</v>
      </c>
      <c r="B35" s="911" t="s">
        <v>213</v>
      </c>
      <c r="C35" s="912">
        <v>2860</v>
      </c>
      <c r="D35" s="912">
        <v>30</v>
      </c>
      <c r="E35" s="912"/>
      <c r="F35" s="912"/>
      <c r="G35" s="913"/>
      <c r="H35" s="908">
        <f t="shared" si="5"/>
        <v>30</v>
      </c>
      <c r="I35" s="909">
        <f t="shared" si="6"/>
        <v>2890</v>
      </c>
      <c r="J35" s="1409"/>
    </row>
    <row r="36" spans="1:10" ht="13.8" thickBot="1" x14ac:dyDescent="0.3">
      <c r="A36" s="914" t="s">
        <v>10</v>
      </c>
      <c r="B36" s="915" t="s">
        <v>214</v>
      </c>
      <c r="C36" s="916"/>
      <c r="D36" s="916"/>
      <c r="E36" s="916"/>
      <c r="F36" s="916"/>
      <c r="G36" s="917"/>
      <c r="H36" s="908">
        <f t="shared" si="5"/>
        <v>0</v>
      </c>
      <c r="I36" s="909">
        <f t="shared" si="6"/>
        <v>0</v>
      </c>
      <c r="J36" s="1409"/>
    </row>
    <row r="37" spans="1:10" ht="13.8" thickBot="1" x14ac:dyDescent="0.3">
      <c r="A37" s="1389" t="s">
        <v>215</v>
      </c>
      <c r="B37" s="1390"/>
      <c r="C37" s="918">
        <f t="shared" ref="C37:I37" si="7">SUM(C30:C36)</f>
        <v>2860</v>
      </c>
      <c r="D37" s="918">
        <f t="shared" si="7"/>
        <v>30</v>
      </c>
      <c r="E37" s="918">
        <f t="shared" si="7"/>
        <v>0</v>
      </c>
      <c r="F37" s="918">
        <f t="shared" si="7"/>
        <v>0</v>
      </c>
      <c r="G37" s="919">
        <f t="shared" si="7"/>
        <v>0</v>
      </c>
      <c r="H37" s="919">
        <f t="shared" si="7"/>
        <v>30</v>
      </c>
      <c r="I37" s="920">
        <f t="shared" si="7"/>
        <v>2890</v>
      </c>
      <c r="J37" s="1409"/>
    </row>
    <row r="38" spans="1:10" x14ac:dyDescent="0.25">
      <c r="A38" s="1386" t="s">
        <v>216</v>
      </c>
      <c r="B38" s="1387"/>
      <c r="C38" s="1387"/>
      <c r="D38" s="1387"/>
      <c r="E38" s="1387"/>
      <c r="F38" s="1387"/>
      <c r="G38" s="1387"/>
      <c r="H38" s="1387"/>
      <c r="I38" s="1388"/>
      <c r="J38" s="1409"/>
    </row>
    <row r="39" spans="1:10" x14ac:dyDescent="0.25">
      <c r="A39" s="904" t="s">
        <v>4</v>
      </c>
      <c r="B39" s="905" t="s">
        <v>217</v>
      </c>
      <c r="C39" s="906"/>
      <c r="D39" s="906"/>
      <c r="E39" s="906"/>
      <c r="F39" s="906"/>
      <c r="G39" s="907"/>
      <c r="H39" s="908">
        <f>SUM(D39:G39)</f>
        <v>0</v>
      </c>
      <c r="I39" s="909">
        <f>C39+H39</f>
        <v>0</v>
      </c>
      <c r="J39" s="1409"/>
    </row>
    <row r="40" spans="1:10" ht="13.8" thickBot="1" x14ac:dyDescent="0.3">
      <c r="A40" s="914" t="s">
        <v>5</v>
      </c>
      <c r="B40" s="915" t="s">
        <v>214</v>
      </c>
      <c r="C40" s="916"/>
      <c r="D40" s="916"/>
      <c r="E40" s="916"/>
      <c r="F40" s="916"/>
      <c r="G40" s="917"/>
      <c r="H40" s="908">
        <f>SUM(D40:G40)</f>
        <v>0</v>
      </c>
      <c r="I40" s="921">
        <f>C40+H40</f>
        <v>0</v>
      </c>
      <c r="J40" s="1409"/>
    </row>
    <row r="41" spans="1:10" ht="13.8" thickBot="1" x14ac:dyDescent="0.3">
      <c r="A41" s="1389" t="s">
        <v>218</v>
      </c>
      <c r="B41" s="1390"/>
      <c r="C41" s="918">
        <f t="shared" ref="C41:I41" si="8">SUM(C39:C40)</f>
        <v>0</v>
      </c>
      <c r="D41" s="918">
        <f t="shared" si="8"/>
        <v>0</v>
      </c>
      <c r="E41" s="918">
        <f t="shared" si="8"/>
        <v>0</v>
      </c>
      <c r="F41" s="918">
        <f t="shared" si="8"/>
        <v>0</v>
      </c>
      <c r="G41" s="919">
        <f t="shared" si="8"/>
        <v>0</v>
      </c>
      <c r="H41" s="919">
        <f t="shared" si="8"/>
        <v>0</v>
      </c>
      <c r="I41" s="920">
        <f t="shared" si="8"/>
        <v>0</v>
      </c>
      <c r="J41" s="1409"/>
    </row>
    <row r="42" spans="1:10" ht="13.8" thickBot="1" x14ac:dyDescent="0.3">
      <c r="A42" s="1391" t="s">
        <v>219</v>
      </c>
      <c r="B42" s="1392"/>
      <c r="C42" s="922">
        <f t="shared" ref="C42:I42" si="9">C37+C41</f>
        <v>2860</v>
      </c>
      <c r="D42" s="922">
        <f t="shared" si="9"/>
        <v>30</v>
      </c>
      <c r="E42" s="922">
        <f t="shared" si="9"/>
        <v>0</v>
      </c>
      <c r="F42" s="922">
        <f t="shared" si="9"/>
        <v>0</v>
      </c>
      <c r="G42" s="922">
        <f t="shared" si="9"/>
        <v>0</v>
      </c>
      <c r="H42" s="922">
        <f t="shared" si="9"/>
        <v>30</v>
      </c>
      <c r="I42" s="920">
        <f t="shared" si="9"/>
        <v>2890</v>
      </c>
      <c r="J42" s="1409"/>
    </row>
    <row r="44" spans="1:10" ht="15.6" x14ac:dyDescent="0.25">
      <c r="A44" s="1393"/>
      <c r="B44" s="1394"/>
      <c r="C44" s="1394"/>
      <c r="D44" s="1394"/>
      <c r="E44" s="1394"/>
      <c r="F44" s="1394"/>
      <c r="G44" s="1394"/>
      <c r="H44" s="1394"/>
      <c r="I44" s="1394"/>
    </row>
    <row r="45" spans="1:10" ht="16.2" thickBot="1" x14ac:dyDescent="0.35">
      <c r="A45" s="1406" t="s">
        <v>983</v>
      </c>
      <c r="B45" s="1406"/>
      <c r="C45"/>
      <c r="D45"/>
      <c r="E45"/>
      <c r="F45"/>
      <c r="G45"/>
      <c r="H45" s="1395" t="s">
        <v>201</v>
      </c>
      <c r="I45" s="1395"/>
    </row>
    <row r="46" spans="1:10" ht="13.8" thickBot="1" x14ac:dyDescent="0.3">
      <c r="A46" s="1396" t="s">
        <v>2</v>
      </c>
      <c r="B46" s="1398" t="s">
        <v>202</v>
      </c>
      <c r="C46" s="1400" t="s">
        <v>203</v>
      </c>
      <c r="D46" s="1402" t="s">
        <v>204</v>
      </c>
      <c r="E46" s="1403"/>
      <c r="F46" s="1403"/>
      <c r="G46" s="1403"/>
      <c r="H46" s="1403"/>
      <c r="I46" s="1404" t="s">
        <v>205</v>
      </c>
    </row>
    <row r="47" spans="1:10" ht="23.4" thickBot="1" x14ac:dyDescent="0.3">
      <c r="A47" s="1397"/>
      <c r="B47" s="1399"/>
      <c r="C47" s="1401"/>
      <c r="D47" s="90" t="s">
        <v>206</v>
      </c>
      <c r="E47" s="90" t="s">
        <v>207</v>
      </c>
      <c r="F47" s="90" t="s">
        <v>208</v>
      </c>
      <c r="G47" s="900" t="s">
        <v>209</v>
      </c>
      <c r="H47" s="900" t="s">
        <v>210</v>
      </c>
      <c r="I47" s="1405"/>
    </row>
    <row r="48" spans="1:10" ht="13.8" thickBot="1" x14ac:dyDescent="0.3">
      <c r="A48" s="901" t="s">
        <v>423</v>
      </c>
      <c r="B48" s="902" t="s">
        <v>424</v>
      </c>
      <c r="C48" s="902" t="s">
        <v>425</v>
      </c>
      <c r="D48" s="902" t="s">
        <v>426</v>
      </c>
      <c r="E48" s="902" t="s">
        <v>427</v>
      </c>
      <c r="F48" s="902" t="s">
        <v>503</v>
      </c>
      <c r="G48" s="902" t="s">
        <v>504</v>
      </c>
      <c r="H48" s="902" t="s">
        <v>597</v>
      </c>
      <c r="I48" s="903" t="s">
        <v>598</v>
      </c>
    </row>
    <row r="49" spans="1:9" x14ac:dyDescent="0.25">
      <c r="A49" s="1386" t="s">
        <v>211</v>
      </c>
      <c r="B49" s="1387"/>
      <c r="C49" s="1387"/>
      <c r="D49" s="1387"/>
      <c r="E49" s="1387"/>
      <c r="F49" s="1387"/>
      <c r="G49" s="1387"/>
      <c r="H49" s="1387"/>
      <c r="I49" s="1388"/>
    </row>
    <row r="50" spans="1:9" x14ac:dyDescent="0.25">
      <c r="A50" s="904" t="s">
        <v>4</v>
      </c>
      <c r="B50" s="905" t="s">
        <v>212</v>
      </c>
      <c r="C50" s="906"/>
      <c r="D50" s="906"/>
      <c r="E50" s="906"/>
      <c r="F50" s="906"/>
      <c r="G50" s="907"/>
      <c r="H50" s="908">
        <f t="shared" ref="H50:H56" si="10">SUM(D50:G50)</f>
        <v>0</v>
      </c>
      <c r="I50" s="909">
        <f t="shared" ref="I50:I56" si="11">C50+H50</f>
        <v>0</v>
      </c>
    </row>
    <row r="51" spans="1:9" x14ac:dyDescent="0.25">
      <c r="A51" s="904" t="s">
        <v>5</v>
      </c>
      <c r="B51" s="905" t="s">
        <v>146</v>
      </c>
      <c r="C51" s="906"/>
      <c r="D51" s="906"/>
      <c r="E51" s="906"/>
      <c r="F51" s="906"/>
      <c r="G51" s="907"/>
      <c r="H51" s="908">
        <f t="shared" si="10"/>
        <v>0</v>
      </c>
      <c r="I51" s="909">
        <f t="shared" si="11"/>
        <v>0</v>
      </c>
    </row>
    <row r="52" spans="1:9" x14ac:dyDescent="0.25">
      <c r="A52" s="904" t="s">
        <v>6</v>
      </c>
      <c r="B52" s="905" t="s">
        <v>147</v>
      </c>
      <c r="C52" s="906"/>
      <c r="D52" s="906"/>
      <c r="E52" s="906"/>
      <c r="F52" s="906"/>
      <c r="G52" s="907"/>
      <c r="H52" s="908">
        <f t="shared" si="10"/>
        <v>0</v>
      </c>
      <c r="I52" s="909">
        <f t="shared" si="11"/>
        <v>0</v>
      </c>
    </row>
    <row r="53" spans="1:9" x14ac:dyDescent="0.25">
      <c r="A53" s="904" t="s">
        <v>7</v>
      </c>
      <c r="B53" s="905" t="s">
        <v>148</v>
      </c>
      <c r="C53" s="906"/>
      <c r="D53" s="906"/>
      <c r="E53" s="906"/>
      <c r="F53" s="906"/>
      <c r="G53" s="907"/>
      <c r="H53" s="908">
        <f t="shared" si="10"/>
        <v>0</v>
      </c>
      <c r="I53" s="909">
        <f t="shared" si="11"/>
        <v>0</v>
      </c>
    </row>
    <row r="54" spans="1:9" x14ac:dyDescent="0.25">
      <c r="A54" s="904" t="s">
        <v>8</v>
      </c>
      <c r="B54" s="905" t="s">
        <v>149</v>
      </c>
      <c r="C54" s="906"/>
      <c r="D54" s="906"/>
      <c r="E54" s="906"/>
      <c r="F54" s="906"/>
      <c r="G54" s="907"/>
      <c r="H54" s="908">
        <f t="shared" si="10"/>
        <v>0</v>
      </c>
      <c r="I54" s="909">
        <f t="shared" si="11"/>
        <v>0</v>
      </c>
    </row>
    <row r="55" spans="1:9" x14ac:dyDescent="0.25">
      <c r="A55" s="910" t="s">
        <v>9</v>
      </c>
      <c r="B55" s="911" t="s">
        <v>213</v>
      </c>
      <c r="C55" s="912">
        <v>1052</v>
      </c>
      <c r="D55" s="912"/>
      <c r="E55" s="912"/>
      <c r="F55" s="912"/>
      <c r="G55" s="913"/>
      <c r="H55" s="908">
        <f t="shared" si="10"/>
        <v>0</v>
      </c>
      <c r="I55" s="909">
        <f t="shared" si="11"/>
        <v>1052</v>
      </c>
    </row>
    <row r="56" spans="1:9" ht="13.8" thickBot="1" x14ac:dyDescent="0.3">
      <c r="A56" s="914" t="s">
        <v>10</v>
      </c>
      <c r="B56" s="915" t="s">
        <v>214</v>
      </c>
      <c r="C56" s="916"/>
      <c r="D56" s="916"/>
      <c r="E56" s="916"/>
      <c r="F56" s="916"/>
      <c r="G56" s="917"/>
      <c r="H56" s="908">
        <f t="shared" si="10"/>
        <v>0</v>
      </c>
      <c r="I56" s="909">
        <f t="shared" si="11"/>
        <v>0</v>
      </c>
    </row>
    <row r="57" spans="1:9" ht="13.8" thickBot="1" x14ac:dyDescent="0.3">
      <c r="A57" s="1389" t="s">
        <v>215</v>
      </c>
      <c r="B57" s="1390"/>
      <c r="C57" s="918">
        <f t="shared" ref="C57:I57" si="12">SUM(C50:C56)</f>
        <v>1052</v>
      </c>
      <c r="D57" s="918">
        <f t="shared" si="12"/>
        <v>0</v>
      </c>
      <c r="E57" s="918">
        <f t="shared" si="12"/>
        <v>0</v>
      </c>
      <c r="F57" s="918">
        <f t="shared" si="12"/>
        <v>0</v>
      </c>
      <c r="G57" s="919">
        <f t="shared" si="12"/>
        <v>0</v>
      </c>
      <c r="H57" s="919">
        <f t="shared" si="12"/>
        <v>0</v>
      </c>
      <c r="I57" s="920">
        <f t="shared" si="12"/>
        <v>1052</v>
      </c>
    </row>
    <row r="58" spans="1:9" x14ac:dyDescent="0.25">
      <c r="A58" s="1386" t="s">
        <v>216</v>
      </c>
      <c r="B58" s="1387"/>
      <c r="C58" s="1387"/>
      <c r="D58" s="1387"/>
      <c r="E58" s="1387"/>
      <c r="F58" s="1387"/>
      <c r="G58" s="1387"/>
      <c r="H58" s="1387"/>
      <c r="I58" s="1388"/>
    </row>
    <row r="59" spans="1:9" x14ac:dyDescent="0.25">
      <c r="A59" s="904" t="s">
        <v>4</v>
      </c>
      <c r="B59" s="905" t="s">
        <v>217</v>
      </c>
      <c r="C59" s="906"/>
      <c r="D59" s="906"/>
      <c r="E59" s="906"/>
      <c r="F59" s="906"/>
      <c r="G59" s="907"/>
      <c r="H59" s="908">
        <f>SUM(D59:G59)</f>
        <v>0</v>
      </c>
      <c r="I59" s="909">
        <f>C59+H59</f>
        <v>0</v>
      </c>
    </row>
    <row r="60" spans="1:9" ht="13.8" thickBot="1" x14ac:dyDescent="0.3">
      <c r="A60" s="914" t="s">
        <v>5</v>
      </c>
      <c r="B60" s="915" t="s">
        <v>214</v>
      </c>
      <c r="C60" s="916"/>
      <c r="D60" s="916"/>
      <c r="E60" s="916"/>
      <c r="F60" s="916"/>
      <c r="G60" s="917"/>
      <c r="H60" s="908">
        <f>SUM(D60:G60)</f>
        <v>0</v>
      </c>
      <c r="I60" s="921">
        <f>C60+H60</f>
        <v>0</v>
      </c>
    </row>
    <row r="61" spans="1:9" ht="13.8" thickBot="1" x14ac:dyDescent="0.3">
      <c r="A61" s="1389" t="s">
        <v>218</v>
      </c>
      <c r="B61" s="1390"/>
      <c r="C61" s="918">
        <f t="shared" ref="C61:I61" si="13">SUM(C59:C60)</f>
        <v>0</v>
      </c>
      <c r="D61" s="918">
        <f t="shared" si="13"/>
        <v>0</v>
      </c>
      <c r="E61" s="918">
        <f t="shared" si="13"/>
        <v>0</v>
      </c>
      <c r="F61" s="918">
        <f t="shared" si="13"/>
        <v>0</v>
      </c>
      <c r="G61" s="919">
        <f t="shared" si="13"/>
        <v>0</v>
      </c>
      <c r="H61" s="919">
        <f t="shared" si="13"/>
        <v>0</v>
      </c>
      <c r="I61" s="920">
        <f t="shared" si="13"/>
        <v>0</v>
      </c>
    </row>
    <row r="62" spans="1:9" ht="13.8" thickBot="1" x14ac:dyDescent="0.3">
      <c r="A62" s="1391" t="s">
        <v>219</v>
      </c>
      <c r="B62" s="1392"/>
      <c r="C62" s="922">
        <f t="shared" ref="C62:I62" si="14">C57+C61</f>
        <v>1052</v>
      </c>
      <c r="D62" s="922">
        <f t="shared" si="14"/>
        <v>0</v>
      </c>
      <c r="E62" s="922">
        <f t="shared" si="14"/>
        <v>0</v>
      </c>
      <c r="F62" s="922">
        <f t="shared" si="14"/>
        <v>0</v>
      </c>
      <c r="G62" s="922">
        <f t="shared" si="14"/>
        <v>0</v>
      </c>
      <c r="H62" s="922">
        <f t="shared" si="14"/>
        <v>0</v>
      </c>
      <c r="I62" s="920">
        <f t="shared" si="14"/>
        <v>1052</v>
      </c>
    </row>
    <row r="64" spans="1:9" ht="15.6" x14ac:dyDescent="0.25">
      <c r="A64" s="1393"/>
      <c r="B64" s="1394"/>
      <c r="C64" s="1394"/>
      <c r="D64" s="1394"/>
      <c r="E64" s="1394"/>
      <c r="F64" s="1394"/>
      <c r="G64" s="1394"/>
      <c r="H64" s="1394"/>
      <c r="I64" s="1394"/>
    </row>
    <row r="65" spans="1:9" ht="14.25" customHeight="1" thickBot="1" x14ac:dyDescent="0.35">
      <c r="A65" s="1406" t="s">
        <v>841</v>
      </c>
      <c r="B65" s="1406"/>
      <c r="C65"/>
      <c r="D65"/>
      <c r="E65"/>
      <c r="F65"/>
      <c r="G65"/>
      <c r="H65" s="1395" t="s">
        <v>201</v>
      </c>
      <c r="I65" s="1395"/>
    </row>
    <row r="66" spans="1:9" ht="13.8" thickBot="1" x14ac:dyDescent="0.3">
      <c r="A66" s="1396" t="s">
        <v>2</v>
      </c>
      <c r="B66" s="1398" t="s">
        <v>202</v>
      </c>
      <c r="C66" s="1400" t="s">
        <v>203</v>
      </c>
      <c r="D66" s="1402" t="s">
        <v>204</v>
      </c>
      <c r="E66" s="1403"/>
      <c r="F66" s="1403"/>
      <c r="G66" s="1403"/>
      <c r="H66" s="1403"/>
      <c r="I66" s="1404" t="s">
        <v>205</v>
      </c>
    </row>
    <row r="67" spans="1:9" ht="23.4" thickBot="1" x14ac:dyDescent="0.3">
      <c r="A67" s="1397"/>
      <c r="B67" s="1399"/>
      <c r="C67" s="1401"/>
      <c r="D67" s="90" t="s">
        <v>206</v>
      </c>
      <c r="E67" s="90" t="s">
        <v>207</v>
      </c>
      <c r="F67" s="90" t="s">
        <v>208</v>
      </c>
      <c r="G67" s="900" t="s">
        <v>209</v>
      </c>
      <c r="H67" s="900" t="s">
        <v>210</v>
      </c>
      <c r="I67" s="1405"/>
    </row>
    <row r="68" spans="1:9" ht="13.8" thickBot="1" x14ac:dyDescent="0.3">
      <c r="A68" s="901" t="s">
        <v>423</v>
      </c>
      <c r="B68" s="902" t="s">
        <v>424</v>
      </c>
      <c r="C68" s="902" t="s">
        <v>425</v>
      </c>
      <c r="D68" s="902" t="s">
        <v>426</v>
      </c>
      <c r="E68" s="902" t="s">
        <v>427</v>
      </c>
      <c r="F68" s="902" t="s">
        <v>503</v>
      </c>
      <c r="G68" s="902" t="s">
        <v>504</v>
      </c>
      <c r="H68" s="902" t="s">
        <v>597</v>
      </c>
      <c r="I68" s="903" t="s">
        <v>598</v>
      </c>
    </row>
    <row r="69" spans="1:9" x14ac:dyDescent="0.25">
      <c r="A69" s="1386" t="s">
        <v>211</v>
      </c>
      <c r="B69" s="1387"/>
      <c r="C69" s="1387"/>
      <c r="D69" s="1387"/>
      <c r="E69" s="1387"/>
      <c r="F69" s="1387"/>
      <c r="G69" s="1387"/>
      <c r="H69" s="1387"/>
      <c r="I69" s="1388"/>
    </row>
    <row r="70" spans="1:9" x14ac:dyDescent="0.25">
      <c r="A70" s="904" t="s">
        <v>4</v>
      </c>
      <c r="B70" s="905" t="s">
        <v>212</v>
      </c>
      <c r="C70" s="906"/>
      <c r="D70" s="906"/>
      <c r="E70" s="906"/>
      <c r="F70" s="906"/>
      <c r="G70" s="907"/>
      <c r="H70" s="908">
        <f t="shared" ref="H70:H76" si="15">SUM(D70:G70)</f>
        <v>0</v>
      </c>
      <c r="I70" s="909">
        <f t="shared" ref="I70:I76" si="16">C70+H70</f>
        <v>0</v>
      </c>
    </row>
    <row r="71" spans="1:9" x14ac:dyDescent="0.25">
      <c r="A71" s="904" t="s">
        <v>5</v>
      </c>
      <c r="B71" s="905" t="s">
        <v>146</v>
      </c>
      <c r="C71" s="906"/>
      <c r="D71" s="906"/>
      <c r="E71" s="906"/>
      <c r="F71" s="906"/>
      <c r="G71" s="907"/>
      <c r="H71" s="908">
        <f t="shared" si="15"/>
        <v>0</v>
      </c>
      <c r="I71" s="909">
        <f t="shared" si="16"/>
        <v>0</v>
      </c>
    </row>
    <row r="72" spans="1:9" x14ac:dyDescent="0.25">
      <c r="A72" s="904" t="s">
        <v>6</v>
      </c>
      <c r="B72" s="905" t="s">
        <v>147</v>
      </c>
      <c r="C72" s="906"/>
      <c r="D72" s="906"/>
      <c r="E72" s="906"/>
      <c r="F72" s="906"/>
      <c r="G72" s="907"/>
      <c r="H72" s="908">
        <f t="shared" si="15"/>
        <v>0</v>
      </c>
      <c r="I72" s="909">
        <f t="shared" si="16"/>
        <v>0</v>
      </c>
    </row>
    <row r="73" spans="1:9" x14ac:dyDescent="0.25">
      <c r="A73" s="904" t="s">
        <v>7</v>
      </c>
      <c r="B73" s="905" t="s">
        <v>148</v>
      </c>
      <c r="C73" s="906"/>
      <c r="D73" s="906"/>
      <c r="E73" s="906"/>
      <c r="F73" s="906"/>
      <c r="G73" s="907"/>
      <c r="H73" s="908">
        <f t="shared" si="15"/>
        <v>0</v>
      </c>
      <c r="I73" s="909">
        <f t="shared" si="16"/>
        <v>0</v>
      </c>
    </row>
    <row r="74" spans="1:9" x14ac:dyDescent="0.25">
      <c r="A74" s="904" t="s">
        <v>8</v>
      </c>
      <c r="B74" s="905" t="s">
        <v>149</v>
      </c>
      <c r="C74" s="906"/>
      <c r="D74" s="906"/>
      <c r="E74" s="906"/>
      <c r="F74" s="906"/>
      <c r="G74" s="907"/>
      <c r="H74" s="908">
        <f t="shared" si="15"/>
        <v>0</v>
      </c>
      <c r="I74" s="909">
        <f t="shared" si="16"/>
        <v>0</v>
      </c>
    </row>
    <row r="75" spans="1:9" x14ac:dyDescent="0.25">
      <c r="A75" s="910" t="s">
        <v>9</v>
      </c>
      <c r="B75" s="911" t="s">
        <v>213</v>
      </c>
      <c r="C75" s="912">
        <v>371</v>
      </c>
      <c r="D75" s="912"/>
      <c r="E75" s="912"/>
      <c r="F75" s="912"/>
      <c r="G75" s="913"/>
      <c r="H75" s="908">
        <f t="shared" si="15"/>
        <v>0</v>
      </c>
      <c r="I75" s="909">
        <f t="shared" si="16"/>
        <v>371</v>
      </c>
    </row>
    <row r="76" spans="1:9" ht="13.8" thickBot="1" x14ac:dyDescent="0.3">
      <c r="A76" s="914" t="s">
        <v>10</v>
      </c>
      <c r="B76" s="915" t="s">
        <v>214</v>
      </c>
      <c r="C76" s="916"/>
      <c r="D76" s="916"/>
      <c r="E76" s="916"/>
      <c r="F76" s="916"/>
      <c r="G76" s="917"/>
      <c r="H76" s="908">
        <f t="shared" si="15"/>
        <v>0</v>
      </c>
      <c r="I76" s="909">
        <f t="shared" si="16"/>
        <v>0</v>
      </c>
    </row>
    <row r="77" spans="1:9" ht="13.8" thickBot="1" x14ac:dyDescent="0.3">
      <c r="A77" s="1389" t="s">
        <v>215</v>
      </c>
      <c r="B77" s="1390"/>
      <c r="C77" s="918">
        <f t="shared" ref="C77:I77" si="17">SUM(C70:C76)</f>
        <v>371</v>
      </c>
      <c r="D77" s="918">
        <f t="shared" si="17"/>
        <v>0</v>
      </c>
      <c r="E77" s="918">
        <f t="shared" si="17"/>
        <v>0</v>
      </c>
      <c r="F77" s="918">
        <f t="shared" si="17"/>
        <v>0</v>
      </c>
      <c r="G77" s="919">
        <f t="shared" si="17"/>
        <v>0</v>
      </c>
      <c r="H77" s="919">
        <f t="shared" si="17"/>
        <v>0</v>
      </c>
      <c r="I77" s="920">
        <f t="shared" si="17"/>
        <v>371</v>
      </c>
    </row>
    <row r="78" spans="1:9" x14ac:dyDescent="0.25">
      <c r="A78" s="1386" t="s">
        <v>216</v>
      </c>
      <c r="B78" s="1387"/>
      <c r="C78" s="1387"/>
      <c r="D78" s="1387"/>
      <c r="E78" s="1387"/>
      <c r="F78" s="1387"/>
      <c r="G78" s="1387"/>
      <c r="H78" s="1387"/>
      <c r="I78" s="1388"/>
    </row>
    <row r="79" spans="1:9" x14ac:dyDescent="0.25">
      <c r="A79" s="904" t="s">
        <v>4</v>
      </c>
      <c r="B79" s="905" t="s">
        <v>217</v>
      </c>
      <c r="C79" s="906"/>
      <c r="D79" s="906"/>
      <c r="E79" s="906"/>
      <c r="F79" s="906"/>
      <c r="G79" s="907"/>
      <c r="H79" s="908">
        <f>SUM(D79:G79)</f>
        <v>0</v>
      </c>
      <c r="I79" s="909">
        <f>C79+H79</f>
        <v>0</v>
      </c>
    </row>
    <row r="80" spans="1:9" ht="13.8" thickBot="1" x14ac:dyDescent="0.3">
      <c r="A80" s="914" t="s">
        <v>5</v>
      </c>
      <c r="B80" s="915" t="s">
        <v>214</v>
      </c>
      <c r="C80" s="916"/>
      <c r="D80" s="916"/>
      <c r="E80" s="916"/>
      <c r="F80" s="916"/>
      <c r="G80" s="917"/>
      <c r="H80" s="908">
        <f>SUM(D80:G80)</f>
        <v>0</v>
      </c>
      <c r="I80" s="921">
        <f>C80+H80</f>
        <v>0</v>
      </c>
    </row>
    <row r="81" spans="1:9" ht="13.8" thickBot="1" x14ac:dyDescent="0.3">
      <c r="A81" s="1389" t="s">
        <v>218</v>
      </c>
      <c r="B81" s="1390"/>
      <c r="C81" s="918">
        <f t="shared" ref="C81:I81" si="18">SUM(C79:C80)</f>
        <v>0</v>
      </c>
      <c r="D81" s="918">
        <f t="shared" si="18"/>
        <v>0</v>
      </c>
      <c r="E81" s="918">
        <f t="shared" si="18"/>
        <v>0</v>
      </c>
      <c r="F81" s="918">
        <f t="shared" si="18"/>
        <v>0</v>
      </c>
      <c r="G81" s="919">
        <f t="shared" si="18"/>
        <v>0</v>
      </c>
      <c r="H81" s="919">
        <f t="shared" si="18"/>
        <v>0</v>
      </c>
      <c r="I81" s="920">
        <f t="shared" si="18"/>
        <v>0</v>
      </c>
    </row>
    <row r="82" spans="1:9" ht="13.8" thickBot="1" x14ac:dyDescent="0.3">
      <c r="A82" s="1391" t="s">
        <v>219</v>
      </c>
      <c r="B82" s="1392"/>
      <c r="C82" s="922">
        <f t="shared" ref="C82:I82" si="19">C77+C81</f>
        <v>371</v>
      </c>
      <c r="D82" s="922">
        <f t="shared" si="19"/>
        <v>0</v>
      </c>
      <c r="E82" s="922">
        <f t="shared" si="19"/>
        <v>0</v>
      </c>
      <c r="F82" s="922">
        <f t="shared" si="19"/>
        <v>0</v>
      </c>
      <c r="G82" s="922">
        <f t="shared" si="19"/>
        <v>0</v>
      </c>
      <c r="H82" s="922">
        <f t="shared" si="19"/>
        <v>0</v>
      </c>
      <c r="I82" s="920">
        <f t="shared" si="19"/>
        <v>371</v>
      </c>
    </row>
  </sheetData>
  <mergeCells count="5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  <mergeCell ref="A38:I38"/>
    <mergeCell ref="A41:B41"/>
    <mergeCell ref="A42:B42"/>
    <mergeCell ref="A24:I24"/>
    <mergeCell ref="J24:J42"/>
    <mergeCell ref="H25:I25"/>
    <mergeCell ref="A26:A27"/>
    <mergeCell ref="B26:B27"/>
    <mergeCell ref="C26:C27"/>
    <mergeCell ref="D26:H26"/>
    <mergeCell ref="A25:B25"/>
    <mergeCell ref="I26:I27"/>
    <mergeCell ref="A29:I29"/>
    <mergeCell ref="A37:B37"/>
    <mergeCell ref="A44:I44"/>
    <mergeCell ref="H45:I45"/>
    <mergeCell ref="A46:A47"/>
    <mergeCell ref="B46:B47"/>
    <mergeCell ref="C46:C47"/>
    <mergeCell ref="D46:H46"/>
    <mergeCell ref="I46:I47"/>
    <mergeCell ref="A45:B45"/>
    <mergeCell ref="A49:I49"/>
    <mergeCell ref="A57:B57"/>
    <mergeCell ref="A58:I58"/>
    <mergeCell ref="A61:B61"/>
    <mergeCell ref="A62:B62"/>
    <mergeCell ref="A64:I64"/>
    <mergeCell ref="H65:I65"/>
    <mergeCell ref="A66:A67"/>
    <mergeCell ref="B66:B67"/>
    <mergeCell ref="C66:C67"/>
    <mergeCell ref="D66:H66"/>
    <mergeCell ref="I66:I67"/>
    <mergeCell ref="A65:B65"/>
    <mergeCell ref="A69:I69"/>
    <mergeCell ref="A77:B77"/>
    <mergeCell ref="A78:I78"/>
    <mergeCell ref="A81:B81"/>
    <mergeCell ref="A82:B82"/>
  </mergeCells>
  <phoneticPr fontId="0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>
    <oddHeader xml:space="preserve">&amp;C&amp;"Times New Roman CE,Félkövér dőlt"&amp;12
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50"/>
  </sheetPr>
  <dimension ref="A1:D30"/>
  <sheetViews>
    <sheetView zoomScaleNormal="100" workbookViewId="0">
      <selection activeCell="B30" sqref="B30:D30"/>
    </sheetView>
  </sheetViews>
  <sheetFormatPr defaultColWidth="9.33203125" defaultRowHeight="13.2" x14ac:dyDescent="0.25"/>
  <cols>
    <col min="1" max="1" width="5.77734375" style="204" customWidth="1"/>
    <col min="2" max="2" width="55.77734375" style="1" customWidth="1"/>
    <col min="3" max="4" width="14.77734375" style="1" customWidth="1"/>
    <col min="5" max="16384" width="9.33203125" style="1"/>
  </cols>
  <sheetData>
    <row r="1" spans="1:4" s="13" customFormat="1" ht="14.4" thickBot="1" x14ac:dyDescent="0.3">
      <c r="A1" s="146"/>
      <c r="D1" s="147" t="s">
        <v>50</v>
      </c>
    </row>
    <row r="2" spans="1:4" s="14" customFormat="1" ht="48" customHeight="1" thickBot="1" x14ac:dyDescent="0.3">
      <c r="A2" s="185" t="s">
        <v>2</v>
      </c>
      <c r="B2" s="169" t="s">
        <v>3</v>
      </c>
      <c r="C2" s="169" t="s">
        <v>220</v>
      </c>
      <c r="D2" s="186" t="s">
        <v>221</v>
      </c>
    </row>
    <row r="3" spans="1:4" s="14" customFormat="1" ht="14.1" customHeight="1" thickBot="1" x14ac:dyDescent="0.3">
      <c r="A3" s="187" t="s">
        <v>423</v>
      </c>
      <c r="B3" s="188" t="s">
        <v>424</v>
      </c>
      <c r="C3" s="188" t="s">
        <v>425</v>
      </c>
      <c r="D3" s="189" t="s">
        <v>426</v>
      </c>
    </row>
    <row r="4" spans="1:4" ht="18" customHeight="1" x14ac:dyDescent="0.25">
      <c r="A4" s="190" t="s">
        <v>4</v>
      </c>
      <c r="B4" s="191" t="s">
        <v>222</v>
      </c>
      <c r="C4" s="192"/>
      <c r="D4" s="193"/>
    </row>
    <row r="5" spans="1:4" ht="18" customHeight="1" x14ac:dyDescent="0.25">
      <c r="A5" s="194" t="s">
        <v>5</v>
      </c>
      <c r="B5" s="195" t="s">
        <v>223</v>
      </c>
      <c r="C5" s="196"/>
      <c r="D5" s="197"/>
    </row>
    <row r="6" spans="1:4" ht="18" customHeight="1" x14ac:dyDescent="0.25">
      <c r="A6" s="194" t="s">
        <v>6</v>
      </c>
      <c r="B6" s="195" t="s">
        <v>224</v>
      </c>
      <c r="C6" s="196"/>
      <c r="D6" s="197"/>
    </row>
    <row r="7" spans="1:4" ht="18" customHeight="1" x14ac:dyDescent="0.25">
      <c r="A7" s="194" t="s">
        <v>7</v>
      </c>
      <c r="B7" s="195" t="s">
        <v>225</v>
      </c>
      <c r="C7" s="196"/>
      <c r="D7" s="197"/>
    </row>
    <row r="8" spans="1:4" ht="18" customHeight="1" x14ac:dyDescent="0.25">
      <c r="A8" s="198" t="s">
        <v>8</v>
      </c>
      <c r="B8" s="195" t="s">
        <v>226</v>
      </c>
      <c r="C8" s="196">
        <f>C11</f>
        <v>0</v>
      </c>
      <c r="D8" s="197">
        <f>D11</f>
        <v>0</v>
      </c>
    </row>
    <row r="9" spans="1:4" ht="18" customHeight="1" x14ac:dyDescent="0.25">
      <c r="A9" s="194" t="s">
        <v>9</v>
      </c>
      <c r="B9" s="195" t="s">
        <v>227</v>
      </c>
      <c r="C9" s="196"/>
      <c r="D9" s="197"/>
    </row>
    <row r="10" spans="1:4" ht="18" customHeight="1" x14ac:dyDescent="0.25">
      <c r="A10" s="198" t="s">
        <v>10</v>
      </c>
      <c r="B10" s="199" t="s">
        <v>228</v>
      </c>
      <c r="C10" s="196"/>
      <c r="D10" s="197"/>
    </row>
    <row r="11" spans="1:4" ht="18" customHeight="1" x14ac:dyDescent="0.25">
      <c r="A11" s="198" t="s">
        <v>11</v>
      </c>
      <c r="B11" s="199" t="s">
        <v>229</v>
      </c>
      <c r="C11" s="196"/>
      <c r="D11" s="197"/>
    </row>
    <row r="12" spans="1:4" ht="18" customHeight="1" x14ac:dyDescent="0.25">
      <c r="A12" s="194" t="s">
        <v>12</v>
      </c>
      <c r="B12" s="199" t="s">
        <v>230</v>
      </c>
      <c r="C12" s="196"/>
      <c r="D12" s="197"/>
    </row>
    <row r="13" spans="1:4" ht="18" customHeight="1" x14ac:dyDescent="0.25">
      <c r="A13" s="198" t="s">
        <v>13</v>
      </c>
      <c r="B13" s="199" t="s">
        <v>231</v>
      </c>
      <c r="C13" s="196"/>
      <c r="D13" s="197"/>
    </row>
    <row r="14" spans="1:4" x14ac:dyDescent="0.25">
      <c r="A14" s="194" t="s">
        <v>14</v>
      </c>
      <c r="B14" s="199" t="s">
        <v>232</v>
      </c>
      <c r="C14" s="196"/>
      <c r="D14" s="197"/>
    </row>
    <row r="15" spans="1:4" ht="18" customHeight="1" x14ac:dyDescent="0.25">
      <c r="A15" s="198" t="s">
        <v>15</v>
      </c>
      <c r="B15" s="195" t="s">
        <v>233</v>
      </c>
      <c r="C15" s="196"/>
      <c r="D15" s="197"/>
    </row>
    <row r="16" spans="1:4" ht="18" customHeight="1" x14ac:dyDescent="0.25">
      <c r="A16" s="194" t="s">
        <v>16</v>
      </c>
      <c r="B16" s="195" t="s">
        <v>234</v>
      </c>
      <c r="C16" s="196">
        <v>3000</v>
      </c>
      <c r="D16" s="197">
        <v>3000</v>
      </c>
    </row>
    <row r="17" spans="1:4" ht="18" customHeight="1" x14ac:dyDescent="0.25">
      <c r="A17" s="198" t="s">
        <v>17</v>
      </c>
      <c r="B17" s="195" t="s">
        <v>235</v>
      </c>
      <c r="C17" s="196"/>
      <c r="D17" s="197"/>
    </row>
    <row r="18" spans="1:4" ht="18" customHeight="1" x14ac:dyDescent="0.25">
      <c r="A18" s="194" t="s">
        <v>18</v>
      </c>
      <c r="B18" s="195" t="s">
        <v>236</v>
      </c>
      <c r="C18" s="196"/>
      <c r="D18" s="197"/>
    </row>
    <row r="19" spans="1:4" ht="18" customHeight="1" x14ac:dyDescent="0.25">
      <c r="A19" s="198" t="s">
        <v>19</v>
      </c>
      <c r="B19" s="195" t="s">
        <v>237</v>
      </c>
      <c r="C19" s="196"/>
      <c r="D19" s="197"/>
    </row>
    <row r="20" spans="1:4" ht="18" customHeight="1" x14ac:dyDescent="0.25">
      <c r="A20" s="194" t="s">
        <v>20</v>
      </c>
      <c r="B20" s="173"/>
      <c r="C20" s="196"/>
      <c r="D20" s="197"/>
    </row>
    <row r="21" spans="1:4" ht="18" customHeight="1" x14ac:dyDescent="0.25">
      <c r="A21" s="198" t="s">
        <v>21</v>
      </c>
      <c r="B21" s="173"/>
      <c r="C21" s="196"/>
      <c r="D21" s="197"/>
    </row>
    <row r="22" spans="1:4" ht="18" customHeight="1" x14ac:dyDescent="0.25">
      <c r="A22" s="194" t="s">
        <v>22</v>
      </c>
      <c r="B22" s="173"/>
      <c r="C22" s="196"/>
      <c r="D22" s="197"/>
    </row>
    <row r="23" spans="1:4" ht="18" customHeight="1" x14ac:dyDescent="0.25">
      <c r="A23" s="198" t="s">
        <v>23</v>
      </c>
      <c r="B23" s="173"/>
      <c r="C23" s="196"/>
      <c r="D23" s="197"/>
    </row>
    <row r="24" spans="1:4" ht="18" customHeight="1" x14ac:dyDescent="0.25">
      <c r="A24" s="194" t="s">
        <v>24</v>
      </c>
      <c r="B24" s="173"/>
      <c r="C24" s="196"/>
      <c r="D24" s="197"/>
    </row>
    <row r="25" spans="1:4" ht="18" customHeight="1" x14ac:dyDescent="0.25">
      <c r="A25" s="198" t="s">
        <v>25</v>
      </c>
      <c r="B25" s="173"/>
      <c r="C25" s="196"/>
      <c r="D25" s="197"/>
    </row>
    <row r="26" spans="1:4" ht="18" customHeight="1" x14ac:dyDescent="0.25">
      <c r="A26" s="194" t="s">
        <v>26</v>
      </c>
      <c r="B26" s="173"/>
      <c r="C26" s="196"/>
      <c r="D26" s="197"/>
    </row>
    <row r="27" spans="1:4" ht="18" customHeight="1" x14ac:dyDescent="0.25">
      <c r="A27" s="198" t="s">
        <v>27</v>
      </c>
      <c r="B27" s="173"/>
      <c r="C27" s="196"/>
      <c r="D27" s="197"/>
    </row>
    <row r="28" spans="1:4" ht="18" customHeight="1" thickBot="1" x14ac:dyDescent="0.3">
      <c r="A28" s="200" t="s">
        <v>28</v>
      </c>
      <c r="B28" s="179"/>
      <c r="C28" s="201"/>
      <c r="D28" s="202"/>
    </row>
    <row r="29" spans="1:4" ht="18" customHeight="1" thickBot="1" x14ac:dyDescent="0.3">
      <c r="A29" s="281" t="s">
        <v>29</v>
      </c>
      <c r="B29" s="282" t="s">
        <v>37</v>
      </c>
      <c r="C29" s="283">
        <f>+C4+C5+C6+C7+C8+C15+C16+C17+C18+C19+C20+C21+C22+C23+C24+C25+C26+C27+C28</f>
        <v>3000</v>
      </c>
      <c r="D29" s="284">
        <f>+D4+D5+D6+D7+D8+D15+D16+D17+D18+D19+D20+D21+D22+D23+D24+D25+D26+D27+D28</f>
        <v>3000</v>
      </c>
    </row>
    <row r="30" spans="1:4" ht="25.5" customHeight="1" x14ac:dyDescent="0.25">
      <c r="A30" s="203"/>
      <c r="B30" s="1432" t="s">
        <v>238</v>
      </c>
      <c r="C30" s="1432"/>
      <c r="D30" s="1432"/>
    </row>
  </sheetData>
  <sheetProtection sheet="1" objects="1" scenarios="1"/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1181102362204722" footer="0.51181102362204722"/>
  <pageSetup paperSize="9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12/2020. (VII.7.) önkormányzati rendelethez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50"/>
  </sheetPr>
  <dimension ref="A2:J21"/>
  <sheetViews>
    <sheetView zoomScaleNormal="100" workbookViewId="0">
      <selection activeCell="H14" sqref="H14"/>
    </sheetView>
  </sheetViews>
  <sheetFormatPr defaultColWidth="9.33203125" defaultRowHeight="13.2" x14ac:dyDescent="0.25"/>
  <cols>
    <col min="1" max="1" width="6.6640625" style="7" customWidth="1"/>
    <col min="2" max="2" width="35" style="7" customWidth="1"/>
    <col min="3" max="3" width="34.109375" style="7" customWidth="1"/>
    <col min="4" max="5" width="12.77734375" style="7" customWidth="1"/>
    <col min="6" max="16384" width="9.33203125" style="7"/>
  </cols>
  <sheetData>
    <row r="2" spans="1:8" ht="14.4" thickBot="1" x14ac:dyDescent="0.35">
      <c r="C2" s="205"/>
      <c r="D2" s="205"/>
      <c r="E2" s="205" t="s">
        <v>201</v>
      </c>
    </row>
    <row r="3" spans="1:8" ht="42.75" customHeight="1" thickBot="1" x14ac:dyDescent="0.3">
      <c r="A3" s="206" t="s">
        <v>58</v>
      </c>
      <c r="B3" s="207" t="s">
        <v>239</v>
      </c>
      <c r="C3" s="207" t="s">
        <v>240</v>
      </c>
      <c r="D3" s="665" t="s">
        <v>241</v>
      </c>
      <c r="E3" s="666" t="s">
        <v>242</v>
      </c>
    </row>
    <row r="4" spans="1:8" ht="15.9" customHeight="1" thickBot="1" x14ac:dyDescent="0.3">
      <c r="A4" s="208" t="s">
        <v>4</v>
      </c>
      <c r="B4" s="707" t="s">
        <v>827</v>
      </c>
      <c r="C4" s="712" t="s">
        <v>828</v>
      </c>
      <c r="D4" s="717">
        <v>948</v>
      </c>
      <c r="E4" s="211">
        <v>948</v>
      </c>
    </row>
    <row r="5" spans="1:8" ht="15.9" customHeight="1" thickBot="1" x14ac:dyDescent="0.3">
      <c r="A5" s="209" t="s">
        <v>5</v>
      </c>
      <c r="B5" s="708" t="s">
        <v>830</v>
      </c>
      <c r="C5" s="712" t="s">
        <v>831</v>
      </c>
      <c r="D5" s="718">
        <v>528</v>
      </c>
      <c r="E5" s="211">
        <v>528</v>
      </c>
    </row>
    <row r="6" spans="1:8" ht="24" customHeight="1" thickBot="1" x14ac:dyDescent="0.3">
      <c r="A6" s="209" t="s">
        <v>7</v>
      </c>
      <c r="B6" s="708" t="s">
        <v>832</v>
      </c>
      <c r="C6" s="713" t="s">
        <v>911</v>
      </c>
      <c r="D6" s="718">
        <v>2212</v>
      </c>
      <c r="E6" s="211">
        <v>2212</v>
      </c>
    </row>
    <row r="7" spans="1:8" ht="15.9" customHeight="1" thickBot="1" x14ac:dyDescent="0.3">
      <c r="A7" s="209" t="s">
        <v>9</v>
      </c>
      <c r="B7" s="708" t="s">
        <v>833</v>
      </c>
      <c r="C7" s="712" t="s">
        <v>828</v>
      </c>
      <c r="D7" s="718">
        <v>1080</v>
      </c>
      <c r="E7" s="720">
        <v>1080</v>
      </c>
    </row>
    <row r="8" spans="1:8" ht="15.9" customHeight="1" thickBot="1" x14ac:dyDescent="0.3">
      <c r="A8" s="209" t="s">
        <v>10</v>
      </c>
      <c r="B8" s="708" t="s">
        <v>834</v>
      </c>
      <c r="C8" s="712" t="s">
        <v>828</v>
      </c>
      <c r="D8" s="718">
        <v>400</v>
      </c>
      <c r="E8" s="211">
        <v>400</v>
      </c>
    </row>
    <row r="9" spans="1:8" ht="27.75" customHeight="1" thickBot="1" x14ac:dyDescent="0.3">
      <c r="A9" s="209" t="s">
        <v>11</v>
      </c>
      <c r="B9" s="708" t="s">
        <v>835</v>
      </c>
      <c r="C9" s="712" t="s">
        <v>912</v>
      </c>
      <c r="D9" s="718">
        <v>400</v>
      </c>
      <c r="E9" s="211">
        <v>400</v>
      </c>
    </row>
    <row r="10" spans="1:8" ht="29.25" customHeight="1" thickBot="1" x14ac:dyDescent="0.3">
      <c r="A10" s="209" t="s">
        <v>12</v>
      </c>
      <c r="B10" s="708" t="s">
        <v>836</v>
      </c>
      <c r="C10" s="713" t="s">
        <v>913</v>
      </c>
      <c r="D10" s="718">
        <v>19000</v>
      </c>
      <c r="E10" s="211">
        <v>19000</v>
      </c>
      <c r="H10" s="689"/>
    </row>
    <row r="11" spans="1:8" ht="27.75" customHeight="1" thickBot="1" x14ac:dyDescent="0.3">
      <c r="A11" s="209" t="s">
        <v>13</v>
      </c>
      <c r="B11" s="709" t="s">
        <v>907</v>
      </c>
      <c r="C11" s="712" t="s">
        <v>917</v>
      </c>
      <c r="D11" s="718">
        <v>200</v>
      </c>
      <c r="E11" s="211">
        <v>200</v>
      </c>
    </row>
    <row r="12" spans="1:8" ht="15.9" customHeight="1" x14ac:dyDescent="0.25">
      <c r="A12" s="209" t="s">
        <v>14</v>
      </c>
      <c r="B12" s="709" t="s">
        <v>908</v>
      </c>
      <c r="C12" s="712" t="s">
        <v>914</v>
      </c>
      <c r="D12" s="718">
        <v>338</v>
      </c>
      <c r="E12" s="211">
        <v>338</v>
      </c>
    </row>
    <row r="13" spans="1:8" ht="15.9" customHeight="1" x14ac:dyDescent="0.25">
      <c r="A13" s="209" t="s">
        <v>16</v>
      </c>
      <c r="B13" s="708" t="s">
        <v>829</v>
      </c>
      <c r="C13" s="714" t="s">
        <v>915</v>
      </c>
      <c r="D13" s="718">
        <v>600</v>
      </c>
      <c r="E13" s="211">
        <v>600</v>
      </c>
    </row>
    <row r="14" spans="1:8" ht="29.25" customHeight="1" x14ac:dyDescent="0.25">
      <c r="A14" s="209" t="s">
        <v>18</v>
      </c>
      <c r="B14" s="710" t="s">
        <v>909</v>
      </c>
      <c r="C14" s="715" t="s">
        <v>913</v>
      </c>
      <c r="D14" s="719">
        <v>216</v>
      </c>
      <c r="E14" s="211">
        <v>216</v>
      </c>
    </row>
    <row r="15" spans="1:8" ht="24.75" customHeight="1" x14ac:dyDescent="0.25">
      <c r="A15" s="209" t="s">
        <v>20</v>
      </c>
      <c r="B15" s="711" t="s">
        <v>910</v>
      </c>
      <c r="C15" s="716" t="s">
        <v>916</v>
      </c>
      <c r="D15" s="719">
        <v>800</v>
      </c>
      <c r="E15" s="211">
        <v>800</v>
      </c>
    </row>
    <row r="16" spans="1:8" ht="15.9" customHeight="1" thickBot="1" x14ac:dyDescent="0.3">
      <c r="A16" s="209" t="s">
        <v>21</v>
      </c>
      <c r="B16" s="210" t="s">
        <v>844</v>
      </c>
      <c r="C16" s="210" t="s">
        <v>916</v>
      </c>
      <c r="D16" s="664"/>
      <c r="E16" s="211">
        <v>50</v>
      </c>
    </row>
    <row r="17" spans="1:10" ht="15.9" customHeight="1" thickBot="1" x14ac:dyDescent="0.3">
      <c r="A17" s="1433" t="s">
        <v>37</v>
      </c>
      <c r="B17" s="1434"/>
      <c r="C17" s="212"/>
      <c r="D17" s="213">
        <f>SUM(D4:D16)</f>
        <v>26722</v>
      </c>
      <c r="E17" s="214">
        <f>SUM(E4:E16)</f>
        <v>26772</v>
      </c>
    </row>
    <row r="19" spans="1:10" x14ac:dyDescent="0.25">
      <c r="A19" s="1304" t="s">
        <v>1027</v>
      </c>
      <c r="B19" s="1304"/>
      <c r="C19" s="1304"/>
      <c r="D19" s="1304"/>
      <c r="E19" s="1304"/>
      <c r="F19" s="1304"/>
      <c r="G19" s="1304"/>
      <c r="H19" s="1304"/>
      <c r="I19" s="1304"/>
      <c r="J19" s="1304"/>
    </row>
    <row r="20" spans="1:10" x14ac:dyDescent="0.25">
      <c r="A20" s="1304" t="s">
        <v>1026</v>
      </c>
      <c r="B20" s="1304"/>
      <c r="C20" s="1304"/>
      <c r="D20" s="1304"/>
      <c r="E20" s="1304"/>
      <c r="F20" s="1304"/>
      <c r="G20" s="1304"/>
      <c r="H20" s="1304"/>
      <c r="I20" s="1304"/>
      <c r="J20" s="1304"/>
    </row>
    <row r="21" spans="1:10" x14ac:dyDescent="0.25">
      <c r="A21" s="7" t="s">
        <v>1025</v>
      </c>
    </row>
  </sheetData>
  <mergeCells count="3">
    <mergeCell ref="A17:B17"/>
    <mergeCell ref="A19:J19"/>
    <mergeCell ref="A20:J20"/>
  </mergeCells>
  <phoneticPr fontId="0" type="noConversion"/>
  <printOptions horizontalCentered="1"/>
  <pageMargins left="0.39370078740157483" right="0.39370078740157483" top="1.5748031496062993" bottom="0.98425196850393704" header="0.51181102362204722" footer="0.51181102362204722"/>
  <pageSetup paperSize="9" orientation="portrait" r:id="rId1"/>
  <headerFooter alignWithMargins="0">
    <oddHeader>&amp;C&amp;"Times New Roman CE,Félkövér"&amp;12
K I M U T A T Á S
a 2019. évi céljelleggel juttatott támogatások felhasználásáról&amp;R&amp;"Times New Roman CE,Félkövér dőlt"&amp;11 6. tájékoztató tábla a 12/2020. (VII.7.) önkormányzati rendelethez</oddHeader>
  </headerFooter>
  <rowBreaks count="1" manualBreakCount="1">
    <brk id="21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50"/>
  </sheetPr>
  <dimension ref="A1:G74"/>
  <sheetViews>
    <sheetView zoomScaleNormal="100" zoomScaleSheetLayoutView="120" workbookViewId="0">
      <selection activeCell="A14" sqref="A14"/>
    </sheetView>
  </sheetViews>
  <sheetFormatPr defaultColWidth="12" defaultRowHeight="15.6" x14ac:dyDescent="0.3"/>
  <cols>
    <col min="1" max="1" width="63.109375" style="592" customWidth="1"/>
    <col min="2" max="2" width="6.109375" style="593" customWidth="1"/>
    <col min="3" max="4" width="12.109375" style="592" customWidth="1"/>
    <col min="5" max="5" width="12.109375" style="617" customWidth="1"/>
    <col min="6" max="6" width="12" style="592"/>
    <col min="7" max="7" width="13.33203125" style="592" bestFit="1" customWidth="1"/>
    <col min="8" max="16384" width="12" style="592"/>
  </cols>
  <sheetData>
    <row r="1" spans="1:7" ht="49.5" customHeight="1" x14ac:dyDescent="0.3">
      <c r="A1" s="1442" t="str">
        <f>+CONCATENATE("VAGYONKIMUTATÁS",CHAR(10),"a könyvviteli mérlegben értékkel szereplő eszközökről",CHAR(10),LEFT(ÖSSZEFÜGGÉSEK!A4,4)+5,".")</f>
        <v>VAGYONKIMUTATÁS
a könyvviteli mérlegben értékkel szereplő eszközökről
2019.</v>
      </c>
      <c r="B1" s="1443"/>
      <c r="C1" s="1443"/>
      <c r="D1" s="1443"/>
      <c r="E1" s="1443"/>
    </row>
    <row r="2" spans="1:7" ht="27.75" customHeight="1" x14ac:dyDescent="0.3">
      <c r="A2" s="1442" t="s">
        <v>823</v>
      </c>
      <c r="B2" s="1442"/>
      <c r="C2" s="1442"/>
      <c r="D2" s="1442"/>
      <c r="E2" s="1442"/>
    </row>
    <row r="3" spans="1:7" ht="16.2" thickBot="1" x14ac:dyDescent="0.35">
      <c r="C3" s="1436" t="s">
        <v>245</v>
      </c>
      <c r="D3" s="1436"/>
      <c r="E3" s="1436"/>
    </row>
    <row r="4" spans="1:7" ht="15.75" customHeight="1" x14ac:dyDescent="0.3">
      <c r="A4" s="1437" t="s">
        <v>246</v>
      </c>
      <c r="B4" s="1446" t="s">
        <v>247</v>
      </c>
      <c r="C4" s="1440" t="s">
        <v>248</v>
      </c>
      <c r="D4" s="1440" t="s">
        <v>249</v>
      </c>
      <c r="E4" s="1449" t="s">
        <v>250</v>
      </c>
    </row>
    <row r="5" spans="1:7" ht="11.25" customHeight="1" x14ac:dyDescent="0.3">
      <c r="A5" s="1438"/>
      <c r="B5" s="1447"/>
      <c r="C5" s="1441"/>
      <c r="D5" s="1441"/>
      <c r="E5" s="1450"/>
    </row>
    <row r="6" spans="1:7" x14ac:dyDescent="0.3">
      <c r="A6" s="1439"/>
      <c r="B6" s="1448"/>
      <c r="C6" s="1444" t="s">
        <v>251</v>
      </c>
      <c r="D6" s="1444"/>
      <c r="E6" s="1445"/>
    </row>
    <row r="7" spans="1:7" s="597" customFormat="1" ht="16.2" thickBot="1" x14ac:dyDescent="0.3">
      <c r="A7" s="594" t="s">
        <v>660</v>
      </c>
      <c r="B7" s="595" t="s">
        <v>424</v>
      </c>
      <c r="C7" s="595" t="s">
        <v>425</v>
      </c>
      <c r="D7" s="595" t="s">
        <v>426</v>
      </c>
      <c r="E7" s="596" t="s">
        <v>427</v>
      </c>
    </row>
    <row r="8" spans="1:7" s="602" customFormat="1" x14ac:dyDescent="0.25">
      <c r="A8" s="598" t="s">
        <v>599</v>
      </c>
      <c r="B8" s="599" t="s">
        <v>252</v>
      </c>
      <c r="C8" s="600">
        <v>13582</v>
      </c>
      <c r="D8" s="600">
        <v>905</v>
      </c>
      <c r="E8" s="601"/>
    </row>
    <row r="9" spans="1:7" s="602" customFormat="1" x14ac:dyDescent="0.25">
      <c r="A9" s="603" t="s">
        <v>600</v>
      </c>
      <c r="B9" s="229" t="s">
        <v>253</v>
      </c>
      <c r="C9" s="604">
        <f>+C10+C15+C20+C25+C30</f>
        <v>1711847</v>
      </c>
      <c r="D9" s="604">
        <f>+D10+D15+D20+D25+D30</f>
        <v>1415722</v>
      </c>
      <c r="E9" s="605">
        <f>+E10+E15+E20+E25+E30</f>
        <v>0</v>
      </c>
    </row>
    <row r="10" spans="1:7" s="602" customFormat="1" x14ac:dyDescent="0.25">
      <c r="A10" s="603" t="s">
        <v>601</v>
      </c>
      <c r="B10" s="229" t="s">
        <v>254</v>
      </c>
      <c r="C10" s="604">
        <f>+C11+C12+C13+C14</f>
        <v>1405250</v>
      </c>
      <c r="D10" s="604">
        <f>D11+D13+D14</f>
        <v>1176400</v>
      </c>
      <c r="E10" s="605">
        <f>+E11+E12+E13+E14</f>
        <v>0</v>
      </c>
    </row>
    <row r="11" spans="1:7" s="602" customFormat="1" x14ac:dyDescent="0.25">
      <c r="A11" s="606" t="s">
        <v>602</v>
      </c>
      <c r="B11" s="229" t="s">
        <v>255</v>
      </c>
      <c r="C11" s="218">
        <v>955765</v>
      </c>
      <c r="D11" s="218">
        <v>779197</v>
      </c>
      <c r="E11" s="607"/>
    </row>
    <row r="12" spans="1:7" s="602" customFormat="1" ht="31.5" customHeight="1" x14ac:dyDescent="0.25">
      <c r="A12" s="606" t="s">
        <v>603</v>
      </c>
      <c r="B12" s="229" t="s">
        <v>256</v>
      </c>
      <c r="C12" s="216"/>
      <c r="D12" s="216"/>
      <c r="E12" s="217"/>
    </row>
    <row r="13" spans="1:7" s="602" customFormat="1" x14ac:dyDescent="0.25">
      <c r="A13" s="606" t="s">
        <v>604</v>
      </c>
      <c r="B13" s="229" t="s">
        <v>257</v>
      </c>
      <c r="C13" s="216">
        <v>387032</v>
      </c>
      <c r="D13" s="216">
        <v>340315</v>
      </c>
      <c r="E13" s="217"/>
      <c r="G13" s="667"/>
    </row>
    <row r="14" spans="1:7" s="602" customFormat="1" x14ac:dyDescent="0.25">
      <c r="A14" s="606" t="s">
        <v>605</v>
      </c>
      <c r="B14" s="229" t="s">
        <v>258</v>
      </c>
      <c r="C14" s="216">
        <v>62453</v>
      </c>
      <c r="D14" s="216">
        <v>56888</v>
      </c>
      <c r="E14" s="217"/>
    </row>
    <row r="15" spans="1:7" s="602" customFormat="1" x14ac:dyDescent="0.25">
      <c r="A15" s="603" t="s">
        <v>606</v>
      </c>
      <c r="B15" s="229" t="s">
        <v>259</v>
      </c>
      <c r="C15" s="608">
        <f>C18+C19</f>
        <v>93112</v>
      </c>
      <c r="D15" s="608">
        <f>D18+D19</f>
        <v>25837</v>
      </c>
      <c r="E15" s="609">
        <f>+E16+E17+E18+E19</f>
        <v>0</v>
      </c>
    </row>
    <row r="16" spans="1:7" s="602" customFormat="1" x14ac:dyDescent="0.25">
      <c r="A16" s="606" t="s">
        <v>607</v>
      </c>
      <c r="B16" s="229" t="s">
        <v>260</v>
      </c>
      <c r="C16" s="216"/>
      <c r="D16" s="216"/>
      <c r="E16" s="217"/>
    </row>
    <row r="17" spans="1:5" s="602" customFormat="1" ht="20.399999999999999" x14ac:dyDescent="0.25">
      <c r="A17" s="606" t="s">
        <v>608</v>
      </c>
      <c r="B17" s="229" t="s">
        <v>13</v>
      </c>
      <c r="C17" s="216"/>
      <c r="D17" s="216"/>
      <c r="E17" s="217"/>
    </row>
    <row r="18" spans="1:5" s="602" customFormat="1" x14ac:dyDescent="0.25">
      <c r="A18" s="606" t="s">
        <v>609</v>
      </c>
      <c r="B18" s="229" t="s">
        <v>14</v>
      </c>
      <c r="C18" s="216">
        <v>6057</v>
      </c>
      <c r="D18" s="216">
        <v>1328</v>
      </c>
      <c r="E18" s="217"/>
    </row>
    <row r="19" spans="1:5" s="602" customFormat="1" x14ac:dyDescent="0.25">
      <c r="A19" s="606" t="s">
        <v>610</v>
      </c>
      <c r="B19" s="229" t="s">
        <v>15</v>
      </c>
      <c r="C19" s="216">
        <v>87055</v>
      </c>
      <c r="D19" s="216">
        <v>24509</v>
      </c>
      <c r="E19" s="217"/>
    </row>
    <row r="20" spans="1:5" s="602" customFormat="1" x14ac:dyDescent="0.25">
      <c r="A20" s="603" t="s">
        <v>611</v>
      </c>
      <c r="B20" s="229" t="s">
        <v>16</v>
      </c>
      <c r="C20" s="608">
        <f>+C21+C22+C23+C24</f>
        <v>0</v>
      </c>
      <c r="D20" s="608">
        <f>+D21+D22+D23+D24</f>
        <v>0</v>
      </c>
      <c r="E20" s="609">
        <f>+E21+E22+E23+E24</f>
        <v>0</v>
      </c>
    </row>
    <row r="21" spans="1:5" s="602" customFormat="1" x14ac:dyDescent="0.25">
      <c r="A21" s="606" t="s">
        <v>612</v>
      </c>
      <c r="B21" s="229" t="s">
        <v>17</v>
      </c>
      <c r="C21" s="216"/>
      <c r="D21" s="216"/>
      <c r="E21" s="217"/>
    </row>
    <row r="22" spans="1:5" s="602" customFormat="1" x14ac:dyDescent="0.25">
      <c r="A22" s="606" t="s">
        <v>613</v>
      </c>
      <c r="B22" s="229" t="s">
        <v>18</v>
      </c>
      <c r="C22" s="216"/>
      <c r="D22" s="216"/>
      <c r="E22" s="217"/>
    </row>
    <row r="23" spans="1:5" s="602" customFormat="1" x14ac:dyDescent="0.25">
      <c r="A23" s="606" t="s">
        <v>614</v>
      </c>
      <c r="B23" s="229" t="s">
        <v>19</v>
      </c>
      <c r="C23" s="216"/>
      <c r="D23" s="216"/>
      <c r="E23" s="217"/>
    </row>
    <row r="24" spans="1:5" s="602" customFormat="1" x14ac:dyDescent="0.25">
      <c r="A24" s="606" t="s">
        <v>615</v>
      </c>
      <c r="B24" s="229" t="s">
        <v>20</v>
      </c>
      <c r="C24" s="216"/>
      <c r="D24" s="216"/>
      <c r="E24" s="217"/>
    </row>
    <row r="25" spans="1:5" s="602" customFormat="1" x14ac:dyDescent="0.25">
      <c r="A25" s="603" t="s">
        <v>616</v>
      </c>
      <c r="B25" s="229" t="s">
        <v>21</v>
      </c>
      <c r="C25" s="608">
        <f>C26+C28+C29</f>
        <v>213485</v>
      </c>
      <c r="D25" s="608">
        <f>D26+D28+D29</f>
        <v>213485</v>
      </c>
      <c r="E25" s="609">
        <f>+E26+E27+E28+E29</f>
        <v>0</v>
      </c>
    </row>
    <row r="26" spans="1:5" s="602" customFormat="1" x14ac:dyDescent="0.25">
      <c r="A26" s="606" t="s">
        <v>617</v>
      </c>
      <c r="B26" s="229" t="s">
        <v>22</v>
      </c>
      <c r="C26" s="216">
        <v>2998</v>
      </c>
      <c r="D26" s="216">
        <v>2998</v>
      </c>
      <c r="E26" s="217"/>
    </row>
    <row r="27" spans="1:5" s="602" customFormat="1" x14ac:dyDescent="0.25">
      <c r="A27" s="606" t="s">
        <v>618</v>
      </c>
      <c r="B27" s="229" t="s">
        <v>23</v>
      </c>
      <c r="C27" s="216"/>
      <c r="D27" s="216"/>
      <c r="E27" s="217"/>
    </row>
    <row r="28" spans="1:5" s="602" customFormat="1" x14ac:dyDescent="0.25">
      <c r="A28" s="606" t="s">
        <v>619</v>
      </c>
      <c r="B28" s="229" t="s">
        <v>24</v>
      </c>
      <c r="C28" s="216">
        <f>142972+66897</f>
        <v>209869</v>
      </c>
      <c r="D28" s="216">
        <f>142972+66897</f>
        <v>209869</v>
      </c>
      <c r="E28" s="217"/>
    </row>
    <row r="29" spans="1:5" s="602" customFormat="1" x14ac:dyDescent="0.25">
      <c r="A29" s="606" t="s">
        <v>620</v>
      </c>
      <c r="B29" s="229" t="s">
        <v>25</v>
      </c>
      <c r="C29" s="216">
        <v>618</v>
      </c>
      <c r="D29" s="216">
        <v>618</v>
      </c>
      <c r="E29" s="217"/>
    </row>
    <row r="30" spans="1:5" s="602" customFormat="1" x14ac:dyDescent="0.25">
      <c r="A30" s="603" t="s">
        <v>621</v>
      </c>
      <c r="B30" s="229" t="s">
        <v>26</v>
      </c>
      <c r="C30" s="608">
        <f>+C31+C32+C33+C34</f>
        <v>0</v>
      </c>
      <c r="D30" s="608">
        <f>+D31+D32+D33+D34</f>
        <v>0</v>
      </c>
      <c r="E30" s="609">
        <f>+E31+E32+E33+E34</f>
        <v>0</v>
      </c>
    </row>
    <row r="31" spans="1:5" s="602" customFormat="1" x14ac:dyDescent="0.25">
      <c r="A31" s="606" t="s">
        <v>622</v>
      </c>
      <c r="B31" s="229" t="s">
        <v>27</v>
      </c>
      <c r="C31" s="216"/>
      <c r="D31" s="216"/>
      <c r="E31" s="217"/>
    </row>
    <row r="32" spans="1:5" s="602" customFormat="1" ht="20.399999999999999" x14ac:dyDescent="0.25">
      <c r="A32" s="606" t="s">
        <v>623</v>
      </c>
      <c r="B32" s="229" t="s">
        <v>28</v>
      </c>
      <c r="C32" s="216"/>
      <c r="D32" s="216"/>
      <c r="E32" s="217"/>
    </row>
    <row r="33" spans="1:5" s="602" customFormat="1" x14ac:dyDescent="0.25">
      <c r="A33" s="606" t="s">
        <v>624</v>
      </c>
      <c r="B33" s="229" t="s">
        <v>29</v>
      </c>
      <c r="C33" s="216"/>
      <c r="D33" s="216"/>
      <c r="E33" s="217"/>
    </row>
    <row r="34" spans="1:5" s="602" customFormat="1" x14ac:dyDescent="0.25">
      <c r="A34" s="606" t="s">
        <v>625</v>
      </c>
      <c r="B34" s="229" t="s">
        <v>30</v>
      </c>
      <c r="C34" s="216"/>
      <c r="D34" s="216"/>
      <c r="E34" s="217"/>
    </row>
    <row r="35" spans="1:5" s="602" customFormat="1" x14ac:dyDescent="0.25">
      <c r="A35" s="603" t="s">
        <v>626</v>
      </c>
      <c r="B35" s="229" t="s">
        <v>31</v>
      </c>
      <c r="C35" s="608">
        <f>+C36+C41+C46</f>
        <v>14640</v>
      </c>
      <c r="D35" s="608">
        <f>+D36+D41+D46</f>
        <v>14640</v>
      </c>
      <c r="E35" s="609">
        <f>+E36+E41+E46</f>
        <v>0</v>
      </c>
    </row>
    <row r="36" spans="1:5" s="602" customFormat="1" x14ac:dyDescent="0.25">
      <c r="A36" s="603" t="s">
        <v>627</v>
      </c>
      <c r="B36" s="229" t="s">
        <v>32</v>
      </c>
      <c r="C36" s="608">
        <f>+C37+C38+C39+C40</f>
        <v>14640</v>
      </c>
      <c r="D36" s="608">
        <f>+D37+D38+D39+D40</f>
        <v>14640</v>
      </c>
      <c r="E36" s="609">
        <f>+E37+E38+E39+E40</f>
        <v>0</v>
      </c>
    </row>
    <row r="37" spans="1:5" s="602" customFormat="1" x14ac:dyDescent="0.25">
      <c r="A37" s="606" t="s">
        <v>628</v>
      </c>
      <c r="B37" s="229" t="s">
        <v>90</v>
      </c>
      <c r="C37" s="216"/>
      <c r="D37" s="216"/>
      <c r="E37" s="217"/>
    </row>
    <row r="38" spans="1:5" s="602" customFormat="1" x14ac:dyDescent="0.25">
      <c r="A38" s="606" t="s">
        <v>629</v>
      </c>
      <c r="B38" s="229" t="s">
        <v>182</v>
      </c>
      <c r="C38" s="216"/>
      <c r="D38" s="216"/>
      <c r="E38" s="217"/>
    </row>
    <row r="39" spans="1:5" s="602" customFormat="1" x14ac:dyDescent="0.25">
      <c r="A39" s="606" t="s">
        <v>630</v>
      </c>
      <c r="B39" s="229" t="s">
        <v>243</v>
      </c>
      <c r="C39" s="216"/>
      <c r="D39" s="216"/>
      <c r="E39" s="217"/>
    </row>
    <row r="40" spans="1:5" s="602" customFormat="1" x14ac:dyDescent="0.25">
      <c r="A40" s="606" t="s">
        <v>631</v>
      </c>
      <c r="B40" s="229" t="s">
        <v>244</v>
      </c>
      <c r="C40" s="216">
        <v>14640</v>
      </c>
      <c r="D40" s="216">
        <v>14640</v>
      </c>
      <c r="E40" s="217"/>
    </row>
    <row r="41" spans="1:5" s="602" customFormat="1" x14ac:dyDescent="0.25">
      <c r="A41" s="603" t="s">
        <v>632</v>
      </c>
      <c r="B41" s="229" t="s">
        <v>261</v>
      </c>
      <c r="C41" s="608">
        <f>+C42+C43+C44+C45</f>
        <v>0</v>
      </c>
      <c r="D41" s="608">
        <f>+D42+D43+D44+D45</f>
        <v>0</v>
      </c>
      <c r="E41" s="609">
        <f>+E42+E43+E44+E45</f>
        <v>0</v>
      </c>
    </row>
    <row r="42" spans="1:5" s="602" customFormat="1" x14ac:dyDescent="0.25">
      <c r="A42" s="606" t="s">
        <v>633</v>
      </c>
      <c r="B42" s="229" t="s">
        <v>262</v>
      </c>
      <c r="C42" s="216"/>
      <c r="D42" s="216"/>
      <c r="E42" s="217"/>
    </row>
    <row r="43" spans="1:5" s="602" customFormat="1" ht="20.399999999999999" x14ac:dyDescent="0.25">
      <c r="A43" s="606" t="s">
        <v>634</v>
      </c>
      <c r="B43" s="229" t="s">
        <v>263</v>
      </c>
      <c r="C43" s="216"/>
      <c r="D43" s="216"/>
      <c r="E43" s="217"/>
    </row>
    <row r="44" spans="1:5" s="602" customFormat="1" x14ac:dyDescent="0.25">
      <c r="A44" s="606" t="s">
        <v>635</v>
      </c>
      <c r="B44" s="229" t="s">
        <v>264</v>
      </c>
      <c r="C44" s="216"/>
      <c r="D44" s="216"/>
      <c r="E44" s="217"/>
    </row>
    <row r="45" spans="1:5" s="602" customFormat="1" x14ac:dyDescent="0.25">
      <c r="A45" s="606" t="s">
        <v>636</v>
      </c>
      <c r="B45" s="229" t="s">
        <v>265</v>
      </c>
      <c r="C45" s="216"/>
      <c r="D45" s="216"/>
      <c r="E45" s="217"/>
    </row>
    <row r="46" spans="1:5" s="602" customFormat="1" x14ac:dyDescent="0.25">
      <c r="A46" s="603" t="s">
        <v>637</v>
      </c>
      <c r="B46" s="229" t="s">
        <v>266</v>
      </c>
      <c r="C46" s="608">
        <f>+C47+C48+C49+C50</f>
        <v>0</v>
      </c>
      <c r="D46" s="608">
        <f>+D47+D48+D49+D50</f>
        <v>0</v>
      </c>
      <c r="E46" s="609">
        <f>+E47+E48+E49+E50</f>
        <v>0</v>
      </c>
    </row>
    <row r="47" spans="1:5" s="602" customFormat="1" x14ac:dyDescent="0.25">
      <c r="A47" s="606" t="s">
        <v>638</v>
      </c>
      <c r="B47" s="229" t="s">
        <v>267</v>
      </c>
      <c r="C47" s="216"/>
      <c r="D47" s="216"/>
      <c r="E47" s="217"/>
    </row>
    <row r="48" spans="1:5" s="602" customFormat="1" ht="20.399999999999999" x14ac:dyDescent="0.25">
      <c r="A48" s="606" t="s">
        <v>639</v>
      </c>
      <c r="B48" s="229" t="s">
        <v>268</v>
      </c>
      <c r="C48" s="216"/>
      <c r="D48" s="216"/>
      <c r="E48" s="217"/>
    </row>
    <row r="49" spans="1:6" s="602" customFormat="1" x14ac:dyDescent="0.25">
      <c r="A49" s="606" t="s">
        <v>640</v>
      </c>
      <c r="B49" s="229" t="s">
        <v>269</v>
      </c>
      <c r="C49" s="216"/>
      <c r="D49" s="216"/>
      <c r="E49" s="217"/>
    </row>
    <row r="50" spans="1:6" s="602" customFormat="1" x14ac:dyDescent="0.25">
      <c r="A50" s="606" t="s">
        <v>641</v>
      </c>
      <c r="B50" s="229" t="s">
        <v>270</v>
      </c>
      <c r="C50" s="216"/>
      <c r="D50" s="216"/>
      <c r="E50" s="217"/>
    </row>
    <row r="51" spans="1:6" s="602" customFormat="1" x14ac:dyDescent="0.25">
      <c r="A51" s="603" t="s">
        <v>642</v>
      </c>
      <c r="B51" s="229" t="s">
        <v>271</v>
      </c>
      <c r="C51" s="216">
        <v>1254934</v>
      </c>
      <c r="D51" s="216">
        <v>1044056</v>
      </c>
      <c r="E51" s="217"/>
    </row>
    <row r="52" spans="1:6" s="602" customFormat="1" ht="20.399999999999999" x14ac:dyDescent="0.25">
      <c r="A52" s="603" t="s">
        <v>643</v>
      </c>
      <c r="B52" s="229" t="s">
        <v>272</v>
      </c>
      <c r="C52" s="608">
        <f>+C8+C9+C35+C51</f>
        <v>2995003</v>
      </c>
      <c r="D52" s="608">
        <f>+D8+D9+D35+D51</f>
        <v>2475323</v>
      </c>
      <c r="E52" s="609">
        <f>+E8+E9+E35+E51</f>
        <v>0</v>
      </c>
      <c r="F52" s="667"/>
    </row>
    <row r="53" spans="1:6" s="602" customFormat="1" x14ac:dyDescent="0.25">
      <c r="A53" s="603" t="s">
        <v>644</v>
      </c>
      <c r="B53" s="229" t="s">
        <v>273</v>
      </c>
      <c r="C53" s="216"/>
      <c r="D53" s="216"/>
      <c r="E53" s="217"/>
    </row>
    <row r="54" spans="1:6" s="602" customFormat="1" x14ac:dyDescent="0.25">
      <c r="A54" s="603" t="s">
        <v>645</v>
      </c>
      <c r="B54" s="229" t="s">
        <v>274</v>
      </c>
      <c r="C54" s="216">
        <v>349460</v>
      </c>
      <c r="D54" s="216">
        <v>349460</v>
      </c>
      <c r="E54" s="217"/>
    </row>
    <row r="55" spans="1:6" s="602" customFormat="1" x14ac:dyDescent="0.25">
      <c r="A55" s="603" t="s">
        <v>646</v>
      </c>
      <c r="B55" s="229" t="s">
        <v>275</v>
      </c>
      <c r="C55" s="608">
        <v>349460</v>
      </c>
      <c r="D55" s="608">
        <v>349460</v>
      </c>
      <c r="E55" s="609">
        <f>+E53+E54</f>
        <v>0</v>
      </c>
    </row>
    <row r="56" spans="1:6" s="602" customFormat="1" x14ac:dyDescent="0.25">
      <c r="A56" s="603" t="s">
        <v>647</v>
      </c>
      <c r="B56" s="229" t="s">
        <v>276</v>
      </c>
      <c r="C56" s="216"/>
      <c r="D56" s="216"/>
      <c r="E56" s="217"/>
    </row>
    <row r="57" spans="1:6" s="602" customFormat="1" x14ac:dyDescent="0.25">
      <c r="A57" s="603" t="s">
        <v>648</v>
      </c>
      <c r="B57" s="229" t="s">
        <v>277</v>
      </c>
      <c r="C57" s="216">
        <v>262</v>
      </c>
      <c r="D57" s="216">
        <v>262</v>
      </c>
      <c r="E57" s="217"/>
    </row>
    <row r="58" spans="1:6" s="602" customFormat="1" x14ac:dyDescent="0.25">
      <c r="A58" s="603" t="s">
        <v>649</v>
      </c>
      <c r="B58" s="229" t="s">
        <v>278</v>
      </c>
      <c r="C58" s="216">
        <v>388607</v>
      </c>
      <c r="D58" s="216">
        <v>388607</v>
      </c>
      <c r="E58" s="217"/>
    </row>
    <row r="59" spans="1:6" s="602" customFormat="1" x14ac:dyDescent="0.25">
      <c r="A59" s="603" t="s">
        <v>650</v>
      </c>
      <c r="B59" s="229" t="s">
        <v>279</v>
      </c>
      <c r="C59" s="216">
        <v>1033</v>
      </c>
      <c r="D59" s="216">
        <v>1033</v>
      </c>
      <c r="E59" s="217"/>
    </row>
    <row r="60" spans="1:6" s="602" customFormat="1" x14ac:dyDescent="0.25">
      <c r="A60" s="603" t="s">
        <v>651</v>
      </c>
      <c r="B60" s="229" t="s">
        <v>280</v>
      </c>
      <c r="C60" s="608">
        <f>+C56+C57+C58+C59</f>
        <v>389902</v>
      </c>
      <c r="D60" s="608">
        <f>+D56+D57+D58+D59</f>
        <v>389902</v>
      </c>
      <c r="E60" s="609">
        <f>+E56+E57+E58+E59</f>
        <v>0</v>
      </c>
    </row>
    <row r="61" spans="1:6" s="602" customFormat="1" x14ac:dyDescent="0.25">
      <c r="A61" s="603" t="s">
        <v>652</v>
      </c>
      <c r="B61" s="229" t="s">
        <v>281</v>
      </c>
      <c r="C61" s="216">
        <v>26959</v>
      </c>
      <c r="D61" s="216">
        <v>26959</v>
      </c>
      <c r="E61" s="217"/>
    </row>
    <row r="62" spans="1:6" s="602" customFormat="1" x14ac:dyDescent="0.25">
      <c r="A62" s="603" t="s">
        <v>653</v>
      </c>
      <c r="B62" s="229" t="s">
        <v>282</v>
      </c>
      <c r="C62" s="216"/>
      <c r="D62" s="216"/>
      <c r="E62" s="217"/>
    </row>
    <row r="63" spans="1:6" s="602" customFormat="1" x14ac:dyDescent="0.25">
      <c r="A63" s="603" t="s">
        <v>654</v>
      </c>
      <c r="B63" s="229" t="s">
        <v>283</v>
      </c>
      <c r="C63" s="216">
        <v>1226454</v>
      </c>
      <c r="D63" s="216">
        <v>1226454</v>
      </c>
      <c r="E63" s="217"/>
    </row>
    <row r="64" spans="1:6" s="602" customFormat="1" x14ac:dyDescent="0.25">
      <c r="A64" s="603" t="s">
        <v>655</v>
      </c>
      <c r="B64" s="229" t="s">
        <v>284</v>
      </c>
      <c r="C64" s="608">
        <f>+C61+C62+C63</f>
        <v>1253413</v>
      </c>
      <c r="D64" s="608">
        <f>+D61+D62+D63</f>
        <v>1253413</v>
      </c>
      <c r="E64" s="609">
        <f>+E61+E62+E63</f>
        <v>0</v>
      </c>
    </row>
    <row r="65" spans="1:5" s="602" customFormat="1" x14ac:dyDescent="0.25">
      <c r="A65" s="603" t="s">
        <v>656</v>
      </c>
      <c r="B65" s="229" t="s">
        <v>285</v>
      </c>
      <c r="C65" s="216"/>
      <c r="D65" s="216"/>
      <c r="E65" s="217"/>
    </row>
    <row r="66" spans="1:5" s="602" customFormat="1" x14ac:dyDescent="0.25">
      <c r="A66" s="603" t="s">
        <v>847</v>
      </c>
      <c r="B66" s="229" t="s">
        <v>286</v>
      </c>
      <c r="C66" s="216">
        <v>420</v>
      </c>
      <c r="D66" s="216">
        <v>420</v>
      </c>
      <c r="E66" s="217"/>
    </row>
    <row r="67" spans="1:5" s="602" customFormat="1" x14ac:dyDescent="0.25">
      <c r="A67" s="603" t="s">
        <v>657</v>
      </c>
      <c r="B67" s="229" t="s">
        <v>287</v>
      </c>
      <c r="C67" s="608">
        <f>C66</f>
        <v>420</v>
      </c>
      <c r="D67" s="608">
        <f>D66</f>
        <v>420</v>
      </c>
      <c r="E67" s="609">
        <f>+E65+E66</f>
        <v>0</v>
      </c>
    </row>
    <row r="68" spans="1:5" s="602" customFormat="1" x14ac:dyDescent="0.25">
      <c r="A68" s="603" t="s">
        <v>658</v>
      </c>
      <c r="B68" s="229" t="s">
        <v>288</v>
      </c>
      <c r="C68" s="216">
        <v>1552</v>
      </c>
      <c r="D68" s="216">
        <v>1552</v>
      </c>
      <c r="E68" s="217"/>
    </row>
    <row r="69" spans="1:5" s="602" customFormat="1" ht="16.2" thickBot="1" x14ac:dyDescent="0.3">
      <c r="A69" s="610" t="s">
        <v>659</v>
      </c>
      <c r="B69" s="233" t="s">
        <v>289</v>
      </c>
      <c r="C69" s="611">
        <f>+C52+C55+C60+C64+C67+C68</f>
        <v>4989750</v>
      </c>
      <c r="D69" s="611">
        <f>+D52+D55+D60+D64+D67+D68</f>
        <v>4470070</v>
      </c>
      <c r="E69" s="612">
        <f>+E52+E55+E60+E64+E67+E68</f>
        <v>0</v>
      </c>
    </row>
    <row r="70" spans="1:5" x14ac:dyDescent="0.3">
      <c r="A70" s="613"/>
      <c r="C70" s="614"/>
      <c r="D70" s="614"/>
      <c r="E70" s="615"/>
    </row>
    <row r="71" spans="1:5" x14ac:dyDescent="0.3">
      <c r="A71" s="613"/>
      <c r="C71" s="614"/>
      <c r="D71" s="614"/>
      <c r="E71" s="615"/>
    </row>
    <row r="72" spans="1:5" x14ac:dyDescent="0.3">
      <c r="A72" s="616"/>
      <c r="C72" s="614"/>
      <c r="D72" s="614"/>
      <c r="E72" s="615"/>
    </row>
    <row r="73" spans="1:5" x14ac:dyDescent="0.3">
      <c r="A73" s="1435"/>
      <c r="B73" s="1435"/>
      <c r="C73" s="1435"/>
      <c r="D73" s="1435"/>
      <c r="E73" s="1435"/>
    </row>
    <row r="74" spans="1:5" x14ac:dyDescent="0.3">
      <c r="A74" s="1435"/>
      <c r="B74" s="1435"/>
      <c r="C74" s="1435"/>
      <c r="D74" s="1435"/>
      <c r="E74" s="1435"/>
    </row>
  </sheetData>
  <mergeCells count="11">
    <mergeCell ref="A74:E74"/>
    <mergeCell ref="C3:E3"/>
    <mergeCell ref="A4:A6"/>
    <mergeCell ref="C4:C5"/>
    <mergeCell ref="A1:E1"/>
    <mergeCell ref="C6:E6"/>
    <mergeCell ref="B4:B6"/>
    <mergeCell ref="A73:E73"/>
    <mergeCell ref="E4:E5"/>
    <mergeCell ref="D4:D5"/>
    <mergeCell ref="A2:E2"/>
  </mergeCells>
  <phoneticPr fontId="0" type="noConversion"/>
  <printOptions horizontalCentered="1"/>
  <pageMargins left="0.39370078740157483" right="0.43307086614173229" top="1.1023622047244095" bottom="0.98425196850393704" header="0.51181102362204722" footer="0.51181102362204722"/>
  <pageSetup paperSize="9" orientation="portrait" r:id="rId1"/>
  <headerFooter alignWithMargins="0">
    <oddHeader>&amp;L&amp;"Times New Roman,Félkövér dőlt"Gönyű Község Önkormányzata
&amp;R&amp;"Times New Roman,Félkövér dőlt"7.1.1.  tájékoztató tábla a 12/2020. (VII.7.) önkormányzati rendelethez</oddHeader>
    <oddFooter>&amp;C&amp;P</oddFooter>
  </headerFooter>
  <rowBreaks count="1" manualBreakCount="1">
    <brk id="45" min="1" max="5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0829-13A1-467C-9A17-09882614CC39}">
  <sheetPr>
    <tabColor indexed="50"/>
  </sheetPr>
  <dimension ref="A1:G74"/>
  <sheetViews>
    <sheetView zoomScaleNormal="100" zoomScaleSheetLayoutView="120" workbookViewId="0">
      <selection activeCell="A15" sqref="A15"/>
    </sheetView>
  </sheetViews>
  <sheetFormatPr defaultColWidth="12" defaultRowHeight="15.6" x14ac:dyDescent="0.3"/>
  <cols>
    <col min="1" max="1" width="63.109375" style="592" customWidth="1"/>
    <col min="2" max="2" width="6.109375" style="593" customWidth="1"/>
    <col min="3" max="4" width="12.109375" style="592" customWidth="1"/>
    <col min="5" max="5" width="12.109375" style="617" customWidth="1"/>
    <col min="6" max="6" width="12" style="592"/>
    <col min="7" max="7" width="13.33203125" style="592" bestFit="1" customWidth="1"/>
    <col min="8" max="16384" width="12" style="592"/>
  </cols>
  <sheetData>
    <row r="1" spans="1:7" ht="49.5" customHeight="1" x14ac:dyDescent="0.3">
      <c r="A1" s="1442" t="str">
        <f>+CONCATENATE("VAGYONKIMUTATÁS",CHAR(10),"a könyvviteli mérlegben értékkel szereplő eszközökről",CHAR(10),LEFT(ÖSSZEFÜGGÉSEK!A4,4)+5,".")</f>
        <v>VAGYONKIMUTATÁS
a könyvviteli mérlegben értékkel szereplő eszközökről
2019.</v>
      </c>
      <c r="B1" s="1443"/>
      <c r="C1" s="1443"/>
      <c r="D1" s="1443"/>
      <c r="E1" s="1443"/>
    </row>
    <row r="2" spans="1:7" ht="24.75" customHeight="1" x14ac:dyDescent="0.3">
      <c r="A2" s="1442" t="s">
        <v>968</v>
      </c>
      <c r="B2" s="1442"/>
      <c r="C2" s="1442"/>
      <c r="D2" s="1442"/>
      <c r="E2" s="1442"/>
    </row>
    <row r="3" spans="1:7" ht="16.2" thickBot="1" x14ac:dyDescent="0.35">
      <c r="C3" s="1436" t="s">
        <v>245</v>
      </c>
      <c r="D3" s="1436"/>
      <c r="E3" s="1436"/>
    </row>
    <row r="4" spans="1:7" ht="15.75" customHeight="1" x14ac:dyDescent="0.3">
      <c r="A4" s="1451" t="s">
        <v>246</v>
      </c>
      <c r="B4" s="1454" t="s">
        <v>247</v>
      </c>
      <c r="C4" s="1457" t="s">
        <v>248</v>
      </c>
      <c r="D4" s="1457" t="s">
        <v>249</v>
      </c>
      <c r="E4" s="1459" t="s">
        <v>250</v>
      </c>
    </row>
    <row r="5" spans="1:7" ht="11.25" customHeight="1" x14ac:dyDescent="0.3">
      <c r="A5" s="1452"/>
      <c r="B5" s="1455"/>
      <c r="C5" s="1458"/>
      <c r="D5" s="1458"/>
      <c r="E5" s="1460"/>
    </row>
    <row r="6" spans="1:7" ht="15.75" customHeight="1" x14ac:dyDescent="0.3">
      <c r="A6" s="1453"/>
      <c r="B6" s="1456"/>
      <c r="C6" s="1461" t="s">
        <v>251</v>
      </c>
      <c r="D6" s="1461"/>
      <c r="E6" s="1462"/>
    </row>
    <row r="7" spans="1:7" s="597" customFormat="1" ht="16.2" thickBot="1" x14ac:dyDescent="0.3">
      <c r="A7" s="996" t="s">
        <v>660</v>
      </c>
      <c r="B7" s="997" t="s">
        <v>424</v>
      </c>
      <c r="C7" s="997" t="s">
        <v>425</v>
      </c>
      <c r="D7" s="997" t="s">
        <v>426</v>
      </c>
      <c r="E7" s="998" t="s">
        <v>427</v>
      </c>
    </row>
    <row r="8" spans="1:7" s="602" customFormat="1" x14ac:dyDescent="0.25">
      <c r="A8" s="999" t="s">
        <v>599</v>
      </c>
      <c r="B8" s="1000" t="s">
        <v>252</v>
      </c>
      <c r="C8" s="1001"/>
      <c r="D8" s="1001"/>
      <c r="E8" s="1002"/>
    </row>
    <row r="9" spans="1:7" s="602" customFormat="1" x14ac:dyDescent="0.25">
      <c r="A9" s="930" t="s">
        <v>600</v>
      </c>
      <c r="B9" s="933" t="s">
        <v>253</v>
      </c>
      <c r="C9" s="1003">
        <f>+C10+C15+C20+C25+C30</f>
        <v>179727</v>
      </c>
      <c r="D9" s="1003">
        <f>D10+D15</f>
        <v>136374</v>
      </c>
      <c r="E9" s="1004">
        <f>+E10+E15+E20+E25+E30</f>
        <v>0</v>
      </c>
    </row>
    <row r="10" spans="1:7" s="602" customFormat="1" x14ac:dyDescent="0.25">
      <c r="A10" s="930" t="s">
        <v>601</v>
      </c>
      <c r="B10" s="933" t="s">
        <v>254</v>
      </c>
      <c r="C10" s="1003">
        <f>+C11+C12+C13+C14</f>
        <v>165318</v>
      </c>
      <c r="D10" s="1003">
        <f>+D11+D12+D13+D14</f>
        <v>134007</v>
      </c>
      <c r="E10" s="1004">
        <f>+E11+E12+E13+E14</f>
        <v>0</v>
      </c>
    </row>
    <row r="11" spans="1:7" s="602" customFormat="1" x14ac:dyDescent="0.25">
      <c r="A11" s="1005" t="s">
        <v>602</v>
      </c>
      <c r="B11" s="933" t="s">
        <v>255</v>
      </c>
      <c r="C11" s="1006"/>
      <c r="D11" s="1006"/>
      <c r="E11" s="1007"/>
    </row>
    <row r="12" spans="1:7" s="602" customFormat="1" ht="31.5" customHeight="1" x14ac:dyDescent="0.25">
      <c r="A12" s="1005" t="s">
        <v>603</v>
      </c>
      <c r="B12" s="933" t="s">
        <v>256</v>
      </c>
      <c r="C12" s="1008"/>
      <c r="D12" s="1008"/>
      <c r="E12" s="1009"/>
    </row>
    <row r="13" spans="1:7" s="602" customFormat="1" x14ac:dyDescent="0.25">
      <c r="A13" s="1005" t="s">
        <v>604</v>
      </c>
      <c r="B13" s="933" t="s">
        <v>257</v>
      </c>
      <c r="C13" s="1008">
        <v>165318</v>
      </c>
      <c r="D13" s="1008">
        <v>134007</v>
      </c>
      <c r="E13" s="1009"/>
      <c r="G13" s="667"/>
    </row>
    <row r="14" spans="1:7" s="602" customFormat="1" x14ac:dyDescent="0.25">
      <c r="A14" s="1005" t="s">
        <v>605</v>
      </c>
      <c r="B14" s="933" t="s">
        <v>258</v>
      </c>
      <c r="C14" s="1008"/>
      <c r="D14" s="1008"/>
      <c r="E14" s="1009"/>
    </row>
    <row r="15" spans="1:7" s="602" customFormat="1" x14ac:dyDescent="0.25">
      <c r="A15" s="930" t="s">
        <v>606</v>
      </c>
      <c r="B15" s="933" t="s">
        <v>259</v>
      </c>
      <c r="C15" s="1010">
        <f>C19</f>
        <v>14409</v>
      </c>
      <c r="D15" s="1010">
        <v>2367</v>
      </c>
      <c r="E15" s="1011">
        <f>+E16+E17+E18+E19</f>
        <v>0</v>
      </c>
    </row>
    <row r="16" spans="1:7" s="602" customFormat="1" x14ac:dyDescent="0.25">
      <c r="A16" s="1005" t="s">
        <v>607</v>
      </c>
      <c r="B16" s="933" t="s">
        <v>260</v>
      </c>
      <c r="C16" s="1008"/>
      <c r="D16" s="1008"/>
      <c r="E16" s="1009"/>
    </row>
    <row r="17" spans="1:5" s="602" customFormat="1" ht="20.399999999999999" x14ac:dyDescent="0.25">
      <c r="A17" s="1005" t="s">
        <v>608</v>
      </c>
      <c r="B17" s="933" t="s">
        <v>13</v>
      </c>
      <c r="C17" s="1008"/>
      <c r="D17" s="1008"/>
      <c r="E17" s="1009"/>
    </row>
    <row r="18" spans="1:5" s="602" customFormat="1" x14ac:dyDescent="0.25">
      <c r="A18" s="1005" t="s">
        <v>609</v>
      </c>
      <c r="B18" s="933" t="s">
        <v>14</v>
      </c>
      <c r="C18" s="1008"/>
      <c r="D18" s="1008"/>
      <c r="E18" s="1009"/>
    </row>
    <row r="19" spans="1:5" s="602" customFormat="1" x14ac:dyDescent="0.25">
      <c r="A19" s="1005" t="s">
        <v>610</v>
      </c>
      <c r="B19" s="933" t="s">
        <v>15</v>
      </c>
      <c r="C19" s="1008">
        <v>14409</v>
      </c>
      <c r="D19" s="1008">
        <v>2367</v>
      </c>
      <c r="E19" s="1009"/>
    </row>
    <row r="20" spans="1:5" s="602" customFormat="1" x14ac:dyDescent="0.25">
      <c r="A20" s="930" t="s">
        <v>611</v>
      </c>
      <c r="B20" s="933" t="s">
        <v>16</v>
      </c>
      <c r="C20" s="1010">
        <f>+C21+C22+C23+C24</f>
        <v>0</v>
      </c>
      <c r="D20" s="1010">
        <f>+D21+D22+D23+D24</f>
        <v>0</v>
      </c>
      <c r="E20" s="1011">
        <f>+E21+E22+E23+E24</f>
        <v>0</v>
      </c>
    </row>
    <row r="21" spans="1:5" s="602" customFormat="1" x14ac:dyDescent="0.25">
      <c r="A21" s="1005" t="s">
        <v>612</v>
      </c>
      <c r="B21" s="933" t="s">
        <v>17</v>
      </c>
      <c r="C21" s="1008"/>
      <c r="D21" s="1008"/>
      <c r="E21" s="1009"/>
    </row>
    <row r="22" spans="1:5" s="602" customFormat="1" x14ac:dyDescent="0.25">
      <c r="A22" s="1005" t="s">
        <v>613</v>
      </c>
      <c r="B22" s="933" t="s">
        <v>18</v>
      </c>
      <c r="C22" s="1008"/>
      <c r="D22" s="1008"/>
      <c r="E22" s="1009"/>
    </row>
    <row r="23" spans="1:5" s="602" customFormat="1" x14ac:dyDescent="0.25">
      <c r="A23" s="1005" t="s">
        <v>614</v>
      </c>
      <c r="B23" s="933" t="s">
        <v>19</v>
      </c>
      <c r="C23" s="1008"/>
      <c r="D23" s="1008"/>
      <c r="E23" s="1009"/>
    </row>
    <row r="24" spans="1:5" s="602" customFormat="1" x14ac:dyDescent="0.25">
      <c r="A24" s="1005" t="s">
        <v>615</v>
      </c>
      <c r="B24" s="933" t="s">
        <v>20</v>
      </c>
      <c r="C24" s="1008"/>
      <c r="D24" s="1008"/>
      <c r="E24" s="1009"/>
    </row>
    <row r="25" spans="1:5" s="602" customFormat="1" x14ac:dyDescent="0.25">
      <c r="A25" s="930" t="s">
        <v>616</v>
      </c>
      <c r="B25" s="933" t="s">
        <v>21</v>
      </c>
      <c r="C25" s="1010">
        <f>+C26+C27+C28+C29</f>
        <v>0</v>
      </c>
      <c r="D25" s="1010">
        <f>+D26+D27+D28+D29</f>
        <v>0</v>
      </c>
      <c r="E25" s="1011">
        <f>+E26+E27+E28+E29</f>
        <v>0</v>
      </c>
    </row>
    <row r="26" spans="1:5" s="602" customFormat="1" x14ac:dyDescent="0.25">
      <c r="A26" s="1005" t="s">
        <v>617</v>
      </c>
      <c r="B26" s="933" t="s">
        <v>22</v>
      </c>
      <c r="C26" s="1008"/>
      <c r="D26" s="1008"/>
      <c r="E26" s="1009"/>
    </row>
    <row r="27" spans="1:5" s="602" customFormat="1" x14ac:dyDescent="0.25">
      <c r="A27" s="1005" t="s">
        <v>618</v>
      </c>
      <c r="B27" s="933" t="s">
        <v>23</v>
      </c>
      <c r="C27" s="1008"/>
      <c r="D27" s="1008"/>
      <c r="E27" s="1009"/>
    </row>
    <row r="28" spans="1:5" s="602" customFormat="1" x14ac:dyDescent="0.25">
      <c r="A28" s="1005" t="s">
        <v>619</v>
      </c>
      <c r="B28" s="933" t="s">
        <v>24</v>
      </c>
      <c r="C28" s="1008"/>
      <c r="D28" s="1008"/>
      <c r="E28" s="1009"/>
    </row>
    <row r="29" spans="1:5" s="602" customFormat="1" x14ac:dyDescent="0.25">
      <c r="A29" s="1005" t="s">
        <v>620</v>
      </c>
      <c r="B29" s="933" t="s">
        <v>25</v>
      </c>
      <c r="C29" s="1008"/>
      <c r="D29" s="1008"/>
      <c r="E29" s="1009"/>
    </row>
    <row r="30" spans="1:5" s="602" customFormat="1" x14ac:dyDescent="0.25">
      <c r="A30" s="930" t="s">
        <v>621</v>
      </c>
      <c r="B30" s="933" t="s">
        <v>26</v>
      </c>
      <c r="C30" s="1010">
        <f>+C31+C32+C33+C34</f>
        <v>0</v>
      </c>
      <c r="D30" s="1010">
        <f>+D31+D32+D33+D34</f>
        <v>0</v>
      </c>
      <c r="E30" s="1011">
        <f>+E31+E32+E33+E34</f>
        <v>0</v>
      </c>
    </row>
    <row r="31" spans="1:5" s="602" customFormat="1" x14ac:dyDescent="0.25">
      <c r="A31" s="1005" t="s">
        <v>622</v>
      </c>
      <c r="B31" s="933" t="s">
        <v>27</v>
      </c>
      <c r="C31" s="1008"/>
      <c r="D31" s="1008"/>
      <c r="E31" s="1009"/>
    </row>
    <row r="32" spans="1:5" s="602" customFormat="1" ht="20.399999999999999" x14ac:dyDescent="0.25">
      <c r="A32" s="1005" t="s">
        <v>623</v>
      </c>
      <c r="B32" s="933" t="s">
        <v>28</v>
      </c>
      <c r="C32" s="1008"/>
      <c r="D32" s="1008"/>
      <c r="E32" s="1009"/>
    </row>
    <row r="33" spans="1:5" s="602" customFormat="1" x14ac:dyDescent="0.25">
      <c r="A33" s="1005" t="s">
        <v>624</v>
      </c>
      <c r="B33" s="933" t="s">
        <v>29</v>
      </c>
      <c r="C33" s="1008"/>
      <c r="D33" s="1008"/>
      <c r="E33" s="1009"/>
    </row>
    <row r="34" spans="1:5" s="602" customFormat="1" x14ac:dyDescent="0.25">
      <c r="A34" s="1005" t="s">
        <v>625</v>
      </c>
      <c r="B34" s="933" t="s">
        <v>30</v>
      </c>
      <c r="C34" s="1008"/>
      <c r="D34" s="1008"/>
      <c r="E34" s="1009"/>
    </row>
    <row r="35" spans="1:5" s="602" customFormat="1" x14ac:dyDescent="0.25">
      <c r="A35" s="930" t="s">
        <v>626</v>
      </c>
      <c r="B35" s="933" t="s">
        <v>31</v>
      </c>
      <c r="C35" s="1010">
        <f>+C36+C41+C46</f>
        <v>0</v>
      </c>
      <c r="D35" s="1010">
        <f>+D36+D41+D46</f>
        <v>0</v>
      </c>
      <c r="E35" s="1011">
        <f>+E36+E41+E46</f>
        <v>0</v>
      </c>
    </row>
    <row r="36" spans="1:5" s="602" customFormat="1" x14ac:dyDescent="0.25">
      <c r="A36" s="930" t="s">
        <v>627</v>
      </c>
      <c r="B36" s="933" t="s">
        <v>32</v>
      </c>
      <c r="C36" s="1010">
        <f>+C37+C38+C39+C40</f>
        <v>0</v>
      </c>
      <c r="D36" s="1010">
        <f>+D37+D38+D39+D40</f>
        <v>0</v>
      </c>
      <c r="E36" s="1011">
        <f>+E37+E38+E39+E40</f>
        <v>0</v>
      </c>
    </row>
    <row r="37" spans="1:5" s="602" customFormat="1" x14ac:dyDescent="0.25">
      <c r="A37" s="1005" t="s">
        <v>628</v>
      </c>
      <c r="B37" s="933" t="s">
        <v>90</v>
      </c>
      <c r="C37" s="1008"/>
      <c r="D37" s="1008"/>
      <c r="E37" s="1009"/>
    </row>
    <row r="38" spans="1:5" s="602" customFormat="1" x14ac:dyDescent="0.25">
      <c r="A38" s="1005" t="s">
        <v>629</v>
      </c>
      <c r="B38" s="933" t="s">
        <v>182</v>
      </c>
      <c r="C38" s="1008"/>
      <c r="D38" s="1008"/>
      <c r="E38" s="1009"/>
    </row>
    <row r="39" spans="1:5" s="602" customFormat="1" x14ac:dyDescent="0.25">
      <c r="A39" s="1005" t="s">
        <v>630</v>
      </c>
      <c r="B39" s="933" t="s">
        <v>243</v>
      </c>
      <c r="C39" s="1008"/>
      <c r="D39" s="1008"/>
      <c r="E39" s="1009"/>
    </row>
    <row r="40" spans="1:5" s="602" customFormat="1" x14ac:dyDescent="0.25">
      <c r="A40" s="1005" t="s">
        <v>631</v>
      </c>
      <c r="B40" s="933" t="s">
        <v>244</v>
      </c>
      <c r="C40" s="1008"/>
      <c r="D40" s="1008"/>
      <c r="E40" s="1009"/>
    </row>
    <row r="41" spans="1:5" s="602" customFormat="1" x14ac:dyDescent="0.25">
      <c r="A41" s="930" t="s">
        <v>632</v>
      </c>
      <c r="B41" s="933" t="s">
        <v>261</v>
      </c>
      <c r="C41" s="1010">
        <f>+C42+C43+C44+C45</f>
        <v>0</v>
      </c>
      <c r="D41" s="1010">
        <f>+D42+D43+D44+D45</f>
        <v>0</v>
      </c>
      <c r="E41" s="1011">
        <f>+E42+E43+E44+E45</f>
        <v>0</v>
      </c>
    </row>
    <row r="42" spans="1:5" s="602" customFormat="1" x14ac:dyDescent="0.25">
      <c r="A42" s="1005" t="s">
        <v>633</v>
      </c>
      <c r="B42" s="933" t="s">
        <v>262</v>
      </c>
      <c r="C42" s="1008"/>
      <c r="D42" s="1008"/>
      <c r="E42" s="1009"/>
    </row>
    <row r="43" spans="1:5" s="602" customFormat="1" ht="20.399999999999999" x14ac:dyDescent="0.25">
      <c r="A43" s="1005" t="s">
        <v>634</v>
      </c>
      <c r="B43" s="933" t="s">
        <v>263</v>
      </c>
      <c r="C43" s="1008"/>
      <c r="D43" s="1008"/>
      <c r="E43" s="1009"/>
    </row>
    <row r="44" spans="1:5" s="602" customFormat="1" x14ac:dyDescent="0.25">
      <c r="A44" s="1005" t="s">
        <v>635</v>
      </c>
      <c r="B44" s="933" t="s">
        <v>264</v>
      </c>
      <c r="C44" s="1008"/>
      <c r="D44" s="1008"/>
      <c r="E44" s="1009"/>
    </row>
    <row r="45" spans="1:5" s="602" customFormat="1" x14ac:dyDescent="0.25">
      <c r="A45" s="1005" t="s">
        <v>636</v>
      </c>
      <c r="B45" s="933" t="s">
        <v>265</v>
      </c>
      <c r="C45" s="1008"/>
      <c r="D45" s="1008"/>
      <c r="E45" s="1009"/>
    </row>
    <row r="46" spans="1:5" s="602" customFormat="1" x14ac:dyDescent="0.25">
      <c r="A46" s="930" t="s">
        <v>637</v>
      </c>
      <c r="B46" s="933" t="s">
        <v>266</v>
      </c>
      <c r="C46" s="1010">
        <f>+C47+C48+C49+C50</f>
        <v>0</v>
      </c>
      <c r="D46" s="1010">
        <f>+D47+D48+D49+D50</f>
        <v>0</v>
      </c>
      <c r="E46" s="1011">
        <f>+E47+E48+E49+E50</f>
        <v>0</v>
      </c>
    </row>
    <row r="47" spans="1:5" s="602" customFormat="1" x14ac:dyDescent="0.25">
      <c r="A47" s="1005" t="s">
        <v>638</v>
      </c>
      <c r="B47" s="933" t="s">
        <v>267</v>
      </c>
      <c r="C47" s="1008"/>
      <c r="D47" s="1008"/>
      <c r="E47" s="1009"/>
    </row>
    <row r="48" spans="1:5" s="602" customFormat="1" ht="20.399999999999999" x14ac:dyDescent="0.25">
      <c r="A48" s="1005" t="s">
        <v>639</v>
      </c>
      <c r="B48" s="933" t="s">
        <v>268</v>
      </c>
      <c r="C48" s="1008"/>
      <c r="D48" s="1008"/>
      <c r="E48" s="1009"/>
    </row>
    <row r="49" spans="1:6" s="602" customFormat="1" x14ac:dyDescent="0.25">
      <c r="A49" s="1005" t="s">
        <v>640</v>
      </c>
      <c r="B49" s="933" t="s">
        <v>269</v>
      </c>
      <c r="C49" s="1008"/>
      <c r="D49" s="1008"/>
      <c r="E49" s="1009"/>
    </row>
    <row r="50" spans="1:6" s="602" customFormat="1" x14ac:dyDescent="0.25">
      <c r="A50" s="1005" t="s">
        <v>641</v>
      </c>
      <c r="B50" s="933" t="s">
        <v>270</v>
      </c>
      <c r="C50" s="1008"/>
      <c r="D50" s="1008"/>
      <c r="E50" s="1009"/>
    </row>
    <row r="51" spans="1:6" s="602" customFormat="1" x14ac:dyDescent="0.25">
      <c r="A51" s="930" t="s">
        <v>642</v>
      </c>
      <c r="B51" s="933" t="s">
        <v>271</v>
      </c>
      <c r="C51" s="1008"/>
      <c r="D51" s="1008"/>
      <c r="E51" s="1009"/>
    </row>
    <row r="52" spans="1:6" s="602" customFormat="1" ht="20.399999999999999" x14ac:dyDescent="0.25">
      <c r="A52" s="930" t="s">
        <v>643</v>
      </c>
      <c r="B52" s="933" t="s">
        <v>272</v>
      </c>
      <c r="C52" s="1010">
        <v>172755</v>
      </c>
      <c r="D52" s="1010">
        <f>+D8+D9+D35+D51</f>
        <v>136374</v>
      </c>
      <c r="E52" s="1011">
        <f>+E8+E9+E35+E51</f>
        <v>0</v>
      </c>
      <c r="F52" s="667"/>
    </row>
    <row r="53" spans="1:6" s="602" customFormat="1" x14ac:dyDescent="0.25">
      <c r="A53" s="930" t="s">
        <v>644</v>
      </c>
      <c r="B53" s="933" t="s">
        <v>273</v>
      </c>
      <c r="C53" s="1008"/>
      <c r="D53" s="1008"/>
      <c r="E53" s="1009"/>
    </row>
    <row r="54" spans="1:6" s="602" customFormat="1" x14ac:dyDescent="0.25">
      <c r="A54" s="930" t="s">
        <v>645</v>
      </c>
      <c r="B54" s="933" t="s">
        <v>274</v>
      </c>
      <c r="C54" s="1008"/>
      <c r="D54" s="1008"/>
      <c r="E54" s="1009"/>
    </row>
    <row r="55" spans="1:6" s="602" customFormat="1" x14ac:dyDescent="0.25">
      <c r="A55" s="930" t="s">
        <v>646</v>
      </c>
      <c r="B55" s="933" t="s">
        <v>275</v>
      </c>
      <c r="C55" s="1010">
        <f>+C53+C54</f>
        <v>0</v>
      </c>
      <c r="D55" s="1010">
        <f>+D53+D54</f>
        <v>0</v>
      </c>
      <c r="E55" s="1011">
        <f>+E53+E54</f>
        <v>0</v>
      </c>
    </row>
    <row r="56" spans="1:6" s="602" customFormat="1" x14ac:dyDescent="0.25">
      <c r="A56" s="930" t="s">
        <v>647</v>
      </c>
      <c r="B56" s="933" t="s">
        <v>276</v>
      </c>
      <c r="C56" s="1008"/>
      <c r="D56" s="1008"/>
      <c r="E56" s="1009"/>
    </row>
    <row r="57" spans="1:6" s="602" customFormat="1" x14ac:dyDescent="0.25">
      <c r="A57" s="930" t="s">
        <v>648</v>
      </c>
      <c r="B57" s="933" t="s">
        <v>277</v>
      </c>
      <c r="C57" s="1008">
        <v>196</v>
      </c>
      <c r="D57" s="1008">
        <v>196</v>
      </c>
      <c r="E57" s="1009"/>
    </row>
    <row r="58" spans="1:6" s="602" customFormat="1" x14ac:dyDescent="0.25">
      <c r="A58" s="930" t="s">
        <v>649</v>
      </c>
      <c r="B58" s="933" t="s">
        <v>278</v>
      </c>
      <c r="C58" s="1008">
        <v>4977</v>
      </c>
      <c r="D58" s="1008">
        <v>4977</v>
      </c>
      <c r="E58" s="1009"/>
    </row>
    <row r="59" spans="1:6" s="602" customFormat="1" x14ac:dyDescent="0.25">
      <c r="A59" s="930" t="s">
        <v>650</v>
      </c>
      <c r="B59" s="933" t="s">
        <v>279</v>
      </c>
      <c r="C59" s="1008"/>
      <c r="D59" s="1008"/>
      <c r="E59" s="1009"/>
    </row>
    <row r="60" spans="1:6" s="602" customFormat="1" x14ac:dyDescent="0.25">
      <c r="A60" s="930" t="s">
        <v>651</v>
      </c>
      <c r="B60" s="933" t="s">
        <v>280</v>
      </c>
      <c r="C60" s="1010">
        <f>+C56+C57+C58+C59</f>
        <v>5173</v>
      </c>
      <c r="D60" s="1010">
        <f>+D56+D57+D58+D59</f>
        <v>5173</v>
      </c>
      <c r="E60" s="1011">
        <f>+E56+E57+E58+E59</f>
        <v>0</v>
      </c>
    </row>
    <row r="61" spans="1:6" s="602" customFormat="1" x14ac:dyDescent="0.25">
      <c r="A61" s="930" t="s">
        <v>652</v>
      </c>
      <c r="B61" s="933" t="s">
        <v>281</v>
      </c>
      <c r="C61" s="1008"/>
      <c r="D61" s="1008"/>
      <c r="E61" s="1009"/>
    </row>
    <row r="62" spans="1:6" s="602" customFormat="1" x14ac:dyDescent="0.25">
      <c r="A62" s="930" t="s">
        <v>653</v>
      </c>
      <c r="B62" s="933" t="s">
        <v>282</v>
      </c>
      <c r="C62" s="1008"/>
      <c r="D62" s="1008"/>
      <c r="E62" s="1009"/>
    </row>
    <row r="63" spans="1:6" s="602" customFormat="1" x14ac:dyDescent="0.25">
      <c r="A63" s="930" t="s">
        <v>654</v>
      </c>
      <c r="B63" s="933" t="s">
        <v>283</v>
      </c>
      <c r="C63" s="1008"/>
      <c r="D63" s="1008"/>
      <c r="E63" s="1009"/>
    </row>
    <row r="64" spans="1:6" s="602" customFormat="1" x14ac:dyDescent="0.25">
      <c r="A64" s="930" t="s">
        <v>655</v>
      </c>
      <c r="B64" s="933" t="s">
        <v>284</v>
      </c>
      <c r="C64" s="1010">
        <f>+C61+C62+C63</f>
        <v>0</v>
      </c>
      <c r="D64" s="1010">
        <f>+D61+D62+D63</f>
        <v>0</v>
      </c>
      <c r="E64" s="1011">
        <f>+E61+E62+E63</f>
        <v>0</v>
      </c>
    </row>
    <row r="65" spans="1:5" s="602" customFormat="1" x14ac:dyDescent="0.25">
      <c r="A65" s="930" t="s">
        <v>656</v>
      </c>
      <c r="B65" s="933" t="s">
        <v>285</v>
      </c>
      <c r="C65" s="1008"/>
      <c r="D65" s="1008"/>
      <c r="E65" s="1009"/>
    </row>
    <row r="66" spans="1:5" s="602" customFormat="1" x14ac:dyDescent="0.25">
      <c r="A66" s="930" t="s">
        <v>967</v>
      </c>
      <c r="B66" s="933" t="s">
        <v>286</v>
      </c>
      <c r="C66" s="1008">
        <v>272</v>
      </c>
      <c r="D66" s="1008">
        <v>272</v>
      </c>
      <c r="E66" s="1009"/>
    </row>
    <row r="67" spans="1:5" s="602" customFormat="1" x14ac:dyDescent="0.25">
      <c r="A67" s="930" t="s">
        <v>657</v>
      </c>
      <c r="B67" s="933" t="s">
        <v>287</v>
      </c>
      <c r="C67" s="1010">
        <f>C66</f>
        <v>272</v>
      </c>
      <c r="D67" s="1010">
        <f>+D65+D66</f>
        <v>272</v>
      </c>
      <c r="E67" s="1011">
        <f>+E65+E66</f>
        <v>0</v>
      </c>
    </row>
    <row r="68" spans="1:5" s="602" customFormat="1" x14ac:dyDescent="0.25">
      <c r="A68" s="930" t="s">
        <v>658</v>
      </c>
      <c r="B68" s="933" t="s">
        <v>288</v>
      </c>
      <c r="C68" s="1008">
        <v>511</v>
      </c>
      <c r="D68" s="1008">
        <v>511</v>
      </c>
      <c r="E68" s="1009"/>
    </row>
    <row r="69" spans="1:5" s="602" customFormat="1" ht="16.2" thickBot="1" x14ac:dyDescent="0.3">
      <c r="A69" s="1012" t="s">
        <v>659</v>
      </c>
      <c r="B69" s="939" t="s">
        <v>289</v>
      </c>
      <c r="C69" s="1013">
        <f>+C52+C55+C60+C64+C67+C68</f>
        <v>178711</v>
      </c>
      <c r="D69" s="1013">
        <f>+D52+D55+D60+D64+D67+D68</f>
        <v>142330</v>
      </c>
      <c r="E69" s="1014">
        <f>+E52+E55+E60+E64+E67+E68</f>
        <v>0</v>
      </c>
    </row>
    <row r="70" spans="1:5" x14ac:dyDescent="0.3">
      <c r="A70" s="613"/>
      <c r="C70" s="614"/>
      <c r="D70" s="614"/>
      <c r="E70" s="615"/>
    </row>
    <row r="71" spans="1:5" x14ac:dyDescent="0.3">
      <c r="A71" s="613"/>
      <c r="C71" s="614"/>
      <c r="D71" s="614"/>
      <c r="E71" s="615"/>
    </row>
    <row r="72" spans="1:5" x14ac:dyDescent="0.3">
      <c r="A72" s="616"/>
      <c r="C72" s="614"/>
      <c r="D72" s="614"/>
      <c r="E72" s="615"/>
    </row>
    <row r="73" spans="1:5" x14ac:dyDescent="0.3">
      <c r="A73" s="1435"/>
      <c r="B73" s="1435"/>
      <c r="C73" s="1435"/>
      <c r="D73" s="1435"/>
      <c r="E73" s="1435"/>
    </row>
    <row r="74" spans="1:5" x14ac:dyDescent="0.3">
      <c r="A74" s="1435"/>
      <c r="B74" s="1435"/>
      <c r="C74" s="1435"/>
      <c r="D74" s="1435"/>
      <c r="E74" s="1435"/>
    </row>
  </sheetData>
  <mergeCells count="11">
    <mergeCell ref="A73:E73"/>
    <mergeCell ref="A74:E74"/>
    <mergeCell ref="A2:E2"/>
    <mergeCell ref="A1:E1"/>
    <mergeCell ref="C3:E3"/>
    <mergeCell ref="A4:A6"/>
    <mergeCell ref="B4:B6"/>
    <mergeCell ref="C4:C5"/>
    <mergeCell ref="D4:D5"/>
    <mergeCell ref="E4:E5"/>
    <mergeCell ref="C6:E6"/>
  </mergeCells>
  <printOptions horizontalCentered="1"/>
  <pageMargins left="0.39370078740157483" right="0.43307086614173229" top="1.1023622047244095" bottom="0.98425196850393704" header="0.51181102362204722" footer="0.51181102362204722"/>
  <pageSetup paperSize="9" orientation="portrait" r:id="rId1"/>
  <headerFooter alignWithMargins="0">
    <oddHeader>&amp;L&amp;"Times New Roman,Félkövér dőlt"Gönyű Község Önkormányzata
&amp;R&amp;"Times New Roman,Félkövér dőlt"7.1.2.  tájékoztató tábla a 12/2020. (VII.7.) önkormányzati rendelethez</oddHeader>
    <oddFooter>&amp;C&amp;P</oddFooter>
  </headerFooter>
  <rowBreaks count="1" manualBreakCount="1">
    <brk id="45" min="1" max="5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399B-EFEA-4032-AFF2-E95F0CEC9C84}">
  <sheetPr>
    <tabColor indexed="50"/>
  </sheetPr>
  <dimension ref="A1:G73"/>
  <sheetViews>
    <sheetView zoomScaleNormal="100" zoomScaleSheetLayoutView="120" workbookViewId="0">
      <selection activeCell="I18" sqref="I18"/>
    </sheetView>
  </sheetViews>
  <sheetFormatPr defaultColWidth="12" defaultRowHeight="15.6" x14ac:dyDescent="0.3"/>
  <cols>
    <col min="1" max="1" width="63.109375" style="592" customWidth="1"/>
    <col min="2" max="2" width="6.109375" style="593" customWidth="1"/>
    <col min="3" max="4" width="12.109375" style="592" customWidth="1"/>
    <col min="5" max="5" width="12.109375" style="617" customWidth="1"/>
    <col min="6" max="6" width="12" style="592"/>
    <col min="7" max="7" width="13.33203125" style="592" bestFit="1" customWidth="1"/>
    <col min="8" max="16384" width="12" style="592"/>
  </cols>
  <sheetData>
    <row r="1" spans="1:7" ht="49.5" customHeight="1" x14ac:dyDescent="0.3">
      <c r="A1" s="1442" t="str">
        <f>+CONCATENATE("VAGYONKIMUTATÁS",CHAR(10),"a könyvviteli mérlegben értékkel szereplő eszközökről",CHAR(10),LEFT(ÖSSZEFÜGGÉSEK!A4,4)+5,".")</f>
        <v>VAGYONKIMUTATÁS
a könyvviteli mérlegben értékkel szereplő eszközökről
2019.</v>
      </c>
      <c r="B1" s="1443"/>
      <c r="C1" s="1443"/>
      <c r="D1" s="1443"/>
      <c r="E1" s="1443"/>
    </row>
    <row r="2" spans="1:7" ht="24.75" customHeight="1" x14ac:dyDescent="0.3">
      <c r="A2" s="1442" t="s">
        <v>984</v>
      </c>
      <c r="B2" s="1442"/>
      <c r="C2" s="1442"/>
      <c r="D2" s="1442"/>
      <c r="E2" s="1442"/>
    </row>
    <row r="3" spans="1:7" x14ac:dyDescent="0.3">
      <c r="C3" s="1436" t="s">
        <v>245</v>
      </c>
      <c r="D3" s="1436"/>
      <c r="E3" s="1436"/>
    </row>
    <row r="4" spans="1:7" ht="11.25" customHeight="1" thickBot="1" x14ac:dyDescent="0.35">
      <c r="A4" s="941"/>
      <c r="B4" s="1042"/>
      <c r="C4" s="1463"/>
      <c r="D4" s="1463"/>
      <c r="E4" s="1463"/>
    </row>
    <row r="5" spans="1:7" ht="15.75" customHeight="1" x14ac:dyDescent="0.3">
      <c r="A5" s="1451" t="s">
        <v>246</v>
      </c>
      <c r="B5" s="1454" t="s">
        <v>247</v>
      </c>
      <c r="C5" s="1457" t="s">
        <v>248</v>
      </c>
      <c r="D5" s="1457" t="s">
        <v>249</v>
      </c>
      <c r="E5" s="1459" t="s">
        <v>250</v>
      </c>
    </row>
    <row r="6" spans="1:7" s="597" customFormat="1" x14ac:dyDescent="0.25">
      <c r="A6" s="1452"/>
      <c r="B6" s="1455"/>
      <c r="C6" s="1458"/>
      <c r="D6" s="1458"/>
      <c r="E6" s="1460"/>
    </row>
    <row r="7" spans="1:7" s="602" customFormat="1" x14ac:dyDescent="0.25">
      <c r="A7" s="1453"/>
      <c r="B7" s="1456"/>
      <c r="C7" s="1461" t="s">
        <v>251</v>
      </c>
      <c r="D7" s="1461"/>
      <c r="E7" s="1462"/>
    </row>
    <row r="8" spans="1:7" s="602" customFormat="1" ht="16.2" thickBot="1" x14ac:dyDescent="0.3">
      <c r="A8" s="996" t="s">
        <v>660</v>
      </c>
      <c r="B8" s="997" t="s">
        <v>424</v>
      </c>
      <c r="C8" s="997" t="s">
        <v>425</v>
      </c>
      <c r="D8" s="997" t="s">
        <v>426</v>
      </c>
      <c r="E8" s="998" t="s">
        <v>427</v>
      </c>
    </row>
    <row r="9" spans="1:7" s="602" customFormat="1" x14ac:dyDescent="0.25">
      <c r="A9" s="999" t="s">
        <v>599</v>
      </c>
      <c r="B9" s="1000" t="s">
        <v>252</v>
      </c>
      <c r="C9" s="1001"/>
      <c r="D9" s="1001"/>
      <c r="E9" s="1002"/>
    </row>
    <row r="10" spans="1:7" s="602" customFormat="1" x14ac:dyDescent="0.25">
      <c r="A10" s="930" t="s">
        <v>600</v>
      </c>
      <c r="B10" s="933" t="s">
        <v>253</v>
      </c>
      <c r="C10" s="1003">
        <f>C11+C16+C14</f>
        <v>30723</v>
      </c>
      <c r="D10" s="1003">
        <f>+D11+D16+D21+D26+D31</f>
        <v>12042</v>
      </c>
      <c r="E10" s="1004">
        <f>+E11+E16+E21+E26+E31</f>
        <v>0</v>
      </c>
    </row>
    <row r="11" spans="1:7" s="602" customFormat="1" ht="31.5" customHeight="1" x14ac:dyDescent="0.25">
      <c r="A11" s="930" t="s">
        <v>601</v>
      </c>
      <c r="B11" s="933" t="s">
        <v>254</v>
      </c>
      <c r="C11" s="1010">
        <f>C12+C13+C14+C15</f>
        <v>13622</v>
      </c>
      <c r="D11" s="1010">
        <f>+D12+D13+D14+D15</f>
        <v>10713</v>
      </c>
      <c r="E11" s="1004">
        <f>+E12+E13+E14+E15</f>
        <v>0</v>
      </c>
    </row>
    <row r="12" spans="1:7" s="602" customFormat="1" x14ac:dyDescent="0.25">
      <c r="A12" s="1005" t="s">
        <v>602</v>
      </c>
      <c r="B12" s="933" t="s">
        <v>255</v>
      </c>
      <c r="C12" s="1006"/>
      <c r="D12" s="1006"/>
      <c r="E12" s="1007"/>
      <c r="G12" s="667"/>
    </row>
    <row r="13" spans="1:7" s="602" customFormat="1" ht="20.399999999999999" x14ac:dyDescent="0.25">
      <c r="A13" s="1005" t="s">
        <v>603</v>
      </c>
      <c r="B13" s="933" t="s">
        <v>256</v>
      </c>
      <c r="C13" s="1008"/>
      <c r="D13" s="1008"/>
      <c r="E13" s="1009"/>
    </row>
    <row r="14" spans="1:7" s="602" customFormat="1" x14ac:dyDescent="0.25">
      <c r="A14" s="1005" t="s">
        <v>604</v>
      </c>
      <c r="B14" s="933" t="s">
        <v>257</v>
      </c>
      <c r="C14" s="1008">
        <v>13622</v>
      </c>
      <c r="D14" s="1008">
        <v>10713</v>
      </c>
      <c r="E14" s="1009"/>
    </row>
    <row r="15" spans="1:7" s="602" customFormat="1" x14ac:dyDescent="0.25">
      <c r="A15" s="1005" t="s">
        <v>605</v>
      </c>
      <c r="B15" s="933" t="s">
        <v>258</v>
      </c>
      <c r="C15" s="1008"/>
      <c r="D15" s="1008"/>
      <c r="E15" s="1009"/>
    </row>
    <row r="16" spans="1:7" s="602" customFormat="1" x14ac:dyDescent="0.25">
      <c r="A16" s="930" t="s">
        <v>606</v>
      </c>
      <c r="B16" s="933" t="s">
        <v>259</v>
      </c>
      <c r="C16" s="1010">
        <f>C20</f>
        <v>3479</v>
      </c>
      <c r="D16" s="1010">
        <f>D20</f>
        <v>1329</v>
      </c>
      <c r="E16" s="1011">
        <f>+E17+E18+E19+E20</f>
        <v>0</v>
      </c>
    </row>
    <row r="17" spans="1:5" s="602" customFormat="1" x14ac:dyDescent="0.25">
      <c r="A17" s="1005" t="s">
        <v>607</v>
      </c>
      <c r="B17" s="933" t="s">
        <v>260</v>
      </c>
      <c r="C17" s="1008"/>
      <c r="D17" s="1008"/>
      <c r="E17" s="1009"/>
    </row>
    <row r="18" spans="1:5" s="602" customFormat="1" ht="20.399999999999999" x14ac:dyDescent="0.25">
      <c r="A18" s="1005" t="s">
        <v>608</v>
      </c>
      <c r="B18" s="933" t="s">
        <v>13</v>
      </c>
      <c r="C18" s="1008"/>
      <c r="D18" s="1008"/>
      <c r="E18" s="1009"/>
    </row>
    <row r="19" spans="1:5" s="602" customFormat="1" x14ac:dyDescent="0.25">
      <c r="A19" s="1005" t="s">
        <v>609</v>
      </c>
      <c r="B19" s="933" t="s">
        <v>14</v>
      </c>
      <c r="C19" s="1008"/>
      <c r="D19" s="1008"/>
      <c r="E19" s="1009"/>
    </row>
    <row r="20" spans="1:5" s="602" customFormat="1" x14ac:dyDescent="0.25">
      <c r="A20" s="1005" t="s">
        <v>610</v>
      </c>
      <c r="B20" s="933" t="s">
        <v>15</v>
      </c>
      <c r="C20" s="1008">
        <v>3479</v>
      </c>
      <c r="D20" s="1008">
        <v>1329</v>
      </c>
      <c r="E20" s="1009"/>
    </row>
    <row r="21" spans="1:5" s="602" customFormat="1" x14ac:dyDescent="0.25">
      <c r="A21" s="930" t="s">
        <v>611</v>
      </c>
      <c r="B21" s="933" t="s">
        <v>16</v>
      </c>
      <c r="C21" s="1010"/>
      <c r="D21" s="1010">
        <f>+D22+D23+D24+D25</f>
        <v>0</v>
      </c>
      <c r="E21" s="1011">
        <f>+E22+E23+E24+E25</f>
        <v>0</v>
      </c>
    </row>
    <row r="22" spans="1:5" s="602" customFormat="1" x14ac:dyDescent="0.25">
      <c r="A22" s="1005" t="s">
        <v>612</v>
      </c>
      <c r="B22" s="933" t="s">
        <v>17</v>
      </c>
      <c r="C22" s="1008"/>
      <c r="D22" s="1008"/>
      <c r="E22" s="1009"/>
    </row>
    <row r="23" spans="1:5" s="602" customFormat="1" x14ac:dyDescent="0.25">
      <c r="A23" s="1005" t="s">
        <v>613</v>
      </c>
      <c r="B23" s="933" t="s">
        <v>18</v>
      </c>
      <c r="C23" s="1008"/>
      <c r="D23" s="1008"/>
      <c r="E23" s="1009"/>
    </row>
    <row r="24" spans="1:5" s="602" customFormat="1" x14ac:dyDescent="0.25">
      <c r="A24" s="1005" t="s">
        <v>614</v>
      </c>
      <c r="B24" s="933" t="s">
        <v>19</v>
      </c>
      <c r="C24" s="1008"/>
      <c r="D24" s="1008"/>
      <c r="E24" s="1009"/>
    </row>
    <row r="25" spans="1:5" s="602" customFormat="1" x14ac:dyDescent="0.25">
      <c r="A25" s="1005" t="s">
        <v>615</v>
      </c>
      <c r="B25" s="933" t="s">
        <v>20</v>
      </c>
      <c r="C25" s="1008"/>
      <c r="D25" s="1008"/>
      <c r="E25" s="1009"/>
    </row>
    <row r="26" spans="1:5" s="602" customFormat="1" x14ac:dyDescent="0.25">
      <c r="A26" s="930" t="s">
        <v>616</v>
      </c>
      <c r="B26" s="933" t="s">
        <v>21</v>
      </c>
      <c r="C26" s="1010"/>
      <c r="D26" s="1010"/>
      <c r="E26" s="1011">
        <f>+E27+E28+E29+E30</f>
        <v>0</v>
      </c>
    </row>
    <row r="27" spans="1:5" s="602" customFormat="1" x14ac:dyDescent="0.25">
      <c r="A27" s="1005" t="s">
        <v>617</v>
      </c>
      <c r="B27" s="933" t="s">
        <v>22</v>
      </c>
      <c r="C27" s="1008"/>
      <c r="D27" s="1008"/>
      <c r="E27" s="1009"/>
    </row>
    <row r="28" spans="1:5" s="602" customFormat="1" x14ac:dyDescent="0.25">
      <c r="A28" s="1005" t="s">
        <v>618</v>
      </c>
      <c r="B28" s="933" t="s">
        <v>23</v>
      </c>
      <c r="C28" s="1008"/>
      <c r="D28" s="1008"/>
      <c r="E28" s="1009"/>
    </row>
    <row r="29" spans="1:5" s="602" customFormat="1" x14ac:dyDescent="0.25">
      <c r="A29" s="1005" t="s">
        <v>619</v>
      </c>
      <c r="B29" s="933" t="s">
        <v>24</v>
      </c>
      <c r="C29" s="1008"/>
      <c r="D29" s="1008"/>
      <c r="E29" s="1009"/>
    </row>
    <row r="30" spans="1:5" s="602" customFormat="1" x14ac:dyDescent="0.25">
      <c r="A30" s="1005" t="s">
        <v>620</v>
      </c>
      <c r="B30" s="933" t="s">
        <v>25</v>
      </c>
      <c r="C30" s="1008"/>
      <c r="D30" s="1008"/>
      <c r="E30" s="1009"/>
    </row>
    <row r="31" spans="1:5" s="602" customFormat="1" x14ac:dyDescent="0.25">
      <c r="A31" s="930" t="s">
        <v>621</v>
      </c>
      <c r="B31" s="933" t="s">
        <v>26</v>
      </c>
      <c r="C31" s="1010"/>
      <c r="D31" s="1010">
        <f>+D32+D33+D34+D35</f>
        <v>0</v>
      </c>
      <c r="E31" s="1011">
        <f>+E32+E33+E34+E35</f>
        <v>0</v>
      </c>
    </row>
    <row r="32" spans="1:5" s="602" customFormat="1" x14ac:dyDescent="0.25">
      <c r="A32" s="1005" t="s">
        <v>622</v>
      </c>
      <c r="B32" s="933" t="s">
        <v>27</v>
      </c>
      <c r="C32" s="1008"/>
      <c r="D32" s="1008"/>
      <c r="E32" s="1009"/>
    </row>
    <row r="33" spans="1:5" s="602" customFormat="1" ht="20.399999999999999" x14ac:dyDescent="0.25">
      <c r="A33" s="1005" t="s">
        <v>623</v>
      </c>
      <c r="B33" s="933" t="s">
        <v>28</v>
      </c>
      <c r="C33" s="1008"/>
      <c r="D33" s="1008"/>
      <c r="E33" s="1009"/>
    </row>
    <row r="34" spans="1:5" s="602" customFormat="1" x14ac:dyDescent="0.25">
      <c r="A34" s="1005" t="s">
        <v>624</v>
      </c>
      <c r="B34" s="933" t="s">
        <v>29</v>
      </c>
      <c r="C34" s="1008"/>
      <c r="D34" s="1008"/>
      <c r="E34" s="1009"/>
    </row>
    <row r="35" spans="1:5" s="602" customFormat="1" x14ac:dyDescent="0.25">
      <c r="A35" s="1005" t="s">
        <v>625</v>
      </c>
      <c r="B35" s="933" t="s">
        <v>30</v>
      </c>
      <c r="C35" s="1008"/>
      <c r="D35" s="1008"/>
      <c r="E35" s="1009"/>
    </row>
    <row r="36" spans="1:5" s="602" customFormat="1" x14ac:dyDescent="0.25">
      <c r="A36" s="930" t="s">
        <v>626</v>
      </c>
      <c r="B36" s="933" t="s">
        <v>31</v>
      </c>
      <c r="C36" s="1010"/>
      <c r="D36" s="1010">
        <f>+D37+D42+D47</f>
        <v>0</v>
      </c>
      <c r="E36" s="1011">
        <f>+E37+E42+E47</f>
        <v>0</v>
      </c>
    </row>
    <row r="37" spans="1:5" s="602" customFormat="1" x14ac:dyDescent="0.25">
      <c r="A37" s="930" t="s">
        <v>627</v>
      </c>
      <c r="B37" s="933" t="s">
        <v>32</v>
      </c>
      <c r="C37" s="1010"/>
      <c r="D37" s="1010">
        <f>+D38+D39+D40+D41</f>
        <v>0</v>
      </c>
      <c r="E37" s="1011">
        <f>+E38+E39+E40+E41</f>
        <v>0</v>
      </c>
    </row>
    <row r="38" spans="1:5" s="602" customFormat="1" x14ac:dyDescent="0.25">
      <c r="A38" s="1005" t="s">
        <v>628</v>
      </c>
      <c r="B38" s="933" t="s">
        <v>90</v>
      </c>
      <c r="C38" s="1008"/>
      <c r="D38" s="1008"/>
      <c r="E38" s="1009"/>
    </row>
    <row r="39" spans="1:5" s="602" customFormat="1" x14ac:dyDescent="0.25">
      <c r="A39" s="1005" t="s">
        <v>629</v>
      </c>
      <c r="B39" s="933" t="s">
        <v>182</v>
      </c>
      <c r="C39" s="1008"/>
      <c r="D39" s="1008"/>
      <c r="E39" s="1009"/>
    </row>
    <row r="40" spans="1:5" s="602" customFormat="1" x14ac:dyDescent="0.25">
      <c r="A40" s="1005" t="s">
        <v>630</v>
      </c>
      <c r="B40" s="933" t="s">
        <v>243</v>
      </c>
      <c r="C40" s="1008"/>
      <c r="D40" s="1008"/>
      <c r="E40" s="1009"/>
    </row>
    <row r="41" spans="1:5" s="602" customFormat="1" x14ac:dyDescent="0.25">
      <c r="A41" s="1005" t="s">
        <v>631</v>
      </c>
      <c r="B41" s="933" t="s">
        <v>244</v>
      </c>
      <c r="C41" s="1008"/>
      <c r="D41" s="1008"/>
      <c r="E41" s="1009"/>
    </row>
    <row r="42" spans="1:5" s="602" customFormat="1" x14ac:dyDescent="0.25">
      <c r="A42" s="930" t="s">
        <v>632</v>
      </c>
      <c r="B42" s="933" t="s">
        <v>261</v>
      </c>
      <c r="C42" s="1010"/>
      <c r="D42" s="1010">
        <f>+D43+D44+D45+D46</f>
        <v>0</v>
      </c>
      <c r="E42" s="1011">
        <f>+E43+E44+E45+E46</f>
        <v>0</v>
      </c>
    </row>
    <row r="43" spans="1:5" s="602" customFormat="1" x14ac:dyDescent="0.25">
      <c r="A43" s="1005" t="s">
        <v>633</v>
      </c>
      <c r="B43" s="933" t="s">
        <v>262</v>
      </c>
      <c r="C43" s="1008"/>
      <c r="D43" s="1008"/>
      <c r="E43" s="1009"/>
    </row>
    <row r="44" spans="1:5" s="602" customFormat="1" ht="20.399999999999999" x14ac:dyDescent="0.25">
      <c r="A44" s="1005" t="s">
        <v>634</v>
      </c>
      <c r="B44" s="933" t="s">
        <v>263</v>
      </c>
      <c r="C44" s="1008"/>
      <c r="D44" s="1008"/>
      <c r="E44" s="1009"/>
    </row>
    <row r="45" spans="1:5" s="602" customFormat="1" x14ac:dyDescent="0.25">
      <c r="A45" s="1005" t="s">
        <v>635</v>
      </c>
      <c r="B45" s="933" t="s">
        <v>264</v>
      </c>
      <c r="C45" s="1008"/>
      <c r="D45" s="1008"/>
      <c r="E45" s="1009"/>
    </row>
    <row r="46" spans="1:5" s="602" customFormat="1" x14ac:dyDescent="0.25">
      <c r="A46" s="1005" t="s">
        <v>636</v>
      </c>
      <c r="B46" s="933" t="s">
        <v>265</v>
      </c>
      <c r="C46" s="1008"/>
      <c r="D46" s="1008"/>
      <c r="E46" s="1009"/>
    </row>
    <row r="47" spans="1:5" s="602" customFormat="1" x14ac:dyDescent="0.25">
      <c r="A47" s="930" t="s">
        <v>637</v>
      </c>
      <c r="B47" s="933" t="s">
        <v>266</v>
      </c>
      <c r="C47" s="1010"/>
      <c r="D47" s="1010">
        <f>+D48+D49+D50+D51</f>
        <v>0</v>
      </c>
      <c r="E47" s="1011">
        <f>+E48+E49+E50+E51</f>
        <v>0</v>
      </c>
    </row>
    <row r="48" spans="1:5" s="602" customFormat="1" x14ac:dyDescent="0.25">
      <c r="A48" s="1005" t="s">
        <v>638</v>
      </c>
      <c r="B48" s="933" t="s">
        <v>267</v>
      </c>
      <c r="C48" s="1008"/>
      <c r="D48" s="1008"/>
      <c r="E48" s="1009"/>
    </row>
    <row r="49" spans="1:6" s="602" customFormat="1" ht="20.399999999999999" x14ac:dyDescent="0.25">
      <c r="A49" s="1005" t="s">
        <v>639</v>
      </c>
      <c r="B49" s="933" t="s">
        <v>268</v>
      </c>
      <c r="C49" s="1008"/>
      <c r="D49" s="1008"/>
      <c r="E49" s="1009"/>
    </row>
    <row r="50" spans="1:6" s="602" customFormat="1" x14ac:dyDescent="0.25">
      <c r="A50" s="1005" t="s">
        <v>640</v>
      </c>
      <c r="B50" s="933" t="s">
        <v>269</v>
      </c>
      <c r="C50" s="1008"/>
      <c r="D50" s="1008"/>
      <c r="E50" s="1009"/>
    </row>
    <row r="51" spans="1:6" s="602" customFormat="1" x14ac:dyDescent="0.25">
      <c r="A51" s="1005" t="s">
        <v>641</v>
      </c>
      <c r="B51" s="933" t="s">
        <v>270</v>
      </c>
      <c r="C51" s="1008"/>
      <c r="D51" s="1008"/>
      <c r="E51" s="1009"/>
      <c r="F51" s="667"/>
    </row>
    <row r="52" spans="1:6" s="602" customFormat="1" x14ac:dyDescent="0.25">
      <c r="A52" s="930" t="s">
        <v>642</v>
      </c>
      <c r="B52" s="933" t="s">
        <v>271</v>
      </c>
      <c r="C52" s="1008"/>
      <c r="D52" s="1008"/>
      <c r="E52" s="1009"/>
    </row>
    <row r="53" spans="1:6" s="602" customFormat="1" ht="20.399999999999999" x14ac:dyDescent="0.25">
      <c r="A53" s="930" t="s">
        <v>643</v>
      </c>
      <c r="B53" s="933" t="s">
        <v>272</v>
      </c>
      <c r="C53" s="1010">
        <f>C10</f>
        <v>30723</v>
      </c>
      <c r="D53" s="1010">
        <f>+D9+D10+D36+D52</f>
        <v>12042</v>
      </c>
      <c r="E53" s="1011">
        <f>+E9+E10+E36+E52</f>
        <v>0</v>
      </c>
    </row>
    <row r="54" spans="1:6" s="602" customFormat="1" x14ac:dyDescent="0.25">
      <c r="A54" s="930" t="s">
        <v>644</v>
      </c>
      <c r="B54" s="933" t="s">
        <v>273</v>
      </c>
      <c r="C54" s="1008"/>
      <c r="D54" s="1008"/>
      <c r="E54" s="1009"/>
    </row>
    <row r="55" spans="1:6" s="602" customFormat="1" x14ac:dyDescent="0.25">
      <c r="A55" s="930" t="s">
        <v>645</v>
      </c>
      <c r="B55" s="933" t="s">
        <v>274</v>
      </c>
      <c r="C55" s="1008"/>
      <c r="D55" s="1008"/>
      <c r="E55" s="1009"/>
    </row>
    <row r="56" spans="1:6" s="602" customFormat="1" x14ac:dyDescent="0.25">
      <c r="A56" s="930" t="s">
        <v>646</v>
      </c>
      <c r="B56" s="933" t="s">
        <v>275</v>
      </c>
      <c r="C56" s="1010"/>
      <c r="D56" s="1010">
        <f>+D54+D55</f>
        <v>0</v>
      </c>
      <c r="E56" s="1011">
        <f>+E54+E55</f>
        <v>0</v>
      </c>
    </row>
    <row r="57" spans="1:6" s="602" customFormat="1" x14ac:dyDescent="0.25">
      <c r="A57" s="930" t="s">
        <v>647</v>
      </c>
      <c r="B57" s="933" t="s">
        <v>276</v>
      </c>
      <c r="C57" s="1008"/>
      <c r="D57" s="1008"/>
      <c r="E57" s="1009"/>
    </row>
    <row r="58" spans="1:6" s="602" customFormat="1" x14ac:dyDescent="0.25">
      <c r="A58" s="930" t="s">
        <v>648</v>
      </c>
      <c r="B58" s="933" t="s">
        <v>277</v>
      </c>
      <c r="C58" s="1008">
        <v>40</v>
      </c>
      <c r="D58" s="1008">
        <v>40</v>
      </c>
      <c r="E58" s="1009"/>
    </row>
    <row r="59" spans="1:6" s="602" customFormat="1" x14ac:dyDescent="0.25">
      <c r="A59" s="930" t="s">
        <v>649</v>
      </c>
      <c r="B59" s="933" t="s">
        <v>278</v>
      </c>
      <c r="C59" s="1008">
        <v>2232</v>
      </c>
      <c r="D59" s="1008">
        <v>2232</v>
      </c>
      <c r="E59" s="1009"/>
    </row>
    <row r="60" spans="1:6" s="602" customFormat="1" x14ac:dyDescent="0.25">
      <c r="A60" s="930" t="s">
        <v>650</v>
      </c>
      <c r="B60" s="933" t="s">
        <v>279</v>
      </c>
      <c r="C60" s="1008"/>
      <c r="D60" s="1008"/>
      <c r="E60" s="1009"/>
    </row>
    <row r="61" spans="1:6" s="602" customFormat="1" x14ac:dyDescent="0.25">
      <c r="A61" s="930" t="s">
        <v>651</v>
      </c>
      <c r="B61" s="933" t="s">
        <v>280</v>
      </c>
      <c r="C61" s="1010">
        <f>C58+C59</f>
        <v>2272</v>
      </c>
      <c r="D61" s="1010">
        <f>+D57+D58+D59+D60</f>
        <v>2272</v>
      </c>
      <c r="E61" s="1011">
        <f>+E57+E58+E59+E60</f>
        <v>0</v>
      </c>
    </row>
    <row r="62" spans="1:6" s="602" customFormat="1" x14ac:dyDescent="0.25">
      <c r="A62" s="930" t="s">
        <v>652</v>
      </c>
      <c r="B62" s="933" t="s">
        <v>281</v>
      </c>
      <c r="C62" s="1008"/>
      <c r="D62" s="1008"/>
      <c r="E62" s="1009"/>
    </row>
    <row r="63" spans="1:6" s="602" customFormat="1" x14ac:dyDescent="0.25">
      <c r="A63" s="930" t="s">
        <v>653</v>
      </c>
      <c r="B63" s="933" t="s">
        <v>282</v>
      </c>
      <c r="C63" s="1008">
        <v>431</v>
      </c>
      <c r="D63" s="1008">
        <v>431</v>
      </c>
      <c r="E63" s="1009"/>
    </row>
    <row r="64" spans="1:6" s="602" customFormat="1" x14ac:dyDescent="0.25">
      <c r="A64" s="930" t="s">
        <v>654</v>
      </c>
      <c r="B64" s="933" t="s">
        <v>283</v>
      </c>
      <c r="C64" s="1008">
        <v>170</v>
      </c>
      <c r="D64" s="1008">
        <v>170</v>
      </c>
      <c r="E64" s="1009"/>
    </row>
    <row r="65" spans="1:5" s="602" customFormat="1" x14ac:dyDescent="0.25">
      <c r="A65" s="930" t="s">
        <v>655</v>
      </c>
      <c r="B65" s="933" t="s">
        <v>284</v>
      </c>
      <c r="C65" s="1010">
        <f>C62+C63+C64</f>
        <v>601</v>
      </c>
      <c r="D65" s="1010">
        <f>D62+D63+D64</f>
        <v>601</v>
      </c>
      <c r="E65" s="1011">
        <f>+E62+E63+E64</f>
        <v>0</v>
      </c>
    </row>
    <row r="66" spans="1:5" s="602" customFormat="1" x14ac:dyDescent="0.25">
      <c r="A66" s="930" t="s">
        <v>656</v>
      </c>
      <c r="B66" s="933" t="s">
        <v>285</v>
      </c>
      <c r="C66" s="1008"/>
      <c r="D66" s="1008"/>
      <c r="E66" s="1009"/>
    </row>
    <row r="67" spans="1:5" s="602" customFormat="1" ht="20.399999999999999" x14ac:dyDescent="0.25">
      <c r="A67" s="930" t="s">
        <v>985</v>
      </c>
      <c r="B67" s="933" t="s">
        <v>286</v>
      </c>
      <c r="C67" s="1008"/>
      <c r="D67" s="1008"/>
      <c r="E67" s="1009"/>
    </row>
    <row r="68" spans="1:5" s="602" customFormat="1" x14ac:dyDescent="0.25">
      <c r="A68" s="930" t="s">
        <v>657</v>
      </c>
      <c r="B68" s="933" t="s">
        <v>287</v>
      </c>
      <c r="C68" s="1010">
        <v>-520</v>
      </c>
      <c r="D68" s="1010">
        <v>-520</v>
      </c>
      <c r="E68" s="1011">
        <f>+E66+E67</f>
        <v>0</v>
      </c>
    </row>
    <row r="69" spans="1:5" x14ac:dyDescent="0.3">
      <c r="A69" s="930" t="s">
        <v>658</v>
      </c>
      <c r="B69" s="933" t="s">
        <v>288</v>
      </c>
      <c r="C69" s="1008">
        <v>634</v>
      </c>
      <c r="D69" s="1008">
        <v>634</v>
      </c>
      <c r="E69" s="1009"/>
    </row>
    <row r="70" spans="1:5" ht="16.2" thickBot="1" x14ac:dyDescent="0.35">
      <c r="A70" s="1012" t="s">
        <v>659</v>
      </c>
      <c r="B70" s="939" t="s">
        <v>289</v>
      </c>
      <c r="C70" s="1013">
        <f>C61+C65+C69+C10+C68</f>
        <v>33710</v>
      </c>
      <c r="D70" s="1013">
        <f>+D53+D56+D61+D65+D68+D69</f>
        <v>15029</v>
      </c>
      <c r="E70" s="1014">
        <f>+E53+E56+E61+E65+E68+E69</f>
        <v>0</v>
      </c>
    </row>
    <row r="71" spans="1:5" x14ac:dyDescent="0.3">
      <c r="A71" s="616"/>
      <c r="C71" s="614"/>
      <c r="D71" s="614"/>
      <c r="E71" s="615"/>
    </row>
    <row r="72" spans="1:5" x14ac:dyDescent="0.3">
      <c r="A72" s="1435"/>
      <c r="B72" s="1435"/>
      <c r="C72" s="1435"/>
      <c r="D72" s="1435"/>
      <c r="E72" s="1435"/>
    </row>
    <row r="73" spans="1:5" x14ac:dyDescent="0.3">
      <c r="A73" s="1435"/>
      <c r="B73" s="1435"/>
      <c r="C73" s="1435"/>
      <c r="D73" s="1435"/>
      <c r="E73" s="1435"/>
    </row>
  </sheetData>
  <mergeCells count="12">
    <mergeCell ref="A1:E1"/>
    <mergeCell ref="A2:E2"/>
    <mergeCell ref="C3:E3"/>
    <mergeCell ref="A72:E72"/>
    <mergeCell ref="A73:E73"/>
    <mergeCell ref="C4:E4"/>
    <mergeCell ref="A5:A7"/>
    <mergeCell ref="B5:B7"/>
    <mergeCell ref="C5:C6"/>
    <mergeCell ref="D5:D6"/>
    <mergeCell ref="E5:E6"/>
    <mergeCell ref="C7:E7"/>
  </mergeCells>
  <printOptions horizontalCentered="1"/>
  <pageMargins left="0.39370078740157483" right="0.43307086614173229" top="1.1023622047244095" bottom="0.98425196850393704" header="0.51181102362204722" footer="0.51181102362204722"/>
  <pageSetup paperSize="9" orientation="portrait" r:id="rId1"/>
  <headerFooter alignWithMargins="0">
    <oddHeader>&amp;L&amp;"Times New Roman,Félkövér dőlt"Gönyű Község Önkormányzata
&amp;R&amp;"Times New Roman,Félkövér dőlt"7.1.3.  tájékoztató tábla a 12/2020. (VII.7.) önkormányzati rendelethez</oddHeader>
    <oddFooter>&amp;C&amp;P</oddFooter>
  </headerFooter>
  <rowBreaks count="1" manualBreakCount="1">
    <brk id="44" min="1" max="5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6495-1878-46E3-AF61-850298E4F738}">
  <sheetPr>
    <tabColor indexed="50"/>
  </sheetPr>
  <dimension ref="A1:G72"/>
  <sheetViews>
    <sheetView zoomScaleNormal="100" zoomScaleSheetLayoutView="120" workbookViewId="0">
      <selection activeCell="E13" sqref="E13"/>
    </sheetView>
  </sheetViews>
  <sheetFormatPr defaultColWidth="12" defaultRowHeight="15.6" x14ac:dyDescent="0.3"/>
  <cols>
    <col min="1" max="1" width="63.109375" style="592" customWidth="1"/>
    <col min="2" max="2" width="6.109375" style="593" customWidth="1"/>
    <col min="3" max="4" width="12.109375" style="592" customWidth="1"/>
    <col min="5" max="5" width="12.109375" style="617" customWidth="1"/>
    <col min="6" max="6" width="12" style="592"/>
    <col min="7" max="7" width="13.33203125" style="592" bestFit="1" customWidth="1"/>
    <col min="8" max="16384" width="12" style="592"/>
  </cols>
  <sheetData>
    <row r="1" spans="1:7" ht="49.5" customHeight="1" x14ac:dyDescent="0.3">
      <c r="A1" s="1442" t="str">
        <f>+CONCATENATE("VAGYONKIMUTATÁS",CHAR(10),"a könyvviteli mérlegben értékkel szereplő eszközökről",CHAR(10),LEFT(ÖSSZEFÜGGÉSEK!A4,4)+5,".")</f>
        <v>VAGYONKIMUTATÁS
a könyvviteli mérlegben értékkel szereplő eszközökről
2019.</v>
      </c>
      <c r="B1" s="1443"/>
      <c r="C1" s="1443"/>
      <c r="D1" s="1443"/>
      <c r="E1" s="1443"/>
    </row>
    <row r="2" spans="1:7" ht="24.75" customHeight="1" x14ac:dyDescent="0.3">
      <c r="A2" s="1442" t="s">
        <v>1028</v>
      </c>
      <c r="B2" s="1442"/>
      <c r="C2" s="1442"/>
      <c r="D2" s="1442"/>
      <c r="E2" s="1442"/>
    </row>
    <row r="3" spans="1:7" ht="16.2" thickBot="1" x14ac:dyDescent="0.35">
      <c r="C3" s="1436" t="s">
        <v>245</v>
      </c>
      <c r="D3" s="1436"/>
      <c r="E3" s="1436"/>
    </row>
    <row r="4" spans="1:7" ht="15.75" customHeight="1" x14ac:dyDescent="0.3">
      <c r="A4" s="1451" t="s">
        <v>246</v>
      </c>
      <c r="B4" s="1454" t="s">
        <v>247</v>
      </c>
      <c r="C4" s="1457" t="s">
        <v>248</v>
      </c>
      <c r="D4" s="1457" t="s">
        <v>249</v>
      </c>
      <c r="E4" s="1459" t="s">
        <v>250</v>
      </c>
    </row>
    <row r="5" spans="1:7" s="597" customFormat="1" x14ac:dyDescent="0.25">
      <c r="A5" s="1452"/>
      <c r="B5" s="1455"/>
      <c r="C5" s="1458"/>
      <c r="D5" s="1458"/>
      <c r="E5" s="1460"/>
    </row>
    <row r="6" spans="1:7" s="602" customFormat="1" x14ac:dyDescent="0.25">
      <c r="A6" s="1453"/>
      <c r="B6" s="1456"/>
      <c r="C6" s="1461" t="s">
        <v>251</v>
      </c>
      <c r="D6" s="1461"/>
      <c r="E6" s="1462"/>
    </row>
    <row r="7" spans="1:7" s="602" customFormat="1" ht="16.2" thickBot="1" x14ac:dyDescent="0.3">
      <c r="A7" s="996" t="s">
        <v>660</v>
      </c>
      <c r="B7" s="997" t="s">
        <v>424</v>
      </c>
      <c r="C7" s="997" t="s">
        <v>425</v>
      </c>
      <c r="D7" s="997" t="s">
        <v>426</v>
      </c>
      <c r="E7" s="998" t="s">
        <v>427</v>
      </c>
    </row>
    <row r="8" spans="1:7" s="602" customFormat="1" x14ac:dyDescent="0.25">
      <c r="A8" s="999" t="s">
        <v>599</v>
      </c>
      <c r="B8" s="1000" t="s">
        <v>252</v>
      </c>
      <c r="C8" s="1001">
        <v>688</v>
      </c>
      <c r="D8" s="1001"/>
      <c r="E8" s="1002"/>
    </row>
    <row r="9" spans="1:7" s="602" customFormat="1" x14ac:dyDescent="0.25">
      <c r="A9" s="930" t="s">
        <v>600</v>
      </c>
      <c r="B9" s="933" t="s">
        <v>253</v>
      </c>
      <c r="C9" s="1003">
        <f>C10+C15</f>
        <v>18601</v>
      </c>
      <c r="D9" s="1003">
        <f>+D10+D15+D20+D25+D30</f>
        <v>10567</v>
      </c>
      <c r="E9" s="1004">
        <f>+E10+E15+E20+E25+E30</f>
        <v>0</v>
      </c>
    </row>
    <row r="10" spans="1:7" s="602" customFormat="1" ht="31.5" customHeight="1" x14ac:dyDescent="0.25">
      <c r="A10" s="930" t="s">
        <v>601</v>
      </c>
      <c r="B10" s="933" t="s">
        <v>254</v>
      </c>
      <c r="C10" s="1010">
        <f>C13</f>
        <v>13438</v>
      </c>
      <c r="D10" s="1003">
        <f>D13</f>
        <v>10378</v>
      </c>
      <c r="E10" s="1004">
        <f>+E11+E12+E13+E14</f>
        <v>0</v>
      </c>
    </row>
    <row r="11" spans="1:7" s="602" customFormat="1" x14ac:dyDescent="0.25">
      <c r="A11" s="1005" t="s">
        <v>602</v>
      </c>
      <c r="B11" s="933" t="s">
        <v>255</v>
      </c>
      <c r="C11" s="1006"/>
      <c r="D11" s="1006"/>
      <c r="E11" s="1007"/>
      <c r="G11" s="667"/>
    </row>
    <row r="12" spans="1:7" s="602" customFormat="1" ht="20.399999999999999" x14ac:dyDescent="0.25">
      <c r="A12" s="1005" t="s">
        <v>603</v>
      </c>
      <c r="B12" s="933" t="s">
        <v>256</v>
      </c>
      <c r="C12" s="1008"/>
      <c r="D12" s="1008"/>
      <c r="E12" s="1009"/>
    </row>
    <row r="13" spans="1:7" s="602" customFormat="1" x14ac:dyDescent="0.25">
      <c r="A13" s="1005" t="s">
        <v>604</v>
      </c>
      <c r="B13" s="933" t="s">
        <v>257</v>
      </c>
      <c r="C13" s="1008">
        <v>13438</v>
      </c>
      <c r="D13" s="1008">
        <v>10378</v>
      </c>
      <c r="E13" s="1009"/>
    </row>
    <row r="14" spans="1:7" s="602" customFormat="1" x14ac:dyDescent="0.25">
      <c r="A14" s="1005" t="s">
        <v>605</v>
      </c>
      <c r="B14" s="933" t="s">
        <v>258</v>
      </c>
      <c r="C14" s="1008"/>
      <c r="D14" s="1008"/>
      <c r="E14" s="1009"/>
    </row>
    <row r="15" spans="1:7" s="602" customFormat="1" x14ac:dyDescent="0.25">
      <c r="A15" s="930" t="s">
        <v>606</v>
      </c>
      <c r="B15" s="933" t="s">
        <v>259</v>
      </c>
      <c r="C15" s="1010">
        <f>C19</f>
        <v>5163</v>
      </c>
      <c r="D15" s="1010">
        <f>D19</f>
        <v>189</v>
      </c>
      <c r="E15" s="1011">
        <f>+E16+E17+E18+E19</f>
        <v>0</v>
      </c>
    </row>
    <row r="16" spans="1:7" s="602" customFormat="1" x14ac:dyDescent="0.25">
      <c r="A16" s="1005" t="s">
        <v>607</v>
      </c>
      <c r="B16" s="933" t="s">
        <v>260</v>
      </c>
      <c r="C16" s="1008"/>
      <c r="D16" s="1008"/>
      <c r="E16" s="1009"/>
    </row>
    <row r="17" spans="1:5" s="602" customFormat="1" ht="20.399999999999999" x14ac:dyDescent="0.25">
      <c r="A17" s="1005" t="s">
        <v>608</v>
      </c>
      <c r="B17" s="933" t="s">
        <v>13</v>
      </c>
      <c r="C17" s="1008"/>
      <c r="D17" s="1008"/>
      <c r="E17" s="1009"/>
    </row>
    <row r="18" spans="1:5" s="602" customFormat="1" x14ac:dyDescent="0.25">
      <c r="A18" s="1005" t="s">
        <v>609</v>
      </c>
      <c r="B18" s="933" t="s">
        <v>14</v>
      </c>
      <c r="C18" s="1008"/>
      <c r="D18" s="1008"/>
      <c r="E18" s="1009"/>
    </row>
    <row r="19" spans="1:5" s="602" customFormat="1" x14ac:dyDescent="0.25">
      <c r="A19" s="1005" t="s">
        <v>610</v>
      </c>
      <c r="B19" s="933" t="s">
        <v>15</v>
      </c>
      <c r="C19" s="1008">
        <v>5163</v>
      </c>
      <c r="D19" s="1008">
        <v>189</v>
      </c>
      <c r="E19" s="1009"/>
    </row>
    <row r="20" spans="1:5" s="602" customFormat="1" x14ac:dyDescent="0.25">
      <c r="A20" s="930" t="s">
        <v>611</v>
      </c>
      <c r="B20" s="933" t="s">
        <v>16</v>
      </c>
      <c r="C20" s="1010"/>
      <c r="D20" s="1010">
        <f>+D21+D22+D23+D24</f>
        <v>0</v>
      </c>
      <c r="E20" s="1011">
        <f>+E21+E22+E23+E24</f>
        <v>0</v>
      </c>
    </row>
    <row r="21" spans="1:5" s="602" customFormat="1" x14ac:dyDescent="0.25">
      <c r="A21" s="1005" t="s">
        <v>612</v>
      </c>
      <c r="B21" s="933" t="s">
        <v>17</v>
      </c>
      <c r="C21" s="1008"/>
      <c r="D21" s="1008"/>
      <c r="E21" s="1009"/>
    </row>
    <row r="22" spans="1:5" s="602" customFormat="1" x14ac:dyDescent="0.25">
      <c r="A22" s="1005" t="s">
        <v>613</v>
      </c>
      <c r="B22" s="933" t="s">
        <v>18</v>
      </c>
      <c r="C22" s="1008"/>
      <c r="D22" s="1008"/>
      <c r="E22" s="1009"/>
    </row>
    <row r="23" spans="1:5" s="602" customFormat="1" x14ac:dyDescent="0.25">
      <c r="A23" s="1005" t="s">
        <v>614</v>
      </c>
      <c r="B23" s="933" t="s">
        <v>19</v>
      </c>
      <c r="C23" s="1008"/>
      <c r="D23" s="1008"/>
      <c r="E23" s="1009"/>
    </row>
    <row r="24" spans="1:5" s="602" customFormat="1" x14ac:dyDescent="0.25">
      <c r="A24" s="1005" t="s">
        <v>615</v>
      </c>
      <c r="B24" s="933" t="s">
        <v>20</v>
      </c>
      <c r="C24" s="1008"/>
      <c r="D24" s="1008"/>
      <c r="E24" s="1009"/>
    </row>
    <row r="25" spans="1:5" s="602" customFormat="1" x14ac:dyDescent="0.25">
      <c r="A25" s="930" t="s">
        <v>616</v>
      </c>
      <c r="B25" s="933" t="s">
        <v>21</v>
      </c>
      <c r="C25" s="1010"/>
      <c r="D25" s="1010">
        <f>+D26+D27+D28+D29</f>
        <v>0</v>
      </c>
      <c r="E25" s="1011">
        <f>+E26+E27+E28+E29</f>
        <v>0</v>
      </c>
    </row>
    <row r="26" spans="1:5" s="602" customFormat="1" x14ac:dyDescent="0.25">
      <c r="A26" s="1005" t="s">
        <v>617</v>
      </c>
      <c r="B26" s="933" t="s">
        <v>22</v>
      </c>
      <c r="C26" s="1008"/>
      <c r="D26" s="1008"/>
      <c r="E26" s="1009"/>
    </row>
    <row r="27" spans="1:5" s="602" customFormat="1" x14ac:dyDescent="0.25">
      <c r="A27" s="1005" t="s">
        <v>618</v>
      </c>
      <c r="B27" s="933" t="s">
        <v>23</v>
      </c>
      <c r="C27" s="1008"/>
      <c r="D27" s="1008"/>
      <c r="E27" s="1009"/>
    </row>
    <row r="28" spans="1:5" s="602" customFormat="1" x14ac:dyDescent="0.25">
      <c r="A28" s="1005" t="s">
        <v>619</v>
      </c>
      <c r="B28" s="933" t="s">
        <v>24</v>
      </c>
      <c r="C28" s="1008"/>
      <c r="D28" s="1008"/>
      <c r="E28" s="1009"/>
    </row>
    <row r="29" spans="1:5" s="602" customFormat="1" x14ac:dyDescent="0.25">
      <c r="A29" s="1005" t="s">
        <v>620</v>
      </c>
      <c r="B29" s="933" t="s">
        <v>25</v>
      </c>
      <c r="C29" s="1008"/>
      <c r="D29" s="1008"/>
      <c r="E29" s="1009"/>
    </row>
    <row r="30" spans="1:5" s="602" customFormat="1" x14ac:dyDescent="0.25">
      <c r="A30" s="930" t="s">
        <v>621</v>
      </c>
      <c r="B30" s="933" t="s">
        <v>26</v>
      </c>
      <c r="C30" s="1010"/>
      <c r="D30" s="1010">
        <f>+D31+D32+D33+D34</f>
        <v>0</v>
      </c>
      <c r="E30" s="1011">
        <f>+E31+E32+E33+E34</f>
        <v>0</v>
      </c>
    </row>
    <row r="31" spans="1:5" s="602" customFormat="1" x14ac:dyDescent="0.25">
      <c r="A31" s="1005" t="s">
        <v>622</v>
      </c>
      <c r="B31" s="933" t="s">
        <v>27</v>
      </c>
      <c r="C31" s="1008"/>
      <c r="D31" s="1008"/>
      <c r="E31" s="1009"/>
    </row>
    <row r="32" spans="1:5" s="602" customFormat="1" ht="20.399999999999999" x14ac:dyDescent="0.25">
      <c r="A32" s="1005" t="s">
        <v>623</v>
      </c>
      <c r="B32" s="933" t="s">
        <v>28</v>
      </c>
      <c r="C32" s="1008"/>
      <c r="D32" s="1008"/>
      <c r="E32" s="1009"/>
    </row>
    <row r="33" spans="1:5" s="602" customFormat="1" x14ac:dyDescent="0.25">
      <c r="A33" s="1005" t="s">
        <v>624</v>
      </c>
      <c r="B33" s="933" t="s">
        <v>29</v>
      </c>
      <c r="C33" s="1008"/>
      <c r="D33" s="1008"/>
      <c r="E33" s="1009"/>
    </row>
    <row r="34" spans="1:5" s="602" customFormat="1" x14ac:dyDescent="0.25">
      <c r="A34" s="1005" t="s">
        <v>625</v>
      </c>
      <c r="B34" s="933" t="s">
        <v>30</v>
      </c>
      <c r="C34" s="1008"/>
      <c r="D34" s="1008"/>
      <c r="E34" s="1009"/>
    </row>
    <row r="35" spans="1:5" s="602" customFormat="1" x14ac:dyDescent="0.25">
      <c r="A35" s="930" t="s">
        <v>626</v>
      </c>
      <c r="B35" s="933" t="s">
        <v>31</v>
      </c>
      <c r="C35" s="1010"/>
      <c r="D35" s="1010">
        <f>+D36+D41+D46</f>
        <v>0</v>
      </c>
      <c r="E35" s="1011">
        <f>+E36+E41+E46</f>
        <v>0</v>
      </c>
    </row>
    <row r="36" spans="1:5" s="602" customFormat="1" x14ac:dyDescent="0.25">
      <c r="A36" s="930" t="s">
        <v>627</v>
      </c>
      <c r="B36" s="933" t="s">
        <v>32</v>
      </c>
      <c r="C36" s="1010"/>
      <c r="D36" s="1010">
        <f>+D37+D38+D39+D40</f>
        <v>0</v>
      </c>
      <c r="E36" s="1011">
        <f>+E37+E38+E39+E40</f>
        <v>0</v>
      </c>
    </row>
    <row r="37" spans="1:5" s="602" customFormat="1" x14ac:dyDescent="0.25">
      <c r="A37" s="1005" t="s">
        <v>628</v>
      </c>
      <c r="B37" s="933" t="s">
        <v>90</v>
      </c>
      <c r="C37" s="1008"/>
      <c r="D37" s="1008"/>
      <c r="E37" s="1009"/>
    </row>
    <row r="38" spans="1:5" s="602" customFormat="1" x14ac:dyDescent="0.25">
      <c r="A38" s="1005" t="s">
        <v>629</v>
      </c>
      <c r="B38" s="933" t="s">
        <v>182</v>
      </c>
      <c r="C38" s="1008"/>
      <c r="D38" s="1008"/>
      <c r="E38" s="1009"/>
    </row>
    <row r="39" spans="1:5" s="602" customFormat="1" x14ac:dyDescent="0.25">
      <c r="A39" s="1005" t="s">
        <v>630</v>
      </c>
      <c r="B39" s="933" t="s">
        <v>243</v>
      </c>
      <c r="C39" s="1008"/>
      <c r="D39" s="1008"/>
      <c r="E39" s="1009"/>
    </row>
    <row r="40" spans="1:5" s="602" customFormat="1" x14ac:dyDescent="0.25">
      <c r="A40" s="1005" t="s">
        <v>631</v>
      </c>
      <c r="B40" s="933" t="s">
        <v>244</v>
      </c>
      <c r="C40" s="1008"/>
      <c r="D40" s="1008"/>
      <c r="E40" s="1009"/>
    </row>
    <row r="41" spans="1:5" s="602" customFormat="1" x14ac:dyDescent="0.25">
      <c r="A41" s="930" t="s">
        <v>632</v>
      </c>
      <c r="B41" s="933" t="s">
        <v>261</v>
      </c>
      <c r="C41" s="1010"/>
      <c r="D41" s="1010">
        <f>+D42+D43+D44+D45</f>
        <v>0</v>
      </c>
      <c r="E41" s="1011">
        <f>+E42+E43+E44+E45</f>
        <v>0</v>
      </c>
    </row>
    <row r="42" spans="1:5" s="602" customFormat="1" x14ac:dyDescent="0.25">
      <c r="A42" s="1005" t="s">
        <v>633</v>
      </c>
      <c r="B42" s="933" t="s">
        <v>262</v>
      </c>
      <c r="C42" s="1008"/>
      <c r="D42" s="1008"/>
      <c r="E42" s="1009"/>
    </row>
    <row r="43" spans="1:5" s="602" customFormat="1" ht="20.399999999999999" x14ac:dyDescent="0.25">
      <c r="A43" s="1005" t="s">
        <v>634</v>
      </c>
      <c r="B43" s="933" t="s">
        <v>263</v>
      </c>
      <c r="C43" s="1008"/>
      <c r="D43" s="1008"/>
      <c r="E43" s="1009"/>
    </row>
    <row r="44" spans="1:5" s="602" customFormat="1" x14ac:dyDescent="0.25">
      <c r="A44" s="1005" t="s">
        <v>635</v>
      </c>
      <c r="B44" s="933" t="s">
        <v>264</v>
      </c>
      <c r="C44" s="1008"/>
      <c r="D44" s="1008"/>
      <c r="E44" s="1009"/>
    </row>
    <row r="45" spans="1:5" s="602" customFormat="1" x14ac:dyDescent="0.25">
      <c r="A45" s="1005" t="s">
        <v>636</v>
      </c>
      <c r="B45" s="933" t="s">
        <v>265</v>
      </c>
      <c r="C45" s="1008"/>
      <c r="D45" s="1008"/>
      <c r="E45" s="1009"/>
    </row>
    <row r="46" spans="1:5" s="602" customFormat="1" x14ac:dyDescent="0.25">
      <c r="A46" s="930" t="s">
        <v>637</v>
      </c>
      <c r="B46" s="933" t="s">
        <v>266</v>
      </c>
      <c r="C46" s="1010"/>
      <c r="D46" s="1010">
        <f>+D47+D48+D49+D50</f>
        <v>0</v>
      </c>
      <c r="E46" s="1011">
        <f>+E47+E48+E49+E50</f>
        <v>0</v>
      </c>
    </row>
    <row r="47" spans="1:5" s="602" customFormat="1" x14ac:dyDescent="0.25">
      <c r="A47" s="1005" t="s">
        <v>638</v>
      </c>
      <c r="B47" s="933" t="s">
        <v>267</v>
      </c>
      <c r="C47" s="1008"/>
      <c r="D47" s="1008"/>
      <c r="E47" s="1009"/>
    </row>
    <row r="48" spans="1:5" s="602" customFormat="1" ht="20.399999999999999" x14ac:dyDescent="0.25">
      <c r="A48" s="1005" t="s">
        <v>639</v>
      </c>
      <c r="B48" s="933" t="s">
        <v>268</v>
      </c>
      <c r="C48" s="1008"/>
      <c r="D48" s="1008"/>
      <c r="E48" s="1009"/>
    </row>
    <row r="49" spans="1:6" s="602" customFormat="1" x14ac:dyDescent="0.25">
      <c r="A49" s="1005" t="s">
        <v>640</v>
      </c>
      <c r="B49" s="933" t="s">
        <v>269</v>
      </c>
      <c r="C49" s="1008"/>
      <c r="D49" s="1008"/>
      <c r="E49" s="1009"/>
    </row>
    <row r="50" spans="1:6" s="602" customFormat="1" x14ac:dyDescent="0.25">
      <c r="A50" s="1005" t="s">
        <v>641</v>
      </c>
      <c r="B50" s="933" t="s">
        <v>270</v>
      </c>
      <c r="C50" s="1008"/>
      <c r="D50" s="1008"/>
      <c r="E50" s="1009"/>
      <c r="F50" s="667"/>
    </row>
    <row r="51" spans="1:6" s="602" customFormat="1" x14ac:dyDescent="0.25">
      <c r="A51" s="930" t="s">
        <v>642</v>
      </c>
      <c r="B51" s="933" t="s">
        <v>271</v>
      </c>
      <c r="C51" s="1008"/>
      <c r="D51" s="1008"/>
      <c r="E51" s="1009"/>
    </row>
    <row r="52" spans="1:6" s="602" customFormat="1" ht="20.399999999999999" x14ac:dyDescent="0.25">
      <c r="A52" s="930" t="s">
        <v>643</v>
      </c>
      <c r="B52" s="933" t="s">
        <v>272</v>
      </c>
      <c r="C52" s="1010">
        <f>C8+C9</f>
        <v>19289</v>
      </c>
      <c r="D52" s="1010">
        <f>+D8+D9+D35+D51</f>
        <v>10567</v>
      </c>
      <c r="E52" s="1011">
        <f>+E8+E9+E35+E51</f>
        <v>0</v>
      </c>
    </row>
    <row r="53" spans="1:6" s="602" customFormat="1" x14ac:dyDescent="0.25">
      <c r="A53" s="930" t="s">
        <v>644</v>
      </c>
      <c r="B53" s="933" t="s">
        <v>273</v>
      </c>
      <c r="C53" s="1008"/>
      <c r="D53" s="1008"/>
      <c r="E53" s="1009"/>
    </row>
    <row r="54" spans="1:6" s="602" customFormat="1" x14ac:dyDescent="0.25">
      <c r="A54" s="930" t="s">
        <v>645</v>
      </c>
      <c r="B54" s="933" t="s">
        <v>274</v>
      </c>
      <c r="C54" s="1008"/>
      <c r="D54" s="1008"/>
      <c r="E54" s="1009"/>
    </row>
    <row r="55" spans="1:6" s="602" customFormat="1" x14ac:dyDescent="0.25">
      <c r="A55" s="930" t="s">
        <v>646</v>
      </c>
      <c r="B55" s="933" t="s">
        <v>275</v>
      </c>
      <c r="C55" s="1010"/>
      <c r="D55" s="1010">
        <f>+D53+D54</f>
        <v>0</v>
      </c>
      <c r="E55" s="1011">
        <f>+E53+E54</f>
        <v>0</v>
      </c>
    </row>
    <row r="56" spans="1:6" s="602" customFormat="1" x14ac:dyDescent="0.25">
      <c r="A56" s="930" t="s">
        <v>647</v>
      </c>
      <c r="B56" s="933" t="s">
        <v>276</v>
      </c>
      <c r="C56" s="1008"/>
      <c r="D56" s="1008"/>
      <c r="E56" s="1009"/>
    </row>
    <row r="57" spans="1:6" s="602" customFormat="1" x14ac:dyDescent="0.25">
      <c r="A57" s="930" t="s">
        <v>648</v>
      </c>
      <c r="B57" s="933" t="s">
        <v>277</v>
      </c>
      <c r="C57" s="1008">
        <v>29</v>
      </c>
      <c r="D57" s="1008">
        <v>29</v>
      </c>
      <c r="E57" s="1009"/>
    </row>
    <row r="58" spans="1:6" s="602" customFormat="1" x14ac:dyDescent="0.25">
      <c r="A58" s="930" t="s">
        <v>649</v>
      </c>
      <c r="B58" s="933" t="s">
        <v>278</v>
      </c>
      <c r="C58" s="1008">
        <v>2585</v>
      </c>
      <c r="D58" s="1008">
        <v>2585</v>
      </c>
      <c r="E58" s="1009"/>
    </row>
    <row r="59" spans="1:6" s="602" customFormat="1" x14ac:dyDescent="0.25">
      <c r="A59" s="930" t="s">
        <v>650</v>
      </c>
      <c r="B59" s="933" t="s">
        <v>279</v>
      </c>
      <c r="C59" s="1008"/>
      <c r="D59" s="1008"/>
      <c r="E59" s="1009"/>
    </row>
    <row r="60" spans="1:6" s="602" customFormat="1" x14ac:dyDescent="0.25">
      <c r="A60" s="930" t="s">
        <v>651</v>
      </c>
      <c r="B60" s="933" t="s">
        <v>280</v>
      </c>
      <c r="C60" s="1010">
        <f>C57+C58</f>
        <v>2614</v>
      </c>
      <c r="D60" s="1010">
        <f>+D56+D57+D58+D59</f>
        <v>2614</v>
      </c>
      <c r="E60" s="1011">
        <f>+E56+E57+E58+E59</f>
        <v>0</v>
      </c>
    </row>
    <row r="61" spans="1:6" s="602" customFormat="1" x14ac:dyDescent="0.25">
      <c r="A61" s="930" t="s">
        <v>652</v>
      </c>
      <c r="B61" s="933" t="s">
        <v>281</v>
      </c>
      <c r="C61" s="1008"/>
      <c r="D61" s="1008"/>
      <c r="E61" s="1009"/>
    </row>
    <row r="62" spans="1:6" s="602" customFormat="1" x14ac:dyDescent="0.25">
      <c r="A62" s="930" t="s">
        <v>653</v>
      </c>
      <c r="B62" s="933" t="s">
        <v>282</v>
      </c>
      <c r="C62" s="1008"/>
      <c r="D62" s="1008"/>
      <c r="E62" s="1009"/>
    </row>
    <row r="63" spans="1:6" s="602" customFormat="1" x14ac:dyDescent="0.25">
      <c r="A63" s="930" t="s">
        <v>654</v>
      </c>
      <c r="B63" s="933" t="s">
        <v>283</v>
      </c>
      <c r="C63" s="1008">
        <v>100</v>
      </c>
      <c r="D63" s="1008">
        <v>100</v>
      </c>
      <c r="E63" s="1009"/>
    </row>
    <row r="64" spans="1:6" s="602" customFormat="1" x14ac:dyDescent="0.25">
      <c r="A64" s="930" t="s">
        <v>655</v>
      </c>
      <c r="B64" s="933" t="s">
        <v>284</v>
      </c>
      <c r="C64" s="1010">
        <f>C63</f>
        <v>100</v>
      </c>
      <c r="D64" s="1010">
        <f>D63</f>
        <v>100</v>
      </c>
      <c r="E64" s="1011"/>
    </row>
    <row r="65" spans="1:5" s="602" customFormat="1" x14ac:dyDescent="0.25">
      <c r="A65" s="930" t="s">
        <v>656</v>
      </c>
      <c r="B65" s="933" t="s">
        <v>285</v>
      </c>
      <c r="C65" s="1008"/>
      <c r="D65" s="1008"/>
      <c r="E65" s="1009"/>
    </row>
    <row r="66" spans="1:5" s="602" customFormat="1" ht="20.399999999999999" x14ac:dyDescent="0.25">
      <c r="A66" s="930" t="s">
        <v>985</v>
      </c>
      <c r="B66" s="933" t="s">
        <v>286</v>
      </c>
      <c r="C66" s="1008"/>
      <c r="D66" s="1008"/>
      <c r="E66" s="1009"/>
    </row>
    <row r="67" spans="1:5" s="602" customFormat="1" x14ac:dyDescent="0.25">
      <c r="A67" s="930" t="s">
        <v>657</v>
      </c>
      <c r="B67" s="933" t="s">
        <v>287</v>
      </c>
      <c r="C67" s="1010"/>
      <c r="D67" s="1010">
        <f>+D65+D66</f>
        <v>0</v>
      </c>
      <c r="E67" s="1011">
        <f>+E65+E66</f>
        <v>0</v>
      </c>
    </row>
    <row r="68" spans="1:5" x14ac:dyDescent="0.3">
      <c r="A68" s="930" t="s">
        <v>658</v>
      </c>
      <c r="B68" s="933" t="s">
        <v>288</v>
      </c>
      <c r="C68" s="1008">
        <v>142</v>
      </c>
      <c r="D68" s="1008">
        <v>142</v>
      </c>
      <c r="E68" s="1009"/>
    </row>
    <row r="69" spans="1:5" ht="16.2" thickBot="1" x14ac:dyDescent="0.35">
      <c r="A69" s="1012" t="s">
        <v>659</v>
      </c>
      <c r="B69" s="939" t="s">
        <v>289</v>
      </c>
      <c r="C69" s="1013">
        <f>C52+C55+C60+C64+C68</f>
        <v>22145</v>
      </c>
      <c r="D69" s="1013">
        <f>+D52+D55+D60+D64+D67+D68</f>
        <v>13423</v>
      </c>
      <c r="E69" s="1014">
        <f>+E52+E55+E60+E64+E67+E68</f>
        <v>0</v>
      </c>
    </row>
    <row r="70" spans="1:5" x14ac:dyDescent="0.3">
      <c r="A70" s="616"/>
      <c r="C70" s="614"/>
      <c r="D70" s="614"/>
      <c r="E70" s="615"/>
    </row>
    <row r="71" spans="1:5" x14ac:dyDescent="0.3">
      <c r="A71" s="1435"/>
      <c r="B71" s="1435"/>
      <c r="C71" s="1435"/>
      <c r="D71" s="1435"/>
      <c r="E71" s="1435"/>
    </row>
    <row r="72" spans="1:5" x14ac:dyDescent="0.3">
      <c r="A72" s="1435"/>
      <c r="B72" s="1435"/>
      <c r="C72" s="1435"/>
      <c r="D72" s="1435"/>
      <c r="E72" s="1435"/>
    </row>
  </sheetData>
  <mergeCells count="11">
    <mergeCell ref="A1:E1"/>
    <mergeCell ref="A2:E2"/>
    <mergeCell ref="C3:E3"/>
    <mergeCell ref="D4:D5"/>
    <mergeCell ref="E4:E5"/>
    <mergeCell ref="C6:E6"/>
    <mergeCell ref="A71:E71"/>
    <mergeCell ref="A72:E72"/>
    <mergeCell ref="A4:A6"/>
    <mergeCell ref="B4:B6"/>
    <mergeCell ref="C4:C5"/>
  </mergeCells>
  <printOptions horizontalCentered="1"/>
  <pageMargins left="0.39370078740157483" right="0.43307086614173229" top="1.1023622047244095" bottom="0.98425196850393704" header="0.51181102362204722" footer="0.51181102362204722"/>
  <pageSetup paperSize="9" orientation="portrait" r:id="rId1"/>
  <headerFooter alignWithMargins="0">
    <oddHeader>&amp;L&amp;"Times New Roman,Félkövér dőlt"Gönyű Község Önkormányzata
&amp;R&amp;"Times New Roman,Félkövér dőlt"7.1.4. tájékoztató tábla a 12/2020. (VII.7.) önkormányzati rendelethez</oddHeader>
    <oddFooter>&amp;C&amp;P</oddFooter>
  </headerFooter>
  <rowBreaks count="1" manualBreakCount="1">
    <brk id="43" min="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</sheetPr>
  <dimension ref="A1:I161"/>
  <sheetViews>
    <sheetView topLeftCell="A7" zoomScale="130" zoomScaleNormal="130" zoomScaleSheetLayoutView="100" workbookViewId="0">
      <selection activeCell="F25" sqref="F1:F65536"/>
    </sheetView>
  </sheetViews>
  <sheetFormatPr defaultColWidth="9.33203125" defaultRowHeight="15.6" x14ac:dyDescent="0.3"/>
  <cols>
    <col min="1" max="1" width="9.44140625" style="370" customWidth="1"/>
    <col min="2" max="2" width="60.77734375" style="370" customWidth="1"/>
    <col min="3" max="5" width="15.77734375" style="371" customWidth="1"/>
    <col min="6" max="6" width="9.33203125" style="381" hidden="1" customWidth="1"/>
    <col min="7" max="16384" width="9.33203125" style="381"/>
  </cols>
  <sheetData>
    <row r="1" spans="1:6" ht="15.9" customHeight="1" x14ac:dyDescent="0.3">
      <c r="A1" s="1277" t="s">
        <v>1</v>
      </c>
      <c r="B1" s="1277"/>
      <c r="C1" s="1277"/>
      <c r="D1" s="1277"/>
      <c r="E1" s="1277"/>
    </row>
    <row r="2" spans="1:6" ht="15.9" customHeight="1" thickBot="1" x14ac:dyDescent="0.35">
      <c r="A2" s="39" t="s">
        <v>107</v>
      </c>
      <c r="B2" s="39"/>
      <c r="C2" s="368"/>
      <c r="D2" s="368"/>
      <c r="E2" s="368" t="s">
        <v>153</v>
      </c>
    </row>
    <row r="3" spans="1:6" ht="15.9" customHeight="1" x14ac:dyDescent="0.3">
      <c r="A3" s="1283" t="s">
        <v>58</v>
      </c>
      <c r="B3" s="1280" t="s">
        <v>3</v>
      </c>
      <c r="C3" s="1278" t="str">
        <f>+'1.1.sz.mell.'!C3:E3</f>
        <v>2019. évi</v>
      </c>
      <c r="D3" s="1278"/>
      <c r="E3" s="1279"/>
      <c r="F3" s="638"/>
    </row>
    <row r="4" spans="1:6" ht="38.1" customHeight="1" thickBot="1" x14ac:dyDescent="0.35">
      <c r="A4" s="1284"/>
      <c r="B4" s="1281"/>
      <c r="C4" s="41" t="s">
        <v>174</v>
      </c>
      <c r="D4" s="41" t="s">
        <v>178</v>
      </c>
      <c r="E4" s="42" t="s">
        <v>179</v>
      </c>
      <c r="F4" s="638"/>
    </row>
    <row r="5" spans="1:6" s="382" customFormat="1" ht="12" customHeight="1" thickBot="1" x14ac:dyDescent="0.25">
      <c r="A5" s="346" t="s">
        <v>423</v>
      </c>
      <c r="B5" s="347" t="s">
        <v>424</v>
      </c>
      <c r="C5" s="347" t="s">
        <v>425</v>
      </c>
      <c r="D5" s="347" t="s">
        <v>426</v>
      </c>
      <c r="E5" s="394" t="s">
        <v>427</v>
      </c>
      <c r="F5" s="639"/>
    </row>
    <row r="6" spans="1:6" s="383" customFormat="1" ht="12" customHeight="1" thickBot="1" x14ac:dyDescent="0.3">
      <c r="A6" s="341" t="s">
        <v>4</v>
      </c>
      <c r="B6" s="342" t="s">
        <v>307</v>
      </c>
      <c r="C6" s="373">
        <v>0</v>
      </c>
      <c r="D6" s="373">
        <v>0</v>
      </c>
      <c r="E6" s="356">
        <v>0</v>
      </c>
      <c r="F6" s="640" t="s">
        <v>736</v>
      </c>
    </row>
    <row r="7" spans="1:6" s="383" customFormat="1" ht="12" customHeight="1" x14ac:dyDescent="0.25">
      <c r="A7" s="336" t="s">
        <v>70</v>
      </c>
      <c r="B7" s="384" t="s">
        <v>308</v>
      </c>
      <c r="C7" s="375">
        <v>19335</v>
      </c>
      <c r="D7" s="375">
        <v>19335</v>
      </c>
      <c r="E7" s="358">
        <v>19335</v>
      </c>
      <c r="F7" s="640" t="s">
        <v>737</v>
      </c>
    </row>
    <row r="8" spans="1:6" s="383" customFormat="1" ht="12" customHeight="1" x14ac:dyDescent="0.25">
      <c r="A8" s="335" t="s">
        <v>71</v>
      </c>
      <c r="B8" s="385" t="s">
        <v>309</v>
      </c>
      <c r="C8" s="374">
        <v>60654</v>
      </c>
      <c r="D8" s="374">
        <v>61254</v>
      </c>
      <c r="E8" s="357">
        <v>61254</v>
      </c>
      <c r="F8" s="640" t="s">
        <v>738</v>
      </c>
    </row>
    <row r="9" spans="1:6" s="383" customFormat="1" ht="12" customHeight="1" x14ac:dyDescent="0.25">
      <c r="A9" s="335" t="s">
        <v>72</v>
      </c>
      <c r="B9" s="385" t="s">
        <v>310</v>
      </c>
      <c r="C9" s="374">
        <v>21358</v>
      </c>
      <c r="D9" s="374">
        <v>22458</v>
      </c>
      <c r="E9" s="357">
        <v>22457</v>
      </c>
      <c r="F9" s="640" t="s">
        <v>739</v>
      </c>
    </row>
    <row r="10" spans="1:6" s="383" customFormat="1" ht="12" customHeight="1" x14ac:dyDescent="0.25">
      <c r="A10" s="335" t="s">
        <v>73</v>
      </c>
      <c r="B10" s="385" t="s">
        <v>311</v>
      </c>
      <c r="C10" s="374">
        <v>3686</v>
      </c>
      <c r="D10" s="374">
        <v>3686</v>
      </c>
      <c r="E10" s="357">
        <v>3686</v>
      </c>
      <c r="F10" s="640" t="s">
        <v>740</v>
      </c>
    </row>
    <row r="11" spans="1:6" s="383" customFormat="1" ht="12" customHeight="1" x14ac:dyDescent="0.25">
      <c r="A11" s="335" t="s">
        <v>103</v>
      </c>
      <c r="B11" s="385" t="s">
        <v>312</v>
      </c>
      <c r="C11" s="374">
        <v>95</v>
      </c>
      <c r="D11" s="374">
        <v>786</v>
      </c>
      <c r="E11" s="357">
        <v>786</v>
      </c>
      <c r="F11" s="640" t="s">
        <v>741</v>
      </c>
    </row>
    <row r="12" spans="1:6" s="383" customFormat="1" ht="12" customHeight="1" thickBot="1" x14ac:dyDescent="0.3">
      <c r="A12" s="337" t="s">
        <v>74</v>
      </c>
      <c r="B12" s="386" t="s">
        <v>313</v>
      </c>
      <c r="C12" s="376">
        <v>0</v>
      </c>
      <c r="D12" s="376">
        <v>5075</v>
      </c>
      <c r="E12" s="359">
        <v>5075</v>
      </c>
      <c r="F12" s="640" t="s">
        <v>742</v>
      </c>
    </row>
    <row r="13" spans="1:6" s="383" customFormat="1" ht="12" customHeight="1" thickBot="1" x14ac:dyDescent="0.3">
      <c r="A13" s="341" t="s">
        <v>5</v>
      </c>
      <c r="B13" s="363" t="s">
        <v>314</v>
      </c>
      <c r="C13" s="373">
        <v>0</v>
      </c>
      <c r="D13" s="373">
        <v>0</v>
      </c>
      <c r="E13" s="356">
        <v>0</v>
      </c>
      <c r="F13" s="640" t="s">
        <v>743</v>
      </c>
    </row>
    <row r="14" spans="1:6" s="383" customFormat="1" ht="12" customHeight="1" x14ac:dyDescent="0.25">
      <c r="A14" s="336" t="s">
        <v>76</v>
      </c>
      <c r="B14" s="384" t="s">
        <v>315</v>
      </c>
      <c r="C14" s="375">
        <v>0</v>
      </c>
      <c r="D14" s="375">
        <v>0</v>
      </c>
      <c r="E14" s="358">
        <v>0</v>
      </c>
      <c r="F14" s="640" t="s">
        <v>744</v>
      </c>
    </row>
    <row r="15" spans="1:6" s="383" customFormat="1" ht="12" customHeight="1" x14ac:dyDescent="0.25">
      <c r="A15" s="335" t="s">
        <v>77</v>
      </c>
      <c r="B15" s="385" t="s">
        <v>316</v>
      </c>
      <c r="C15" s="374">
        <v>0</v>
      </c>
      <c r="D15" s="374">
        <v>0</v>
      </c>
      <c r="E15" s="357">
        <v>0</v>
      </c>
      <c r="F15" s="640" t="s">
        <v>745</v>
      </c>
    </row>
    <row r="16" spans="1:6" s="383" customFormat="1" ht="12" customHeight="1" x14ac:dyDescent="0.25">
      <c r="A16" s="335" t="s">
        <v>78</v>
      </c>
      <c r="B16" s="385" t="s">
        <v>317</v>
      </c>
      <c r="C16" s="374">
        <v>0</v>
      </c>
      <c r="D16" s="374">
        <v>0</v>
      </c>
      <c r="E16" s="357">
        <v>0</v>
      </c>
      <c r="F16" s="640" t="s">
        <v>746</v>
      </c>
    </row>
    <row r="17" spans="1:6" s="383" customFormat="1" ht="12" customHeight="1" x14ac:dyDescent="0.25">
      <c r="A17" s="335" t="s">
        <v>79</v>
      </c>
      <c r="B17" s="385" t="s">
        <v>318</v>
      </c>
      <c r="C17" s="374">
        <v>0</v>
      </c>
      <c r="D17" s="374">
        <v>0</v>
      </c>
      <c r="E17" s="357">
        <v>0</v>
      </c>
      <c r="F17" s="640" t="s">
        <v>747</v>
      </c>
    </row>
    <row r="18" spans="1:6" s="383" customFormat="1" ht="12" customHeight="1" x14ac:dyDescent="0.25">
      <c r="A18" s="335" t="s">
        <v>80</v>
      </c>
      <c r="B18" s="385" t="s">
        <v>319</v>
      </c>
      <c r="C18" s="374">
        <v>34404</v>
      </c>
      <c r="D18" s="374">
        <v>98590</v>
      </c>
      <c r="E18" s="357">
        <v>73007</v>
      </c>
      <c r="F18" s="640" t="s">
        <v>748</v>
      </c>
    </row>
    <row r="19" spans="1:6" s="383" customFormat="1" ht="12" customHeight="1" thickBot="1" x14ac:dyDescent="0.3">
      <c r="A19" s="337" t="s">
        <v>87</v>
      </c>
      <c r="B19" s="386" t="s">
        <v>320</v>
      </c>
      <c r="C19" s="376">
        <v>0</v>
      </c>
      <c r="D19" s="376">
        <v>0</v>
      </c>
      <c r="E19" s="359">
        <v>441</v>
      </c>
      <c r="F19" s="640" t="s">
        <v>749</v>
      </c>
    </row>
    <row r="20" spans="1:6" s="383" customFormat="1" ht="12" customHeight="1" thickBot="1" x14ac:dyDescent="0.3">
      <c r="A20" s="341" t="s">
        <v>6</v>
      </c>
      <c r="B20" s="342" t="s">
        <v>321</v>
      </c>
      <c r="C20" s="373">
        <v>0</v>
      </c>
      <c r="D20" s="373">
        <v>0</v>
      </c>
      <c r="E20" s="356">
        <v>0</v>
      </c>
      <c r="F20" s="640" t="s">
        <v>750</v>
      </c>
    </row>
    <row r="21" spans="1:6" s="383" customFormat="1" ht="12" customHeight="1" x14ac:dyDescent="0.25">
      <c r="A21" s="336" t="s">
        <v>59</v>
      </c>
      <c r="B21" s="384" t="s">
        <v>322</v>
      </c>
      <c r="C21" s="375">
        <v>16200</v>
      </c>
      <c r="D21" s="375">
        <v>16200</v>
      </c>
      <c r="E21" s="358">
        <v>16200</v>
      </c>
      <c r="F21" s="640" t="s">
        <v>751</v>
      </c>
    </row>
    <row r="22" spans="1:6" s="383" customFormat="1" ht="12" customHeight="1" x14ac:dyDescent="0.25">
      <c r="A22" s="335" t="s">
        <v>60</v>
      </c>
      <c r="B22" s="385" t="s">
        <v>323</v>
      </c>
      <c r="C22" s="374">
        <v>0</v>
      </c>
      <c r="D22" s="374">
        <v>0</v>
      </c>
      <c r="E22" s="357">
        <v>0</v>
      </c>
      <c r="F22" s="640" t="s">
        <v>752</v>
      </c>
    </row>
    <row r="23" spans="1:6" s="383" customFormat="1" ht="12" customHeight="1" x14ac:dyDescent="0.25">
      <c r="A23" s="335" t="s">
        <v>61</v>
      </c>
      <c r="B23" s="385" t="s">
        <v>324</v>
      </c>
      <c r="C23" s="374">
        <v>0</v>
      </c>
      <c r="D23" s="374">
        <v>0</v>
      </c>
      <c r="E23" s="357">
        <v>0</v>
      </c>
      <c r="F23" s="640" t="s">
        <v>753</v>
      </c>
    </row>
    <row r="24" spans="1:6" s="383" customFormat="1" ht="12" customHeight="1" x14ac:dyDescent="0.25">
      <c r="A24" s="335" t="s">
        <v>62</v>
      </c>
      <c r="B24" s="385" t="s">
        <v>325</v>
      </c>
      <c r="C24" s="374">
        <v>0</v>
      </c>
      <c r="D24" s="374">
        <v>0</v>
      </c>
      <c r="E24" s="357">
        <v>0</v>
      </c>
      <c r="F24" s="640" t="s">
        <v>754</v>
      </c>
    </row>
    <row r="25" spans="1:6" s="383" customFormat="1" ht="12" customHeight="1" x14ac:dyDescent="0.25">
      <c r="A25" s="335" t="s">
        <v>115</v>
      </c>
      <c r="B25" s="385" t="s">
        <v>326</v>
      </c>
      <c r="C25" s="374">
        <v>7076</v>
      </c>
      <c r="D25" s="374">
        <v>14762</v>
      </c>
      <c r="E25" s="357">
        <v>44114</v>
      </c>
      <c r="F25" s="640" t="s">
        <v>755</v>
      </c>
    </row>
    <row r="26" spans="1:6" s="383" customFormat="1" ht="12" customHeight="1" thickBot="1" x14ac:dyDescent="0.3">
      <c r="A26" s="337" t="s">
        <v>116</v>
      </c>
      <c r="B26" s="386" t="s">
        <v>327</v>
      </c>
      <c r="C26" s="376">
        <v>0</v>
      </c>
      <c r="D26" s="376">
        <v>0</v>
      </c>
      <c r="E26" s="359">
        <v>8799</v>
      </c>
      <c r="F26" s="640" t="s">
        <v>756</v>
      </c>
    </row>
    <row r="27" spans="1:6" s="383" customFormat="1" ht="12" customHeight="1" thickBot="1" x14ac:dyDescent="0.3">
      <c r="A27" s="341" t="s">
        <v>117</v>
      </c>
      <c r="B27" s="342" t="s">
        <v>328</v>
      </c>
      <c r="C27" s="379">
        <v>682836</v>
      </c>
      <c r="D27" s="379">
        <v>1059869</v>
      </c>
      <c r="E27" s="391">
        <v>1000589</v>
      </c>
      <c r="F27" s="640" t="s">
        <v>757</v>
      </c>
    </row>
    <row r="28" spans="1:6" s="383" customFormat="1" ht="12" customHeight="1" x14ac:dyDescent="0.25">
      <c r="A28" s="336" t="s">
        <v>329</v>
      </c>
      <c r="B28" s="384" t="s">
        <v>330</v>
      </c>
      <c r="C28" s="393">
        <v>682836</v>
      </c>
      <c r="D28" s="393">
        <v>1059869</v>
      </c>
      <c r="E28" s="392">
        <v>1000589</v>
      </c>
      <c r="F28" s="640" t="s">
        <v>758</v>
      </c>
    </row>
    <row r="29" spans="1:6" s="383" customFormat="1" ht="12" customHeight="1" x14ac:dyDescent="0.25">
      <c r="A29" s="335" t="s">
        <v>331</v>
      </c>
      <c r="B29" s="385" t="s">
        <v>332</v>
      </c>
      <c r="C29" s="374">
        <v>23750</v>
      </c>
      <c r="D29" s="374">
        <v>68750</v>
      </c>
      <c r="E29" s="357">
        <v>73355</v>
      </c>
      <c r="F29" s="640" t="s">
        <v>759</v>
      </c>
    </row>
    <row r="30" spans="1:6" s="383" customFormat="1" ht="12" customHeight="1" x14ac:dyDescent="0.25">
      <c r="A30" s="335" t="s">
        <v>333</v>
      </c>
      <c r="B30" s="385" t="s">
        <v>334</v>
      </c>
      <c r="C30" s="374">
        <v>0</v>
      </c>
      <c r="D30" s="374">
        <v>0</v>
      </c>
      <c r="E30" s="357">
        <v>0</v>
      </c>
      <c r="F30" s="640" t="s">
        <v>760</v>
      </c>
    </row>
    <row r="31" spans="1:6" s="383" customFormat="1" ht="12" customHeight="1" x14ac:dyDescent="0.25">
      <c r="A31" s="335" t="s">
        <v>335</v>
      </c>
      <c r="B31" s="385" t="s">
        <v>336</v>
      </c>
      <c r="C31" s="374">
        <v>7000</v>
      </c>
      <c r="D31" s="374">
        <v>7000</v>
      </c>
      <c r="E31" s="357">
        <v>7622</v>
      </c>
      <c r="F31" s="640" t="s">
        <v>761</v>
      </c>
    </row>
    <row r="32" spans="1:6" s="383" customFormat="1" ht="12" customHeight="1" x14ac:dyDescent="0.25">
      <c r="A32" s="335" t="s">
        <v>337</v>
      </c>
      <c r="B32" s="385" t="s">
        <v>338</v>
      </c>
      <c r="C32" s="374">
        <v>0</v>
      </c>
      <c r="D32" s="374">
        <v>0</v>
      </c>
      <c r="E32" s="357">
        <v>0</v>
      </c>
      <c r="F32" s="640" t="s">
        <v>762</v>
      </c>
    </row>
    <row r="33" spans="1:6" s="383" customFormat="1" ht="12" customHeight="1" thickBot="1" x14ac:dyDescent="0.3">
      <c r="A33" s="337" t="s">
        <v>339</v>
      </c>
      <c r="B33" s="386" t="s">
        <v>340</v>
      </c>
      <c r="C33" s="376">
        <v>1900</v>
      </c>
      <c r="D33" s="376">
        <v>1900</v>
      </c>
      <c r="E33" s="359">
        <v>1860</v>
      </c>
      <c r="F33" s="640" t="s">
        <v>763</v>
      </c>
    </row>
    <row r="34" spans="1:6" s="383" customFormat="1" ht="12" customHeight="1" thickBot="1" x14ac:dyDescent="0.3">
      <c r="A34" s="341" t="s">
        <v>8</v>
      </c>
      <c r="B34" s="342" t="s">
        <v>341</v>
      </c>
      <c r="C34" s="373">
        <v>0</v>
      </c>
      <c r="D34" s="373">
        <v>0</v>
      </c>
      <c r="E34" s="356">
        <v>0</v>
      </c>
      <c r="F34" s="640" t="s">
        <v>764</v>
      </c>
    </row>
    <row r="35" spans="1:6" s="383" customFormat="1" ht="12" customHeight="1" x14ac:dyDescent="0.25">
      <c r="A35" s="336" t="s">
        <v>63</v>
      </c>
      <c r="B35" s="384" t="s">
        <v>342</v>
      </c>
      <c r="C35" s="375">
        <v>0</v>
      </c>
      <c r="D35" s="375">
        <v>0</v>
      </c>
      <c r="E35" s="358">
        <v>0</v>
      </c>
      <c r="F35" s="640" t="s">
        <v>765</v>
      </c>
    </row>
    <row r="36" spans="1:6" s="383" customFormat="1" ht="12" customHeight="1" x14ac:dyDescent="0.25">
      <c r="A36" s="335" t="s">
        <v>64</v>
      </c>
      <c r="B36" s="385" t="s">
        <v>343</v>
      </c>
      <c r="C36" s="374">
        <v>0</v>
      </c>
      <c r="D36" s="374">
        <v>0</v>
      </c>
      <c r="E36" s="357">
        <v>150</v>
      </c>
      <c r="F36" s="640" t="s">
        <v>766</v>
      </c>
    </row>
    <row r="37" spans="1:6" s="383" customFormat="1" ht="12" customHeight="1" x14ac:dyDescent="0.25">
      <c r="A37" s="335" t="s">
        <v>65</v>
      </c>
      <c r="B37" s="385" t="s">
        <v>344</v>
      </c>
      <c r="C37" s="374">
        <v>200</v>
      </c>
      <c r="D37" s="374">
        <v>200</v>
      </c>
      <c r="E37" s="357">
        <v>410</v>
      </c>
      <c r="F37" s="640" t="s">
        <v>767</v>
      </c>
    </row>
    <row r="38" spans="1:6" s="383" customFormat="1" ht="12" customHeight="1" x14ac:dyDescent="0.25">
      <c r="A38" s="335" t="s">
        <v>119</v>
      </c>
      <c r="B38" s="385" t="s">
        <v>345</v>
      </c>
      <c r="C38" s="374">
        <v>1175</v>
      </c>
      <c r="D38" s="374">
        <v>1905</v>
      </c>
      <c r="E38" s="357">
        <v>6408</v>
      </c>
      <c r="F38" s="640" t="s">
        <v>768</v>
      </c>
    </row>
    <row r="39" spans="1:6" s="383" customFormat="1" ht="12" customHeight="1" x14ac:dyDescent="0.25">
      <c r="A39" s="335" t="s">
        <v>120</v>
      </c>
      <c r="B39" s="385" t="s">
        <v>346</v>
      </c>
      <c r="C39" s="374">
        <v>5020</v>
      </c>
      <c r="D39" s="374">
        <v>5020</v>
      </c>
      <c r="E39" s="357">
        <v>5141</v>
      </c>
      <c r="F39" s="640" t="s">
        <v>769</v>
      </c>
    </row>
    <row r="40" spans="1:6" s="383" customFormat="1" ht="12" customHeight="1" x14ac:dyDescent="0.25">
      <c r="A40" s="335" t="s">
        <v>121</v>
      </c>
      <c r="B40" s="385" t="s">
        <v>347</v>
      </c>
      <c r="C40" s="374">
        <v>1531</v>
      </c>
      <c r="D40" s="374">
        <v>1531</v>
      </c>
      <c r="E40" s="357">
        <v>2870</v>
      </c>
      <c r="F40" s="640" t="s">
        <v>770</v>
      </c>
    </row>
    <row r="41" spans="1:6" s="383" customFormat="1" ht="12" customHeight="1" x14ac:dyDescent="0.25">
      <c r="A41" s="335" t="s">
        <v>122</v>
      </c>
      <c r="B41" s="385" t="s">
        <v>348</v>
      </c>
      <c r="C41" s="374">
        <v>1650</v>
      </c>
      <c r="D41" s="374">
        <v>1650</v>
      </c>
      <c r="E41" s="357">
        <v>1233</v>
      </c>
      <c r="F41" s="640" t="s">
        <v>771</v>
      </c>
    </row>
    <row r="42" spans="1:6" s="383" customFormat="1" ht="12" customHeight="1" x14ac:dyDescent="0.25">
      <c r="A42" s="335" t="s">
        <v>123</v>
      </c>
      <c r="B42" s="385" t="s">
        <v>349</v>
      </c>
      <c r="C42" s="374">
        <v>1000</v>
      </c>
      <c r="D42" s="374">
        <v>1000</v>
      </c>
      <c r="E42" s="357">
        <v>580</v>
      </c>
      <c r="F42" s="640" t="s">
        <v>772</v>
      </c>
    </row>
    <row r="43" spans="1:6" s="383" customFormat="1" ht="12" customHeight="1" x14ac:dyDescent="0.25">
      <c r="A43" s="335" t="s">
        <v>350</v>
      </c>
      <c r="B43" s="385" t="s">
        <v>351</v>
      </c>
      <c r="C43" s="377">
        <v>0</v>
      </c>
      <c r="D43" s="377">
        <v>0</v>
      </c>
      <c r="E43" s="360">
        <v>0</v>
      </c>
      <c r="F43" s="640" t="s">
        <v>773</v>
      </c>
    </row>
    <row r="44" spans="1:6" s="383" customFormat="1" ht="12" customHeight="1" thickBot="1" x14ac:dyDescent="0.3">
      <c r="A44" s="337" t="s">
        <v>352</v>
      </c>
      <c r="B44" s="386" t="s">
        <v>353</v>
      </c>
      <c r="C44" s="378">
        <v>384</v>
      </c>
      <c r="D44" s="378">
        <v>384</v>
      </c>
      <c r="E44" s="361">
        <v>426</v>
      </c>
      <c r="F44" s="640" t="s">
        <v>774</v>
      </c>
    </row>
    <row r="45" spans="1:6" s="383" customFormat="1" ht="12" customHeight="1" thickBot="1" x14ac:dyDescent="0.3">
      <c r="A45" s="341" t="s">
        <v>9</v>
      </c>
      <c r="B45" s="342" t="s">
        <v>354</v>
      </c>
      <c r="C45" s="373">
        <v>0</v>
      </c>
      <c r="D45" s="373">
        <v>0</v>
      </c>
      <c r="E45" s="356">
        <v>0</v>
      </c>
      <c r="F45" s="640" t="s">
        <v>775</v>
      </c>
    </row>
    <row r="46" spans="1:6" s="383" customFormat="1" ht="12" customHeight="1" x14ac:dyDescent="0.25">
      <c r="A46" s="336" t="s">
        <v>66</v>
      </c>
      <c r="B46" s="384" t="s">
        <v>355</v>
      </c>
      <c r="C46" s="395">
        <v>0</v>
      </c>
      <c r="D46" s="395">
        <v>0</v>
      </c>
      <c r="E46" s="362">
        <v>0</v>
      </c>
      <c r="F46" s="640" t="s">
        <v>776</v>
      </c>
    </row>
    <row r="47" spans="1:6" s="383" customFormat="1" ht="12" customHeight="1" x14ac:dyDescent="0.25">
      <c r="A47" s="335" t="s">
        <v>67</v>
      </c>
      <c r="B47" s="385" t="s">
        <v>356</v>
      </c>
      <c r="C47" s="377">
        <v>0</v>
      </c>
      <c r="D47" s="377">
        <v>0</v>
      </c>
      <c r="E47" s="360">
        <v>0</v>
      </c>
      <c r="F47" s="640" t="s">
        <v>777</v>
      </c>
    </row>
    <row r="48" spans="1:6" s="383" customFormat="1" ht="12" customHeight="1" x14ac:dyDescent="0.25">
      <c r="A48" s="335" t="s">
        <v>357</v>
      </c>
      <c r="B48" s="385" t="s">
        <v>358</v>
      </c>
      <c r="C48" s="377">
        <v>0</v>
      </c>
      <c r="D48" s="377">
        <v>0</v>
      </c>
      <c r="E48" s="360">
        <v>0</v>
      </c>
      <c r="F48" s="640" t="s">
        <v>778</v>
      </c>
    </row>
    <row r="49" spans="1:6" s="383" customFormat="1" ht="12" customHeight="1" x14ac:dyDescent="0.25">
      <c r="A49" s="335" t="s">
        <v>359</v>
      </c>
      <c r="B49" s="385" t="s">
        <v>360</v>
      </c>
      <c r="C49" s="377">
        <v>0</v>
      </c>
      <c r="D49" s="377">
        <v>0</v>
      </c>
      <c r="E49" s="360">
        <v>0</v>
      </c>
      <c r="F49" s="640" t="s">
        <v>779</v>
      </c>
    </row>
    <row r="50" spans="1:6" s="383" customFormat="1" ht="12" customHeight="1" thickBot="1" x14ac:dyDescent="0.3">
      <c r="A50" s="337" t="s">
        <v>361</v>
      </c>
      <c r="B50" s="386" t="s">
        <v>362</v>
      </c>
      <c r="C50" s="378">
        <v>0</v>
      </c>
      <c r="D50" s="378">
        <v>0</v>
      </c>
      <c r="E50" s="361">
        <v>0</v>
      </c>
      <c r="F50" s="640" t="s">
        <v>780</v>
      </c>
    </row>
    <row r="51" spans="1:6" s="383" customFormat="1" ht="17.25" customHeight="1" thickBot="1" x14ac:dyDescent="0.3">
      <c r="A51" s="341" t="s">
        <v>124</v>
      </c>
      <c r="B51" s="342" t="s">
        <v>363</v>
      </c>
      <c r="C51" s="373">
        <v>0</v>
      </c>
      <c r="D51" s="373">
        <v>0</v>
      </c>
      <c r="E51" s="356">
        <v>0</v>
      </c>
      <c r="F51" s="640" t="s">
        <v>781</v>
      </c>
    </row>
    <row r="52" spans="1:6" s="383" customFormat="1" ht="12" customHeight="1" x14ac:dyDescent="0.25">
      <c r="A52" s="336" t="s">
        <v>68</v>
      </c>
      <c r="B52" s="384" t="s">
        <v>364</v>
      </c>
      <c r="C52" s="375">
        <v>0</v>
      </c>
      <c r="D52" s="375">
        <v>0</v>
      </c>
      <c r="E52" s="358">
        <v>0</v>
      </c>
      <c r="F52" s="640" t="s">
        <v>782</v>
      </c>
    </row>
    <row r="53" spans="1:6" s="383" customFormat="1" ht="12" customHeight="1" x14ac:dyDescent="0.25">
      <c r="A53" s="335" t="s">
        <v>69</v>
      </c>
      <c r="B53" s="385" t="s">
        <v>365</v>
      </c>
      <c r="C53" s="374">
        <v>0</v>
      </c>
      <c r="D53" s="374">
        <v>0</v>
      </c>
      <c r="E53" s="357">
        <v>0</v>
      </c>
      <c r="F53" s="640" t="s">
        <v>783</v>
      </c>
    </row>
    <row r="54" spans="1:6" s="383" customFormat="1" ht="12" customHeight="1" x14ac:dyDescent="0.25">
      <c r="A54" s="335" t="s">
        <v>366</v>
      </c>
      <c r="B54" s="385" t="s">
        <v>367</v>
      </c>
      <c r="C54" s="374">
        <v>0</v>
      </c>
      <c r="D54" s="374">
        <v>246</v>
      </c>
      <c r="E54" s="357">
        <v>246</v>
      </c>
      <c r="F54" s="640" t="s">
        <v>784</v>
      </c>
    </row>
    <row r="55" spans="1:6" s="383" customFormat="1" ht="12" customHeight="1" thickBot="1" x14ac:dyDescent="0.3">
      <c r="A55" s="337" t="s">
        <v>368</v>
      </c>
      <c r="B55" s="386" t="s">
        <v>369</v>
      </c>
      <c r="C55" s="376">
        <v>0</v>
      </c>
      <c r="D55" s="376">
        <v>0</v>
      </c>
      <c r="E55" s="359">
        <v>0</v>
      </c>
      <c r="F55" s="640" t="s">
        <v>785</v>
      </c>
    </row>
    <row r="56" spans="1:6" s="383" customFormat="1" ht="12" customHeight="1" thickBot="1" x14ac:dyDescent="0.3">
      <c r="A56" s="341" t="s">
        <v>11</v>
      </c>
      <c r="B56" s="363" t="s">
        <v>370</v>
      </c>
      <c r="C56" s="373">
        <v>0</v>
      </c>
      <c r="D56" s="373">
        <v>0</v>
      </c>
      <c r="E56" s="356">
        <v>0</v>
      </c>
      <c r="F56" s="640" t="s">
        <v>786</v>
      </c>
    </row>
    <row r="57" spans="1:6" s="383" customFormat="1" ht="12" customHeight="1" x14ac:dyDescent="0.25">
      <c r="A57" s="336" t="s">
        <v>125</v>
      </c>
      <c r="B57" s="384" t="s">
        <v>371</v>
      </c>
      <c r="C57" s="377">
        <v>0</v>
      </c>
      <c r="D57" s="377">
        <v>0</v>
      </c>
      <c r="E57" s="360">
        <v>0</v>
      </c>
      <c r="F57" s="640" t="s">
        <v>787</v>
      </c>
    </row>
    <row r="58" spans="1:6" s="383" customFormat="1" ht="12" customHeight="1" x14ac:dyDescent="0.25">
      <c r="A58" s="335" t="s">
        <v>126</v>
      </c>
      <c r="B58" s="385" t="s">
        <v>372</v>
      </c>
      <c r="C58" s="377">
        <v>0</v>
      </c>
      <c r="D58" s="377">
        <v>0</v>
      </c>
      <c r="E58" s="360">
        <v>0</v>
      </c>
      <c r="F58" s="640" t="s">
        <v>788</v>
      </c>
    </row>
    <row r="59" spans="1:6" s="383" customFormat="1" ht="12" customHeight="1" x14ac:dyDescent="0.25">
      <c r="A59" s="335" t="s">
        <v>154</v>
      </c>
      <c r="B59" s="385" t="s">
        <v>373</v>
      </c>
      <c r="C59" s="377">
        <v>0</v>
      </c>
      <c r="D59" s="377">
        <v>0</v>
      </c>
      <c r="E59" s="360">
        <v>0</v>
      </c>
      <c r="F59" s="640" t="s">
        <v>789</v>
      </c>
    </row>
    <row r="60" spans="1:6" s="383" customFormat="1" ht="12" customHeight="1" thickBot="1" x14ac:dyDescent="0.3">
      <c r="A60" s="337" t="s">
        <v>374</v>
      </c>
      <c r="B60" s="386" t="s">
        <v>375</v>
      </c>
      <c r="C60" s="377">
        <v>0</v>
      </c>
      <c r="D60" s="377">
        <v>0</v>
      </c>
      <c r="E60" s="360">
        <v>0</v>
      </c>
      <c r="F60" s="640" t="s">
        <v>790</v>
      </c>
    </row>
    <row r="61" spans="1:6" s="383" customFormat="1" ht="12" customHeight="1" thickBot="1" x14ac:dyDescent="0.3">
      <c r="A61" s="341" t="s">
        <v>12</v>
      </c>
      <c r="B61" s="342" t="s">
        <v>376</v>
      </c>
      <c r="C61" s="379">
        <v>0</v>
      </c>
      <c r="D61" s="379">
        <v>0</v>
      </c>
      <c r="E61" s="391">
        <v>0</v>
      </c>
      <c r="F61" s="640" t="s">
        <v>791</v>
      </c>
    </row>
    <row r="62" spans="1:6" s="383" customFormat="1" ht="12" customHeight="1" thickBot="1" x14ac:dyDescent="0.3">
      <c r="A62" s="396" t="s">
        <v>377</v>
      </c>
      <c r="B62" s="363" t="s">
        <v>378</v>
      </c>
      <c r="C62" s="373">
        <v>682836</v>
      </c>
      <c r="D62" s="373">
        <v>1059869</v>
      </c>
      <c r="E62" s="356">
        <v>1000589</v>
      </c>
      <c r="F62" s="640" t="s">
        <v>792</v>
      </c>
    </row>
    <row r="63" spans="1:6" s="383" customFormat="1" ht="12" customHeight="1" x14ac:dyDescent="0.25">
      <c r="A63" s="336" t="s">
        <v>379</v>
      </c>
      <c r="B63" s="384" t="s">
        <v>380</v>
      </c>
      <c r="C63" s="377">
        <v>0</v>
      </c>
      <c r="D63" s="377">
        <v>0</v>
      </c>
      <c r="E63" s="360">
        <v>0</v>
      </c>
      <c r="F63" s="640" t="s">
        <v>793</v>
      </c>
    </row>
    <row r="64" spans="1:6" s="383" customFormat="1" ht="12" customHeight="1" x14ac:dyDescent="0.25">
      <c r="A64" s="335" t="s">
        <v>381</v>
      </c>
      <c r="B64" s="385" t="s">
        <v>382</v>
      </c>
      <c r="C64" s="377">
        <v>0</v>
      </c>
      <c r="D64" s="377">
        <v>0</v>
      </c>
      <c r="E64" s="360">
        <v>0</v>
      </c>
      <c r="F64" s="640" t="s">
        <v>794</v>
      </c>
    </row>
    <row r="65" spans="1:6" s="383" customFormat="1" ht="12" customHeight="1" thickBot="1" x14ac:dyDescent="0.3">
      <c r="A65" s="337" t="s">
        <v>383</v>
      </c>
      <c r="B65" s="321" t="s">
        <v>428</v>
      </c>
      <c r="C65" s="377">
        <v>0</v>
      </c>
      <c r="D65" s="377">
        <v>0</v>
      </c>
      <c r="E65" s="360">
        <v>0</v>
      </c>
      <c r="F65" s="640" t="s">
        <v>795</v>
      </c>
    </row>
    <row r="66" spans="1:6" s="383" customFormat="1" ht="12" customHeight="1" thickBot="1" x14ac:dyDescent="0.3">
      <c r="A66" s="396" t="s">
        <v>385</v>
      </c>
      <c r="B66" s="363" t="s">
        <v>386</v>
      </c>
      <c r="C66" s="373">
        <v>682836</v>
      </c>
      <c r="D66" s="373">
        <v>1059869</v>
      </c>
      <c r="E66" s="356">
        <v>1000589</v>
      </c>
      <c r="F66" s="640" t="s">
        <v>796</v>
      </c>
    </row>
    <row r="67" spans="1:6" s="383" customFormat="1" ht="13.5" customHeight="1" x14ac:dyDescent="0.25">
      <c r="A67" s="336" t="s">
        <v>104</v>
      </c>
      <c r="B67" s="384" t="s">
        <v>387</v>
      </c>
      <c r="C67" s="377">
        <v>0</v>
      </c>
      <c r="D67" s="377">
        <v>0</v>
      </c>
      <c r="E67" s="360">
        <v>0</v>
      </c>
      <c r="F67" s="640" t="s">
        <v>797</v>
      </c>
    </row>
    <row r="68" spans="1:6" s="383" customFormat="1" ht="12" customHeight="1" x14ac:dyDescent="0.25">
      <c r="A68" s="335" t="s">
        <v>105</v>
      </c>
      <c r="B68" s="385" t="s">
        <v>388</v>
      </c>
      <c r="C68" s="377">
        <v>0</v>
      </c>
      <c r="D68" s="377">
        <v>0</v>
      </c>
      <c r="E68" s="360">
        <v>0</v>
      </c>
      <c r="F68" s="640" t="s">
        <v>798</v>
      </c>
    </row>
    <row r="69" spans="1:6" s="383" customFormat="1" ht="12" customHeight="1" x14ac:dyDescent="0.25">
      <c r="A69" s="335" t="s">
        <v>389</v>
      </c>
      <c r="B69" s="385" t="s">
        <v>390</v>
      </c>
      <c r="C69" s="377">
        <v>0</v>
      </c>
      <c r="D69" s="377">
        <v>0</v>
      </c>
      <c r="E69" s="360">
        <v>0</v>
      </c>
      <c r="F69" s="640" t="s">
        <v>799</v>
      </c>
    </row>
    <row r="70" spans="1:6" s="383" customFormat="1" ht="12" customHeight="1" thickBot="1" x14ac:dyDescent="0.3">
      <c r="A70" s="337" t="s">
        <v>391</v>
      </c>
      <c r="B70" s="386" t="s">
        <v>392</v>
      </c>
      <c r="C70" s="377">
        <v>0</v>
      </c>
      <c r="D70" s="377">
        <v>0</v>
      </c>
      <c r="E70" s="360">
        <v>0</v>
      </c>
      <c r="F70" s="640" t="s">
        <v>800</v>
      </c>
    </row>
    <row r="71" spans="1:6" s="383" customFormat="1" ht="12" customHeight="1" thickBot="1" x14ac:dyDescent="0.3">
      <c r="A71" s="396" t="s">
        <v>393</v>
      </c>
      <c r="B71" s="363" t="s">
        <v>394</v>
      </c>
      <c r="C71" s="373">
        <v>682836</v>
      </c>
      <c r="D71" s="373">
        <v>1059869</v>
      </c>
      <c r="E71" s="356">
        <v>1000589</v>
      </c>
      <c r="F71" s="640" t="s">
        <v>801</v>
      </c>
    </row>
    <row r="72" spans="1:6" s="383" customFormat="1" ht="12" customHeight="1" x14ac:dyDescent="0.25">
      <c r="A72" s="336" t="s">
        <v>395</v>
      </c>
      <c r="B72" s="384" t="s">
        <v>396</v>
      </c>
      <c r="C72" s="377">
        <v>55000</v>
      </c>
      <c r="D72" s="377">
        <v>73588</v>
      </c>
      <c r="E72" s="360">
        <v>73588</v>
      </c>
      <c r="F72" s="640" t="s">
        <v>802</v>
      </c>
    </row>
    <row r="73" spans="1:6" s="383" customFormat="1" ht="12" customHeight="1" thickBot="1" x14ac:dyDescent="0.3">
      <c r="A73" s="337" t="s">
        <v>397</v>
      </c>
      <c r="B73" s="386" t="s">
        <v>398</v>
      </c>
      <c r="C73" s="377">
        <v>0</v>
      </c>
      <c r="D73" s="377">
        <v>0</v>
      </c>
      <c r="E73" s="360">
        <v>0</v>
      </c>
      <c r="F73" s="640" t="s">
        <v>803</v>
      </c>
    </row>
    <row r="74" spans="1:6" s="383" customFormat="1" ht="12" customHeight="1" thickBot="1" x14ac:dyDescent="0.3">
      <c r="A74" s="396" t="s">
        <v>399</v>
      </c>
      <c r="B74" s="363" t="s">
        <v>400</v>
      </c>
      <c r="C74" s="373">
        <v>682836</v>
      </c>
      <c r="D74" s="373">
        <v>1059869</v>
      </c>
      <c r="E74" s="356">
        <v>1000589</v>
      </c>
      <c r="F74" s="640" t="s">
        <v>804</v>
      </c>
    </row>
    <row r="75" spans="1:6" s="383" customFormat="1" ht="12" customHeight="1" x14ac:dyDescent="0.25">
      <c r="A75" s="336" t="s">
        <v>401</v>
      </c>
      <c r="B75" s="384" t="s">
        <v>402</v>
      </c>
      <c r="C75" s="377">
        <v>0</v>
      </c>
      <c r="D75" s="377">
        <v>4615</v>
      </c>
      <c r="E75" s="360">
        <v>4615</v>
      </c>
      <c r="F75" s="640" t="s">
        <v>805</v>
      </c>
    </row>
    <row r="76" spans="1:6" s="383" customFormat="1" ht="12" customHeight="1" x14ac:dyDescent="0.25">
      <c r="A76" s="335" t="s">
        <v>403</v>
      </c>
      <c r="B76" s="385" t="s">
        <v>404</v>
      </c>
      <c r="C76" s="377">
        <v>0</v>
      </c>
      <c r="D76" s="377">
        <v>0</v>
      </c>
      <c r="E76" s="360">
        <v>0</v>
      </c>
      <c r="F76" s="640" t="s">
        <v>806</v>
      </c>
    </row>
    <row r="77" spans="1:6" s="383" customFormat="1" ht="12" customHeight="1" thickBot="1" x14ac:dyDescent="0.3">
      <c r="A77" s="337" t="s">
        <v>405</v>
      </c>
      <c r="B77" s="365" t="s">
        <v>406</v>
      </c>
      <c r="C77" s="377">
        <v>0</v>
      </c>
      <c r="D77" s="377">
        <v>0</v>
      </c>
      <c r="E77" s="360">
        <v>0</v>
      </c>
      <c r="F77" s="640" t="s">
        <v>807</v>
      </c>
    </row>
    <row r="78" spans="1:6" s="383" customFormat="1" ht="12" customHeight="1" thickBot="1" x14ac:dyDescent="0.3">
      <c r="A78" s="396" t="s">
        <v>407</v>
      </c>
      <c r="B78" s="363" t="s">
        <v>408</v>
      </c>
      <c r="C78" s="373">
        <v>682836</v>
      </c>
      <c r="D78" s="373">
        <v>1059869</v>
      </c>
      <c r="E78" s="356">
        <v>1000589</v>
      </c>
      <c r="F78" s="640" t="s">
        <v>808</v>
      </c>
    </row>
    <row r="79" spans="1:6" s="383" customFormat="1" ht="12" customHeight="1" x14ac:dyDescent="0.25">
      <c r="A79" s="387" t="s">
        <v>409</v>
      </c>
      <c r="B79" s="384" t="s">
        <v>410</v>
      </c>
      <c r="C79" s="377">
        <v>0</v>
      </c>
      <c r="D79" s="377">
        <v>0</v>
      </c>
      <c r="E79" s="360">
        <v>0</v>
      </c>
      <c r="F79" s="640" t="s">
        <v>809</v>
      </c>
    </row>
    <row r="80" spans="1:6" s="383" customFormat="1" ht="12" customHeight="1" x14ac:dyDescent="0.25">
      <c r="A80" s="388" t="s">
        <v>411</v>
      </c>
      <c r="B80" s="385" t="s">
        <v>412</v>
      </c>
      <c r="C80" s="377">
        <v>0</v>
      </c>
      <c r="D80" s="377">
        <v>0</v>
      </c>
      <c r="E80" s="360">
        <v>0</v>
      </c>
      <c r="F80" s="640" t="s">
        <v>810</v>
      </c>
    </row>
    <row r="81" spans="1:6" s="383" customFormat="1" ht="12" customHeight="1" x14ac:dyDescent="0.25">
      <c r="A81" s="388" t="s">
        <v>413</v>
      </c>
      <c r="B81" s="385" t="s">
        <v>414</v>
      </c>
      <c r="C81" s="377">
        <v>0</v>
      </c>
      <c r="D81" s="377">
        <v>0</v>
      </c>
      <c r="E81" s="360">
        <v>0</v>
      </c>
      <c r="F81" s="640" t="s">
        <v>811</v>
      </c>
    </row>
    <row r="82" spans="1:6" s="383" customFormat="1" ht="12" customHeight="1" thickBot="1" x14ac:dyDescent="0.3">
      <c r="A82" s="397" t="s">
        <v>415</v>
      </c>
      <c r="B82" s="365" t="s">
        <v>416</v>
      </c>
      <c r="C82" s="377">
        <v>0</v>
      </c>
      <c r="D82" s="377">
        <v>0</v>
      </c>
      <c r="E82" s="360">
        <v>0</v>
      </c>
      <c r="F82" s="640" t="s">
        <v>812</v>
      </c>
    </row>
    <row r="83" spans="1:6" s="383" customFormat="1" ht="12" customHeight="1" thickBot="1" x14ac:dyDescent="0.3">
      <c r="A83" s="396" t="s">
        <v>417</v>
      </c>
      <c r="B83" s="363" t="s">
        <v>418</v>
      </c>
      <c r="C83" s="399">
        <v>0</v>
      </c>
      <c r="D83" s="399">
        <v>0</v>
      </c>
      <c r="E83" s="400">
        <v>0</v>
      </c>
      <c r="F83" s="640" t="s">
        <v>813</v>
      </c>
    </row>
    <row r="84" spans="1:6" s="383" customFormat="1" ht="12" customHeight="1" thickBot="1" x14ac:dyDescent="0.3">
      <c r="A84" s="396" t="s">
        <v>419</v>
      </c>
      <c r="B84" s="319" t="s">
        <v>420</v>
      </c>
      <c r="C84" s="379">
        <v>682836</v>
      </c>
      <c r="D84" s="379">
        <v>1059869</v>
      </c>
      <c r="E84" s="391">
        <v>1000589</v>
      </c>
      <c r="F84" s="640" t="s">
        <v>814</v>
      </c>
    </row>
    <row r="85" spans="1:6" s="383" customFormat="1" ht="12" customHeight="1" thickBot="1" x14ac:dyDescent="0.3">
      <c r="A85" s="398" t="s">
        <v>421</v>
      </c>
      <c r="B85" s="322" t="s">
        <v>422</v>
      </c>
      <c r="C85" s="379">
        <v>0</v>
      </c>
      <c r="D85" s="379">
        <v>0</v>
      </c>
      <c r="E85" s="391">
        <v>0</v>
      </c>
      <c r="F85" s="640" t="s">
        <v>815</v>
      </c>
    </row>
    <row r="86" spans="1:6" s="383" customFormat="1" ht="12" customHeight="1" x14ac:dyDescent="0.25">
      <c r="A86" s="317"/>
      <c r="B86" s="317"/>
      <c r="C86" s="318"/>
      <c r="D86" s="318"/>
      <c r="E86" s="318"/>
      <c r="F86" s="640"/>
    </row>
    <row r="87" spans="1:6" ht="16.5" customHeight="1" x14ac:dyDescent="0.3">
      <c r="A87" s="1277" t="s">
        <v>33</v>
      </c>
      <c r="B87" s="1277"/>
      <c r="C87" s="1277"/>
      <c r="D87" s="1277"/>
      <c r="E87" s="1277"/>
      <c r="F87" s="638"/>
    </row>
    <row r="88" spans="1:6" s="389" customFormat="1" ht="16.5" customHeight="1" thickBot="1" x14ac:dyDescent="0.35">
      <c r="A88" s="40" t="s">
        <v>108</v>
      </c>
      <c r="B88" s="40"/>
      <c r="C88" s="350"/>
      <c r="D88" s="350"/>
      <c r="E88" s="350" t="s">
        <v>153</v>
      </c>
      <c r="F88" s="641"/>
    </row>
    <row r="89" spans="1:6" s="389" customFormat="1" ht="16.5" customHeight="1" x14ac:dyDescent="0.3">
      <c r="A89" s="1283" t="s">
        <v>58</v>
      </c>
      <c r="B89" s="1280" t="s">
        <v>173</v>
      </c>
      <c r="C89" s="1278" t="str">
        <f>+C3</f>
        <v>2019. évi</v>
      </c>
      <c r="D89" s="1278"/>
      <c r="E89" s="1279"/>
      <c r="F89" s="641"/>
    </row>
    <row r="90" spans="1:6" ht="38.1" customHeight="1" thickBot="1" x14ac:dyDescent="0.35">
      <c r="A90" s="1284"/>
      <c r="B90" s="1281"/>
      <c r="C90" s="41" t="s">
        <v>174</v>
      </c>
      <c r="D90" s="41" t="s">
        <v>178</v>
      </c>
      <c r="E90" s="42" t="s">
        <v>179</v>
      </c>
      <c r="F90" s="638"/>
    </row>
    <row r="91" spans="1:6" s="382" customFormat="1" ht="12" customHeight="1" thickBot="1" x14ac:dyDescent="0.25">
      <c r="A91" s="346" t="s">
        <v>423</v>
      </c>
      <c r="B91" s="347" t="s">
        <v>424</v>
      </c>
      <c r="C91" s="347" t="s">
        <v>425</v>
      </c>
      <c r="D91" s="347" t="s">
        <v>426</v>
      </c>
      <c r="E91" s="348" t="s">
        <v>427</v>
      </c>
      <c r="F91" s="639"/>
    </row>
    <row r="92" spans="1:6" ht="12" customHeight="1" thickBot="1" x14ac:dyDescent="0.35">
      <c r="A92" s="343" t="s">
        <v>4</v>
      </c>
      <c r="B92" s="345" t="s">
        <v>429</v>
      </c>
      <c r="C92" s="372">
        <v>0</v>
      </c>
      <c r="D92" s="372">
        <v>0</v>
      </c>
      <c r="E92" s="327">
        <v>0</v>
      </c>
      <c r="F92" s="638" t="s">
        <v>736</v>
      </c>
    </row>
    <row r="93" spans="1:6" ht="12" customHeight="1" x14ac:dyDescent="0.3">
      <c r="A93" s="338" t="s">
        <v>70</v>
      </c>
      <c r="B93" s="331" t="s">
        <v>34</v>
      </c>
      <c r="C93" s="83">
        <v>19929</v>
      </c>
      <c r="D93" s="83">
        <v>40516</v>
      </c>
      <c r="E93" s="326">
        <v>38897</v>
      </c>
      <c r="F93" s="638" t="s">
        <v>737</v>
      </c>
    </row>
    <row r="94" spans="1:6" ht="12" customHeight="1" x14ac:dyDescent="0.3">
      <c r="A94" s="335" t="s">
        <v>71</v>
      </c>
      <c r="B94" s="329" t="s">
        <v>127</v>
      </c>
      <c r="C94" s="374">
        <v>4835</v>
      </c>
      <c r="D94" s="374">
        <v>9849</v>
      </c>
      <c r="E94" s="357">
        <v>9202</v>
      </c>
      <c r="F94" s="638" t="s">
        <v>738</v>
      </c>
    </row>
    <row r="95" spans="1:6" ht="12" customHeight="1" x14ac:dyDescent="0.3">
      <c r="A95" s="335" t="s">
        <v>72</v>
      </c>
      <c r="B95" s="329" t="s">
        <v>98</v>
      </c>
      <c r="C95" s="376">
        <v>122986</v>
      </c>
      <c r="D95" s="376">
        <v>171339</v>
      </c>
      <c r="E95" s="359">
        <v>154856</v>
      </c>
      <c r="F95" s="638" t="s">
        <v>739</v>
      </c>
    </row>
    <row r="96" spans="1:6" ht="12" customHeight="1" x14ac:dyDescent="0.3">
      <c r="A96" s="335" t="s">
        <v>73</v>
      </c>
      <c r="B96" s="332" t="s">
        <v>128</v>
      </c>
      <c r="C96" s="376">
        <v>12270</v>
      </c>
      <c r="D96" s="376">
        <v>13652</v>
      </c>
      <c r="E96" s="359">
        <v>13403</v>
      </c>
      <c r="F96" s="638" t="s">
        <v>740</v>
      </c>
    </row>
    <row r="97" spans="1:6" ht="12" customHeight="1" x14ac:dyDescent="0.3">
      <c r="A97" s="335" t="s">
        <v>82</v>
      </c>
      <c r="B97" s="340" t="s">
        <v>129</v>
      </c>
      <c r="C97" s="376">
        <v>19202</v>
      </c>
      <c r="D97" s="376">
        <v>68864</v>
      </c>
      <c r="E97" s="359">
        <v>12588</v>
      </c>
      <c r="F97" s="638" t="s">
        <v>741</v>
      </c>
    </row>
    <row r="98" spans="1:6" ht="12" customHeight="1" x14ac:dyDescent="0.3">
      <c r="A98" s="335" t="s">
        <v>74</v>
      </c>
      <c r="B98" s="329" t="s">
        <v>430</v>
      </c>
      <c r="C98" s="376">
        <v>0</v>
      </c>
      <c r="D98" s="376">
        <v>692</v>
      </c>
      <c r="E98" s="359">
        <v>692</v>
      </c>
      <c r="F98" s="638" t="s">
        <v>742</v>
      </c>
    </row>
    <row r="99" spans="1:6" ht="12" customHeight="1" x14ac:dyDescent="0.3">
      <c r="A99" s="335" t="s">
        <v>75</v>
      </c>
      <c r="B99" s="352" t="s">
        <v>431</v>
      </c>
      <c r="C99" s="376">
        <v>0</v>
      </c>
      <c r="D99" s="376">
        <v>0</v>
      </c>
      <c r="E99" s="359">
        <v>0</v>
      </c>
      <c r="F99" s="638" t="s">
        <v>743</v>
      </c>
    </row>
    <row r="100" spans="1:6" ht="12" customHeight="1" x14ac:dyDescent="0.3">
      <c r="A100" s="335" t="s">
        <v>83</v>
      </c>
      <c r="B100" s="353" t="s">
        <v>432</v>
      </c>
      <c r="C100" s="376">
        <v>0</v>
      </c>
      <c r="D100" s="376">
        <v>0</v>
      </c>
      <c r="E100" s="359">
        <v>0</v>
      </c>
      <c r="F100" s="638" t="s">
        <v>744</v>
      </c>
    </row>
    <row r="101" spans="1:6" ht="12" customHeight="1" x14ac:dyDescent="0.3">
      <c r="A101" s="335" t="s">
        <v>84</v>
      </c>
      <c r="B101" s="353" t="s">
        <v>433</v>
      </c>
      <c r="C101" s="376">
        <v>0</v>
      </c>
      <c r="D101" s="376">
        <v>0</v>
      </c>
      <c r="E101" s="359">
        <v>0</v>
      </c>
      <c r="F101" s="638" t="s">
        <v>745</v>
      </c>
    </row>
    <row r="102" spans="1:6" ht="12" customHeight="1" x14ac:dyDescent="0.3">
      <c r="A102" s="335" t="s">
        <v>85</v>
      </c>
      <c r="B102" s="352" t="s">
        <v>434</v>
      </c>
      <c r="C102" s="376">
        <v>5090</v>
      </c>
      <c r="D102" s="376">
        <v>5090</v>
      </c>
      <c r="E102" s="359">
        <v>4208</v>
      </c>
      <c r="F102" s="638" t="s">
        <v>746</v>
      </c>
    </row>
    <row r="103" spans="1:6" ht="12" customHeight="1" x14ac:dyDescent="0.3">
      <c r="A103" s="335" t="s">
        <v>86</v>
      </c>
      <c r="B103" s="352" t="s">
        <v>435</v>
      </c>
      <c r="C103" s="376">
        <v>0</v>
      </c>
      <c r="D103" s="376">
        <v>0</v>
      </c>
      <c r="E103" s="359">
        <v>0</v>
      </c>
      <c r="F103" s="638" t="s">
        <v>747</v>
      </c>
    </row>
    <row r="104" spans="1:6" ht="12" customHeight="1" x14ac:dyDescent="0.3">
      <c r="A104" s="335" t="s">
        <v>88</v>
      </c>
      <c r="B104" s="353" t="s">
        <v>436</v>
      </c>
      <c r="C104" s="376">
        <v>0</v>
      </c>
      <c r="D104" s="376">
        <v>0</v>
      </c>
      <c r="E104" s="359">
        <v>0</v>
      </c>
      <c r="F104" s="638" t="s">
        <v>748</v>
      </c>
    </row>
    <row r="105" spans="1:6" ht="12" customHeight="1" x14ac:dyDescent="0.3">
      <c r="A105" s="334" t="s">
        <v>130</v>
      </c>
      <c r="B105" s="354" t="s">
        <v>437</v>
      </c>
      <c r="C105" s="376">
        <v>0</v>
      </c>
      <c r="D105" s="376">
        <v>0</v>
      </c>
      <c r="E105" s="359">
        <v>0</v>
      </c>
      <c r="F105" s="638" t="s">
        <v>749</v>
      </c>
    </row>
    <row r="106" spans="1:6" ht="12" customHeight="1" x14ac:dyDescent="0.3">
      <c r="A106" s="335" t="s">
        <v>438</v>
      </c>
      <c r="B106" s="354" t="s">
        <v>439</v>
      </c>
      <c r="C106" s="376">
        <v>0</v>
      </c>
      <c r="D106" s="376">
        <v>0</v>
      </c>
      <c r="E106" s="359">
        <v>0</v>
      </c>
      <c r="F106" s="638" t="s">
        <v>750</v>
      </c>
    </row>
    <row r="107" spans="1:6" ht="12" customHeight="1" thickBot="1" x14ac:dyDescent="0.35">
      <c r="A107" s="339" t="s">
        <v>440</v>
      </c>
      <c r="B107" s="355" t="s">
        <v>441</v>
      </c>
      <c r="C107" s="84">
        <v>9862</v>
      </c>
      <c r="D107" s="84">
        <v>7862</v>
      </c>
      <c r="E107" s="320">
        <v>7688</v>
      </c>
      <c r="F107" s="638" t="s">
        <v>751</v>
      </c>
    </row>
    <row r="108" spans="1:6" ht="12" customHeight="1" thickBot="1" x14ac:dyDescent="0.35">
      <c r="A108" s="341" t="s">
        <v>5</v>
      </c>
      <c r="B108" s="344" t="s">
        <v>442</v>
      </c>
      <c r="C108" s="373">
        <v>682836</v>
      </c>
      <c r="D108" s="373">
        <v>1059869</v>
      </c>
      <c r="E108" s="356">
        <v>1000589</v>
      </c>
      <c r="F108" s="638" t="s">
        <v>752</v>
      </c>
    </row>
    <row r="109" spans="1:6" ht="12" customHeight="1" x14ac:dyDescent="0.3">
      <c r="A109" s="336" t="s">
        <v>76</v>
      </c>
      <c r="B109" s="329" t="s">
        <v>152</v>
      </c>
      <c r="C109" s="375">
        <v>6240</v>
      </c>
      <c r="D109" s="375">
        <v>50730</v>
      </c>
      <c r="E109" s="358">
        <v>35098</v>
      </c>
      <c r="F109" s="638" t="s">
        <v>753</v>
      </c>
    </row>
    <row r="110" spans="1:6" ht="12" customHeight="1" x14ac:dyDescent="0.3">
      <c r="A110" s="336" t="s">
        <v>77</v>
      </c>
      <c r="B110" s="333" t="s">
        <v>443</v>
      </c>
      <c r="C110" s="375">
        <v>0</v>
      </c>
      <c r="D110" s="375">
        <v>0</v>
      </c>
      <c r="E110" s="358">
        <v>0</v>
      </c>
      <c r="F110" s="638" t="s">
        <v>754</v>
      </c>
    </row>
    <row r="111" spans="1:6" x14ac:dyDescent="0.3">
      <c r="A111" s="336" t="s">
        <v>78</v>
      </c>
      <c r="B111" s="333" t="s">
        <v>131</v>
      </c>
      <c r="C111" s="374">
        <v>6720</v>
      </c>
      <c r="D111" s="374">
        <v>9414</v>
      </c>
      <c r="E111" s="357">
        <v>9399</v>
      </c>
      <c r="F111" s="638" t="s">
        <v>755</v>
      </c>
    </row>
    <row r="112" spans="1:6" ht="12" customHeight="1" x14ac:dyDescent="0.3">
      <c r="A112" s="336" t="s">
        <v>79</v>
      </c>
      <c r="B112" s="333" t="s">
        <v>444</v>
      </c>
      <c r="C112" s="374">
        <v>0</v>
      </c>
      <c r="D112" s="374">
        <v>0</v>
      </c>
      <c r="E112" s="357">
        <v>0</v>
      </c>
      <c r="F112" s="638" t="s">
        <v>756</v>
      </c>
    </row>
    <row r="113" spans="1:6" ht="12" customHeight="1" x14ac:dyDescent="0.3">
      <c r="A113" s="336" t="s">
        <v>80</v>
      </c>
      <c r="B113" s="365" t="s">
        <v>155</v>
      </c>
      <c r="C113" s="374">
        <v>0</v>
      </c>
      <c r="D113" s="374">
        <v>0</v>
      </c>
      <c r="E113" s="357">
        <v>0</v>
      </c>
      <c r="F113" s="638" t="s">
        <v>757</v>
      </c>
    </row>
    <row r="114" spans="1:6" ht="21.75" customHeight="1" x14ac:dyDescent="0.3">
      <c r="A114" s="336" t="s">
        <v>87</v>
      </c>
      <c r="B114" s="364" t="s">
        <v>445</v>
      </c>
      <c r="C114" s="374">
        <v>0</v>
      </c>
      <c r="D114" s="374">
        <v>0</v>
      </c>
      <c r="E114" s="357">
        <v>0</v>
      </c>
      <c r="F114" s="638" t="s">
        <v>758</v>
      </c>
    </row>
    <row r="115" spans="1:6" ht="24" customHeight="1" x14ac:dyDescent="0.3">
      <c r="A115" s="336" t="s">
        <v>89</v>
      </c>
      <c r="B115" s="380" t="s">
        <v>446</v>
      </c>
      <c r="C115" s="374">
        <v>0</v>
      </c>
      <c r="D115" s="374">
        <v>0</v>
      </c>
      <c r="E115" s="357">
        <v>0</v>
      </c>
      <c r="F115" s="638" t="s">
        <v>759</v>
      </c>
    </row>
    <row r="116" spans="1:6" ht="12" customHeight="1" x14ac:dyDescent="0.3">
      <c r="A116" s="336" t="s">
        <v>132</v>
      </c>
      <c r="B116" s="353" t="s">
        <v>433</v>
      </c>
      <c r="C116" s="374">
        <v>0</v>
      </c>
      <c r="D116" s="374">
        <v>0</v>
      </c>
      <c r="E116" s="357">
        <v>0</v>
      </c>
      <c r="F116" s="638" t="s">
        <v>760</v>
      </c>
    </row>
    <row r="117" spans="1:6" ht="12" customHeight="1" x14ac:dyDescent="0.3">
      <c r="A117" s="336" t="s">
        <v>133</v>
      </c>
      <c r="B117" s="353" t="s">
        <v>447</v>
      </c>
      <c r="C117" s="374">
        <v>0</v>
      </c>
      <c r="D117" s="374">
        <v>0</v>
      </c>
      <c r="E117" s="357">
        <v>0</v>
      </c>
      <c r="F117" s="638" t="s">
        <v>761</v>
      </c>
    </row>
    <row r="118" spans="1:6" ht="12" customHeight="1" x14ac:dyDescent="0.3">
      <c r="A118" s="336" t="s">
        <v>134</v>
      </c>
      <c r="B118" s="353" t="s">
        <v>448</v>
      </c>
      <c r="C118" s="374">
        <v>0</v>
      </c>
      <c r="D118" s="374">
        <v>0</v>
      </c>
      <c r="E118" s="357">
        <v>0</v>
      </c>
      <c r="F118" s="638" t="s">
        <v>762</v>
      </c>
    </row>
    <row r="119" spans="1:6" s="401" customFormat="1" ht="12" customHeight="1" x14ac:dyDescent="0.3">
      <c r="A119" s="336" t="s">
        <v>449</v>
      </c>
      <c r="B119" s="353" t="s">
        <v>436</v>
      </c>
      <c r="C119" s="374">
        <v>0</v>
      </c>
      <c r="D119" s="374">
        <v>0</v>
      </c>
      <c r="E119" s="357">
        <v>0</v>
      </c>
      <c r="F119" s="638" t="s">
        <v>763</v>
      </c>
    </row>
    <row r="120" spans="1:6" ht="12" customHeight="1" x14ac:dyDescent="0.3">
      <c r="A120" s="336" t="s">
        <v>450</v>
      </c>
      <c r="B120" s="353" t="s">
        <v>451</v>
      </c>
      <c r="C120" s="374">
        <v>0</v>
      </c>
      <c r="D120" s="374">
        <v>0</v>
      </c>
      <c r="E120" s="357">
        <v>0</v>
      </c>
      <c r="F120" s="638" t="s">
        <v>764</v>
      </c>
    </row>
    <row r="121" spans="1:6" ht="12" customHeight="1" thickBot="1" x14ac:dyDescent="0.35">
      <c r="A121" s="334" t="s">
        <v>452</v>
      </c>
      <c r="B121" s="353" t="s">
        <v>453</v>
      </c>
      <c r="C121" s="376">
        <v>0</v>
      </c>
      <c r="D121" s="376">
        <v>0</v>
      </c>
      <c r="E121" s="359">
        <v>0</v>
      </c>
      <c r="F121" s="638" t="s">
        <v>765</v>
      </c>
    </row>
    <row r="122" spans="1:6" ht="12" customHeight="1" thickBot="1" x14ac:dyDescent="0.35">
      <c r="A122" s="341" t="s">
        <v>6</v>
      </c>
      <c r="B122" s="349" t="s">
        <v>454</v>
      </c>
      <c r="C122" s="373">
        <v>682836</v>
      </c>
      <c r="D122" s="373">
        <v>1059869</v>
      </c>
      <c r="E122" s="356">
        <v>1000589</v>
      </c>
      <c r="F122" s="638" t="s">
        <v>766</v>
      </c>
    </row>
    <row r="123" spans="1:6" ht="12" customHeight="1" x14ac:dyDescent="0.3">
      <c r="A123" s="336" t="s">
        <v>59</v>
      </c>
      <c r="B123" s="330" t="s">
        <v>44</v>
      </c>
      <c r="C123" s="375">
        <v>4250</v>
      </c>
      <c r="D123" s="375">
        <v>55220</v>
      </c>
      <c r="E123" s="358">
        <v>0</v>
      </c>
      <c r="F123" s="638" t="s">
        <v>767</v>
      </c>
    </row>
    <row r="124" spans="1:6" ht="12" customHeight="1" thickBot="1" x14ac:dyDescent="0.35">
      <c r="A124" s="337" t="s">
        <v>60</v>
      </c>
      <c r="B124" s="333" t="s">
        <v>45</v>
      </c>
      <c r="C124" s="376">
        <v>0</v>
      </c>
      <c r="D124" s="376">
        <v>0</v>
      </c>
      <c r="E124" s="359">
        <v>0</v>
      </c>
      <c r="F124" s="638" t="s">
        <v>768</v>
      </c>
    </row>
    <row r="125" spans="1:6" ht="12" customHeight="1" thickBot="1" x14ac:dyDescent="0.35">
      <c r="A125" s="341" t="s">
        <v>7</v>
      </c>
      <c r="B125" s="349" t="s">
        <v>455</v>
      </c>
      <c r="C125" s="373">
        <v>0</v>
      </c>
      <c r="D125" s="373">
        <v>0</v>
      </c>
      <c r="E125" s="356">
        <v>0</v>
      </c>
      <c r="F125" s="638" t="s">
        <v>769</v>
      </c>
    </row>
    <row r="126" spans="1:6" ht="12" customHeight="1" thickBot="1" x14ac:dyDescent="0.35">
      <c r="A126" s="341" t="s">
        <v>8</v>
      </c>
      <c r="B126" s="349" t="s">
        <v>456</v>
      </c>
      <c r="C126" s="373">
        <v>682836</v>
      </c>
      <c r="D126" s="373">
        <v>1059869</v>
      </c>
      <c r="E126" s="356">
        <v>1000589</v>
      </c>
      <c r="F126" s="638" t="s">
        <v>770</v>
      </c>
    </row>
    <row r="127" spans="1:6" ht="12" customHeight="1" x14ac:dyDescent="0.3">
      <c r="A127" s="336" t="s">
        <v>63</v>
      </c>
      <c r="B127" s="330" t="s">
        <v>457</v>
      </c>
      <c r="C127" s="374">
        <v>0</v>
      </c>
      <c r="D127" s="374">
        <v>0</v>
      </c>
      <c r="E127" s="357">
        <v>0</v>
      </c>
      <c r="F127" s="638" t="s">
        <v>771</v>
      </c>
    </row>
    <row r="128" spans="1:6" ht="12" customHeight="1" x14ac:dyDescent="0.3">
      <c r="A128" s="336" t="s">
        <v>64</v>
      </c>
      <c r="B128" s="330" t="s">
        <v>458</v>
      </c>
      <c r="C128" s="374">
        <v>0</v>
      </c>
      <c r="D128" s="374">
        <v>0</v>
      </c>
      <c r="E128" s="357">
        <v>0</v>
      </c>
      <c r="F128" s="638" t="s">
        <v>772</v>
      </c>
    </row>
    <row r="129" spans="1:9" ht="12" customHeight="1" thickBot="1" x14ac:dyDescent="0.35">
      <c r="A129" s="334" t="s">
        <v>65</v>
      </c>
      <c r="B129" s="328" t="s">
        <v>459</v>
      </c>
      <c r="C129" s="374">
        <v>0</v>
      </c>
      <c r="D129" s="374">
        <v>0</v>
      </c>
      <c r="E129" s="357">
        <v>0</v>
      </c>
      <c r="F129" s="638" t="s">
        <v>773</v>
      </c>
    </row>
    <row r="130" spans="1:9" ht="12" customHeight="1" thickBot="1" x14ac:dyDescent="0.35">
      <c r="A130" s="341" t="s">
        <v>9</v>
      </c>
      <c r="B130" s="349" t="s">
        <v>460</v>
      </c>
      <c r="C130" s="373">
        <v>682836</v>
      </c>
      <c r="D130" s="373">
        <v>1059869</v>
      </c>
      <c r="E130" s="356">
        <v>1000589</v>
      </c>
      <c r="F130" s="638" t="s">
        <v>774</v>
      </c>
    </row>
    <row r="131" spans="1:9" ht="12" customHeight="1" x14ac:dyDescent="0.3">
      <c r="A131" s="336" t="s">
        <v>66</v>
      </c>
      <c r="B131" s="330" t="s">
        <v>461</v>
      </c>
      <c r="C131" s="374">
        <v>0</v>
      </c>
      <c r="D131" s="374">
        <v>0</v>
      </c>
      <c r="E131" s="357">
        <v>0</v>
      </c>
      <c r="F131" s="638" t="s">
        <v>775</v>
      </c>
    </row>
    <row r="132" spans="1:9" ht="12" customHeight="1" x14ac:dyDescent="0.3">
      <c r="A132" s="336" t="s">
        <v>67</v>
      </c>
      <c r="B132" s="330" t="s">
        <v>462</v>
      </c>
      <c r="C132" s="374">
        <v>0</v>
      </c>
      <c r="D132" s="374">
        <v>0</v>
      </c>
      <c r="E132" s="357">
        <v>0</v>
      </c>
      <c r="F132" s="638" t="s">
        <v>776</v>
      </c>
    </row>
    <row r="133" spans="1:9" ht="12" customHeight="1" x14ac:dyDescent="0.3">
      <c r="A133" s="336" t="s">
        <v>357</v>
      </c>
      <c r="B133" s="330" t="s">
        <v>463</v>
      </c>
      <c r="C133" s="374">
        <v>0</v>
      </c>
      <c r="D133" s="374">
        <v>0</v>
      </c>
      <c r="E133" s="357">
        <v>0</v>
      </c>
      <c r="F133" s="638" t="s">
        <v>777</v>
      </c>
    </row>
    <row r="134" spans="1:9" ht="12" customHeight="1" thickBot="1" x14ac:dyDescent="0.35">
      <c r="A134" s="334" t="s">
        <v>359</v>
      </c>
      <c r="B134" s="328" t="s">
        <v>464</v>
      </c>
      <c r="C134" s="374">
        <v>0</v>
      </c>
      <c r="D134" s="374">
        <v>0</v>
      </c>
      <c r="E134" s="357">
        <v>0</v>
      </c>
      <c r="F134" s="638" t="s">
        <v>778</v>
      </c>
    </row>
    <row r="135" spans="1:9" ht="12" customHeight="1" thickBot="1" x14ac:dyDescent="0.35">
      <c r="A135" s="341" t="s">
        <v>10</v>
      </c>
      <c r="B135" s="349" t="s">
        <v>465</v>
      </c>
      <c r="C135" s="379">
        <v>682836</v>
      </c>
      <c r="D135" s="379">
        <v>1059869</v>
      </c>
      <c r="E135" s="391">
        <v>1000589</v>
      </c>
      <c r="F135" s="638" t="s">
        <v>779</v>
      </c>
    </row>
    <row r="136" spans="1:9" ht="12" customHeight="1" x14ac:dyDescent="0.3">
      <c r="A136" s="336" t="s">
        <v>68</v>
      </c>
      <c r="B136" s="330" t="s">
        <v>466</v>
      </c>
      <c r="C136" s="374">
        <v>0</v>
      </c>
      <c r="D136" s="374">
        <v>0</v>
      </c>
      <c r="E136" s="357">
        <v>0</v>
      </c>
      <c r="F136" s="638" t="s">
        <v>780</v>
      </c>
    </row>
    <row r="137" spans="1:9" ht="12" customHeight="1" x14ac:dyDescent="0.3">
      <c r="A137" s="336" t="s">
        <v>69</v>
      </c>
      <c r="B137" s="330" t="s">
        <v>467</v>
      </c>
      <c r="C137" s="374">
        <v>0</v>
      </c>
      <c r="D137" s="374">
        <v>4615</v>
      </c>
      <c r="E137" s="357">
        <v>0</v>
      </c>
      <c r="F137" s="638" t="s">
        <v>781</v>
      </c>
    </row>
    <row r="138" spans="1:9" ht="12" customHeight="1" x14ac:dyDescent="0.3">
      <c r="A138" s="336" t="s">
        <v>366</v>
      </c>
      <c r="B138" s="330" t="s">
        <v>468</v>
      </c>
      <c r="C138" s="374">
        <v>0</v>
      </c>
      <c r="D138" s="374">
        <v>0</v>
      </c>
      <c r="E138" s="357">
        <v>0</v>
      </c>
      <c r="F138" s="638" t="s">
        <v>782</v>
      </c>
    </row>
    <row r="139" spans="1:9" ht="12" customHeight="1" thickBot="1" x14ac:dyDescent="0.35">
      <c r="A139" s="334" t="s">
        <v>368</v>
      </c>
      <c r="B139" s="328" t="s">
        <v>469</v>
      </c>
      <c r="C139" s="374">
        <v>0</v>
      </c>
      <c r="D139" s="374">
        <v>0</v>
      </c>
      <c r="E139" s="357">
        <v>0</v>
      </c>
      <c r="F139" s="638" t="s">
        <v>783</v>
      </c>
    </row>
    <row r="140" spans="1:9" ht="15" customHeight="1" thickBot="1" x14ac:dyDescent="0.35">
      <c r="A140" s="341" t="s">
        <v>11</v>
      </c>
      <c r="B140" s="349" t="s">
        <v>470</v>
      </c>
      <c r="C140" s="85">
        <v>682836</v>
      </c>
      <c r="D140" s="85">
        <v>1059869</v>
      </c>
      <c r="E140" s="325">
        <v>1000589</v>
      </c>
      <c r="F140" s="638" t="s">
        <v>784</v>
      </c>
      <c r="G140" s="390"/>
      <c r="H140" s="390"/>
      <c r="I140" s="390"/>
    </row>
    <row r="141" spans="1:9" s="383" customFormat="1" ht="12.9" customHeight="1" x14ac:dyDescent="0.3">
      <c r="A141" s="336" t="s">
        <v>125</v>
      </c>
      <c r="B141" s="330" t="s">
        <v>471</v>
      </c>
      <c r="C141" s="374">
        <v>0</v>
      </c>
      <c r="D141" s="374">
        <v>0</v>
      </c>
      <c r="E141" s="357">
        <v>0</v>
      </c>
      <c r="F141" s="638" t="s">
        <v>785</v>
      </c>
    </row>
    <row r="142" spans="1:9" ht="12.75" customHeight="1" x14ac:dyDescent="0.3">
      <c r="A142" s="336" t="s">
        <v>126</v>
      </c>
      <c r="B142" s="330" t="s">
        <v>472</v>
      </c>
      <c r="C142" s="374">
        <v>0</v>
      </c>
      <c r="D142" s="374">
        <v>0</v>
      </c>
      <c r="E142" s="357">
        <v>0</v>
      </c>
      <c r="F142" s="638" t="s">
        <v>786</v>
      </c>
    </row>
    <row r="143" spans="1:9" ht="12.75" customHeight="1" x14ac:dyDescent="0.3">
      <c r="A143" s="336" t="s">
        <v>154</v>
      </c>
      <c r="B143" s="330" t="s">
        <v>473</v>
      </c>
      <c r="C143" s="374">
        <v>0</v>
      </c>
      <c r="D143" s="374">
        <v>0</v>
      </c>
      <c r="E143" s="357">
        <v>0</v>
      </c>
      <c r="F143" s="638" t="s">
        <v>787</v>
      </c>
    </row>
    <row r="144" spans="1:9" ht="12.75" customHeight="1" thickBot="1" x14ac:dyDescent="0.35">
      <c r="A144" s="336" t="s">
        <v>374</v>
      </c>
      <c r="B144" s="330" t="s">
        <v>474</v>
      </c>
      <c r="C144" s="374">
        <v>0</v>
      </c>
      <c r="D144" s="374">
        <v>0</v>
      </c>
      <c r="E144" s="357">
        <v>0</v>
      </c>
      <c r="F144" s="638" t="s">
        <v>788</v>
      </c>
    </row>
    <row r="145" spans="1:6" ht="16.2" thickBot="1" x14ac:dyDescent="0.35">
      <c r="A145" s="341" t="s">
        <v>12</v>
      </c>
      <c r="B145" s="349" t="s">
        <v>475</v>
      </c>
      <c r="C145" s="323">
        <v>0</v>
      </c>
      <c r="D145" s="323">
        <v>0</v>
      </c>
      <c r="E145" s="324">
        <v>0</v>
      </c>
      <c r="F145" s="638" t="s">
        <v>789</v>
      </c>
    </row>
    <row r="146" spans="1:6" ht="16.2" thickBot="1" x14ac:dyDescent="0.35">
      <c r="A146" s="366" t="s">
        <v>13</v>
      </c>
      <c r="B146" s="369" t="s">
        <v>476</v>
      </c>
      <c r="C146" s="323">
        <v>0</v>
      </c>
      <c r="D146" s="323">
        <v>0</v>
      </c>
      <c r="E146" s="324">
        <v>0</v>
      </c>
      <c r="F146" s="638" t="s">
        <v>790</v>
      </c>
    </row>
    <row r="148" spans="1:6" ht="18.75" customHeight="1" x14ac:dyDescent="0.3">
      <c r="A148" s="1282" t="s">
        <v>477</v>
      </c>
      <c r="B148" s="1282"/>
      <c r="C148" s="1282"/>
      <c r="D148" s="1282"/>
      <c r="E148" s="1282"/>
    </row>
    <row r="149" spans="1:6" ht="13.5" customHeight="1" thickBot="1" x14ac:dyDescent="0.35">
      <c r="A149" s="351" t="s">
        <v>109</v>
      </c>
      <c r="B149" s="351"/>
      <c r="C149" s="381"/>
      <c r="E149" s="368" t="s">
        <v>153</v>
      </c>
    </row>
    <row r="150" spans="1:6" ht="16.2" thickBot="1" x14ac:dyDescent="0.35">
      <c r="A150" s="341">
        <v>1</v>
      </c>
      <c r="B150" s="344" t="s">
        <v>478</v>
      </c>
      <c r="C150" s="367">
        <f>+C61-C125</f>
        <v>0</v>
      </c>
      <c r="D150" s="367">
        <f>+D61-D125</f>
        <v>0</v>
      </c>
      <c r="E150" s="367">
        <f>+E61-E125</f>
        <v>0</v>
      </c>
    </row>
    <row r="151" spans="1:6" ht="21" thickBot="1" x14ac:dyDescent="0.35">
      <c r="A151" s="341" t="s">
        <v>5</v>
      </c>
      <c r="B151" s="344" t="s">
        <v>479</v>
      </c>
      <c r="C151" s="367">
        <f>+C84-C145</f>
        <v>682836</v>
      </c>
      <c r="D151" s="367">
        <f>+D84-D145</f>
        <v>1059869</v>
      </c>
      <c r="E151" s="367">
        <f>+E84-E145</f>
        <v>1000589</v>
      </c>
    </row>
    <row r="152" spans="1:6" ht="7.5" customHeight="1" x14ac:dyDescent="0.3"/>
    <row r="154" spans="1:6" ht="12.75" customHeight="1" x14ac:dyDescent="0.3"/>
    <row r="155" spans="1:6" ht="12.75" customHeight="1" x14ac:dyDescent="0.3"/>
    <row r="156" spans="1:6" ht="12.75" customHeight="1" x14ac:dyDescent="0.3"/>
    <row r="157" spans="1:6" ht="12.75" customHeight="1" x14ac:dyDescent="0.3"/>
    <row r="158" spans="1:6" ht="12.75" customHeight="1" x14ac:dyDescent="0.3"/>
    <row r="159" spans="1:6" ht="12.75" customHeight="1" x14ac:dyDescent="0.3"/>
    <row r="160" spans="1:6" ht="12.75" customHeight="1" x14ac:dyDescent="0.3"/>
    <row r="161" spans="3:6" s="370" customFormat="1" ht="12.75" customHeight="1" x14ac:dyDescent="0.3">
      <c r="C161" s="371"/>
      <c r="D161" s="371"/>
      <c r="E161" s="371"/>
      <c r="F161" s="381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9" orientation="portrait" r:id="rId1"/>
  <headerFooter alignWithMargins="0">
    <oddHeader>&amp;C&amp;"Times New Roman CE,Félkövér"&amp;12
.......................Önkormányzat
2014. ÉVI ZÁRSZÁMADÁS
ÁLLAMIGAZGATÁSI FELADATOK MÉRLEGE
&amp;R&amp;"Times New Roman CE,Félkövér dőlt"&amp;11 1.4. melléklet a ....../2015. (......) önkormányzati rendelethez</oddHeader>
  </headerFooter>
  <rowBreaks count="1" manualBreakCount="1">
    <brk id="86" min="1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0"/>
  </sheetPr>
  <dimension ref="A1:E85"/>
  <sheetViews>
    <sheetView topLeftCell="A31" zoomScaleNormal="100" workbookViewId="0">
      <selection activeCell="A67" sqref="A67"/>
    </sheetView>
  </sheetViews>
  <sheetFormatPr defaultColWidth="9.33203125" defaultRowHeight="13.2" x14ac:dyDescent="0.25"/>
  <cols>
    <col min="1" max="1" width="71.109375" style="221" customWidth="1"/>
    <col min="2" max="2" width="6.109375" style="235" customWidth="1"/>
    <col min="3" max="3" width="18" style="618" customWidth="1"/>
    <col min="4" max="16384" width="9.33203125" style="618"/>
  </cols>
  <sheetData>
    <row r="1" spans="1:3" ht="32.25" customHeight="1" x14ac:dyDescent="0.25">
      <c r="A1" s="1473" t="s">
        <v>290</v>
      </c>
      <c r="B1" s="1473"/>
      <c r="C1" s="1473"/>
    </row>
    <row r="2" spans="1:3" ht="15.6" x14ac:dyDescent="0.25">
      <c r="A2" s="1472" t="str">
        <f>+CONCATENATE(LEFT(ÖSSZEFÜGGÉSEK!A4,4)+5,". év")</f>
        <v>2019. év</v>
      </c>
      <c r="B2" s="1472"/>
      <c r="C2" s="1472"/>
    </row>
    <row r="4" spans="1:3" ht="13.8" thickBot="1" x14ac:dyDescent="0.3">
      <c r="B4" s="1480" t="s">
        <v>245</v>
      </c>
      <c r="C4" s="1480"/>
    </row>
    <row r="5" spans="1:3" s="222" customFormat="1" ht="31.5" customHeight="1" x14ac:dyDescent="0.25">
      <c r="A5" s="1474" t="s">
        <v>291</v>
      </c>
      <c r="B5" s="1478" t="s">
        <v>247</v>
      </c>
      <c r="C5" s="1476" t="s">
        <v>292</v>
      </c>
    </row>
    <row r="6" spans="1:3" s="222" customFormat="1" x14ac:dyDescent="0.25">
      <c r="A6" s="1475"/>
      <c r="B6" s="1479"/>
      <c r="C6" s="1477"/>
    </row>
    <row r="7" spans="1:3" s="226" customFormat="1" ht="13.8" thickBot="1" x14ac:dyDescent="0.3">
      <c r="A7" s="223" t="s">
        <v>423</v>
      </c>
      <c r="B7" s="224" t="s">
        <v>424</v>
      </c>
      <c r="C7" s="225" t="s">
        <v>425</v>
      </c>
    </row>
    <row r="8" spans="1:3" ht="15.75" customHeight="1" x14ac:dyDescent="0.25">
      <c r="A8" s="603" t="s">
        <v>661</v>
      </c>
      <c r="B8" s="227" t="s">
        <v>252</v>
      </c>
      <c r="C8" s="228">
        <v>2215134</v>
      </c>
    </row>
    <row r="9" spans="1:3" ht="15.75" customHeight="1" x14ac:dyDescent="0.25">
      <c r="A9" s="603" t="s">
        <v>662</v>
      </c>
      <c r="B9" s="229" t="s">
        <v>253</v>
      </c>
      <c r="C9" s="228">
        <v>1163629</v>
      </c>
    </row>
    <row r="10" spans="1:3" ht="15.75" customHeight="1" x14ac:dyDescent="0.25">
      <c r="A10" s="603" t="s">
        <v>663</v>
      </c>
      <c r="B10" s="229" t="s">
        <v>254</v>
      </c>
      <c r="C10" s="228">
        <v>66720</v>
      </c>
    </row>
    <row r="11" spans="1:3" ht="15.75" customHeight="1" x14ac:dyDescent="0.25">
      <c r="A11" s="603" t="s">
        <v>664</v>
      </c>
      <c r="B11" s="229" t="s">
        <v>255</v>
      </c>
      <c r="C11" s="230">
        <v>452835</v>
      </c>
    </row>
    <row r="12" spans="1:3" ht="15.75" customHeight="1" x14ac:dyDescent="0.25">
      <c r="A12" s="603" t="s">
        <v>665</v>
      </c>
      <c r="B12" s="229" t="s">
        <v>256</v>
      </c>
      <c r="C12" s="230"/>
    </row>
    <row r="13" spans="1:3" ht="15.75" customHeight="1" x14ac:dyDescent="0.25">
      <c r="A13" s="603" t="s">
        <v>666</v>
      </c>
      <c r="B13" s="229" t="s">
        <v>257</v>
      </c>
      <c r="C13" s="230">
        <v>-75497</v>
      </c>
    </row>
    <row r="14" spans="1:3" ht="15.75" customHeight="1" x14ac:dyDescent="0.25">
      <c r="A14" s="603" t="s">
        <v>667</v>
      </c>
      <c r="B14" s="229" t="s">
        <v>258</v>
      </c>
      <c r="C14" s="231">
        <f>+C8+C9+C10+C11+C12+C13</f>
        <v>3822821</v>
      </c>
    </row>
    <row r="15" spans="1:3" ht="15.75" customHeight="1" x14ac:dyDescent="0.25">
      <c r="A15" s="603" t="s">
        <v>733</v>
      </c>
      <c r="B15" s="229" t="s">
        <v>259</v>
      </c>
      <c r="C15" s="670">
        <v>1136</v>
      </c>
    </row>
    <row r="16" spans="1:3" ht="15.75" customHeight="1" x14ac:dyDescent="0.25">
      <c r="A16" s="603" t="s">
        <v>668</v>
      </c>
      <c r="B16" s="229" t="s">
        <v>260</v>
      </c>
      <c r="C16" s="230">
        <v>86500</v>
      </c>
    </row>
    <row r="17" spans="1:5" ht="15.75" customHeight="1" x14ac:dyDescent="0.25">
      <c r="A17" s="603" t="s">
        <v>669</v>
      </c>
      <c r="B17" s="229" t="s">
        <v>13</v>
      </c>
      <c r="C17" s="230">
        <v>98869</v>
      </c>
    </row>
    <row r="18" spans="1:5" ht="15.75" customHeight="1" x14ac:dyDescent="0.25">
      <c r="A18" s="603" t="s">
        <v>670</v>
      </c>
      <c r="B18" s="229" t="s">
        <v>14</v>
      </c>
      <c r="C18" s="231">
        <f>+C15+C16+C17</f>
        <v>186505</v>
      </c>
    </row>
    <row r="19" spans="1:5" s="619" customFormat="1" ht="15.75" customHeight="1" x14ac:dyDescent="0.25">
      <c r="A19" s="603" t="s">
        <v>671</v>
      </c>
      <c r="B19" s="229" t="s">
        <v>15</v>
      </c>
      <c r="C19" s="230"/>
    </row>
    <row r="20" spans="1:5" ht="15.75" customHeight="1" x14ac:dyDescent="0.25">
      <c r="A20" s="603" t="s">
        <v>672</v>
      </c>
      <c r="B20" s="229" t="s">
        <v>16</v>
      </c>
      <c r="C20" s="230">
        <v>460744</v>
      </c>
    </row>
    <row r="21" spans="1:5" ht="15.75" customHeight="1" thickBot="1" x14ac:dyDescent="0.3">
      <c r="A21" s="232" t="s">
        <v>673</v>
      </c>
      <c r="B21" s="233" t="s">
        <v>17</v>
      </c>
      <c r="C21" s="234">
        <f>+C14+C18+C19+C20</f>
        <v>4470070</v>
      </c>
    </row>
    <row r="22" spans="1:5" ht="15.6" x14ac:dyDescent="0.3">
      <c r="A22" s="613"/>
      <c r="B22" s="616"/>
      <c r="C22" s="614"/>
      <c r="D22" s="614"/>
      <c r="E22" s="614"/>
    </row>
    <row r="23" spans="1:5" ht="42" customHeight="1" x14ac:dyDescent="0.3">
      <c r="A23" s="1464" t="s">
        <v>963</v>
      </c>
      <c r="B23" s="1464"/>
      <c r="C23" s="1464"/>
      <c r="D23" s="614"/>
      <c r="E23" s="614"/>
    </row>
    <row r="24" spans="1:5" ht="15.6" x14ac:dyDescent="0.3">
      <c r="A24" s="1464" t="s">
        <v>962</v>
      </c>
      <c r="B24" s="1464"/>
      <c r="C24" s="1464"/>
      <c r="D24" s="614"/>
      <c r="E24" s="614"/>
    </row>
    <row r="25" spans="1:5" ht="15.6" x14ac:dyDescent="0.3">
      <c r="A25" s="924"/>
      <c r="B25" s="925"/>
      <c r="C25" s="926"/>
      <c r="D25" s="620"/>
      <c r="E25" s="620"/>
    </row>
    <row r="26" spans="1:5" ht="16.2" thickBot="1" x14ac:dyDescent="0.35">
      <c r="A26" s="924"/>
      <c r="B26" s="1465" t="s">
        <v>245</v>
      </c>
      <c r="C26" s="1465"/>
      <c r="D26" s="620"/>
      <c r="E26" s="620"/>
    </row>
    <row r="27" spans="1:5" x14ac:dyDescent="0.25">
      <c r="A27" s="1466" t="s">
        <v>291</v>
      </c>
      <c r="B27" s="1468" t="s">
        <v>247</v>
      </c>
      <c r="C27" s="1470" t="s">
        <v>292</v>
      </c>
    </row>
    <row r="28" spans="1:5" x14ac:dyDescent="0.25">
      <c r="A28" s="1467"/>
      <c r="B28" s="1469"/>
      <c r="C28" s="1471"/>
    </row>
    <row r="29" spans="1:5" ht="13.8" thickBot="1" x14ac:dyDescent="0.3">
      <c r="A29" s="927" t="s">
        <v>423</v>
      </c>
      <c r="B29" s="928" t="s">
        <v>424</v>
      </c>
      <c r="C29" s="929" t="s">
        <v>425</v>
      </c>
    </row>
    <row r="30" spans="1:5" x14ac:dyDescent="0.25">
      <c r="A30" s="930" t="s">
        <v>661</v>
      </c>
      <c r="B30" s="931" t="s">
        <v>252</v>
      </c>
      <c r="C30" s="932">
        <v>155430</v>
      </c>
    </row>
    <row r="31" spans="1:5" x14ac:dyDescent="0.25">
      <c r="A31" s="930" t="s">
        <v>662</v>
      </c>
      <c r="B31" s="933" t="s">
        <v>253</v>
      </c>
      <c r="C31" s="932"/>
    </row>
    <row r="32" spans="1:5" x14ac:dyDescent="0.25">
      <c r="A32" s="930" t="s">
        <v>663</v>
      </c>
      <c r="B32" s="933" t="s">
        <v>254</v>
      </c>
      <c r="C32" s="932">
        <v>344</v>
      </c>
    </row>
    <row r="33" spans="1:3" x14ac:dyDescent="0.25">
      <c r="A33" s="930" t="s">
        <v>664</v>
      </c>
      <c r="B33" s="933" t="s">
        <v>255</v>
      </c>
      <c r="C33" s="934">
        <v>-24421</v>
      </c>
    </row>
    <row r="34" spans="1:3" x14ac:dyDescent="0.25">
      <c r="A34" s="930" t="s">
        <v>665</v>
      </c>
      <c r="B34" s="933" t="s">
        <v>256</v>
      </c>
      <c r="C34" s="934"/>
    </row>
    <row r="35" spans="1:3" x14ac:dyDescent="0.25">
      <c r="A35" s="930" t="s">
        <v>666</v>
      </c>
      <c r="B35" s="933" t="s">
        <v>257</v>
      </c>
      <c r="C35" s="934">
        <v>17</v>
      </c>
    </row>
    <row r="36" spans="1:3" x14ac:dyDescent="0.25">
      <c r="A36" s="930" t="s">
        <v>667</v>
      </c>
      <c r="B36" s="933" t="s">
        <v>258</v>
      </c>
      <c r="C36" s="935">
        <f>SUM(C30:C35)</f>
        <v>131370</v>
      </c>
    </row>
    <row r="37" spans="1:3" x14ac:dyDescent="0.25">
      <c r="A37" s="930" t="s">
        <v>733</v>
      </c>
      <c r="B37" s="933" t="s">
        <v>259</v>
      </c>
      <c r="C37" s="936">
        <v>30</v>
      </c>
    </row>
    <row r="38" spans="1:3" x14ac:dyDescent="0.25">
      <c r="A38" s="930" t="s">
        <v>668</v>
      </c>
      <c r="B38" s="933" t="s">
        <v>260</v>
      </c>
      <c r="C38" s="934">
        <v>2860</v>
      </c>
    </row>
    <row r="39" spans="1:3" x14ac:dyDescent="0.25">
      <c r="A39" s="930" t="s">
        <v>669</v>
      </c>
      <c r="B39" s="933" t="s">
        <v>13</v>
      </c>
      <c r="C39" s="934"/>
    </row>
    <row r="40" spans="1:3" x14ac:dyDescent="0.25">
      <c r="A40" s="930" t="s">
        <v>670</v>
      </c>
      <c r="B40" s="933" t="s">
        <v>14</v>
      </c>
      <c r="C40" s="935">
        <f>C38+C39+C37</f>
        <v>2890</v>
      </c>
    </row>
    <row r="41" spans="1:3" x14ac:dyDescent="0.25">
      <c r="A41" s="930" t="s">
        <v>671</v>
      </c>
      <c r="B41" s="933" t="s">
        <v>15</v>
      </c>
      <c r="C41" s="934"/>
    </row>
    <row r="42" spans="1:3" x14ac:dyDescent="0.25">
      <c r="A42" s="930" t="s">
        <v>672</v>
      </c>
      <c r="B42" s="933" t="s">
        <v>16</v>
      </c>
      <c r="C42" s="937">
        <v>8070</v>
      </c>
    </row>
    <row r="43" spans="1:3" ht="13.8" thickBot="1" x14ac:dyDescent="0.3">
      <c r="A43" s="938" t="s">
        <v>673</v>
      </c>
      <c r="B43" s="939" t="s">
        <v>17</v>
      </c>
      <c r="C43" s="940">
        <f>+C36+C40+C41+C42</f>
        <v>142330</v>
      </c>
    </row>
    <row r="44" spans="1:3" x14ac:dyDescent="0.25">
      <c r="A44" s="1044"/>
      <c r="B44" s="1045"/>
      <c r="C44" s="1046"/>
    </row>
    <row r="45" spans="1:3" ht="26.25" customHeight="1" x14ac:dyDescent="0.25">
      <c r="A45" s="1464" t="s">
        <v>986</v>
      </c>
      <c r="B45" s="1464"/>
      <c r="C45" s="1464"/>
    </row>
    <row r="46" spans="1:3" x14ac:dyDescent="0.25">
      <c r="A46" s="1464" t="s">
        <v>962</v>
      </c>
      <c r="B46" s="1464"/>
      <c r="C46" s="1464"/>
    </row>
    <row r="47" spans="1:3" ht="13.8" thickBot="1" x14ac:dyDescent="0.3">
      <c r="B47" s="1465" t="s">
        <v>245</v>
      </c>
      <c r="C47" s="1465"/>
    </row>
    <row r="48" spans="1:3" x14ac:dyDescent="0.25">
      <c r="A48" s="1466" t="s">
        <v>291</v>
      </c>
      <c r="B48" s="1468" t="s">
        <v>247</v>
      </c>
      <c r="C48" s="1470" t="s">
        <v>292</v>
      </c>
    </row>
    <row r="49" spans="1:3" x14ac:dyDescent="0.25">
      <c r="A49" s="1467"/>
      <c r="B49" s="1469"/>
      <c r="C49" s="1471"/>
    </row>
    <row r="50" spans="1:3" ht="13.8" thickBot="1" x14ac:dyDescent="0.3">
      <c r="A50" s="927" t="s">
        <v>423</v>
      </c>
      <c r="B50" s="928" t="s">
        <v>424</v>
      </c>
      <c r="C50" s="929" t="s">
        <v>425</v>
      </c>
    </row>
    <row r="51" spans="1:3" x14ac:dyDescent="0.25">
      <c r="A51" s="930" t="s">
        <v>661</v>
      </c>
      <c r="B51" s="931" t="s">
        <v>252</v>
      </c>
      <c r="C51" s="932">
        <v>13831</v>
      </c>
    </row>
    <row r="52" spans="1:3" x14ac:dyDescent="0.25">
      <c r="A52" s="930" t="s">
        <v>662</v>
      </c>
      <c r="B52" s="933" t="s">
        <v>253</v>
      </c>
      <c r="C52" s="932"/>
    </row>
    <row r="53" spans="1:3" x14ac:dyDescent="0.25">
      <c r="A53" s="930" t="s">
        <v>663</v>
      </c>
      <c r="B53" s="933" t="s">
        <v>254</v>
      </c>
      <c r="C53" s="932">
        <v>52</v>
      </c>
    </row>
    <row r="54" spans="1:3" x14ac:dyDescent="0.25">
      <c r="A54" s="930" t="s">
        <v>664</v>
      </c>
      <c r="B54" s="933" t="s">
        <v>255</v>
      </c>
      <c r="C54" s="934">
        <v>-3235</v>
      </c>
    </row>
    <row r="55" spans="1:3" x14ac:dyDescent="0.25">
      <c r="A55" s="930" t="s">
        <v>665</v>
      </c>
      <c r="B55" s="933" t="s">
        <v>256</v>
      </c>
      <c r="C55" s="934"/>
    </row>
    <row r="56" spans="1:3" x14ac:dyDescent="0.25">
      <c r="A56" s="930" t="s">
        <v>666</v>
      </c>
      <c r="B56" s="933" t="s">
        <v>257</v>
      </c>
      <c r="C56" s="934">
        <v>1389</v>
      </c>
    </row>
    <row r="57" spans="1:3" x14ac:dyDescent="0.25">
      <c r="A57" s="930" t="s">
        <v>667</v>
      </c>
      <c r="B57" s="933" t="s">
        <v>258</v>
      </c>
      <c r="C57" s="935">
        <f>+C51+C52+C53+C54+C55+C56</f>
        <v>12037</v>
      </c>
    </row>
    <row r="58" spans="1:3" x14ac:dyDescent="0.25">
      <c r="A58" s="930" t="s">
        <v>733</v>
      </c>
      <c r="B58" s="933" t="s">
        <v>259</v>
      </c>
      <c r="C58" s="1043"/>
    </row>
    <row r="59" spans="1:3" x14ac:dyDescent="0.25">
      <c r="A59" s="930" t="s">
        <v>668</v>
      </c>
      <c r="B59" s="933" t="s">
        <v>260</v>
      </c>
      <c r="C59" s="934">
        <v>1051</v>
      </c>
    </row>
    <row r="60" spans="1:3" x14ac:dyDescent="0.25">
      <c r="A60" s="930" t="s">
        <v>669</v>
      </c>
      <c r="B60" s="933" t="s">
        <v>13</v>
      </c>
      <c r="C60" s="934"/>
    </row>
    <row r="61" spans="1:3" x14ac:dyDescent="0.25">
      <c r="A61" s="930" t="s">
        <v>670</v>
      </c>
      <c r="B61" s="933" t="s">
        <v>14</v>
      </c>
      <c r="C61" s="935">
        <f>+C58+C59+C60</f>
        <v>1051</v>
      </c>
    </row>
    <row r="62" spans="1:3" x14ac:dyDescent="0.25">
      <c r="A62" s="930" t="s">
        <v>671</v>
      </c>
      <c r="B62" s="933" t="s">
        <v>15</v>
      </c>
      <c r="C62" s="934"/>
    </row>
    <row r="63" spans="1:3" x14ac:dyDescent="0.25">
      <c r="A63" s="930" t="s">
        <v>672</v>
      </c>
      <c r="B63" s="933" t="s">
        <v>16</v>
      </c>
      <c r="C63" s="934">
        <v>1941</v>
      </c>
    </row>
    <row r="64" spans="1:3" ht="13.8" thickBot="1" x14ac:dyDescent="0.3">
      <c r="A64" s="938" t="s">
        <v>673</v>
      </c>
      <c r="B64" s="939" t="s">
        <v>17</v>
      </c>
      <c r="C64" s="940">
        <f>+C57+C61+C62+C63</f>
        <v>15029</v>
      </c>
    </row>
    <row r="66" spans="1:3" ht="38.25" customHeight="1" x14ac:dyDescent="0.25">
      <c r="A66" s="1464" t="s">
        <v>1029</v>
      </c>
      <c r="B66" s="1464"/>
      <c r="C66" s="1464"/>
    </row>
    <row r="67" spans="1:3" x14ac:dyDescent="0.25">
      <c r="A67" s="924"/>
      <c r="B67" s="925"/>
      <c r="C67" s="926"/>
    </row>
    <row r="68" spans="1:3" ht="13.8" thickBot="1" x14ac:dyDescent="0.3">
      <c r="A68" s="924"/>
      <c r="B68" s="1465" t="s">
        <v>245</v>
      </c>
      <c r="C68" s="1465"/>
    </row>
    <row r="69" spans="1:3" x14ac:dyDescent="0.25">
      <c r="A69" s="1466" t="s">
        <v>291</v>
      </c>
      <c r="B69" s="1468" t="s">
        <v>247</v>
      </c>
      <c r="C69" s="1470" t="s">
        <v>292</v>
      </c>
    </row>
    <row r="70" spans="1:3" x14ac:dyDescent="0.25">
      <c r="A70" s="1467"/>
      <c r="B70" s="1469"/>
      <c r="C70" s="1471"/>
    </row>
    <row r="71" spans="1:3" ht="13.8" thickBot="1" x14ac:dyDescent="0.3">
      <c r="A71" s="927" t="s">
        <v>423</v>
      </c>
      <c r="B71" s="928" t="s">
        <v>424</v>
      </c>
      <c r="C71" s="929" t="s">
        <v>425</v>
      </c>
    </row>
    <row r="72" spans="1:3" x14ac:dyDescent="0.25">
      <c r="A72" s="930" t="s">
        <v>661</v>
      </c>
      <c r="B72" s="931" t="s">
        <v>252</v>
      </c>
      <c r="C72" s="932">
        <v>11760</v>
      </c>
    </row>
    <row r="73" spans="1:3" x14ac:dyDescent="0.25">
      <c r="A73" s="930" t="s">
        <v>662</v>
      </c>
      <c r="B73" s="933" t="s">
        <v>253</v>
      </c>
      <c r="C73" s="932"/>
    </row>
    <row r="74" spans="1:3" x14ac:dyDescent="0.25">
      <c r="A74" s="930" t="s">
        <v>663</v>
      </c>
      <c r="B74" s="933" t="s">
        <v>254</v>
      </c>
      <c r="C74" s="932">
        <v>5</v>
      </c>
    </row>
    <row r="75" spans="1:3" x14ac:dyDescent="0.25">
      <c r="A75" s="930" t="s">
        <v>664</v>
      </c>
      <c r="B75" s="933" t="s">
        <v>255</v>
      </c>
      <c r="C75" s="934">
        <v>-6194</v>
      </c>
    </row>
    <row r="76" spans="1:3" x14ac:dyDescent="0.25">
      <c r="A76" s="930" t="s">
        <v>665</v>
      </c>
      <c r="B76" s="933" t="s">
        <v>256</v>
      </c>
      <c r="C76" s="934"/>
    </row>
    <row r="77" spans="1:3" x14ac:dyDescent="0.25">
      <c r="A77" s="930" t="s">
        <v>666</v>
      </c>
      <c r="B77" s="933" t="s">
        <v>257</v>
      </c>
      <c r="C77" s="934">
        <v>3592</v>
      </c>
    </row>
    <row r="78" spans="1:3" x14ac:dyDescent="0.25">
      <c r="A78" s="930" t="s">
        <v>667</v>
      </c>
      <c r="B78" s="933" t="s">
        <v>258</v>
      </c>
      <c r="C78" s="935">
        <f>+C72+C73+C74+C75+C76+C77</f>
        <v>9163</v>
      </c>
    </row>
    <row r="79" spans="1:3" x14ac:dyDescent="0.25">
      <c r="A79" s="930" t="s">
        <v>733</v>
      </c>
      <c r="B79" s="933" t="s">
        <v>259</v>
      </c>
      <c r="C79" s="1043"/>
    </row>
    <row r="80" spans="1:3" x14ac:dyDescent="0.25">
      <c r="A80" s="930" t="s">
        <v>668</v>
      </c>
      <c r="B80" s="933" t="s">
        <v>260</v>
      </c>
      <c r="C80" s="937">
        <v>370</v>
      </c>
    </row>
    <row r="81" spans="1:3" x14ac:dyDescent="0.25">
      <c r="A81" s="930" t="s">
        <v>669</v>
      </c>
      <c r="B81" s="933" t="s">
        <v>13</v>
      </c>
      <c r="C81" s="934"/>
    </row>
    <row r="82" spans="1:3" x14ac:dyDescent="0.25">
      <c r="A82" s="930" t="s">
        <v>670</v>
      </c>
      <c r="B82" s="933" t="s">
        <v>14</v>
      </c>
      <c r="C82" s="935">
        <f>+C79+C80+C81</f>
        <v>370</v>
      </c>
    </row>
    <row r="83" spans="1:3" x14ac:dyDescent="0.25">
      <c r="A83" s="930" t="s">
        <v>671</v>
      </c>
      <c r="B83" s="933" t="s">
        <v>15</v>
      </c>
      <c r="C83" s="934"/>
    </row>
    <row r="84" spans="1:3" x14ac:dyDescent="0.25">
      <c r="A84" s="930" t="s">
        <v>672</v>
      </c>
      <c r="B84" s="933" t="s">
        <v>16</v>
      </c>
      <c r="C84" s="934">
        <v>3890</v>
      </c>
    </row>
    <row r="85" spans="1:3" ht="13.8" thickBot="1" x14ac:dyDescent="0.3">
      <c r="A85" s="938" t="s">
        <v>673</v>
      </c>
      <c r="B85" s="939" t="s">
        <v>17</v>
      </c>
      <c r="C85" s="940">
        <f>+C78+C82+C83+C84</f>
        <v>13423</v>
      </c>
    </row>
  </sheetData>
  <mergeCells count="23">
    <mergeCell ref="A23:C23"/>
    <mergeCell ref="A24:C24"/>
    <mergeCell ref="B26:C26"/>
    <mergeCell ref="A2:C2"/>
    <mergeCell ref="A1:C1"/>
    <mergeCell ref="A5:A6"/>
    <mergeCell ref="C5:C6"/>
    <mergeCell ref="B5:B6"/>
    <mergeCell ref="B4:C4"/>
    <mergeCell ref="A27:A28"/>
    <mergeCell ref="B27:B28"/>
    <mergeCell ref="C27:C28"/>
    <mergeCell ref="A48:A49"/>
    <mergeCell ref="B48:B49"/>
    <mergeCell ref="C48:C49"/>
    <mergeCell ref="A45:C45"/>
    <mergeCell ref="A46:C46"/>
    <mergeCell ref="B47:C47"/>
    <mergeCell ref="A66:C66"/>
    <mergeCell ref="B68:C68"/>
    <mergeCell ref="A69:A70"/>
    <mergeCell ref="B69:B70"/>
    <mergeCell ref="C69:C70"/>
  </mergeCells>
  <phoneticPr fontId="0" type="noConversion"/>
  <printOptions horizontalCentered="1"/>
  <pageMargins left="0.78740157480314965" right="0.78740157480314965" top="1.2598425196850394" bottom="0.98425196850393704" header="0.51181102362204722" footer="0.51181102362204722"/>
  <pageSetup paperSize="9" orientation="portrait" r:id="rId1"/>
  <headerFooter alignWithMargins="0">
    <oddHeader>&amp;L&amp;"Times New Roman,Félkövér dőlt"Gönyű Község Önkormányzata&amp;R&amp;"Times New Roman CE,Félkövér dőlt"7.2. tájékoztató tábla a 12/2020. (VII.7.) önkormányzati rendelethez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50"/>
  </sheetPr>
  <dimension ref="A1:F105"/>
  <sheetViews>
    <sheetView zoomScaleNormal="100" workbookViewId="0">
      <selection activeCell="A79" sqref="A79:XFD79"/>
    </sheetView>
  </sheetViews>
  <sheetFormatPr defaultColWidth="12" defaultRowHeight="15.6" x14ac:dyDescent="0.3"/>
  <cols>
    <col min="1" max="1" width="58.77734375" style="215" customWidth="1"/>
    <col min="2" max="2" width="6.77734375" style="215" customWidth="1"/>
    <col min="3" max="3" width="13.77734375" style="215" customWidth="1"/>
    <col min="4" max="4" width="15" style="215" customWidth="1"/>
    <col min="5" max="16384" width="12" style="215"/>
  </cols>
  <sheetData>
    <row r="1" spans="1:4" ht="48" customHeight="1" x14ac:dyDescent="0.3">
      <c r="A1" s="1485" t="str">
        <f>+CONCATENATE("VAGYONKIMUTATÁS",CHAR(10),"az érték nélkül nyilvántartott eszközökről",CHAR(10),LEFT(ÖSSZEFÜGGÉSEK!A4,4)+5,".")</f>
        <v>VAGYONKIMUTATÁS
az érték nélkül nyilvántartott eszközökről
2019.</v>
      </c>
      <c r="B1" s="1486"/>
      <c r="C1" s="1486"/>
      <c r="D1" s="1486"/>
    </row>
    <row r="2" spans="1:4" ht="23.25" customHeight="1" x14ac:dyDescent="0.3">
      <c r="A2" s="1485" t="s">
        <v>823</v>
      </c>
      <c r="B2" s="1485"/>
      <c r="C2" s="1485"/>
      <c r="D2" s="1485"/>
    </row>
    <row r="3" spans="1:4" ht="16.2" thickBot="1" x14ac:dyDescent="0.35"/>
    <row r="4" spans="1:4" ht="43.5" customHeight="1" thickBot="1" x14ac:dyDescent="0.35">
      <c r="A4" s="624" t="s">
        <v>51</v>
      </c>
      <c r="B4" s="316" t="s">
        <v>247</v>
      </c>
      <c r="C4" s="625" t="s">
        <v>293</v>
      </c>
      <c r="D4" s="626" t="s">
        <v>294</v>
      </c>
    </row>
    <row r="5" spans="1:4" ht="16.2" thickBot="1" x14ac:dyDescent="0.35">
      <c r="A5" s="236" t="s">
        <v>423</v>
      </c>
      <c r="B5" s="237" t="s">
        <v>424</v>
      </c>
      <c r="C5" s="237" t="s">
        <v>425</v>
      </c>
      <c r="D5" s="238" t="s">
        <v>426</v>
      </c>
    </row>
    <row r="6" spans="1:4" ht="15.75" customHeight="1" x14ac:dyDescent="0.3">
      <c r="A6" s="247" t="s">
        <v>702</v>
      </c>
      <c r="B6" s="240" t="s">
        <v>4</v>
      </c>
      <c r="C6" s="241"/>
      <c r="D6" s="726">
        <v>25372</v>
      </c>
    </row>
    <row r="7" spans="1:4" ht="15.75" customHeight="1" x14ac:dyDescent="0.3">
      <c r="A7" s="247" t="s">
        <v>703</v>
      </c>
      <c r="B7" s="244" t="s">
        <v>5</v>
      </c>
      <c r="C7" s="245"/>
      <c r="D7" s="687"/>
    </row>
    <row r="8" spans="1:4" ht="15.75" customHeight="1" x14ac:dyDescent="0.3">
      <c r="A8" s="247" t="s">
        <v>704</v>
      </c>
      <c r="B8" s="244" t="s">
        <v>6</v>
      </c>
      <c r="C8" s="245"/>
      <c r="D8" s="687"/>
    </row>
    <row r="9" spans="1:4" ht="15.75" customHeight="1" thickBot="1" x14ac:dyDescent="0.35">
      <c r="A9" s="248" t="s">
        <v>705</v>
      </c>
      <c r="B9" s="249" t="s">
        <v>7</v>
      </c>
      <c r="C9" s="250"/>
      <c r="D9" s="727"/>
    </row>
    <row r="10" spans="1:4" ht="15.75" customHeight="1" thickBot="1" x14ac:dyDescent="0.35">
      <c r="A10" s="628" t="s">
        <v>706</v>
      </c>
      <c r="B10" s="629" t="s">
        <v>8</v>
      </c>
      <c r="C10" s="630"/>
      <c r="D10" s="728">
        <f>+D11+D12+D13+D14</f>
        <v>103558</v>
      </c>
    </row>
    <row r="11" spans="1:4" ht="15.75" customHeight="1" x14ac:dyDescent="0.3">
      <c r="A11" s="627" t="s">
        <v>707</v>
      </c>
      <c r="B11" s="240" t="s">
        <v>9</v>
      </c>
      <c r="C11" s="241"/>
      <c r="D11" s="726">
        <v>103558</v>
      </c>
    </row>
    <row r="12" spans="1:4" ht="15.75" customHeight="1" x14ac:dyDescent="0.3">
      <c r="A12" s="247" t="s">
        <v>708</v>
      </c>
      <c r="B12" s="244" t="s">
        <v>10</v>
      </c>
      <c r="C12" s="245"/>
      <c r="D12" s="687"/>
    </row>
    <row r="13" spans="1:4" ht="15.75" customHeight="1" x14ac:dyDescent="0.3">
      <c r="A13" s="247" t="s">
        <v>709</v>
      </c>
      <c r="B13" s="244" t="s">
        <v>11</v>
      </c>
      <c r="C13" s="245"/>
      <c r="D13" s="687"/>
    </row>
    <row r="14" spans="1:4" ht="15.75" customHeight="1" thickBot="1" x14ac:dyDescent="0.35">
      <c r="A14" s="248" t="s">
        <v>710</v>
      </c>
      <c r="B14" s="249" t="s">
        <v>12</v>
      </c>
      <c r="C14" s="250"/>
      <c r="D14" s="727"/>
    </row>
    <row r="15" spans="1:4" ht="15.75" customHeight="1" thickBot="1" x14ac:dyDescent="0.35">
      <c r="A15" s="628" t="s">
        <v>711</v>
      </c>
      <c r="B15" s="629" t="s">
        <v>13</v>
      </c>
      <c r="C15" s="630"/>
      <c r="D15" s="728">
        <f>+D16+D17+D18</f>
        <v>0</v>
      </c>
    </row>
    <row r="16" spans="1:4" ht="15.75" customHeight="1" x14ac:dyDescent="0.3">
      <c r="A16" s="627" t="s">
        <v>712</v>
      </c>
      <c r="B16" s="240" t="s">
        <v>14</v>
      </c>
      <c r="C16" s="241"/>
      <c r="D16" s="726"/>
    </row>
    <row r="17" spans="1:6" ht="15.75" customHeight="1" x14ac:dyDescent="0.3">
      <c r="A17" s="247" t="s">
        <v>713</v>
      </c>
      <c r="B17" s="244" t="s">
        <v>15</v>
      </c>
      <c r="C17" s="245"/>
      <c r="D17" s="687"/>
    </row>
    <row r="18" spans="1:6" ht="15.75" customHeight="1" thickBot="1" x14ac:dyDescent="0.35">
      <c r="A18" s="248" t="s">
        <v>714</v>
      </c>
      <c r="B18" s="249" t="s">
        <v>16</v>
      </c>
      <c r="C18" s="250"/>
      <c r="D18" s="727"/>
    </row>
    <row r="19" spans="1:6" ht="15.75" customHeight="1" thickBot="1" x14ac:dyDescent="0.35">
      <c r="A19" s="628" t="s">
        <v>719</v>
      </c>
      <c r="B19" s="629" t="s">
        <v>17</v>
      </c>
      <c r="C19" s="630">
        <f>C20</f>
        <v>6931</v>
      </c>
      <c r="D19" s="688">
        <f>+D20+D21+D22</f>
        <v>5751</v>
      </c>
    </row>
    <row r="20" spans="1:6" ht="15.75" customHeight="1" x14ac:dyDescent="0.3">
      <c r="A20" s="627" t="s">
        <v>837</v>
      </c>
      <c r="B20" s="240" t="s">
        <v>18</v>
      </c>
      <c r="C20" s="241">
        <v>6931</v>
      </c>
      <c r="D20" s="726">
        <v>5751</v>
      </c>
    </row>
    <row r="21" spans="1:6" ht="15.75" customHeight="1" x14ac:dyDescent="0.3">
      <c r="A21" s="247" t="s">
        <v>715</v>
      </c>
      <c r="B21" s="244" t="s">
        <v>19</v>
      </c>
      <c r="C21" s="245"/>
      <c r="D21" s="687"/>
    </row>
    <row r="22" spans="1:6" ht="15.75" customHeight="1" x14ac:dyDescent="0.3">
      <c r="A22" s="247" t="s">
        <v>716</v>
      </c>
      <c r="B22" s="244" t="s">
        <v>20</v>
      </c>
      <c r="C22" s="245"/>
      <c r="D22" s="687"/>
    </row>
    <row r="23" spans="1:6" ht="15.75" customHeight="1" x14ac:dyDescent="0.3">
      <c r="A23" s="247" t="s">
        <v>717</v>
      </c>
      <c r="B23" s="244" t="s">
        <v>21</v>
      </c>
      <c r="C23" s="245"/>
      <c r="D23" s="246"/>
    </row>
    <row r="24" spans="1:6" ht="15.75" customHeight="1" thickBot="1" x14ac:dyDescent="0.35">
      <c r="A24" s="247"/>
      <c r="B24" s="244" t="s">
        <v>22</v>
      </c>
      <c r="C24" s="245"/>
      <c r="D24" s="246"/>
    </row>
    <row r="25" spans="1:6" ht="15.75" customHeight="1" thickBot="1" x14ac:dyDescent="0.35">
      <c r="A25" s="1488" t="s">
        <v>718</v>
      </c>
      <c r="B25" s="1489"/>
      <c r="C25" s="252"/>
      <c r="D25" s="631">
        <f>+D6+D7+D8+D9+D10+D15+D19+D23+D24</f>
        <v>134681</v>
      </c>
      <c r="F25" s="253"/>
    </row>
    <row r="26" spans="1:6" x14ac:dyDescent="0.3">
      <c r="A26" s="632" t="s">
        <v>720</v>
      </c>
    </row>
    <row r="27" spans="1:6" x14ac:dyDescent="0.3">
      <c r="A27" s="219"/>
      <c r="B27" s="220"/>
      <c r="C27" s="1487"/>
      <c r="D27" s="1487"/>
    </row>
    <row r="28" spans="1:6" x14ac:dyDescent="0.3">
      <c r="A28" s="1485" t="s">
        <v>856</v>
      </c>
      <c r="B28" s="1486"/>
      <c r="C28" s="1486"/>
      <c r="D28" s="1486"/>
    </row>
    <row r="29" spans="1:6" ht="16.2" thickBot="1" x14ac:dyDescent="0.35">
      <c r="A29" s="941"/>
      <c r="B29" s="941"/>
      <c r="C29" s="941"/>
      <c r="D29" s="941"/>
    </row>
    <row r="30" spans="1:6" ht="39" thickBot="1" x14ac:dyDescent="0.35">
      <c r="A30" s="942" t="s">
        <v>51</v>
      </c>
      <c r="B30" s="943" t="s">
        <v>247</v>
      </c>
      <c r="C30" s="944" t="s">
        <v>293</v>
      </c>
      <c r="D30" s="945" t="s">
        <v>294</v>
      </c>
    </row>
    <row r="31" spans="1:6" ht="16.2" thickBot="1" x14ac:dyDescent="0.35">
      <c r="A31" s="946" t="s">
        <v>423</v>
      </c>
      <c r="B31" s="947" t="s">
        <v>424</v>
      </c>
      <c r="C31" s="947" t="s">
        <v>425</v>
      </c>
      <c r="D31" s="948" t="s">
        <v>426</v>
      </c>
    </row>
    <row r="32" spans="1:6" x14ac:dyDescent="0.3">
      <c r="A32" s="949" t="s">
        <v>702</v>
      </c>
      <c r="B32" s="950" t="s">
        <v>4</v>
      </c>
      <c r="C32" s="951"/>
      <c r="D32" s="952">
        <v>11106</v>
      </c>
    </row>
    <row r="33" spans="1:4" x14ac:dyDescent="0.3">
      <c r="A33" s="949" t="s">
        <v>703</v>
      </c>
      <c r="B33" s="953" t="s">
        <v>5</v>
      </c>
      <c r="C33" s="954"/>
      <c r="D33" s="955"/>
    </row>
    <row r="34" spans="1:4" x14ac:dyDescent="0.3">
      <c r="A34" s="949" t="s">
        <v>704</v>
      </c>
      <c r="B34" s="953" t="s">
        <v>6</v>
      </c>
      <c r="C34" s="954"/>
      <c r="D34" s="955"/>
    </row>
    <row r="35" spans="1:4" ht="16.2" thickBot="1" x14ac:dyDescent="0.35">
      <c r="A35" s="956" t="s">
        <v>705</v>
      </c>
      <c r="B35" s="957" t="s">
        <v>7</v>
      </c>
      <c r="C35" s="958"/>
      <c r="D35" s="959"/>
    </row>
    <row r="36" spans="1:4" ht="16.2" thickBot="1" x14ac:dyDescent="0.35">
      <c r="A36" s="960" t="s">
        <v>706</v>
      </c>
      <c r="B36" s="961" t="s">
        <v>8</v>
      </c>
      <c r="C36" s="962"/>
      <c r="D36" s="963">
        <f>+D37+D38+D39+D40</f>
        <v>0</v>
      </c>
    </row>
    <row r="37" spans="1:4" x14ac:dyDescent="0.3">
      <c r="A37" s="964" t="s">
        <v>707</v>
      </c>
      <c r="B37" s="950" t="s">
        <v>9</v>
      </c>
      <c r="C37" s="951"/>
      <c r="D37" s="952"/>
    </row>
    <row r="38" spans="1:4" x14ac:dyDescent="0.3">
      <c r="A38" s="949" t="s">
        <v>708</v>
      </c>
      <c r="B38" s="953" t="s">
        <v>10</v>
      </c>
      <c r="C38" s="954"/>
      <c r="D38" s="955"/>
    </row>
    <row r="39" spans="1:4" x14ac:dyDescent="0.3">
      <c r="A39" s="949" t="s">
        <v>709</v>
      </c>
      <c r="B39" s="953" t="s">
        <v>11</v>
      </c>
      <c r="C39" s="954"/>
      <c r="D39" s="955"/>
    </row>
    <row r="40" spans="1:4" ht="16.2" thickBot="1" x14ac:dyDescent="0.35">
      <c r="A40" s="956" t="s">
        <v>710</v>
      </c>
      <c r="B40" s="957" t="s">
        <v>12</v>
      </c>
      <c r="C40" s="958"/>
      <c r="D40" s="959"/>
    </row>
    <row r="41" spans="1:4" ht="16.2" thickBot="1" x14ac:dyDescent="0.35">
      <c r="A41" s="960" t="s">
        <v>711</v>
      </c>
      <c r="B41" s="961" t="s">
        <v>13</v>
      </c>
      <c r="C41" s="962"/>
      <c r="D41" s="963">
        <f>+D42+D43+D44</f>
        <v>0</v>
      </c>
    </row>
    <row r="42" spans="1:4" x14ac:dyDescent="0.3">
      <c r="A42" s="964" t="s">
        <v>712</v>
      </c>
      <c r="B42" s="950" t="s">
        <v>14</v>
      </c>
      <c r="C42" s="951"/>
      <c r="D42" s="952"/>
    </row>
    <row r="43" spans="1:4" x14ac:dyDescent="0.3">
      <c r="A43" s="949" t="s">
        <v>713</v>
      </c>
      <c r="B43" s="953" t="s">
        <v>15</v>
      </c>
      <c r="C43" s="954"/>
      <c r="D43" s="955"/>
    </row>
    <row r="44" spans="1:4" ht="16.2" thickBot="1" x14ac:dyDescent="0.35">
      <c r="A44" s="956" t="s">
        <v>714</v>
      </c>
      <c r="B44" s="957" t="s">
        <v>16</v>
      </c>
      <c r="C44" s="958"/>
      <c r="D44" s="959"/>
    </row>
    <row r="45" spans="1:4" ht="16.2" thickBot="1" x14ac:dyDescent="0.35">
      <c r="A45" s="960" t="s">
        <v>719</v>
      </c>
      <c r="B45" s="961" t="s">
        <v>17</v>
      </c>
      <c r="C45" s="962"/>
      <c r="D45" s="963">
        <f>+D46+D47+D48</f>
        <v>0</v>
      </c>
    </row>
    <row r="46" spans="1:4" x14ac:dyDescent="0.3">
      <c r="A46" s="964" t="s">
        <v>964</v>
      </c>
      <c r="B46" s="950" t="s">
        <v>18</v>
      </c>
      <c r="C46" s="951"/>
      <c r="D46" s="952"/>
    </row>
    <row r="47" spans="1:4" x14ac:dyDescent="0.3">
      <c r="A47" s="949" t="s">
        <v>715</v>
      </c>
      <c r="B47" s="953" t="s">
        <v>19</v>
      </c>
      <c r="C47" s="954"/>
      <c r="D47" s="955"/>
    </row>
    <row r="48" spans="1:4" x14ac:dyDescent="0.3">
      <c r="A48" s="949" t="s">
        <v>716</v>
      </c>
      <c r="B48" s="953" t="s">
        <v>20</v>
      </c>
      <c r="C48" s="954"/>
      <c r="D48" s="955"/>
    </row>
    <row r="49" spans="1:4" x14ac:dyDescent="0.3">
      <c r="A49" s="949" t="s">
        <v>717</v>
      </c>
      <c r="B49" s="953" t="s">
        <v>21</v>
      </c>
      <c r="C49" s="954"/>
      <c r="D49" s="955"/>
    </row>
    <row r="50" spans="1:4" ht="16.2" thickBot="1" x14ac:dyDescent="0.35">
      <c r="A50" s="949"/>
      <c r="B50" s="953" t="s">
        <v>22</v>
      </c>
      <c r="C50" s="954"/>
      <c r="D50" s="955"/>
    </row>
    <row r="51" spans="1:4" ht="16.2" thickBot="1" x14ac:dyDescent="0.35">
      <c r="A51" s="1483" t="s">
        <v>718</v>
      </c>
      <c r="B51" s="1484"/>
      <c r="C51" s="965"/>
      <c r="D51" s="963">
        <f>+D32+D33+D34+D35+D36+D41+D45+D49+D50</f>
        <v>11106</v>
      </c>
    </row>
    <row r="52" spans="1:4" x14ac:dyDescent="0.3">
      <c r="A52" s="966" t="s">
        <v>720</v>
      </c>
      <c r="B52" s="941"/>
      <c r="C52" s="941"/>
      <c r="D52" s="941"/>
    </row>
    <row r="54" spans="1:4" x14ac:dyDescent="0.3">
      <c r="A54" s="1485" t="s">
        <v>842</v>
      </c>
      <c r="B54" s="1486"/>
      <c r="C54" s="1486"/>
      <c r="D54" s="1486"/>
    </row>
    <row r="55" spans="1:4" ht="16.2" thickBot="1" x14ac:dyDescent="0.35">
      <c r="A55" s="941"/>
      <c r="B55" s="941"/>
      <c r="C55" s="941"/>
      <c r="D55" s="941"/>
    </row>
    <row r="56" spans="1:4" ht="39" thickBot="1" x14ac:dyDescent="0.35">
      <c r="A56" s="942" t="s">
        <v>51</v>
      </c>
      <c r="B56" s="943" t="s">
        <v>247</v>
      </c>
      <c r="C56" s="944" t="s">
        <v>293</v>
      </c>
      <c r="D56" s="945" t="s">
        <v>294</v>
      </c>
    </row>
    <row r="57" spans="1:4" ht="16.2" thickBot="1" x14ac:dyDescent="0.35">
      <c r="A57" s="946" t="s">
        <v>423</v>
      </c>
      <c r="B57" s="947" t="s">
        <v>424</v>
      </c>
      <c r="C57" s="947" t="s">
        <v>425</v>
      </c>
      <c r="D57" s="948" t="s">
        <v>426</v>
      </c>
    </row>
    <row r="58" spans="1:4" x14ac:dyDescent="0.3">
      <c r="A58" s="949" t="s">
        <v>702</v>
      </c>
      <c r="B58" s="950" t="s">
        <v>4</v>
      </c>
      <c r="C58" s="951"/>
      <c r="D58" s="952">
        <v>1639</v>
      </c>
    </row>
    <row r="59" spans="1:4" x14ac:dyDescent="0.3">
      <c r="A59" s="949" t="s">
        <v>703</v>
      </c>
      <c r="B59" s="953" t="s">
        <v>5</v>
      </c>
      <c r="C59" s="954"/>
      <c r="D59" s="955"/>
    </row>
    <row r="60" spans="1:4" x14ac:dyDescent="0.3">
      <c r="A60" s="949" t="s">
        <v>704</v>
      </c>
      <c r="B60" s="953" t="s">
        <v>6</v>
      </c>
      <c r="C60" s="954"/>
      <c r="D60" s="955"/>
    </row>
    <row r="61" spans="1:4" ht="16.2" thickBot="1" x14ac:dyDescent="0.35">
      <c r="A61" s="956" t="s">
        <v>705</v>
      </c>
      <c r="B61" s="957" t="s">
        <v>7</v>
      </c>
      <c r="C61" s="958"/>
      <c r="D61" s="959"/>
    </row>
    <row r="62" spans="1:4" ht="16.2" thickBot="1" x14ac:dyDescent="0.35">
      <c r="A62" s="960" t="s">
        <v>706</v>
      </c>
      <c r="B62" s="961" t="s">
        <v>8</v>
      </c>
      <c r="C62" s="962"/>
      <c r="D62" s="963">
        <f>+D63+D64+D65+D66</f>
        <v>0</v>
      </c>
    </row>
    <row r="63" spans="1:4" x14ac:dyDescent="0.3">
      <c r="A63" s="964" t="s">
        <v>707</v>
      </c>
      <c r="B63" s="950" t="s">
        <v>9</v>
      </c>
      <c r="C63" s="951"/>
      <c r="D63" s="952"/>
    </row>
    <row r="64" spans="1:4" x14ac:dyDescent="0.3">
      <c r="A64" s="949" t="s">
        <v>708</v>
      </c>
      <c r="B64" s="953" t="s">
        <v>10</v>
      </c>
      <c r="C64" s="954"/>
      <c r="D64" s="955"/>
    </row>
    <row r="65" spans="1:4" x14ac:dyDescent="0.3">
      <c r="A65" s="949" t="s">
        <v>709</v>
      </c>
      <c r="B65" s="953" t="s">
        <v>11</v>
      </c>
      <c r="C65" s="954"/>
      <c r="D65" s="955"/>
    </row>
    <row r="66" spans="1:4" ht="16.2" thickBot="1" x14ac:dyDescent="0.35">
      <c r="A66" s="956" t="s">
        <v>710</v>
      </c>
      <c r="B66" s="957" t="s">
        <v>12</v>
      </c>
      <c r="C66" s="958"/>
      <c r="D66" s="959"/>
    </row>
    <row r="67" spans="1:4" ht="16.2" thickBot="1" x14ac:dyDescent="0.35">
      <c r="A67" s="960" t="s">
        <v>711</v>
      </c>
      <c r="B67" s="961" t="s">
        <v>13</v>
      </c>
      <c r="C67" s="962"/>
      <c r="D67" s="963">
        <f>+D68+D69+D70</f>
        <v>0</v>
      </c>
    </row>
    <row r="68" spans="1:4" x14ac:dyDescent="0.3">
      <c r="A68" s="964" t="s">
        <v>712</v>
      </c>
      <c r="B68" s="950" t="s">
        <v>14</v>
      </c>
      <c r="C68" s="951"/>
      <c r="D68" s="952"/>
    </row>
    <row r="69" spans="1:4" x14ac:dyDescent="0.3">
      <c r="A69" s="949" t="s">
        <v>713</v>
      </c>
      <c r="B69" s="953" t="s">
        <v>15</v>
      </c>
      <c r="C69" s="954"/>
      <c r="D69" s="955"/>
    </row>
    <row r="70" spans="1:4" ht="16.2" thickBot="1" x14ac:dyDescent="0.35">
      <c r="A70" s="956" t="s">
        <v>714</v>
      </c>
      <c r="B70" s="957" t="s">
        <v>16</v>
      </c>
      <c r="C70" s="958"/>
      <c r="D70" s="959"/>
    </row>
    <row r="71" spans="1:4" ht="16.2" thickBot="1" x14ac:dyDescent="0.35">
      <c r="A71" s="960" t="s">
        <v>719</v>
      </c>
      <c r="B71" s="961" t="s">
        <v>17</v>
      </c>
      <c r="C71" s="962"/>
      <c r="D71" s="963">
        <f>+D72+D73+D74</f>
        <v>0</v>
      </c>
    </row>
    <row r="72" spans="1:4" x14ac:dyDescent="0.3">
      <c r="A72" s="964" t="s">
        <v>964</v>
      </c>
      <c r="B72" s="950" t="s">
        <v>18</v>
      </c>
      <c r="C72" s="951"/>
      <c r="D72" s="952"/>
    </row>
    <row r="73" spans="1:4" x14ac:dyDescent="0.3">
      <c r="A73" s="949" t="s">
        <v>715</v>
      </c>
      <c r="B73" s="953" t="s">
        <v>19</v>
      </c>
      <c r="C73" s="954"/>
      <c r="D73" s="955"/>
    </row>
    <row r="74" spans="1:4" x14ac:dyDescent="0.3">
      <c r="A74" s="949" t="s">
        <v>716</v>
      </c>
      <c r="B74" s="953" t="s">
        <v>20</v>
      </c>
      <c r="C74" s="954"/>
      <c r="D74" s="955"/>
    </row>
    <row r="75" spans="1:4" x14ac:dyDescent="0.3">
      <c r="A75" s="949" t="s">
        <v>717</v>
      </c>
      <c r="B75" s="953" t="s">
        <v>21</v>
      </c>
      <c r="C75" s="954"/>
      <c r="D75" s="955"/>
    </row>
    <row r="76" spans="1:4" ht="16.2" thickBot="1" x14ac:dyDescent="0.35">
      <c r="A76" s="949"/>
      <c r="B76" s="953" t="s">
        <v>22</v>
      </c>
      <c r="C76" s="954"/>
      <c r="D76" s="955"/>
    </row>
    <row r="77" spans="1:4" ht="16.2" thickBot="1" x14ac:dyDescent="0.35">
      <c r="A77" s="1483" t="s">
        <v>718</v>
      </c>
      <c r="B77" s="1484"/>
      <c r="C77" s="965"/>
      <c r="D77" s="963">
        <f>+D58+D59+D60+D61+D62+D67+D71+D75+D76</f>
        <v>1639</v>
      </c>
    </row>
    <row r="78" spans="1:4" x14ac:dyDescent="0.3">
      <c r="A78" s="966" t="s">
        <v>720</v>
      </c>
      <c r="B78" s="941"/>
      <c r="C78" s="941"/>
      <c r="D78" s="941"/>
    </row>
    <row r="79" spans="1:4" x14ac:dyDescent="0.3">
      <c r="A79" s="966"/>
      <c r="B79" s="941"/>
      <c r="C79" s="941"/>
      <c r="D79" s="941"/>
    </row>
    <row r="81" spans="1:4" x14ac:dyDescent="0.3">
      <c r="A81" s="1481" t="s">
        <v>841</v>
      </c>
      <c r="B81" s="1482"/>
      <c r="C81" s="1482"/>
      <c r="D81" s="1482"/>
    </row>
    <row r="82" spans="1:4" ht="16.2" thickBot="1" x14ac:dyDescent="0.35">
      <c r="A82" s="941"/>
      <c r="B82" s="941"/>
      <c r="C82" s="941"/>
      <c r="D82" s="941"/>
    </row>
    <row r="83" spans="1:4" ht="39" thickBot="1" x14ac:dyDescent="0.35">
      <c r="A83" s="942" t="s">
        <v>51</v>
      </c>
      <c r="B83" s="1119" t="s">
        <v>247</v>
      </c>
      <c r="C83" s="944" t="s">
        <v>293</v>
      </c>
      <c r="D83" s="945" t="s">
        <v>294</v>
      </c>
    </row>
    <row r="84" spans="1:4" ht="16.2" thickBot="1" x14ac:dyDescent="0.35">
      <c r="A84" s="946" t="s">
        <v>423</v>
      </c>
      <c r="B84" s="947" t="s">
        <v>424</v>
      </c>
      <c r="C84" s="947" t="s">
        <v>425</v>
      </c>
      <c r="D84" s="948" t="s">
        <v>426</v>
      </c>
    </row>
    <row r="85" spans="1:4" x14ac:dyDescent="0.3">
      <c r="A85" s="949" t="s">
        <v>702</v>
      </c>
      <c r="B85" s="950" t="s">
        <v>4</v>
      </c>
      <c r="C85" s="951"/>
      <c r="D85" s="952">
        <v>4469</v>
      </c>
    </row>
    <row r="86" spans="1:4" x14ac:dyDescent="0.3">
      <c r="A86" s="949" t="s">
        <v>703</v>
      </c>
      <c r="B86" s="953" t="s">
        <v>5</v>
      </c>
      <c r="C86" s="954"/>
      <c r="D86" s="955"/>
    </row>
    <row r="87" spans="1:4" x14ac:dyDescent="0.3">
      <c r="A87" s="949" t="s">
        <v>704</v>
      </c>
      <c r="B87" s="953" t="s">
        <v>6</v>
      </c>
      <c r="C87" s="954"/>
      <c r="D87" s="955"/>
    </row>
    <row r="88" spans="1:4" ht="16.2" thickBot="1" x14ac:dyDescent="0.35">
      <c r="A88" s="956" t="s">
        <v>705</v>
      </c>
      <c r="B88" s="957" t="s">
        <v>7</v>
      </c>
      <c r="C88" s="958"/>
      <c r="D88" s="959"/>
    </row>
    <row r="89" spans="1:4" ht="16.2" thickBot="1" x14ac:dyDescent="0.35">
      <c r="A89" s="960" t="s">
        <v>706</v>
      </c>
      <c r="B89" s="961" t="s">
        <v>8</v>
      </c>
      <c r="C89" s="962"/>
      <c r="D89" s="963">
        <f>+D90+D91+D92+D93</f>
        <v>0</v>
      </c>
    </row>
    <row r="90" spans="1:4" x14ac:dyDescent="0.3">
      <c r="A90" s="964" t="s">
        <v>707</v>
      </c>
      <c r="B90" s="950" t="s">
        <v>9</v>
      </c>
      <c r="C90" s="951"/>
      <c r="D90" s="952"/>
    </row>
    <row r="91" spans="1:4" x14ac:dyDescent="0.3">
      <c r="A91" s="949" t="s">
        <v>708</v>
      </c>
      <c r="B91" s="953" t="s">
        <v>10</v>
      </c>
      <c r="C91" s="954"/>
      <c r="D91" s="955"/>
    </row>
    <row r="92" spans="1:4" x14ac:dyDescent="0.3">
      <c r="A92" s="949" t="s">
        <v>709</v>
      </c>
      <c r="B92" s="953" t="s">
        <v>11</v>
      </c>
      <c r="C92" s="954"/>
      <c r="D92" s="955"/>
    </row>
    <row r="93" spans="1:4" ht="16.2" thickBot="1" x14ac:dyDescent="0.35">
      <c r="A93" s="956" t="s">
        <v>710</v>
      </c>
      <c r="B93" s="957" t="s">
        <v>12</v>
      </c>
      <c r="C93" s="958"/>
      <c r="D93" s="959"/>
    </row>
    <row r="94" spans="1:4" ht="16.2" thickBot="1" x14ac:dyDescent="0.35">
      <c r="A94" s="960" t="s">
        <v>711</v>
      </c>
      <c r="B94" s="961" t="s">
        <v>13</v>
      </c>
      <c r="C94" s="962"/>
      <c r="D94" s="963">
        <f>+D95+D96+D97</f>
        <v>0</v>
      </c>
    </row>
    <row r="95" spans="1:4" x14ac:dyDescent="0.3">
      <c r="A95" s="964" t="s">
        <v>712</v>
      </c>
      <c r="B95" s="950" t="s">
        <v>14</v>
      </c>
      <c r="C95" s="951"/>
      <c r="D95" s="952"/>
    </row>
    <row r="96" spans="1:4" x14ac:dyDescent="0.3">
      <c r="A96" s="949" t="s">
        <v>713</v>
      </c>
      <c r="B96" s="953" t="s">
        <v>15</v>
      </c>
      <c r="C96" s="954"/>
      <c r="D96" s="955"/>
    </row>
    <row r="97" spans="1:4" ht="16.2" thickBot="1" x14ac:dyDescent="0.35">
      <c r="A97" s="956" t="s">
        <v>714</v>
      </c>
      <c r="B97" s="957" t="s">
        <v>16</v>
      </c>
      <c r="C97" s="958"/>
      <c r="D97" s="959"/>
    </row>
    <row r="98" spans="1:4" ht="16.2" thickBot="1" x14ac:dyDescent="0.35">
      <c r="A98" s="960" t="s">
        <v>719</v>
      </c>
      <c r="B98" s="961" t="s">
        <v>17</v>
      </c>
      <c r="C98" s="962"/>
      <c r="D98" s="963">
        <f>+D99+D100+D101</f>
        <v>0</v>
      </c>
    </row>
    <row r="99" spans="1:4" x14ac:dyDescent="0.3">
      <c r="A99" s="964" t="s">
        <v>964</v>
      </c>
      <c r="B99" s="950" t="s">
        <v>18</v>
      </c>
      <c r="C99" s="951"/>
      <c r="D99" s="952"/>
    </row>
    <row r="100" spans="1:4" x14ac:dyDescent="0.3">
      <c r="A100" s="949" t="s">
        <v>715</v>
      </c>
      <c r="B100" s="953" t="s">
        <v>19</v>
      </c>
      <c r="C100" s="954"/>
      <c r="D100" s="955"/>
    </row>
    <row r="101" spans="1:4" x14ac:dyDescent="0.3">
      <c r="A101" s="949" t="s">
        <v>716</v>
      </c>
      <c r="B101" s="953" t="s">
        <v>20</v>
      </c>
      <c r="C101" s="954"/>
      <c r="D101" s="955"/>
    </row>
    <row r="102" spans="1:4" x14ac:dyDescent="0.3">
      <c r="A102" s="949" t="s">
        <v>717</v>
      </c>
      <c r="B102" s="953" t="s">
        <v>21</v>
      </c>
      <c r="C102" s="954"/>
      <c r="D102" s="955"/>
    </row>
    <row r="103" spans="1:4" ht="18" customHeight="1" thickBot="1" x14ac:dyDescent="0.35">
      <c r="A103" s="949"/>
      <c r="B103" s="953" t="s">
        <v>22</v>
      </c>
      <c r="C103" s="954"/>
      <c r="D103" s="955"/>
    </row>
    <row r="104" spans="1:4" ht="16.2" thickBot="1" x14ac:dyDescent="0.35">
      <c r="A104" s="1483" t="s">
        <v>718</v>
      </c>
      <c r="B104" s="1484"/>
      <c r="C104" s="965"/>
      <c r="D104" s="963">
        <f>D85</f>
        <v>4469</v>
      </c>
    </row>
    <row r="105" spans="1:4" x14ac:dyDescent="0.3">
      <c r="A105" s="966" t="s">
        <v>720</v>
      </c>
      <c r="B105" s="941"/>
      <c r="C105" s="941"/>
      <c r="D105" s="941"/>
    </row>
  </sheetData>
  <mergeCells count="10">
    <mergeCell ref="A1:D1"/>
    <mergeCell ref="A25:B25"/>
    <mergeCell ref="A28:D28"/>
    <mergeCell ref="A51:B51"/>
    <mergeCell ref="A2:D2"/>
    <mergeCell ref="A81:D81"/>
    <mergeCell ref="A104:B104"/>
    <mergeCell ref="A54:D54"/>
    <mergeCell ref="A77:B77"/>
    <mergeCell ref="C27:D27"/>
  </mergeCells>
  <phoneticPr fontId="0" type="noConversion"/>
  <printOptions horizontalCentered="1"/>
  <pageMargins left="0.39370078740157483" right="0.39370078740157483" top="1.1417322834645669" bottom="0.78740157480314965" header="0.51181102362204722" footer="0.51181102362204722"/>
  <pageSetup paperSize="9" orientation="portrait" r:id="rId1"/>
  <headerFooter alignWithMargins="0">
    <oddHeader>&amp;L&amp;"Times New Roman,Félkövér dőlt"Gönyű Község Önkormányzata&amp;R&amp;"Times New Roman,Félkövér dőlt"7.3. tájékoztató tábla a 12/2020. (VII.7.) önkormányzati rendelethez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50"/>
  </sheetPr>
  <dimension ref="A1:F67"/>
  <sheetViews>
    <sheetView zoomScaleNormal="100" workbookViewId="0">
      <selection activeCell="A2" sqref="A2:D2"/>
    </sheetView>
  </sheetViews>
  <sheetFormatPr defaultColWidth="12" defaultRowHeight="15.6" x14ac:dyDescent="0.3"/>
  <cols>
    <col min="1" max="1" width="47.6640625" style="215" customWidth="1"/>
    <col min="2" max="2" width="6.77734375" style="215" customWidth="1"/>
    <col min="3" max="3" width="17.109375" style="215" customWidth="1"/>
    <col min="4" max="4" width="15" style="215" customWidth="1"/>
    <col min="5" max="16384" width="12" style="215"/>
  </cols>
  <sheetData>
    <row r="1" spans="1:4" ht="48.75" customHeight="1" x14ac:dyDescent="0.3">
      <c r="A1" s="1495" t="str">
        <f>+CONCATENATE("VAGYONKIMUTATÁS",CHAR(10),"a függő követelésekről éa kötelezettségekről, a biztos (jövőbeni) követelésekről",CHAR(10),LEFT(ÖSSZEFÜGGÉSEK!A4,4)+5,".")</f>
        <v>VAGYONKIMUTATÁS
a függő követelésekről éa kötelezettségekről, a biztos (jövőbeni) követelésekről
2019.</v>
      </c>
      <c r="B1" s="1496"/>
      <c r="C1" s="1496"/>
      <c r="D1" s="1496"/>
    </row>
    <row r="2" spans="1:4" ht="21" customHeight="1" x14ac:dyDescent="0.3">
      <c r="A2" s="1495" t="s">
        <v>823</v>
      </c>
      <c r="B2" s="1495"/>
      <c r="C2" s="1495"/>
      <c r="D2" s="1495"/>
    </row>
    <row r="3" spans="1:4" ht="16.2" thickBot="1" x14ac:dyDescent="0.35"/>
    <row r="4" spans="1:4" ht="53.4" thickBot="1" x14ac:dyDescent="0.35">
      <c r="A4" s="633" t="s">
        <v>51</v>
      </c>
      <c r="B4" s="316" t="s">
        <v>247</v>
      </c>
      <c r="C4" s="634" t="s">
        <v>721</v>
      </c>
      <c r="D4" s="635" t="s">
        <v>294</v>
      </c>
    </row>
    <row r="5" spans="1:4" ht="16.2" thickBot="1" x14ac:dyDescent="0.35">
      <c r="A5" s="254" t="s">
        <v>423</v>
      </c>
      <c r="B5" s="255" t="s">
        <v>424</v>
      </c>
      <c r="C5" s="255" t="s">
        <v>425</v>
      </c>
      <c r="D5" s="256" t="s">
        <v>426</v>
      </c>
    </row>
    <row r="6" spans="1:4" ht="35.25" customHeight="1" x14ac:dyDescent="0.3">
      <c r="A6" s="668" t="s">
        <v>722</v>
      </c>
      <c r="B6" s="240" t="s">
        <v>4</v>
      </c>
      <c r="C6" s="241"/>
      <c r="D6" s="242"/>
    </row>
    <row r="7" spans="1:4" ht="15.75" customHeight="1" x14ac:dyDescent="0.3">
      <c r="A7" s="243" t="s">
        <v>723</v>
      </c>
      <c r="B7" s="244" t="s">
        <v>5</v>
      </c>
      <c r="C7" s="245"/>
      <c r="D7" s="246"/>
    </row>
    <row r="8" spans="1:4" ht="15.75" customHeight="1" thickBot="1" x14ac:dyDescent="0.35">
      <c r="A8" s="636" t="s">
        <v>724</v>
      </c>
      <c r="B8" s="249" t="s">
        <v>6</v>
      </c>
      <c r="C8" s="250"/>
      <c r="D8" s="251"/>
    </row>
    <row r="9" spans="1:4" ht="15.75" customHeight="1" thickBot="1" x14ac:dyDescent="0.35">
      <c r="A9" s="628" t="s">
        <v>725</v>
      </c>
      <c r="B9" s="629" t="s">
        <v>7</v>
      </c>
      <c r="C9" s="630"/>
      <c r="D9" s="631">
        <f>+D6+D7+D8</f>
        <v>0</v>
      </c>
    </row>
    <row r="10" spans="1:4" ht="15.75" customHeight="1" x14ac:dyDescent="0.3">
      <c r="A10" s="239" t="s">
        <v>726</v>
      </c>
      <c r="B10" s="240" t="s">
        <v>8</v>
      </c>
      <c r="C10" s="241"/>
      <c r="D10" s="242"/>
    </row>
    <row r="11" spans="1:4" ht="15.75" customHeight="1" x14ac:dyDescent="0.3">
      <c r="A11" s="243" t="s">
        <v>727</v>
      </c>
      <c r="B11" s="244" t="s">
        <v>9</v>
      </c>
      <c r="C11" s="245"/>
      <c r="D11" s="246"/>
    </row>
    <row r="12" spans="1:4" ht="15.75" customHeight="1" x14ac:dyDescent="0.3">
      <c r="A12" s="243" t="s">
        <v>728</v>
      </c>
      <c r="B12" s="244" t="s">
        <v>10</v>
      </c>
      <c r="C12" s="245"/>
      <c r="D12" s="246"/>
    </row>
    <row r="13" spans="1:4" ht="23.25" customHeight="1" x14ac:dyDescent="0.3">
      <c r="A13" s="668" t="s">
        <v>729</v>
      </c>
      <c r="B13" s="244" t="s">
        <v>11</v>
      </c>
      <c r="C13" s="245">
        <v>50209</v>
      </c>
      <c r="D13" s="246"/>
    </row>
    <row r="14" spans="1:4" ht="15.75" customHeight="1" thickBot="1" x14ac:dyDescent="0.35">
      <c r="A14" s="636" t="s">
        <v>730</v>
      </c>
      <c r="B14" s="249" t="s">
        <v>12</v>
      </c>
      <c r="C14" s="250"/>
      <c r="D14" s="251"/>
    </row>
    <row r="15" spans="1:4" ht="15.75" customHeight="1" thickBot="1" x14ac:dyDescent="0.35">
      <c r="A15" s="628" t="s">
        <v>731</v>
      </c>
      <c r="B15" s="629" t="s">
        <v>13</v>
      </c>
      <c r="C15" s="651">
        <f>SUM(C10:C13)</f>
        <v>50209</v>
      </c>
      <c r="D15" s="631">
        <f>+D10+D11+D12+D13+D14</f>
        <v>0</v>
      </c>
    </row>
    <row r="16" spans="1:4" ht="15.75" customHeight="1" thickBot="1" x14ac:dyDescent="0.35">
      <c r="A16" s="239"/>
      <c r="B16" s="240" t="s">
        <v>14</v>
      </c>
      <c r="C16" s="241"/>
      <c r="D16" s="242"/>
    </row>
    <row r="17" spans="1:6" ht="15.75" customHeight="1" thickBot="1" x14ac:dyDescent="0.35">
      <c r="A17" s="1497" t="s">
        <v>732</v>
      </c>
      <c r="B17" s="1498"/>
      <c r="C17" s="252"/>
      <c r="D17" s="631">
        <f>+D9+D15+SUM(D16:D16)</f>
        <v>0</v>
      </c>
      <c r="F17" s="257"/>
    </row>
    <row r="19" spans="1:6" x14ac:dyDescent="0.3">
      <c r="A19" s="1490" t="s">
        <v>856</v>
      </c>
      <c r="B19" s="1491"/>
      <c r="C19" s="1491"/>
      <c r="D19" s="1491"/>
    </row>
    <row r="20" spans="1:6" ht="16.2" thickBot="1" x14ac:dyDescent="0.35">
      <c r="A20" s="941"/>
      <c r="B20" s="941"/>
      <c r="C20" s="941"/>
      <c r="D20" s="941"/>
    </row>
    <row r="21" spans="1:6" ht="53.4" thickBot="1" x14ac:dyDescent="0.35">
      <c r="A21" s="967" t="s">
        <v>51</v>
      </c>
      <c r="B21" s="943" t="s">
        <v>247</v>
      </c>
      <c r="C21" s="968" t="s">
        <v>721</v>
      </c>
      <c r="D21" s="969" t="s">
        <v>294</v>
      </c>
    </row>
    <row r="22" spans="1:6" ht="16.2" thickBot="1" x14ac:dyDescent="0.35">
      <c r="A22" s="970" t="s">
        <v>423</v>
      </c>
      <c r="B22" s="971" t="s">
        <v>424</v>
      </c>
      <c r="C22" s="971" t="s">
        <v>425</v>
      </c>
      <c r="D22" s="972" t="s">
        <v>426</v>
      </c>
    </row>
    <row r="23" spans="1:6" x14ac:dyDescent="0.3">
      <c r="A23" s="973" t="s">
        <v>722</v>
      </c>
      <c r="B23" s="950" t="s">
        <v>4</v>
      </c>
      <c r="C23" s="951"/>
      <c r="D23" s="952"/>
    </row>
    <row r="24" spans="1:6" x14ac:dyDescent="0.3">
      <c r="A24" s="973" t="s">
        <v>723</v>
      </c>
      <c r="B24" s="953" t="s">
        <v>5</v>
      </c>
      <c r="C24" s="954"/>
      <c r="D24" s="955"/>
    </row>
    <row r="25" spans="1:6" ht="16.2" thickBot="1" x14ac:dyDescent="0.35">
      <c r="A25" s="974" t="s">
        <v>724</v>
      </c>
      <c r="B25" s="957" t="s">
        <v>6</v>
      </c>
      <c r="C25" s="958"/>
      <c r="D25" s="959"/>
    </row>
    <row r="26" spans="1:6" ht="16.2" thickBot="1" x14ac:dyDescent="0.35">
      <c r="A26" s="960" t="s">
        <v>725</v>
      </c>
      <c r="B26" s="961" t="s">
        <v>7</v>
      </c>
      <c r="C26" s="962"/>
      <c r="D26" s="963">
        <f>+D23+D24+D25</f>
        <v>0</v>
      </c>
    </row>
    <row r="27" spans="1:6" x14ac:dyDescent="0.3">
      <c r="A27" s="975" t="s">
        <v>726</v>
      </c>
      <c r="B27" s="950" t="s">
        <v>8</v>
      </c>
      <c r="C27" s="951"/>
      <c r="D27" s="952"/>
    </row>
    <row r="28" spans="1:6" x14ac:dyDescent="0.3">
      <c r="A28" s="973" t="s">
        <v>727</v>
      </c>
      <c r="B28" s="953" t="s">
        <v>9</v>
      </c>
      <c r="C28" s="954"/>
      <c r="D28" s="955"/>
    </row>
    <row r="29" spans="1:6" x14ac:dyDescent="0.3">
      <c r="A29" s="973" t="s">
        <v>728</v>
      </c>
      <c r="B29" s="953" t="s">
        <v>10</v>
      </c>
      <c r="C29" s="954"/>
      <c r="D29" s="955"/>
    </row>
    <row r="30" spans="1:6" x14ac:dyDescent="0.3">
      <c r="A30" s="973" t="s">
        <v>729</v>
      </c>
      <c r="B30" s="953" t="s">
        <v>11</v>
      </c>
      <c r="C30" s="954"/>
      <c r="D30" s="955"/>
    </row>
    <row r="31" spans="1:6" ht="16.2" thickBot="1" x14ac:dyDescent="0.35">
      <c r="A31" s="974" t="s">
        <v>730</v>
      </c>
      <c r="B31" s="957" t="s">
        <v>12</v>
      </c>
      <c r="C31" s="958"/>
      <c r="D31" s="959"/>
    </row>
    <row r="32" spans="1:6" ht="16.2" thickBot="1" x14ac:dyDescent="0.35">
      <c r="A32" s="960" t="s">
        <v>731</v>
      </c>
      <c r="B32" s="961" t="s">
        <v>13</v>
      </c>
      <c r="C32" s="976"/>
      <c r="D32" s="963">
        <f>+D27+D28+D29+D30+D31</f>
        <v>0</v>
      </c>
    </row>
    <row r="33" spans="1:4" ht="16.2" thickBot="1" x14ac:dyDescent="0.35">
      <c r="A33" s="975"/>
      <c r="B33" s="950" t="s">
        <v>14</v>
      </c>
      <c r="C33" s="951"/>
      <c r="D33" s="952"/>
    </row>
    <row r="34" spans="1:4" ht="16.2" thickBot="1" x14ac:dyDescent="0.35">
      <c r="A34" s="1493" t="s">
        <v>732</v>
      </c>
      <c r="B34" s="1494"/>
      <c r="C34" s="965"/>
      <c r="D34" s="963">
        <f>+D26+D32+SUM(D33:D33)</f>
        <v>0</v>
      </c>
    </row>
    <row r="36" spans="1:4" x14ac:dyDescent="0.3">
      <c r="A36" s="1490" t="s">
        <v>842</v>
      </c>
      <c r="B36" s="1491"/>
      <c r="C36" s="1491"/>
      <c r="D36" s="1491"/>
    </row>
    <row r="37" spans="1:4" ht="16.2" thickBot="1" x14ac:dyDescent="0.35">
      <c r="A37" s="941"/>
      <c r="B37" s="941"/>
      <c r="C37" s="941"/>
      <c r="D37" s="941"/>
    </row>
    <row r="38" spans="1:4" ht="53.4" thickBot="1" x14ac:dyDescent="0.35">
      <c r="A38" s="967" t="s">
        <v>51</v>
      </c>
      <c r="B38" s="943" t="s">
        <v>247</v>
      </c>
      <c r="C38" s="968" t="s">
        <v>721</v>
      </c>
      <c r="D38" s="969" t="s">
        <v>294</v>
      </c>
    </row>
    <row r="39" spans="1:4" ht="16.2" thickBot="1" x14ac:dyDescent="0.35">
      <c r="A39" s="970" t="s">
        <v>423</v>
      </c>
      <c r="B39" s="971" t="s">
        <v>424</v>
      </c>
      <c r="C39" s="971" t="s">
        <v>425</v>
      </c>
      <c r="D39" s="972" t="s">
        <v>426</v>
      </c>
    </row>
    <row r="40" spans="1:4" x14ac:dyDescent="0.3">
      <c r="A40" s="973" t="s">
        <v>722</v>
      </c>
      <c r="B40" s="950" t="s">
        <v>4</v>
      </c>
      <c r="C40" s="951"/>
      <c r="D40" s="952"/>
    </row>
    <row r="41" spans="1:4" x14ac:dyDescent="0.3">
      <c r="A41" s="973" t="s">
        <v>723</v>
      </c>
      <c r="B41" s="953" t="s">
        <v>5</v>
      </c>
      <c r="C41" s="954"/>
      <c r="D41" s="955"/>
    </row>
    <row r="42" spans="1:4" ht="16.2" thickBot="1" x14ac:dyDescent="0.35">
      <c r="A42" s="974" t="s">
        <v>724</v>
      </c>
      <c r="B42" s="957" t="s">
        <v>6</v>
      </c>
      <c r="C42" s="958"/>
      <c r="D42" s="959"/>
    </row>
    <row r="43" spans="1:4" ht="16.2" thickBot="1" x14ac:dyDescent="0.35">
      <c r="A43" s="960" t="s">
        <v>725</v>
      </c>
      <c r="B43" s="961" t="s">
        <v>7</v>
      </c>
      <c r="C43" s="962"/>
      <c r="D43" s="963">
        <f>+D40+D41+D42</f>
        <v>0</v>
      </c>
    </row>
    <row r="44" spans="1:4" x14ac:dyDescent="0.3">
      <c r="A44" s="975" t="s">
        <v>726</v>
      </c>
      <c r="B44" s="950" t="s">
        <v>8</v>
      </c>
      <c r="C44" s="951"/>
      <c r="D44" s="952"/>
    </row>
    <row r="45" spans="1:4" x14ac:dyDescent="0.3">
      <c r="A45" s="973" t="s">
        <v>727</v>
      </c>
      <c r="B45" s="953" t="s">
        <v>9</v>
      </c>
      <c r="C45" s="954"/>
      <c r="D45" s="955"/>
    </row>
    <row r="46" spans="1:4" x14ac:dyDescent="0.3">
      <c r="A46" s="973" t="s">
        <v>728</v>
      </c>
      <c r="B46" s="953" t="s">
        <v>10</v>
      </c>
      <c r="C46" s="954"/>
      <c r="D46" s="955"/>
    </row>
    <row r="47" spans="1:4" x14ac:dyDescent="0.3">
      <c r="A47" s="973" t="s">
        <v>729</v>
      </c>
      <c r="B47" s="953" t="s">
        <v>11</v>
      </c>
      <c r="C47" s="954"/>
      <c r="D47" s="955"/>
    </row>
    <row r="48" spans="1:4" ht="16.2" thickBot="1" x14ac:dyDescent="0.35">
      <c r="A48" s="974" t="s">
        <v>730</v>
      </c>
      <c r="B48" s="957" t="s">
        <v>12</v>
      </c>
      <c r="C48" s="958"/>
      <c r="D48" s="959"/>
    </row>
    <row r="49" spans="1:4" ht="16.2" thickBot="1" x14ac:dyDescent="0.35">
      <c r="A49" s="960" t="s">
        <v>731</v>
      </c>
      <c r="B49" s="961" t="s">
        <v>13</v>
      </c>
      <c r="C49" s="976"/>
      <c r="D49" s="963">
        <f>+D44+D45+D46+D47+D48</f>
        <v>0</v>
      </c>
    </row>
    <row r="50" spans="1:4" ht="16.2" thickBot="1" x14ac:dyDescent="0.35">
      <c r="A50" s="1493" t="s">
        <v>732</v>
      </c>
      <c r="B50" s="1494"/>
      <c r="C50" s="965"/>
      <c r="D50" s="963"/>
    </row>
    <row r="52" spans="1:4" x14ac:dyDescent="0.3">
      <c r="A52" s="1490" t="s">
        <v>841</v>
      </c>
      <c r="B52" s="1491"/>
      <c r="C52" s="1491"/>
      <c r="D52" s="1491"/>
    </row>
    <row r="53" spans="1:4" ht="16.2" thickBot="1" x14ac:dyDescent="0.35">
      <c r="A53" s="1492"/>
      <c r="B53" s="1492"/>
      <c r="C53" s="1492"/>
      <c r="D53" s="1492"/>
    </row>
    <row r="54" spans="1:4" ht="53.4" thickBot="1" x14ac:dyDescent="0.35">
      <c r="A54" s="967" t="s">
        <v>51</v>
      </c>
      <c r="B54" s="1119" t="s">
        <v>247</v>
      </c>
      <c r="C54" s="968" t="s">
        <v>721</v>
      </c>
      <c r="D54" s="969" t="s">
        <v>294</v>
      </c>
    </row>
    <row r="55" spans="1:4" ht="16.2" thickBot="1" x14ac:dyDescent="0.35">
      <c r="A55" s="970" t="s">
        <v>423</v>
      </c>
      <c r="B55" s="971" t="s">
        <v>424</v>
      </c>
      <c r="C55" s="971" t="s">
        <v>425</v>
      </c>
      <c r="D55" s="972" t="s">
        <v>426</v>
      </c>
    </row>
    <row r="56" spans="1:4" x14ac:dyDescent="0.3">
      <c r="A56" s="973" t="s">
        <v>722</v>
      </c>
      <c r="B56" s="950" t="s">
        <v>4</v>
      </c>
      <c r="C56" s="951"/>
      <c r="D56" s="952"/>
    </row>
    <row r="57" spans="1:4" x14ac:dyDescent="0.3">
      <c r="A57" s="973" t="s">
        <v>723</v>
      </c>
      <c r="B57" s="953" t="s">
        <v>5</v>
      </c>
      <c r="C57" s="954"/>
      <c r="D57" s="955"/>
    </row>
    <row r="58" spans="1:4" ht="16.2" thickBot="1" x14ac:dyDescent="0.35">
      <c r="A58" s="974" t="s">
        <v>724</v>
      </c>
      <c r="B58" s="957" t="s">
        <v>6</v>
      </c>
      <c r="C58" s="958"/>
      <c r="D58" s="959"/>
    </row>
    <row r="59" spans="1:4" ht="16.2" thickBot="1" x14ac:dyDescent="0.35">
      <c r="A59" s="960" t="s">
        <v>725</v>
      </c>
      <c r="B59" s="961" t="s">
        <v>7</v>
      </c>
      <c r="C59" s="962"/>
      <c r="D59" s="963">
        <f>+D56+D57+D58</f>
        <v>0</v>
      </c>
    </row>
    <row r="60" spans="1:4" x14ac:dyDescent="0.3">
      <c r="A60" s="975" t="s">
        <v>726</v>
      </c>
      <c r="B60" s="950" t="s">
        <v>8</v>
      </c>
      <c r="C60" s="951"/>
      <c r="D60" s="952"/>
    </row>
    <row r="61" spans="1:4" x14ac:dyDescent="0.3">
      <c r="A61" s="973" t="s">
        <v>727</v>
      </c>
      <c r="B61" s="953" t="s">
        <v>9</v>
      </c>
      <c r="C61" s="954"/>
      <c r="D61" s="955"/>
    </row>
    <row r="62" spans="1:4" x14ac:dyDescent="0.3">
      <c r="A62" s="973" t="s">
        <v>728</v>
      </c>
      <c r="B62" s="953" t="s">
        <v>10</v>
      </c>
      <c r="C62" s="954"/>
      <c r="D62" s="955"/>
    </row>
    <row r="63" spans="1:4" x14ac:dyDescent="0.3">
      <c r="A63" s="973" t="s">
        <v>729</v>
      </c>
      <c r="B63" s="953" t="s">
        <v>11</v>
      </c>
      <c r="C63" s="954"/>
      <c r="D63" s="955"/>
    </row>
    <row r="64" spans="1:4" ht="16.2" thickBot="1" x14ac:dyDescent="0.35">
      <c r="A64" s="974" t="s">
        <v>730</v>
      </c>
      <c r="B64" s="957" t="s">
        <v>12</v>
      </c>
      <c r="C64" s="958"/>
      <c r="D64" s="959"/>
    </row>
    <row r="65" spans="1:4" ht="16.2" thickBot="1" x14ac:dyDescent="0.35">
      <c r="A65" s="960" t="s">
        <v>731</v>
      </c>
      <c r="B65" s="961" t="s">
        <v>13</v>
      </c>
      <c r="C65" s="976"/>
      <c r="D65" s="963">
        <f>+D60+D61+D62+D63+D64</f>
        <v>0</v>
      </c>
    </row>
    <row r="66" spans="1:4" ht="16.2" thickBot="1" x14ac:dyDescent="0.35">
      <c r="A66" s="975"/>
      <c r="B66" s="950" t="s">
        <v>14</v>
      </c>
      <c r="C66" s="951"/>
      <c r="D66" s="952"/>
    </row>
    <row r="67" spans="1:4" ht="16.2" thickBot="1" x14ac:dyDescent="0.35">
      <c r="A67" s="1493" t="s">
        <v>732</v>
      </c>
      <c r="B67" s="1494"/>
      <c r="C67" s="965"/>
      <c r="D67" s="963">
        <f>+D59+D65+SUM(D66:D66)</f>
        <v>0</v>
      </c>
    </row>
  </sheetData>
  <mergeCells count="10">
    <mergeCell ref="A1:D1"/>
    <mergeCell ref="A17:B17"/>
    <mergeCell ref="A2:D2"/>
    <mergeCell ref="A19:D19"/>
    <mergeCell ref="A34:B34"/>
    <mergeCell ref="A52:D52"/>
    <mergeCell ref="A53:D53"/>
    <mergeCell ref="A67:B67"/>
    <mergeCell ref="A36:D36"/>
    <mergeCell ref="A50:B50"/>
  </mergeCells>
  <phoneticPr fontId="0" type="noConversion"/>
  <printOptions horizontalCentered="1"/>
  <pageMargins left="0.78740157480314965" right="0.78740157480314965" top="0.94488188976377963" bottom="0.78740157480314965" header="0.51181102362204722" footer="0.51181102362204722"/>
  <pageSetup paperSize="9" orientation="portrait" r:id="rId1"/>
  <headerFooter alignWithMargins="0">
    <oddHeader>&amp;R&amp;"Times New Roman,Félkövér dőlt"7.4. tájékoztató tábla a 12/2020. (VII.7.) önkormányzati rendelethez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indexed="50"/>
  </sheetPr>
  <dimension ref="A1:F16"/>
  <sheetViews>
    <sheetView zoomScaleNormal="100" workbookViewId="0">
      <selection activeCell="B16" sqref="B16"/>
    </sheetView>
  </sheetViews>
  <sheetFormatPr defaultColWidth="9.33203125" defaultRowHeight="13.2" x14ac:dyDescent="0.25"/>
  <cols>
    <col min="1" max="1" width="9.33203125" style="285"/>
    <col min="2" max="2" width="58.33203125" style="285" customWidth="1"/>
    <col min="3" max="5" width="25" style="285" customWidth="1"/>
    <col min="6" max="6" width="5.44140625" style="285" customWidth="1"/>
    <col min="7" max="16384" width="9.33203125" style="285"/>
  </cols>
  <sheetData>
    <row r="1" spans="1:6" ht="12.75" customHeight="1" x14ac:dyDescent="0.25">
      <c r="A1" s="286"/>
      <c r="F1" s="1502" t="str">
        <f>+CONCATENATE("8. tájékoztató tábla a 12/",LEFT(ÖSSZEFÜGGÉSEK!A4,4)+6,". (VII.7.) önkormányzati rendelethez")</f>
        <v>8. tájékoztató tábla a 12/2020. (VII.7.) önkormányzati rendelethez</v>
      </c>
    </row>
    <row r="2" spans="1:6" ht="33" customHeight="1" x14ac:dyDescent="0.25">
      <c r="A2" s="1499" t="str">
        <f>+CONCATENATE("Gönyű Község Önkormányzat tulajdonában álló gazdálkodó szervezetek működéséből származó",CHAR(10),"kötelezettségek és részesedések alakulása a ",LEFT(ÖSSZEFÜGGÉSEK!A4,4)+5,". évben")</f>
        <v>Gönyű Község Önkormányzat tulajdonában álló gazdálkodó szervezetek működéséből származó
kötelezettségek és részesedések alakulása a 2019. évben</v>
      </c>
      <c r="B2" s="1499"/>
      <c r="C2" s="1499"/>
      <c r="D2" s="1499"/>
      <c r="E2" s="1499"/>
      <c r="F2" s="1502"/>
    </row>
    <row r="3" spans="1:6" ht="16.2" thickBot="1" x14ac:dyDescent="0.35">
      <c r="A3" s="287"/>
      <c r="F3" s="1502"/>
    </row>
    <row r="4" spans="1:6" ht="63" thickBot="1" x14ac:dyDescent="0.3">
      <c r="A4" s="288" t="s">
        <v>247</v>
      </c>
      <c r="B4" s="289" t="s">
        <v>295</v>
      </c>
      <c r="C4" s="289" t="s">
        <v>296</v>
      </c>
      <c r="D4" s="289" t="s">
        <v>297</v>
      </c>
      <c r="E4" s="290" t="s">
        <v>298</v>
      </c>
      <c r="F4" s="1502"/>
    </row>
    <row r="5" spans="1:6" ht="15.6" x14ac:dyDescent="0.25">
      <c r="A5" s="291" t="s">
        <v>4</v>
      </c>
      <c r="B5" s="294" t="s">
        <v>818</v>
      </c>
      <c r="C5" s="296">
        <v>1</v>
      </c>
      <c r="D5" s="298">
        <v>3000000</v>
      </c>
      <c r="E5" s="301"/>
      <c r="F5" s="1502"/>
    </row>
    <row r="6" spans="1:6" ht="15.6" x14ac:dyDescent="0.25">
      <c r="A6" s="292" t="s">
        <v>5</v>
      </c>
      <c r="B6" s="295" t="s">
        <v>838</v>
      </c>
      <c r="C6" s="655">
        <v>7.7000000000000002E-3</v>
      </c>
      <c r="D6" s="299">
        <v>10240000</v>
      </c>
      <c r="E6" s="302"/>
      <c r="F6" s="1502"/>
    </row>
    <row r="7" spans="1:6" ht="15.6" x14ac:dyDescent="0.25">
      <c r="A7" s="292" t="s">
        <v>6</v>
      </c>
      <c r="B7" s="295" t="s">
        <v>839</v>
      </c>
      <c r="C7" s="297">
        <v>0.01</v>
      </c>
      <c r="D7" s="299">
        <v>1400000</v>
      </c>
      <c r="E7" s="302"/>
      <c r="F7" s="1502"/>
    </row>
    <row r="8" spans="1:6" ht="16.2" thickBot="1" x14ac:dyDescent="0.3">
      <c r="A8" s="292"/>
      <c r="B8" s="295"/>
      <c r="C8" s="297"/>
      <c r="D8" s="299"/>
      <c r="E8" s="302"/>
      <c r="F8" s="1502"/>
    </row>
    <row r="9" spans="1:6" ht="16.2" thickBot="1" x14ac:dyDescent="0.35">
      <c r="A9" s="1500" t="s">
        <v>299</v>
      </c>
      <c r="B9" s="1501"/>
      <c r="C9" s="293"/>
      <c r="D9" s="300">
        <f>IF(SUM(D5:D8)=0,"",SUM(D5:D8))</f>
        <v>14640000</v>
      </c>
      <c r="E9" s="303" t="str">
        <f>IF(SUM(E5:E8)=0,"",SUM(E5:E8))</f>
        <v/>
      </c>
      <c r="F9" s="1502"/>
    </row>
    <row r="10" spans="1:6" ht="15.6" x14ac:dyDescent="0.3">
      <c r="A10" s="287"/>
      <c r="F10" s="1502"/>
    </row>
    <row r="11" spans="1:6" x14ac:dyDescent="0.25">
      <c r="F11" s="1502"/>
    </row>
    <row r="12" spans="1:6" x14ac:dyDescent="0.25">
      <c r="F12" s="1502"/>
    </row>
    <row r="13" spans="1:6" x14ac:dyDescent="0.25">
      <c r="F13" s="1502"/>
    </row>
    <row r="14" spans="1:6" x14ac:dyDescent="0.25">
      <c r="F14" s="1502"/>
    </row>
    <row r="15" spans="1:6" x14ac:dyDescent="0.25">
      <c r="F15" s="1502"/>
    </row>
    <row r="16" spans="1:6" x14ac:dyDescent="0.25">
      <c r="F16" s="1502"/>
    </row>
  </sheetData>
  <mergeCells count="3">
    <mergeCell ref="A2:E2"/>
    <mergeCell ref="A9:B9"/>
    <mergeCell ref="F1:F16"/>
  </mergeCells>
  <phoneticPr fontId="0" type="noConversion"/>
  <pageMargins left="0.51181102362204722" right="0.51181102362204722" top="0.74803149606299213" bottom="0.74803149606299213" header="0.51181102362204722" footer="0.51181102362204722"/>
  <pageSetup paperSize="9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indexed="50"/>
  </sheetPr>
  <dimension ref="A1:E56"/>
  <sheetViews>
    <sheetView zoomScaleNormal="100" workbookViewId="0">
      <selection activeCell="B11" sqref="B11"/>
    </sheetView>
  </sheetViews>
  <sheetFormatPr defaultColWidth="9.33203125" defaultRowHeight="13.2" x14ac:dyDescent="0.25"/>
  <cols>
    <col min="1" max="1" width="7.6640625" style="7" customWidth="1"/>
    <col min="2" max="2" width="60.77734375" style="7" customWidth="1"/>
    <col min="3" max="3" width="25.6640625" style="7" customWidth="1"/>
    <col min="4" max="16384" width="9.33203125" style="7"/>
  </cols>
  <sheetData>
    <row r="1" spans="1:5" ht="14.4" x14ac:dyDescent="0.3">
      <c r="C1" s="258" t="str">
        <f>+CONCATENATE("9. sz. tájékoztató tábla a 12/",LEFT(ÖSSZEFÜGGÉSEK!A4,4)+6,".(VII.7.)  önkormányzati rendelethez")</f>
        <v>9. sz. tájékoztató tábla a 12/2020.(VII.7.)  önkormányzati rendelethez</v>
      </c>
    </row>
    <row r="2" spans="1:5" ht="13.8" x14ac:dyDescent="0.25">
      <c r="A2" s="259"/>
      <c r="B2" s="259"/>
      <c r="C2" s="259"/>
    </row>
    <row r="3" spans="1:5" ht="33.75" customHeight="1" x14ac:dyDescent="0.25">
      <c r="A3" s="1503" t="s">
        <v>300</v>
      </c>
      <c r="B3" s="1503"/>
      <c r="C3" s="1503"/>
    </row>
    <row r="4" spans="1:5" ht="13.8" thickBot="1" x14ac:dyDescent="0.3">
      <c r="C4" s="260"/>
    </row>
    <row r="5" spans="1:5" s="264" customFormat="1" ht="43.5" customHeight="1" thickBot="1" x14ac:dyDescent="0.3">
      <c r="A5" s="261" t="s">
        <v>2</v>
      </c>
      <c r="B5" s="262" t="s">
        <v>51</v>
      </c>
      <c r="C5" s="263" t="s">
        <v>301</v>
      </c>
    </row>
    <row r="6" spans="1:5" ht="28.5" customHeight="1" x14ac:dyDescent="0.25">
      <c r="A6" s="265" t="s">
        <v>4</v>
      </c>
      <c r="B6" s="266" t="str">
        <f>+CONCATENATE("Pénzkészlet ",LEFT(ÖSSZEFÜGGÉSEK!A4,4)+5,". január 1-jén",CHAR(10),"ebből:")</f>
        <v>Pénzkészlet 2019. január 1-jén
ebből:</v>
      </c>
      <c r="C6" s="267">
        <f>C7+C8</f>
        <v>287775</v>
      </c>
    </row>
    <row r="7" spans="1:5" ht="18" customHeight="1" x14ac:dyDescent="0.25">
      <c r="A7" s="268" t="s">
        <v>5</v>
      </c>
      <c r="B7" s="269" t="s">
        <v>302</v>
      </c>
      <c r="C7" s="270">
        <v>287292</v>
      </c>
    </row>
    <row r="8" spans="1:5" ht="18" customHeight="1" x14ac:dyDescent="0.25">
      <c r="A8" s="268" t="s">
        <v>6</v>
      </c>
      <c r="B8" s="269" t="s">
        <v>303</v>
      </c>
      <c r="C8" s="270">
        <v>483</v>
      </c>
    </row>
    <row r="9" spans="1:5" ht="18" customHeight="1" x14ac:dyDescent="0.25">
      <c r="A9" s="268" t="s">
        <v>7</v>
      </c>
      <c r="B9" s="271" t="s">
        <v>304</v>
      </c>
      <c r="C9" s="270">
        <v>1166951</v>
      </c>
      <c r="E9" s="652"/>
    </row>
    <row r="10" spans="1:5" ht="18" customHeight="1" x14ac:dyDescent="0.25">
      <c r="A10" s="272" t="s">
        <v>8</v>
      </c>
      <c r="B10" s="273" t="s">
        <v>305</v>
      </c>
      <c r="C10" s="274">
        <v>797617</v>
      </c>
    </row>
    <row r="11" spans="1:5" ht="32.25" customHeight="1" thickBot="1" x14ac:dyDescent="0.3">
      <c r="A11" s="653">
        <v>6</v>
      </c>
      <c r="B11" s="669" t="s">
        <v>851</v>
      </c>
      <c r="C11" s="654">
        <v>-267207</v>
      </c>
    </row>
    <row r="12" spans="1:5" ht="25.5" customHeight="1" x14ac:dyDescent="0.25">
      <c r="A12" s="275">
        <v>7</v>
      </c>
      <c r="B12" s="276" t="str">
        <f>+CONCATENATE("Záró pénzkészlet ",LEFT(ÖSSZEFÜGGÉSEK!A4,4)+5,". december 31-én",CHAR(10),"ebből:")</f>
        <v>Záró pénzkészlet 2019. december 31-én
ebből:</v>
      </c>
      <c r="C12" s="277">
        <f>C6+C9-C10+C11</f>
        <v>389902</v>
      </c>
      <c r="D12" s="652"/>
    </row>
    <row r="13" spans="1:5" ht="18" customHeight="1" x14ac:dyDescent="0.25">
      <c r="A13" s="268">
        <v>8</v>
      </c>
      <c r="B13" s="269" t="s">
        <v>302</v>
      </c>
      <c r="C13" s="270">
        <v>389640</v>
      </c>
    </row>
    <row r="14" spans="1:5" ht="18" customHeight="1" thickBot="1" x14ac:dyDescent="0.3">
      <c r="A14" s="278">
        <v>9</v>
      </c>
      <c r="B14" s="279" t="s">
        <v>303</v>
      </c>
      <c r="C14" s="280">
        <v>262</v>
      </c>
      <c r="D14" s="652"/>
      <c r="E14" s="652"/>
    </row>
    <row r="15" spans="1:5" x14ac:dyDescent="0.25">
      <c r="D15" s="652"/>
    </row>
    <row r="16" spans="1:5" ht="13.8" x14ac:dyDescent="0.25">
      <c r="A16" s="977"/>
      <c r="B16" s="977"/>
      <c r="C16" s="977"/>
      <c r="E16" s="652"/>
    </row>
    <row r="17" spans="1:3" ht="31.5" customHeight="1" x14ac:dyDescent="0.25">
      <c r="A17" s="1504" t="s">
        <v>965</v>
      </c>
      <c r="B17" s="1504"/>
      <c r="C17" s="1504"/>
    </row>
    <row r="18" spans="1:3" ht="13.8" thickBot="1" x14ac:dyDescent="0.3">
      <c r="A18"/>
      <c r="B18"/>
      <c r="C18" s="978"/>
    </row>
    <row r="19" spans="1:3" ht="27" thickBot="1" x14ac:dyDescent="0.3">
      <c r="A19" s="979" t="s">
        <v>2</v>
      </c>
      <c r="B19" s="980" t="s">
        <v>51</v>
      </c>
      <c r="C19" s="981" t="s">
        <v>301</v>
      </c>
    </row>
    <row r="20" spans="1:3" x14ac:dyDescent="0.25">
      <c r="A20" s="982" t="s">
        <v>4</v>
      </c>
      <c r="B20" s="983" t="s">
        <v>988</v>
      </c>
      <c r="C20" s="984">
        <f>C21+C22</f>
        <v>670</v>
      </c>
    </row>
    <row r="21" spans="1:3" x14ac:dyDescent="0.25">
      <c r="A21" s="985" t="s">
        <v>5</v>
      </c>
      <c r="B21" s="986" t="s">
        <v>302</v>
      </c>
      <c r="C21" s="987">
        <v>572</v>
      </c>
    </row>
    <row r="22" spans="1:3" x14ac:dyDescent="0.25">
      <c r="A22" s="985" t="s">
        <v>6</v>
      </c>
      <c r="B22" s="986" t="s">
        <v>303</v>
      </c>
      <c r="C22" s="987">
        <v>98</v>
      </c>
    </row>
    <row r="23" spans="1:3" x14ac:dyDescent="0.25">
      <c r="A23" s="985" t="s">
        <v>7</v>
      </c>
      <c r="B23" s="988" t="s">
        <v>304</v>
      </c>
      <c r="C23" s="987">
        <v>152543</v>
      </c>
    </row>
    <row r="24" spans="1:3" x14ac:dyDescent="0.25">
      <c r="A24" s="985" t="s">
        <v>8</v>
      </c>
      <c r="B24" s="988" t="s">
        <v>305</v>
      </c>
      <c r="C24" s="987">
        <v>147490</v>
      </c>
    </row>
    <row r="25" spans="1:3" ht="27" thickBot="1" x14ac:dyDescent="0.3">
      <c r="A25" s="989" t="s">
        <v>9</v>
      </c>
      <c r="B25" s="990" t="s">
        <v>966</v>
      </c>
      <c r="C25" s="991">
        <v>-549</v>
      </c>
    </row>
    <row r="26" spans="1:3" x14ac:dyDescent="0.25">
      <c r="A26" s="992" t="s">
        <v>10</v>
      </c>
      <c r="B26" s="993" t="s">
        <v>989</v>
      </c>
      <c r="C26" s="994">
        <f>C20+C23-C24+C25</f>
        <v>5174</v>
      </c>
    </row>
    <row r="27" spans="1:3" x14ac:dyDescent="0.25">
      <c r="A27" s="985" t="s">
        <v>11</v>
      </c>
      <c r="B27" s="986" t="s">
        <v>302</v>
      </c>
      <c r="C27" s="987">
        <v>4978</v>
      </c>
    </row>
    <row r="28" spans="1:3" ht="13.8" thickBot="1" x14ac:dyDescent="0.3">
      <c r="A28" s="989" t="s">
        <v>12</v>
      </c>
      <c r="B28" s="995" t="s">
        <v>303</v>
      </c>
      <c r="C28" s="991">
        <v>196</v>
      </c>
    </row>
    <row r="31" spans="1:3" ht="30.75" customHeight="1" x14ac:dyDescent="0.25">
      <c r="A31" s="1504" t="s">
        <v>990</v>
      </c>
      <c r="B31" s="1504"/>
      <c r="C31" s="1504"/>
    </row>
    <row r="32" spans="1:3" ht="13.8" thickBot="1" x14ac:dyDescent="0.3">
      <c r="A32"/>
      <c r="B32"/>
      <c r="C32" s="978"/>
    </row>
    <row r="33" spans="1:3" ht="27" thickBot="1" x14ac:dyDescent="0.3">
      <c r="A33" s="979" t="s">
        <v>2</v>
      </c>
      <c r="B33" s="980" t="s">
        <v>51</v>
      </c>
      <c r="C33" s="981" t="s">
        <v>301</v>
      </c>
    </row>
    <row r="34" spans="1:3" x14ac:dyDescent="0.25">
      <c r="A34" s="982" t="s">
        <v>4</v>
      </c>
      <c r="B34" s="983" t="s">
        <v>988</v>
      </c>
      <c r="C34" s="984">
        <f>C36+C35</f>
        <v>608</v>
      </c>
    </row>
    <row r="35" spans="1:3" x14ac:dyDescent="0.25">
      <c r="A35" s="985" t="s">
        <v>5</v>
      </c>
      <c r="B35" s="986" t="s">
        <v>302</v>
      </c>
      <c r="C35" s="987">
        <v>540</v>
      </c>
    </row>
    <row r="36" spans="1:3" x14ac:dyDescent="0.25">
      <c r="A36" s="985" t="s">
        <v>6</v>
      </c>
      <c r="B36" s="986" t="s">
        <v>303</v>
      </c>
      <c r="C36" s="987">
        <v>68</v>
      </c>
    </row>
    <row r="37" spans="1:3" x14ac:dyDescent="0.25">
      <c r="A37" s="985" t="s">
        <v>7</v>
      </c>
      <c r="B37" s="988" t="s">
        <v>304</v>
      </c>
      <c r="C37" s="987">
        <v>42701</v>
      </c>
    </row>
    <row r="38" spans="1:3" x14ac:dyDescent="0.25">
      <c r="A38" s="985" t="s">
        <v>8</v>
      </c>
      <c r="B38" s="988" t="s">
        <v>305</v>
      </c>
      <c r="C38" s="987">
        <v>40362</v>
      </c>
    </row>
    <row r="39" spans="1:3" ht="27" thickBot="1" x14ac:dyDescent="0.3">
      <c r="A39" s="989" t="s">
        <v>9</v>
      </c>
      <c r="B39" s="990" t="s">
        <v>987</v>
      </c>
      <c r="C39" s="991">
        <v>-675</v>
      </c>
    </row>
    <row r="40" spans="1:3" x14ac:dyDescent="0.25">
      <c r="A40" s="992" t="s">
        <v>10</v>
      </c>
      <c r="B40" s="993" t="s">
        <v>989</v>
      </c>
      <c r="C40" s="994">
        <f>C34+C37-C38+C39</f>
        <v>2272</v>
      </c>
    </row>
    <row r="41" spans="1:3" x14ac:dyDescent="0.25">
      <c r="A41" s="985" t="s">
        <v>11</v>
      </c>
      <c r="B41" s="986" t="s">
        <v>302</v>
      </c>
      <c r="C41" s="987">
        <v>2232</v>
      </c>
    </row>
    <row r="42" spans="1:3" ht="13.8" thickBot="1" x14ac:dyDescent="0.3">
      <c r="A42" s="989" t="s">
        <v>12</v>
      </c>
      <c r="B42" s="995" t="s">
        <v>303</v>
      </c>
      <c r="C42" s="991">
        <v>40</v>
      </c>
    </row>
    <row r="43" spans="1:3" x14ac:dyDescent="0.25">
      <c r="A43" s="1129"/>
      <c r="B43" s="1130"/>
      <c r="C43" s="1131"/>
    </row>
    <row r="44" spans="1:3" x14ac:dyDescent="0.25">
      <c r="A44" s="1129"/>
      <c r="B44" s="1130"/>
      <c r="C44" s="1131"/>
    </row>
    <row r="45" spans="1:3" ht="33.75" customHeight="1" x14ac:dyDescent="0.25">
      <c r="A45" s="1504" t="s">
        <v>1033</v>
      </c>
      <c r="B45" s="1504"/>
      <c r="C45" s="1504"/>
    </row>
    <row r="46" spans="1:3" ht="13.8" thickBot="1" x14ac:dyDescent="0.3"/>
    <row r="47" spans="1:3" ht="27" thickBot="1" x14ac:dyDescent="0.3">
      <c r="A47" s="979" t="s">
        <v>2</v>
      </c>
      <c r="B47" s="980" t="s">
        <v>51</v>
      </c>
      <c r="C47" s="981" t="s">
        <v>301</v>
      </c>
    </row>
    <row r="48" spans="1:3" x14ac:dyDescent="0.25">
      <c r="A48" s="982" t="s">
        <v>4</v>
      </c>
      <c r="B48" s="983" t="s">
        <v>1030</v>
      </c>
      <c r="C48" s="984">
        <f>C49+C50</f>
        <v>252</v>
      </c>
    </row>
    <row r="49" spans="1:3" x14ac:dyDescent="0.25">
      <c r="A49" s="985" t="s">
        <v>5</v>
      </c>
      <c r="B49" s="986" t="s">
        <v>302</v>
      </c>
      <c r="C49" s="987">
        <v>156</v>
      </c>
    </row>
    <row r="50" spans="1:3" x14ac:dyDescent="0.25">
      <c r="A50" s="985" t="s">
        <v>6</v>
      </c>
      <c r="B50" s="986" t="s">
        <v>303</v>
      </c>
      <c r="C50" s="1128">
        <v>96</v>
      </c>
    </row>
    <row r="51" spans="1:3" x14ac:dyDescent="0.25">
      <c r="A51" s="985" t="s">
        <v>7</v>
      </c>
      <c r="B51" s="988" t="s">
        <v>304</v>
      </c>
      <c r="C51" s="987">
        <v>67169</v>
      </c>
    </row>
    <row r="52" spans="1:3" x14ac:dyDescent="0.25">
      <c r="A52" s="985" t="s">
        <v>8</v>
      </c>
      <c r="B52" s="988" t="s">
        <v>305</v>
      </c>
      <c r="C52" s="987">
        <v>64477</v>
      </c>
    </row>
    <row r="53" spans="1:3" ht="27" thickBot="1" x14ac:dyDescent="0.3">
      <c r="A53" s="989" t="s">
        <v>9</v>
      </c>
      <c r="B53" s="990" t="s">
        <v>1031</v>
      </c>
      <c r="C53" s="991">
        <f>389-60</f>
        <v>329</v>
      </c>
    </row>
    <row r="54" spans="1:3" x14ac:dyDescent="0.25">
      <c r="A54" s="992" t="s">
        <v>10</v>
      </c>
      <c r="B54" s="993" t="s">
        <v>1032</v>
      </c>
      <c r="C54" s="994">
        <f>C48+C51-C52-C53</f>
        <v>2615</v>
      </c>
    </row>
    <row r="55" spans="1:3" x14ac:dyDescent="0.25">
      <c r="A55" s="985" t="s">
        <v>11</v>
      </c>
      <c r="B55" s="986" t="s">
        <v>302</v>
      </c>
      <c r="C55" s="987">
        <v>2586</v>
      </c>
    </row>
    <row r="56" spans="1:3" ht="13.8" thickBot="1" x14ac:dyDescent="0.3">
      <c r="A56" s="989" t="s">
        <v>12</v>
      </c>
      <c r="B56" s="995" t="s">
        <v>303</v>
      </c>
      <c r="C56" s="991">
        <v>29</v>
      </c>
    </row>
  </sheetData>
  <mergeCells count="4">
    <mergeCell ref="A3:C3"/>
    <mergeCell ref="A17:C17"/>
    <mergeCell ref="A31:C31"/>
    <mergeCell ref="A45:C45"/>
  </mergeCells>
  <phoneticPr fontId="0" type="noConversion"/>
  <conditionalFormatting sqref="C12">
    <cfRule type="cellIs" dxfId="3" priority="4" stopIfTrue="1" operator="notEqual">
      <formula>SUM(C13:C14)</formula>
    </cfRule>
  </conditionalFormatting>
  <conditionalFormatting sqref="C26">
    <cfRule type="cellIs" dxfId="2" priority="3" stopIfTrue="1" operator="notEqual">
      <formula>SUM(C27:C28)</formula>
    </cfRule>
  </conditionalFormatting>
  <conditionalFormatting sqref="C40">
    <cfRule type="cellIs" dxfId="1" priority="2" stopIfTrue="1" operator="notEqual">
      <formula>SUM(C41:C42)</formula>
    </cfRule>
  </conditionalFormatting>
  <conditionalFormatting sqref="C54">
    <cfRule type="cellIs" dxfId="0" priority="1" stopIfTrue="1" operator="notEqual">
      <formula>SUM(C55:C56)</formula>
    </cfRule>
  </conditionalFormatting>
  <printOptions horizontalCentered="1"/>
  <pageMargins left="0.78740157480314965" right="0.78740157480314965" top="0.59055118110236227" bottom="0.59055118110236227" header="0.78740157480314965" footer="0.78740157480314965"/>
  <pageSetup paperSize="9" scale="95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6:M25"/>
  <sheetViews>
    <sheetView topLeftCell="A13" workbookViewId="0">
      <selection activeCell="D22" sqref="D22"/>
    </sheetView>
  </sheetViews>
  <sheetFormatPr defaultRowHeight="13.2" x14ac:dyDescent="0.25"/>
  <cols>
    <col min="2" max="2" width="13.6640625" customWidth="1"/>
    <col min="3" max="3" width="13.109375" customWidth="1"/>
    <col min="4" max="4" width="15.109375" customWidth="1"/>
    <col min="5" max="7" width="11.109375" bestFit="1" customWidth="1"/>
    <col min="8" max="10" width="9.6640625" bestFit="1" customWidth="1"/>
    <col min="11" max="11" width="14" customWidth="1"/>
    <col min="12" max="12" width="15.77734375" customWidth="1"/>
    <col min="13" max="13" width="14.44140625" customWidth="1"/>
  </cols>
  <sheetData>
    <row r="16" spans="1:11" ht="17.399999999999999" thickBot="1" x14ac:dyDescent="0.35">
      <c r="A16" s="694"/>
      <c r="B16" s="694" t="s">
        <v>859</v>
      </c>
      <c r="C16" s="694"/>
      <c r="D16" s="694"/>
      <c r="E16" s="694" t="s">
        <v>860</v>
      </c>
      <c r="F16" s="694"/>
      <c r="G16" s="694"/>
      <c r="H16" s="694" t="s">
        <v>861</v>
      </c>
      <c r="I16" s="694"/>
      <c r="J16" s="694"/>
      <c r="K16" s="694" t="s">
        <v>862</v>
      </c>
    </row>
    <row r="17" spans="1:13" ht="17.399999999999999" thickBot="1" x14ac:dyDescent="0.35">
      <c r="A17" s="694" t="s">
        <v>857</v>
      </c>
      <c r="B17" s="695">
        <v>55022</v>
      </c>
      <c r="C17" s="695">
        <v>59445</v>
      </c>
      <c r="D17" s="695">
        <v>57132</v>
      </c>
      <c r="E17" s="695">
        <v>118405</v>
      </c>
      <c r="F17" s="695">
        <v>130328</v>
      </c>
      <c r="G17" s="695">
        <v>123853</v>
      </c>
      <c r="H17" s="695">
        <v>42286</v>
      </c>
      <c r="I17" s="695">
        <v>43407</v>
      </c>
      <c r="J17" s="695">
        <v>40923</v>
      </c>
      <c r="K17" s="697">
        <v>1021125</v>
      </c>
      <c r="L17" s="697">
        <v>1497581</v>
      </c>
      <c r="M17" s="698">
        <v>1678081</v>
      </c>
    </row>
    <row r="18" spans="1:13" ht="16.8" x14ac:dyDescent="0.3">
      <c r="A18" s="694" t="s">
        <v>858</v>
      </c>
      <c r="B18" s="695">
        <v>55022</v>
      </c>
      <c r="C18" s="695">
        <v>59445</v>
      </c>
      <c r="D18" s="695">
        <v>56746</v>
      </c>
      <c r="E18" s="695">
        <v>118405</v>
      </c>
      <c r="F18" s="695">
        <v>130328</v>
      </c>
      <c r="G18" s="695">
        <v>123006</v>
      </c>
      <c r="H18" s="695">
        <v>42286</v>
      </c>
      <c r="I18" s="695">
        <v>43407</v>
      </c>
      <c r="J18" s="695">
        <v>40147</v>
      </c>
      <c r="K18" s="699">
        <v>1021125</v>
      </c>
      <c r="L18" s="699">
        <v>1497581</v>
      </c>
      <c r="M18" s="699">
        <v>1347613</v>
      </c>
    </row>
    <row r="19" spans="1:13" ht="16.8" x14ac:dyDescent="0.3">
      <c r="A19" s="694"/>
      <c r="B19" s="695"/>
      <c r="C19" s="695"/>
      <c r="D19" s="695"/>
      <c r="E19" s="695"/>
      <c r="F19" s="695"/>
      <c r="G19" s="695"/>
      <c r="H19" s="695"/>
      <c r="I19" s="695"/>
      <c r="J19" s="695"/>
      <c r="K19" s="694"/>
    </row>
    <row r="20" spans="1:13" ht="16.8" x14ac:dyDescent="0.3">
      <c r="A20" s="694"/>
      <c r="B20" s="695">
        <f t="shared" ref="B20:D21" si="0">B17+E17+H17+K17</f>
        <v>1236838</v>
      </c>
      <c r="C20" s="695">
        <f t="shared" si="0"/>
        <v>1730761</v>
      </c>
      <c r="D20" s="695">
        <f t="shared" si="0"/>
        <v>1899989</v>
      </c>
      <c r="E20" s="695"/>
      <c r="F20" s="695"/>
      <c r="G20" s="695"/>
      <c r="H20" s="695"/>
      <c r="I20" s="695"/>
      <c r="J20" s="695"/>
      <c r="K20" s="694"/>
    </row>
    <row r="21" spans="1:13" ht="16.8" x14ac:dyDescent="0.3">
      <c r="A21" s="694"/>
      <c r="B21" s="695">
        <f t="shared" si="0"/>
        <v>1236838</v>
      </c>
      <c r="C21" s="695">
        <f t="shared" si="0"/>
        <v>1730761</v>
      </c>
      <c r="D21" s="695">
        <f>D18+G18+J18+M18</f>
        <v>1567512</v>
      </c>
      <c r="E21" s="695"/>
      <c r="F21" s="695"/>
      <c r="G21" s="695"/>
      <c r="H21" s="695"/>
      <c r="I21" s="695"/>
      <c r="J21" s="695"/>
      <c r="K21" s="694"/>
    </row>
    <row r="22" spans="1:13" ht="16.8" x14ac:dyDescent="0.3">
      <c r="A22" s="694"/>
      <c r="B22" s="695"/>
      <c r="C22" s="695"/>
      <c r="D22" s="695"/>
      <c r="E22" s="695"/>
      <c r="F22" s="695"/>
      <c r="G22" s="695"/>
      <c r="H22" s="695"/>
      <c r="I22" s="696"/>
      <c r="J22" s="696"/>
    </row>
    <row r="23" spans="1:13" ht="16.8" x14ac:dyDescent="0.3">
      <c r="A23" s="694"/>
      <c r="B23" s="695"/>
      <c r="C23" s="695"/>
      <c r="D23" s="695"/>
      <c r="E23" s="695"/>
      <c r="F23" s="695"/>
      <c r="G23" s="695"/>
      <c r="H23" s="695"/>
      <c r="I23" s="696"/>
      <c r="J23" s="696"/>
    </row>
    <row r="24" spans="1:13" ht="16.8" x14ac:dyDescent="0.3">
      <c r="A24" s="694"/>
      <c r="B24" s="695"/>
      <c r="C24" s="695"/>
      <c r="D24" s="695"/>
      <c r="E24" s="695"/>
      <c r="F24" s="695"/>
      <c r="G24" s="695"/>
      <c r="H24" s="695"/>
      <c r="I24" s="696"/>
      <c r="J24" s="696"/>
    </row>
    <row r="25" spans="1:13" ht="16.8" x14ac:dyDescent="0.3">
      <c r="A25" s="694"/>
      <c r="B25" s="694"/>
      <c r="C25" s="694"/>
      <c r="D25" s="694"/>
      <c r="E25" s="694"/>
      <c r="F25" s="694"/>
      <c r="G25" s="694"/>
      <c r="H25" s="694"/>
    </row>
  </sheetData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</sheetPr>
  <dimension ref="A1:K157"/>
  <sheetViews>
    <sheetView view="pageBreakPreview" zoomScaleNormal="100" zoomScaleSheetLayoutView="100" workbookViewId="0">
      <selection activeCell="C123" sqref="C123"/>
    </sheetView>
  </sheetViews>
  <sheetFormatPr defaultColWidth="9.33203125" defaultRowHeight="13.2" x14ac:dyDescent="0.25"/>
  <cols>
    <col min="1" max="1" width="6.77734375" style="8" customWidth="1"/>
    <col min="2" max="2" width="55.109375" style="20" customWidth="1"/>
    <col min="3" max="5" width="16.33203125" style="8" customWidth="1"/>
    <col min="6" max="6" width="55.109375" style="8" customWidth="1"/>
    <col min="7" max="9" width="16.33203125" style="8" customWidth="1"/>
    <col min="10" max="10" width="4.77734375" style="8" customWidth="1"/>
    <col min="11" max="11" width="9.33203125" style="642" hidden="1" customWidth="1"/>
    <col min="12" max="16384" width="9.33203125" style="8"/>
  </cols>
  <sheetData>
    <row r="1" spans="1:11" ht="39.75" customHeight="1" x14ac:dyDescent="0.25">
      <c r="B1" s="414" t="s">
        <v>928</v>
      </c>
      <c r="C1" s="415"/>
      <c r="D1" s="415"/>
      <c r="E1" s="415"/>
      <c r="F1" s="415"/>
      <c r="G1" s="415"/>
      <c r="H1" s="415"/>
      <c r="I1" s="415"/>
      <c r="J1" s="1285" t="str">
        <f>+CONCATENATE("2.1. melléklet a 12/",LEFT('1.1.sz.mell.'!C3,4)+1,". (VII.7.) önkormányzati rendelethez")</f>
        <v>2.1. melléklet a 12/2020. (VII.7.) önkormányzati rendelethez</v>
      </c>
    </row>
    <row r="2" spans="1:11" ht="14.4" thickBot="1" x14ac:dyDescent="0.3">
      <c r="G2" s="33"/>
      <c r="H2" s="33"/>
      <c r="I2" s="33" t="s">
        <v>50</v>
      </c>
      <c r="J2" s="1285"/>
    </row>
    <row r="3" spans="1:11" ht="18" customHeight="1" thickBot="1" x14ac:dyDescent="0.3">
      <c r="A3" s="1286" t="s">
        <v>58</v>
      </c>
      <c r="B3" s="442" t="s">
        <v>41</v>
      </c>
      <c r="C3" s="443"/>
      <c r="D3" s="443"/>
      <c r="E3" s="443"/>
      <c r="F3" s="442" t="s">
        <v>42</v>
      </c>
      <c r="G3" s="444"/>
      <c r="H3" s="444"/>
      <c r="I3" s="444"/>
      <c r="J3" s="1285"/>
    </row>
    <row r="4" spans="1:11" s="416" customFormat="1" ht="35.25" customHeight="1" thickBot="1" x14ac:dyDescent="0.3">
      <c r="A4" s="1287"/>
      <c r="B4" s="21" t="s">
        <v>51</v>
      </c>
      <c r="C4" s="22" t="str">
        <f>+CONCATENATE(LEFT('1.1.sz.mell.'!C3,4),". évi eredeti előirányzat")</f>
        <v>2019. évi eredeti előirányzat</v>
      </c>
      <c r="D4" s="402" t="str">
        <f>+CONCATENATE(LEFT('1.1.sz.mell.'!C3,4),". évi módosított előirányzat")</f>
        <v>2019. évi módosított előirányzat</v>
      </c>
      <c r="E4" s="22" t="str">
        <f>+CONCATENATE(LEFT('1.1.sz.mell.'!C3,4),". évi teljesítés")</f>
        <v>2019. évi teljesítés</v>
      </c>
      <c r="F4" s="21" t="s">
        <v>51</v>
      </c>
      <c r="G4" s="22" t="str">
        <f>+C4</f>
        <v>2019. évi eredeti előirányzat</v>
      </c>
      <c r="H4" s="402" t="str">
        <f>+D4</f>
        <v>2019. évi módosított előirányzat</v>
      </c>
      <c r="I4" s="432" t="str">
        <f>+E4</f>
        <v>2019. évi teljesítés</v>
      </c>
      <c r="J4" s="1285"/>
      <c r="K4" s="643"/>
    </row>
    <row r="5" spans="1:11" s="417" customFormat="1" ht="12" customHeight="1" thickBot="1" x14ac:dyDescent="0.3">
      <c r="A5" s="445" t="s">
        <v>423</v>
      </c>
      <c r="B5" s="446" t="s">
        <v>424</v>
      </c>
      <c r="C5" s="447" t="s">
        <v>425</v>
      </c>
      <c r="D5" s="447" t="s">
        <v>426</v>
      </c>
      <c r="E5" s="447" t="s">
        <v>427</v>
      </c>
      <c r="F5" s="446" t="s">
        <v>503</v>
      </c>
      <c r="G5" s="447" t="s">
        <v>504</v>
      </c>
      <c r="H5" s="447" t="s">
        <v>505</v>
      </c>
      <c r="I5" s="448" t="s">
        <v>506</v>
      </c>
      <c r="J5" s="1285"/>
      <c r="K5" s="644"/>
    </row>
    <row r="6" spans="1:11" ht="15" customHeight="1" x14ac:dyDescent="0.25">
      <c r="A6" s="418" t="s">
        <v>4</v>
      </c>
      <c r="B6" s="419" t="s">
        <v>480</v>
      </c>
      <c r="C6" s="405">
        <v>103763</v>
      </c>
      <c r="D6" s="405">
        <v>116463</v>
      </c>
      <c r="E6" s="405">
        <v>116463</v>
      </c>
      <c r="F6" s="419" t="s">
        <v>52</v>
      </c>
      <c r="G6" s="405">
        <v>176219</v>
      </c>
      <c r="H6" s="405">
        <v>193156</v>
      </c>
      <c r="I6" s="411">
        <v>188524</v>
      </c>
      <c r="J6" s="1285"/>
      <c r="K6" s="642" t="s">
        <v>736</v>
      </c>
    </row>
    <row r="7" spans="1:11" ht="15" customHeight="1" x14ac:dyDescent="0.25">
      <c r="A7" s="420" t="s">
        <v>5</v>
      </c>
      <c r="B7" s="421" t="s">
        <v>481</v>
      </c>
      <c r="C7" s="406">
        <v>18092</v>
      </c>
      <c r="D7" s="406">
        <v>23712</v>
      </c>
      <c r="E7" s="406">
        <v>14683</v>
      </c>
      <c r="F7" s="421" t="s">
        <v>127</v>
      </c>
      <c r="G7" s="406">
        <v>35296</v>
      </c>
      <c r="H7" s="406">
        <v>38548</v>
      </c>
      <c r="I7" s="412">
        <v>35630</v>
      </c>
      <c r="J7" s="1285"/>
      <c r="K7" s="642" t="s">
        <v>737</v>
      </c>
    </row>
    <row r="8" spans="1:11" ht="15" customHeight="1" x14ac:dyDescent="0.25">
      <c r="A8" s="420" t="s">
        <v>6</v>
      </c>
      <c r="B8" s="421" t="s">
        <v>482</v>
      </c>
      <c r="C8" s="406">
        <v>0</v>
      </c>
      <c r="D8" s="406">
        <v>0</v>
      </c>
      <c r="E8" s="406"/>
      <c r="F8" s="421" t="s">
        <v>157</v>
      </c>
      <c r="G8" s="406">
        <v>174923</v>
      </c>
      <c r="H8" s="406">
        <v>244468</v>
      </c>
      <c r="I8" s="412">
        <v>202962</v>
      </c>
      <c r="J8" s="1285"/>
      <c r="K8" s="642" t="s">
        <v>738</v>
      </c>
    </row>
    <row r="9" spans="1:11" ht="15" customHeight="1" x14ac:dyDescent="0.25">
      <c r="A9" s="420" t="s">
        <v>7</v>
      </c>
      <c r="B9" s="421" t="s">
        <v>118</v>
      </c>
      <c r="C9" s="406">
        <v>374100</v>
      </c>
      <c r="D9" s="406">
        <v>542000</v>
      </c>
      <c r="E9" s="406">
        <v>619068</v>
      </c>
      <c r="F9" s="421" t="s">
        <v>128</v>
      </c>
      <c r="G9" s="406">
        <v>14580</v>
      </c>
      <c r="H9" s="406">
        <v>16178</v>
      </c>
      <c r="I9" s="412">
        <v>12410</v>
      </c>
      <c r="J9" s="1285"/>
      <c r="K9" s="642" t="s">
        <v>739</v>
      </c>
    </row>
    <row r="10" spans="1:11" ht="15" customHeight="1" x14ac:dyDescent="0.25">
      <c r="A10" s="420" t="s">
        <v>8</v>
      </c>
      <c r="B10" s="422" t="s">
        <v>483</v>
      </c>
      <c r="C10" s="406">
        <v>0</v>
      </c>
      <c r="D10" s="406"/>
      <c r="E10" s="406">
        <v>305</v>
      </c>
      <c r="F10" s="421" t="s">
        <v>129</v>
      </c>
      <c r="G10" s="406">
        <v>49053</v>
      </c>
      <c r="H10" s="406">
        <v>45147</v>
      </c>
      <c r="I10" s="412">
        <v>38948</v>
      </c>
      <c r="J10" s="1285"/>
      <c r="K10" s="642" t="s">
        <v>740</v>
      </c>
    </row>
    <row r="11" spans="1:11" ht="15" customHeight="1" x14ac:dyDescent="0.25">
      <c r="A11" s="420" t="s">
        <v>9</v>
      </c>
      <c r="B11" s="421" t="s">
        <v>674</v>
      </c>
      <c r="C11" s="407">
        <v>0</v>
      </c>
      <c r="D11" s="407">
        <v>0</v>
      </c>
      <c r="E11" s="407">
        <v>0</v>
      </c>
      <c r="F11" s="421" t="s">
        <v>35</v>
      </c>
      <c r="G11" s="406">
        <v>44170</v>
      </c>
      <c r="H11" s="406">
        <f>293295-246500</f>
        <v>46795</v>
      </c>
      <c r="I11" s="412"/>
      <c r="J11" s="1285"/>
      <c r="K11" s="642" t="s">
        <v>741</v>
      </c>
    </row>
    <row r="12" spans="1:11" ht="15" customHeight="1" x14ac:dyDescent="0.25">
      <c r="A12" s="420" t="s">
        <v>10</v>
      </c>
      <c r="B12" s="421" t="s">
        <v>353</v>
      </c>
      <c r="C12" s="406">
        <v>31625</v>
      </c>
      <c r="D12" s="406">
        <v>34343</v>
      </c>
      <c r="E12" s="406">
        <v>50978</v>
      </c>
      <c r="F12" s="6"/>
      <c r="G12" s="406"/>
      <c r="H12" s="406"/>
      <c r="I12" s="412"/>
      <c r="J12" s="1285"/>
      <c r="K12" s="642" t="s">
        <v>742</v>
      </c>
    </row>
    <row r="13" spans="1:11" ht="15" customHeight="1" x14ac:dyDescent="0.25">
      <c r="A13" s="420" t="s">
        <v>11</v>
      </c>
      <c r="B13" s="6"/>
      <c r="C13" s="406"/>
      <c r="D13" s="406"/>
      <c r="E13" s="406"/>
      <c r="F13" s="6"/>
      <c r="G13" s="406"/>
      <c r="H13" s="406"/>
      <c r="I13" s="412"/>
      <c r="J13" s="1285"/>
    </row>
    <row r="14" spans="1:11" ht="15" customHeight="1" x14ac:dyDescent="0.25">
      <c r="A14" s="420" t="s">
        <v>12</v>
      </c>
      <c r="B14" s="431"/>
      <c r="C14" s="407"/>
      <c r="D14" s="407"/>
      <c r="E14" s="407"/>
      <c r="F14" s="6"/>
      <c r="G14" s="406"/>
      <c r="H14" s="406"/>
      <c r="I14" s="412"/>
      <c r="J14" s="1285"/>
    </row>
    <row r="15" spans="1:11" ht="15" customHeight="1" x14ac:dyDescent="0.25">
      <c r="A15" s="420" t="s">
        <v>13</v>
      </c>
      <c r="B15" s="6"/>
      <c r="C15" s="406"/>
      <c r="D15" s="406"/>
      <c r="E15" s="406"/>
      <c r="F15" s="6"/>
      <c r="G15" s="406"/>
      <c r="H15" s="406"/>
      <c r="I15" s="412"/>
      <c r="J15" s="1285"/>
    </row>
    <row r="16" spans="1:11" ht="15" customHeight="1" x14ac:dyDescent="0.25">
      <c r="A16" s="420" t="s">
        <v>14</v>
      </c>
      <c r="B16" s="6"/>
      <c r="C16" s="406"/>
      <c r="D16" s="406"/>
      <c r="E16" s="406"/>
      <c r="F16" s="6"/>
      <c r="G16" s="406"/>
      <c r="H16" s="406"/>
      <c r="I16" s="412"/>
      <c r="J16" s="1285"/>
    </row>
    <row r="17" spans="1:11" ht="15" customHeight="1" thickBot="1" x14ac:dyDescent="0.3">
      <c r="A17" s="420" t="s">
        <v>15</v>
      </c>
      <c r="B17" s="9"/>
      <c r="C17" s="408"/>
      <c r="D17" s="408"/>
      <c r="E17" s="408"/>
      <c r="F17" s="6"/>
      <c r="G17" s="408"/>
      <c r="H17" s="408"/>
      <c r="I17" s="413"/>
      <c r="J17" s="1285"/>
    </row>
    <row r="18" spans="1:11" ht="17.25" customHeight="1" thickBot="1" x14ac:dyDescent="0.3">
      <c r="A18" s="423" t="s">
        <v>16</v>
      </c>
      <c r="B18" s="404" t="s">
        <v>484</v>
      </c>
      <c r="C18" s="409">
        <f>+C6+C7+C9+C10+C12+C13+C14+C15+C16+C17</f>
        <v>527580</v>
      </c>
      <c r="D18" s="409">
        <f>+D6+D7+D9+D10+D12+D13+D14+D15+D16+D17</f>
        <v>716518</v>
      </c>
      <c r="E18" s="409">
        <f>+E6+E7+E9+E10+E12+E13+E14+E15+E16+E17</f>
        <v>801497</v>
      </c>
      <c r="F18" s="404" t="s">
        <v>491</v>
      </c>
      <c r="G18" s="409">
        <f>SUM(G6:G17)</f>
        <v>494241</v>
      </c>
      <c r="H18" s="409">
        <f>SUM(H6:H17)</f>
        <v>584292</v>
      </c>
      <c r="I18" s="409">
        <f>SUM(I6:I17)</f>
        <v>478474</v>
      </c>
      <c r="J18" s="1285"/>
      <c r="K18" s="642" t="s">
        <v>743</v>
      </c>
    </row>
    <row r="19" spans="1:11" ht="15" customHeight="1" x14ac:dyDescent="0.25">
      <c r="A19" s="424" t="s">
        <v>17</v>
      </c>
      <c r="B19" s="425" t="s">
        <v>485</v>
      </c>
      <c r="C19" s="34">
        <f>+C20+C21+C22+C23</f>
        <v>437071</v>
      </c>
      <c r="D19" s="34">
        <f>+D20+D21+D22+D23</f>
        <v>592186</v>
      </c>
      <c r="E19" s="34">
        <f>+E20+E21+E22+E23</f>
        <v>578886</v>
      </c>
      <c r="F19" s="426" t="s">
        <v>135</v>
      </c>
      <c r="G19" s="410"/>
      <c r="H19" s="410"/>
      <c r="I19" s="410"/>
      <c r="J19" s="1285"/>
      <c r="K19" s="642" t="s">
        <v>744</v>
      </c>
    </row>
    <row r="20" spans="1:11" ht="15" customHeight="1" x14ac:dyDescent="0.25">
      <c r="A20" s="427" t="s">
        <v>18</v>
      </c>
      <c r="B20" s="426" t="s">
        <v>151</v>
      </c>
      <c r="C20" s="403">
        <v>200000</v>
      </c>
      <c r="D20" s="403">
        <v>332477</v>
      </c>
      <c r="E20" s="403">
        <v>332477</v>
      </c>
      <c r="F20" s="426" t="s">
        <v>492</v>
      </c>
      <c r="G20" s="403"/>
      <c r="H20" s="403"/>
      <c r="I20" s="403"/>
      <c r="J20" s="1285"/>
      <c r="K20" s="642" t="s">
        <v>745</v>
      </c>
    </row>
    <row r="21" spans="1:11" ht="15" customHeight="1" x14ac:dyDescent="0.25">
      <c r="A21" s="427" t="s">
        <v>19</v>
      </c>
      <c r="B21" s="426" t="s">
        <v>855</v>
      </c>
      <c r="C21" s="403"/>
      <c r="D21" s="403">
        <v>7463</v>
      </c>
      <c r="E21" s="403">
        <v>7463</v>
      </c>
      <c r="F21" s="426" t="s">
        <v>111</v>
      </c>
      <c r="G21" s="403"/>
      <c r="H21" s="403"/>
      <c r="I21" s="403"/>
      <c r="J21" s="1285"/>
      <c r="K21" s="642" t="s">
        <v>746</v>
      </c>
    </row>
    <row r="22" spans="1:11" ht="15" customHeight="1" x14ac:dyDescent="0.25">
      <c r="A22" s="427" t="s">
        <v>20</v>
      </c>
      <c r="B22" s="426" t="s">
        <v>156</v>
      </c>
      <c r="C22" s="403"/>
      <c r="D22" s="403"/>
      <c r="E22" s="403"/>
      <c r="F22" s="426" t="s">
        <v>112</v>
      </c>
      <c r="G22" s="403"/>
      <c r="H22" s="403"/>
      <c r="I22" s="403"/>
      <c r="J22" s="1285"/>
      <c r="K22" s="642" t="s">
        <v>747</v>
      </c>
    </row>
    <row r="23" spans="1:11" ht="15" customHeight="1" x14ac:dyDescent="0.25">
      <c r="A23" s="427" t="s">
        <v>21</v>
      </c>
      <c r="B23" s="426" t="s">
        <v>854</v>
      </c>
      <c r="C23" s="403">
        <v>237071</v>
      </c>
      <c r="D23" s="403">
        <v>252246</v>
      </c>
      <c r="E23" s="403">
        <v>238946</v>
      </c>
      <c r="F23" s="425" t="s">
        <v>158</v>
      </c>
      <c r="G23" s="403"/>
      <c r="H23" s="403"/>
      <c r="I23" s="403"/>
      <c r="J23" s="1285"/>
      <c r="K23" s="642" t="s">
        <v>748</v>
      </c>
    </row>
    <row r="24" spans="1:11" ht="15" customHeight="1" x14ac:dyDescent="0.25">
      <c r="A24" s="427" t="s">
        <v>22</v>
      </c>
      <c r="B24" s="426" t="s">
        <v>486</v>
      </c>
      <c r="C24" s="428">
        <f>+C25+C26</f>
        <v>349460</v>
      </c>
      <c r="D24" s="428">
        <f>+D25+D26</f>
        <v>349460</v>
      </c>
      <c r="E24" s="428">
        <f>+E25+E26</f>
        <v>0</v>
      </c>
      <c r="F24" s="426" t="s">
        <v>136</v>
      </c>
      <c r="G24" s="403"/>
      <c r="H24" s="403"/>
      <c r="I24" s="403"/>
      <c r="J24" s="1285"/>
      <c r="K24" s="642" t="s">
        <v>749</v>
      </c>
    </row>
    <row r="25" spans="1:11" ht="15" customHeight="1" x14ac:dyDescent="0.25">
      <c r="A25" s="424" t="s">
        <v>23</v>
      </c>
      <c r="B25" s="425" t="s">
        <v>487</v>
      </c>
      <c r="C25" s="410"/>
      <c r="D25" s="410"/>
      <c r="E25" s="410"/>
      <c r="F25" s="419" t="s">
        <v>402</v>
      </c>
      <c r="G25" s="410">
        <v>2594</v>
      </c>
      <c r="H25" s="410">
        <v>5460</v>
      </c>
      <c r="I25" s="410">
        <v>5460</v>
      </c>
      <c r="J25" s="1285"/>
      <c r="K25" s="642" t="s">
        <v>750</v>
      </c>
    </row>
    <row r="26" spans="1:11" ht="15" customHeight="1" thickBot="1" x14ac:dyDescent="0.3">
      <c r="A26" s="427" t="s">
        <v>24</v>
      </c>
      <c r="B26" s="426" t="s">
        <v>488</v>
      </c>
      <c r="C26" s="403">
        <v>349460</v>
      </c>
      <c r="D26" s="403">
        <v>349460</v>
      </c>
      <c r="E26" s="403">
        <v>0</v>
      </c>
      <c r="F26" s="6" t="s">
        <v>817</v>
      </c>
      <c r="G26" s="403">
        <v>237071</v>
      </c>
      <c r="H26" s="403">
        <v>252246</v>
      </c>
      <c r="I26" s="403">
        <v>238945</v>
      </c>
      <c r="J26" s="1285"/>
      <c r="K26" s="642" t="s">
        <v>751</v>
      </c>
    </row>
    <row r="27" spans="1:11" ht="17.25" customHeight="1" thickBot="1" x14ac:dyDescent="0.3">
      <c r="A27" s="423" t="s">
        <v>25</v>
      </c>
      <c r="B27" s="404" t="s">
        <v>489</v>
      </c>
      <c r="C27" s="409">
        <f>+C19+C24</f>
        <v>786531</v>
      </c>
      <c r="D27" s="409">
        <f>+D19+D24</f>
        <v>941646</v>
      </c>
      <c r="E27" s="409">
        <f>+E19+E24</f>
        <v>578886</v>
      </c>
      <c r="F27" s="404" t="s">
        <v>493</v>
      </c>
      <c r="G27" s="409">
        <f>SUM(G19:G26)</f>
        <v>239665</v>
      </c>
      <c r="H27" s="409">
        <f>SUM(H19:H26)</f>
        <v>257706</v>
      </c>
      <c r="I27" s="409">
        <f>SUM(I19:I26)</f>
        <v>244405</v>
      </c>
      <c r="J27" s="1285"/>
      <c r="K27" s="642" t="s">
        <v>752</v>
      </c>
    </row>
    <row r="28" spans="1:11" ht="17.25" customHeight="1" thickBot="1" x14ac:dyDescent="0.3">
      <c r="A28" s="423" t="s">
        <v>26</v>
      </c>
      <c r="B28" s="429" t="s">
        <v>490</v>
      </c>
      <c r="C28" s="86">
        <f>+C18+C27</f>
        <v>1314111</v>
      </c>
      <c r="D28" s="86">
        <f>+D18+D27</f>
        <v>1658164</v>
      </c>
      <c r="E28" s="430">
        <f>+E18+E27</f>
        <v>1380383</v>
      </c>
      <c r="F28" s="429" t="s">
        <v>494</v>
      </c>
      <c r="G28" s="86">
        <f>+G18+G27</f>
        <v>733906</v>
      </c>
      <c r="H28" s="86">
        <f>+H18+H27</f>
        <v>841998</v>
      </c>
      <c r="I28" s="86">
        <f>+I18+I27</f>
        <v>722879</v>
      </c>
      <c r="J28" s="1285"/>
      <c r="K28" s="642" t="s">
        <v>753</v>
      </c>
    </row>
    <row r="29" spans="1:11" ht="17.25" customHeight="1" thickBot="1" x14ac:dyDescent="0.3">
      <c r="A29" s="423" t="s">
        <v>27</v>
      </c>
      <c r="B29" s="429" t="s">
        <v>113</v>
      </c>
      <c r="C29" s="86" t="str">
        <f>IF(C18-G18&lt;0,G18-C18,"-")</f>
        <v>-</v>
      </c>
      <c r="D29" s="86" t="str">
        <f>IF(D18-H18&lt;0,H18-D18,"-")</f>
        <v>-</v>
      </c>
      <c r="E29" s="430" t="str">
        <f>IF(E18-I18&lt;0,I18-E18,"-")</f>
        <v>-</v>
      </c>
      <c r="F29" s="429" t="s">
        <v>114</v>
      </c>
      <c r="G29" s="86">
        <f>IF(C18-G18&gt;0,C18-G18,"-")</f>
        <v>33339</v>
      </c>
      <c r="H29" s="86">
        <f>IF(D18-H18&gt;0,D18-H18,"-")</f>
        <v>132226</v>
      </c>
      <c r="I29" s="86">
        <f>IF(E18-I18&gt;0,E18-I18,"-")</f>
        <v>323023</v>
      </c>
      <c r="J29" s="1285"/>
      <c r="K29" s="642" t="s">
        <v>754</v>
      </c>
    </row>
    <row r="30" spans="1:11" ht="17.25" customHeight="1" thickBot="1" x14ac:dyDescent="0.3">
      <c r="A30" s="423" t="s">
        <v>28</v>
      </c>
      <c r="B30" s="429" t="s">
        <v>159</v>
      </c>
      <c r="C30" s="86" t="str">
        <f>IF(C28-G28&lt;0,G28-C28,"-")</f>
        <v>-</v>
      </c>
      <c r="D30" s="86" t="str">
        <f>IF(D28-H28&lt;0,H28-D28,"-")</f>
        <v>-</v>
      </c>
      <c r="E30" s="430" t="str">
        <f>IF(E28-I28&lt;0,I28-E28,"-")</f>
        <v>-</v>
      </c>
      <c r="F30" s="429" t="s">
        <v>160</v>
      </c>
      <c r="G30" s="86">
        <f>IF(C28-G28&gt;0,C28-G28,"-")</f>
        <v>580205</v>
      </c>
      <c r="H30" s="86">
        <f>IF(D28-H28&gt;0,D28-H28,"-")</f>
        <v>816166</v>
      </c>
      <c r="I30" s="86">
        <f>IF(E28-I28&gt;0,E28-I28,"-")</f>
        <v>657504</v>
      </c>
      <c r="J30" s="1285"/>
      <c r="K30" s="642" t="s">
        <v>755</v>
      </c>
    </row>
    <row r="31" spans="1:11" x14ac:dyDescent="0.25">
      <c r="J31" s="1132"/>
    </row>
    <row r="32" spans="1:11" x14ac:dyDescent="0.25">
      <c r="J32" s="1132"/>
    </row>
    <row r="33" spans="1:10" ht="31.2" x14ac:dyDescent="0.25">
      <c r="A33" s="729"/>
      <c r="B33" s="730" t="s">
        <v>929</v>
      </c>
      <c r="C33" s="731"/>
      <c r="D33" s="731"/>
      <c r="E33" s="731"/>
      <c r="F33" s="731"/>
      <c r="G33" s="731"/>
      <c r="H33" s="731"/>
      <c r="I33" s="731"/>
      <c r="J33" s="1288"/>
    </row>
    <row r="34" spans="1:10" ht="14.4" thickBot="1" x14ac:dyDescent="0.3">
      <c r="A34" s="729"/>
      <c r="B34" s="732"/>
      <c r="C34" s="729"/>
      <c r="D34" s="729"/>
      <c r="E34" s="729"/>
      <c r="F34" s="729"/>
      <c r="G34" s="733"/>
      <c r="H34" s="733"/>
      <c r="I34" s="733" t="s">
        <v>50</v>
      </c>
      <c r="J34" s="1288"/>
    </row>
    <row r="35" spans="1:10" ht="13.8" thickBot="1" x14ac:dyDescent="0.3">
      <c r="A35" s="1289" t="s">
        <v>58</v>
      </c>
      <c r="B35" s="734" t="s">
        <v>41</v>
      </c>
      <c r="C35" s="735"/>
      <c r="D35" s="735"/>
      <c r="E35" s="735"/>
      <c r="F35" s="734" t="s">
        <v>42</v>
      </c>
      <c r="G35" s="736"/>
      <c r="H35" s="736"/>
      <c r="I35" s="736"/>
      <c r="J35" s="1288"/>
    </row>
    <row r="36" spans="1:10" ht="23.4" thickBot="1" x14ac:dyDescent="0.3">
      <c r="A36" s="1290"/>
      <c r="B36" s="737" t="s">
        <v>51</v>
      </c>
      <c r="C36" s="738" t="str">
        <f>+CONCATENATE(LEFT('[1]1.1.sz.mell.'!C36,4),". évi eredeti előirányzat")</f>
        <v>2400. évi eredeti előirányzat</v>
      </c>
      <c r="D36" s="739" t="str">
        <f>+CONCATENATE(LEFT('[1]1.1.sz.mell.'!C36,4),". évi módosított előirányzat")</f>
        <v>2400. évi módosított előirányzat</v>
      </c>
      <c r="E36" s="738" t="str">
        <f>+CONCATENATE(LEFT('[1]1.1.sz.mell.'!C36,4),". évi teljesítés")</f>
        <v>2400. évi teljesítés</v>
      </c>
      <c r="F36" s="737" t="s">
        <v>51</v>
      </c>
      <c r="G36" s="738" t="str">
        <f>+C36</f>
        <v>2400. évi eredeti előirányzat</v>
      </c>
      <c r="H36" s="739" t="str">
        <f>+D36</f>
        <v>2400. évi módosított előirányzat</v>
      </c>
      <c r="I36" s="740" t="str">
        <f>+E36</f>
        <v>2400. évi teljesítés</v>
      </c>
      <c r="J36" s="1288"/>
    </row>
    <row r="37" spans="1:10" ht="13.8" thickBot="1" x14ac:dyDescent="0.3">
      <c r="A37" s="741" t="s">
        <v>423</v>
      </c>
      <c r="B37" s="742" t="s">
        <v>424</v>
      </c>
      <c r="C37" s="743" t="s">
        <v>425</v>
      </c>
      <c r="D37" s="743" t="s">
        <v>426</v>
      </c>
      <c r="E37" s="743" t="s">
        <v>427</v>
      </c>
      <c r="F37" s="742" t="s">
        <v>503</v>
      </c>
      <c r="G37" s="743" t="s">
        <v>504</v>
      </c>
      <c r="H37" s="743" t="s">
        <v>505</v>
      </c>
      <c r="I37" s="744" t="s">
        <v>506</v>
      </c>
      <c r="J37" s="1288"/>
    </row>
    <row r="38" spans="1:10" x14ac:dyDescent="0.25">
      <c r="A38" s="745" t="s">
        <v>4</v>
      </c>
      <c r="B38" s="746" t="s">
        <v>480</v>
      </c>
      <c r="C38" s="747">
        <v>0</v>
      </c>
      <c r="D38" s="747">
        <v>0</v>
      </c>
      <c r="E38" s="747">
        <v>0</v>
      </c>
      <c r="F38" s="746" t="s">
        <v>52</v>
      </c>
      <c r="G38" s="747">
        <v>85855</v>
      </c>
      <c r="H38" s="747">
        <v>90915</v>
      </c>
      <c r="I38" s="748">
        <v>89633</v>
      </c>
      <c r="J38" s="1288"/>
    </row>
    <row r="39" spans="1:10" x14ac:dyDescent="0.25">
      <c r="A39" s="749" t="s">
        <v>5</v>
      </c>
      <c r="B39" s="750" t="s">
        <v>481</v>
      </c>
      <c r="C39" s="751">
        <v>0</v>
      </c>
      <c r="D39" s="751">
        <v>0</v>
      </c>
      <c r="E39" s="751">
        <v>0</v>
      </c>
      <c r="F39" s="750" t="s">
        <v>127</v>
      </c>
      <c r="G39" s="751">
        <v>17170</v>
      </c>
      <c r="H39" s="751">
        <v>18050</v>
      </c>
      <c r="I39" s="752">
        <v>17046</v>
      </c>
      <c r="J39" s="1288"/>
    </row>
    <row r="40" spans="1:10" x14ac:dyDescent="0.25">
      <c r="A40" s="749" t="s">
        <v>6</v>
      </c>
      <c r="B40" s="750" t="s">
        <v>482</v>
      </c>
      <c r="C40" s="751">
        <v>0</v>
      </c>
      <c r="D40" s="751">
        <v>0</v>
      </c>
      <c r="E40" s="751">
        <v>0</v>
      </c>
      <c r="F40" s="750" t="s">
        <v>157</v>
      </c>
      <c r="G40" s="751">
        <v>42311</v>
      </c>
      <c r="H40" s="751">
        <v>43157</v>
      </c>
      <c r="I40" s="752">
        <v>36995</v>
      </c>
      <c r="J40" s="1288"/>
    </row>
    <row r="41" spans="1:10" x14ac:dyDescent="0.25">
      <c r="A41" s="749" t="s">
        <v>7</v>
      </c>
      <c r="B41" s="750" t="s">
        <v>118</v>
      </c>
      <c r="C41" s="751">
        <v>0</v>
      </c>
      <c r="D41" s="751">
        <v>0</v>
      </c>
      <c r="E41" s="751">
        <v>0</v>
      </c>
      <c r="F41" s="750" t="s">
        <v>128</v>
      </c>
      <c r="G41" s="751"/>
      <c r="H41" s="751"/>
      <c r="I41" s="752"/>
      <c r="J41" s="1288"/>
    </row>
    <row r="42" spans="1:10" x14ac:dyDescent="0.25">
      <c r="A42" s="749" t="s">
        <v>8</v>
      </c>
      <c r="B42" s="753" t="s">
        <v>483</v>
      </c>
      <c r="C42" s="751">
        <v>0</v>
      </c>
      <c r="D42" s="751"/>
      <c r="E42" s="751">
        <v>105</v>
      </c>
      <c r="F42" s="750" t="s">
        <v>129</v>
      </c>
      <c r="G42" s="751"/>
      <c r="H42" s="751"/>
      <c r="I42" s="752"/>
      <c r="J42" s="1288"/>
    </row>
    <row r="43" spans="1:10" x14ac:dyDescent="0.25">
      <c r="A43" s="749" t="s">
        <v>9</v>
      </c>
      <c r="B43" s="750" t="s">
        <v>674</v>
      </c>
      <c r="C43" s="754">
        <v>0</v>
      </c>
      <c r="D43" s="754"/>
      <c r="E43" s="754"/>
      <c r="F43" s="750" t="s">
        <v>35</v>
      </c>
      <c r="G43" s="751"/>
      <c r="H43" s="751"/>
      <c r="I43" s="752"/>
      <c r="J43" s="1288"/>
    </row>
    <row r="44" spans="1:10" x14ac:dyDescent="0.25">
      <c r="A44" s="749" t="s">
        <v>10</v>
      </c>
      <c r="B44" s="750" t="s">
        <v>353</v>
      </c>
      <c r="C44" s="751">
        <v>3934</v>
      </c>
      <c r="D44" s="755">
        <v>3934</v>
      </c>
      <c r="E44" s="729">
        <v>7752</v>
      </c>
      <c r="F44" s="756"/>
      <c r="G44" s="751"/>
      <c r="H44" s="751"/>
      <c r="I44" s="752"/>
      <c r="J44" s="1288"/>
    </row>
    <row r="45" spans="1:10" x14ac:dyDescent="0.25">
      <c r="A45" s="749" t="s">
        <v>11</v>
      </c>
      <c r="B45" s="756"/>
      <c r="C45" s="751"/>
      <c r="D45" s="751"/>
      <c r="E45" s="751"/>
      <c r="F45" s="756"/>
      <c r="G45" s="751"/>
      <c r="H45" s="751"/>
      <c r="I45" s="752"/>
      <c r="J45" s="1288"/>
    </row>
    <row r="46" spans="1:10" x14ac:dyDescent="0.25">
      <c r="A46" s="749" t="s">
        <v>12</v>
      </c>
      <c r="B46" s="757"/>
      <c r="C46" s="754"/>
      <c r="D46" s="754"/>
      <c r="E46" s="754"/>
      <c r="F46" s="756"/>
      <c r="G46" s="751"/>
      <c r="H46" s="751"/>
      <c r="I46" s="752"/>
      <c r="J46" s="1288"/>
    </row>
    <row r="47" spans="1:10" x14ac:dyDescent="0.25">
      <c r="A47" s="749" t="s">
        <v>13</v>
      </c>
      <c r="B47" s="756"/>
      <c r="C47" s="751"/>
      <c r="D47" s="751"/>
      <c r="E47" s="751"/>
      <c r="F47" s="756"/>
      <c r="G47" s="751"/>
      <c r="H47" s="751"/>
      <c r="I47" s="752"/>
      <c r="J47" s="1288"/>
    </row>
    <row r="48" spans="1:10" x14ac:dyDescent="0.25">
      <c r="A48" s="749" t="s">
        <v>14</v>
      </c>
      <c r="B48" s="756"/>
      <c r="C48" s="751"/>
      <c r="D48" s="751"/>
      <c r="E48" s="751"/>
      <c r="F48" s="756"/>
      <c r="G48" s="751"/>
      <c r="H48" s="751"/>
      <c r="I48" s="752"/>
      <c r="J48" s="1288"/>
    </row>
    <row r="49" spans="1:10" ht="13.8" thickBot="1" x14ac:dyDescent="0.3">
      <c r="A49" s="749" t="s">
        <v>15</v>
      </c>
      <c r="B49" s="758"/>
      <c r="C49" s="759"/>
      <c r="D49" s="759"/>
      <c r="E49" s="759"/>
      <c r="F49" s="756"/>
      <c r="G49" s="759"/>
      <c r="H49" s="759"/>
      <c r="I49" s="760"/>
      <c r="J49" s="1288"/>
    </row>
    <row r="50" spans="1:10" ht="13.8" thickBot="1" x14ac:dyDescent="0.3">
      <c r="A50" s="761" t="s">
        <v>16</v>
      </c>
      <c r="B50" s="762" t="s">
        <v>484</v>
      </c>
      <c r="C50" s="763">
        <f>+C38+C39+C41+C42+C44+C45+C46+C47+C48+C49</f>
        <v>3934</v>
      </c>
      <c r="D50" s="763">
        <f>+D38+D39+D41+D42+D44</f>
        <v>3934</v>
      </c>
      <c r="E50" s="763">
        <f>+E38+E39+E41+E42+E44+E46+E47+E48+E49</f>
        <v>7857</v>
      </c>
      <c r="F50" s="762" t="s">
        <v>491</v>
      </c>
      <c r="G50" s="763">
        <f>SUM(G38:G49)</f>
        <v>145336</v>
      </c>
      <c r="H50" s="763">
        <f>SUM(H38:H49)</f>
        <v>152122</v>
      </c>
      <c r="I50" s="763">
        <f>SUM(I38:I49)</f>
        <v>143674</v>
      </c>
      <c r="J50" s="1288"/>
    </row>
    <row r="51" spans="1:10" x14ac:dyDescent="0.25">
      <c r="A51" s="764" t="s">
        <v>17</v>
      </c>
      <c r="B51" s="765" t="s">
        <v>485</v>
      </c>
      <c r="C51" s="766">
        <f>+C52+C53+C54+C55</f>
        <v>143841</v>
      </c>
      <c r="D51" s="766">
        <f>+D52+D53+D54+D55</f>
        <v>150627</v>
      </c>
      <c r="E51" s="766">
        <f>+E52+E53+E54+E55</f>
        <v>142685</v>
      </c>
      <c r="F51" s="767" t="s">
        <v>135</v>
      </c>
      <c r="G51" s="768"/>
      <c r="H51" s="768"/>
      <c r="I51" s="768"/>
      <c r="J51" s="1288"/>
    </row>
    <row r="52" spans="1:10" x14ac:dyDescent="0.25">
      <c r="A52" s="769" t="s">
        <v>18</v>
      </c>
      <c r="B52" s="767" t="s">
        <v>151</v>
      </c>
      <c r="C52" s="770"/>
      <c r="D52" s="770">
        <v>846</v>
      </c>
      <c r="E52" s="770">
        <v>846</v>
      </c>
      <c r="F52" s="767" t="s">
        <v>492</v>
      </c>
      <c r="G52" s="770"/>
      <c r="H52" s="770"/>
      <c r="I52" s="770"/>
      <c r="J52" s="1288"/>
    </row>
    <row r="53" spans="1:10" x14ac:dyDescent="0.25">
      <c r="A53" s="769" t="s">
        <v>19</v>
      </c>
      <c r="B53" s="767" t="s">
        <v>924</v>
      </c>
      <c r="C53" s="770"/>
      <c r="D53" s="770"/>
      <c r="E53" s="770"/>
      <c r="F53" s="767" t="s">
        <v>111</v>
      </c>
      <c r="G53" s="770"/>
      <c r="H53" s="770"/>
      <c r="I53" s="770"/>
      <c r="J53" s="1288"/>
    </row>
    <row r="54" spans="1:10" x14ac:dyDescent="0.25">
      <c r="A54" s="769" t="s">
        <v>20</v>
      </c>
      <c r="B54" s="767" t="s">
        <v>156</v>
      </c>
      <c r="C54" s="770"/>
      <c r="D54" s="770"/>
      <c r="E54" s="770"/>
      <c r="F54" s="767" t="s">
        <v>112</v>
      </c>
      <c r="G54" s="770"/>
      <c r="H54" s="770"/>
      <c r="I54" s="770"/>
      <c r="J54" s="1288"/>
    </row>
    <row r="55" spans="1:10" x14ac:dyDescent="0.25">
      <c r="A55" s="769" t="s">
        <v>21</v>
      </c>
      <c r="B55" s="767" t="s">
        <v>925</v>
      </c>
      <c r="C55" s="770">
        <v>143841</v>
      </c>
      <c r="D55" s="770">
        <v>149781</v>
      </c>
      <c r="E55" s="770">
        <v>141839</v>
      </c>
      <c r="F55" s="765" t="s">
        <v>158</v>
      </c>
      <c r="G55" s="770"/>
      <c r="H55" s="770"/>
      <c r="I55" s="770"/>
      <c r="J55" s="1288"/>
    </row>
    <row r="56" spans="1:10" x14ac:dyDescent="0.25">
      <c r="A56" s="769" t="s">
        <v>22</v>
      </c>
      <c r="B56" s="767" t="s">
        <v>486</v>
      </c>
      <c r="C56" s="771">
        <f>+C57+C58</f>
        <v>0</v>
      </c>
      <c r="D56" s="771">
        <f>+D57+D58</f>
        <v>0</v>
      </c>
      <c r="E56" s="771">
        <f>+E57+E58</f>
        <v>0</v>
      </c>
      <c r="F56" s="767" t="s">
        <v>136</v>
      </c>
      <c r="G56" s="770"/>
      <c r="H56" s="770"/>
      <c r="I56" s="770"/>
      <c r="J56" s="1288"/>
    </row>
    <row r="57" spans="1:10" x14ac:dyDescent="0.25">
      <c r="A57" s="764" t="s">
        <v>23</v>
      </c>
      <c r="B57" s="765" t="s">
        <v>487</v>
      </c>
      <c r="C57" s="768"/>
      <c r="D57" s="768"/>
      <c r="E57" s="768"/>
      <c r="F57" s="746" t="s">
        <v>137</v>
      </c>
      <c r="G57" s="768"/>
      <c r="H57" s="768"/>
      <c r="I57" s="768"/>
      <c r="J57" s="1288"/>
    </row>
    <row r="58" spans="1:10" ht="13.8" thickBot="1" x14ac:dyDescent="0.3">
      <c r="A58" s="769" t="s">
        <v>24</v>
      </c>
      <c r="B58" s="767" t="s">
        <v>488</v>
      </c>
      <c r="C58" s="770"/>
      <c r="D58" s="770"/>
      <c r="E58" s="770"/>
      <c r="F58" s="756"/>
      <c r="G58" s="770"/>
      <c r="H58" s="770"/>
      <c r="I58" s="770"/>
      <c r="J58" s="1288"/>
    </row>
    <row r="59" spans="1:10" ht="13.8" thickBot="1" x14ac:dyDescent="0.3">
      <c r="A59" s="761" t="s">
        <v>25</v>
      </c>
      <c r="B59" s="762" t="s">
        <v>489</v>
      </c>
      <c r="C59" s="763">
        <f>+C51+C56</f>
        <v>143841</v>
      </c>
      <c r="D59" s="763">
        <f>+D51+D56</f>
        <v>150627</v>
      </c>
      <c r="E59" s="763">
        <f>+E51+E56</f>
        <v>142685</v>
      </c>
      <c r="F59" s="762" t="s">
        <v>493</v>
      </c>
      <c r="G59" s="763">
        <f>SUM(G51:G58)</f>
        <v>0</v>
      </c>
      <c r="H59" s="763">
        <f>SUM(H51:H58)</f>
        <v>0</v>
      </c>
      <c r="I59" s="763">
        <f>SUM(I51:I58)</f>
        <v>0</v>
      </c>
      <c r="J59" s="1288"/>
    </row>
    <row r="60" spans="1:10" ht="13.8" thickBot="1" x14ac:dyDescent="0.3">
      <c r="A60" s="761" t="s">
        <v>26</v>
      </c>
      <c r="B60" s="772" t="s">
        <v>490</v>
      </c>
      <c r="C60" s="773">
        <f>+C50+C59</f>
        <v>147775</v>
      </c>
      <c r="D60" s="773">
        <f>+D50+D59</f>
        <v>154561</v>
      </c>
      <c r="E60" s="774">
        <f>+E50+E59</f>
        <v>150542</v>
      </c>
      <c r="F60" s="772" t="s">
        <v>494</v>
      </c>
      <c r="G60" s="773">
        <f>+G50+G59</f>
        <v>145336</v>
      </c>
      <c r="H60" s="773">
        <f>+H50+H59</f>
        <v>152122</v>
      </c>
      <c r="I60" s="773">
        <f>+I50+I59</f>
        <v>143674</v>
      </c>
      <c r="J60" s="1288"/>
    </row>
    <row r="61" spans="1:10" ht="13.8" thickBot="1" x14ac:dyDescent="0.3">
      <c r="A61" s="761" t="s">
        <v>27</v>
      </c>
      <c r="B61" s="772" t="s">
        <v>113</v>
      </c>
      <c r="C61" s="773">
        <f>IF(C50-G50&lt;0,G50-C50,"-")</f>
        <v>141402</v>
      </c>
      <c r="D61" s="773">
        <f>IF(D50-H50&lt;0,H50-D50,"-")</f>
        <v>148188</v>
      </c>
      <c r="E61" s="774">
        <f>IF(E50-I50&lt;0,I50-E50,"-")</f>
        <v>135817</v>
      </c>
      <c r="F61" s="772" t="s">
        <v>114</v>
      </c>
      <c r="G61" s="773" t="str">
        <f>IF(C50-G50&gt;0,C50-G50,"-")</f>
        <v>-</v>
      </c>
      <c r="H61" s="773" t="str">
        <f>IF(D50-H50&gt;0,D50-H50,"-")</f>
        <v>-</v>
      </c>
      <c r="I61" s="773" t="str">
        <f>IF(E50-I50&gt;0,E50-I50,"-")</f>
        <v>-</v>
      </c>
      <c r="J61" s="1288"/>
    </row>
    <row r="62" spans="1:10" ht="13.8" thickBot="1" x14ac:dyDescent="0.3">
      <c r="A62" s="761" t="s">
        <v>28</v>
      </c>
      <c r="B62" s="772" t="s">
        <v>159</v>
      </c>
      <c r="C62" s="773" t="str">
        <f>IF(C60-G60&lt;0,G60-C60,"-")</f>
        <v>-</v>
      </c>
      <c r="D62" s="773" t="str">
        <f>IF(D60-H60&lt;0,H60-D60,"-")</f>
        <v>-</v>
      </c>
      <c r="E62" s="774" t="str">
        <f>IF(E60-I60&lt;0,I60-E60,"-")</f>
        <v>-</v>
      </c>
      <c r="F62" s="772" t="s">
        <v>160</v>
      </c>
      <c r="G62" s="773">
        <f>IF(C60-G60&gt;0,C60-G60,"-")</f>
        <v>2439</v>
      </c>
      <c r="H62" s="773">
        <f>IF(D60-H60&gt;0,D60-H60,"-")</f>
        <v>2439</v>
      </c>
      <c r="I62" s="773">
        <f>IF(E60-I60&gt;0,E60-I60,"-")</f>
        <v>6868</v>
      </c>
      <c r="J62" s="1288"/>
    </row>
    <row r="64" spans="1:10" ht="31.2" x14ac:dyDescent="0.25">
      <c r="A64" s="729"/>
      <c r="B64" s="730" t="s">
        <v>969</v>
      </c>
      <c r="C64" s="731"/>
      <c r="D64" s="731"/>
      <c r="E64" s="731"/>
      <c r="F64" s="731"/>
      <c r="G64" s="731"/>
      <c r="H64" s="731"/>
      <c r="I64" s="731"/>
      <c r="J64" s="1288"/>
    </row>
    <row r="65" spans="1:10" ht="14.4" thickBot="1" x14ac:dyDescent="0.3">
      <c r="A65" s="729"/>
      <c r="B65" s="732"/>
      <c r="C65" s="729"/>
      <c r="D65" s="729"/>
      <c r="E65" s="729"/>
      <c r="F65" s="729"/>
      <c r="G65" s="733"/>
      <c r="H65" s="733"/>
      <c r="I65" s="733" t="s">
        <v>50</v>
      </c>
      <c r="J65" s="1288"/>
    </row>
    <row r="66" spans="1:10" ht="13.8" thickBot="1" x14ac:dyDescent="0.3">
      <c r="A66" s="1289" t="s">
        <v>58</v>
      </c>
      <c r="B66" s="734" t="s">
        <v>41</v>
      </c>
      <c r="C66" s="735"/>
      <c r="D66" s="735"/>
      <c r="E66" s="735"/>
      <c r="F66" s="734" t="s">
        <v>42</v>
      </c>
      <c r="G66" s="736"/>
      <c r="H66" s="736"/>
      <c r="I66" s="736"/>
      <c r="J66" s="1288"/>
    </row>
    <row r="67" spans="1:10" ht="23.4" thickBot="1" x14ac:dyDescent="0.3">
      <c r="A67" s="1290"/>
      <c r="B67" s="737" t="s">
        <v>51</v>
      </c>
      <c r="C67" s="738" t="str">
        <f>+CONCATENATE(LEFT('[2]1.1.sz.mell.'!C66,4),". évi eredeti előirányzat")</f>
        <v>. évi eredeti előirányzat</v>
      </c>
      <c r="D67" s="739" t="str">
        <f>+CONCATENATE(LEFT('[2]1.1.sz.mell.'!C66,4),". évi módosított előirányzat")</f>
        <v>. évi módosított előirányzat</v>
      </c>
      <c r="E67" s="738" t="str">
        <f>+CONCATENATE(LEFT('[2]1.1.sz.mell.'!C66,4),". évi teljesítés")</f>
        <v>. évi teljesítés</v>
      </c>
      <c r="F67" s="737" t="s">
        <v>51</v>
      </c>
      <c r="G67" s="738" t="str">
        <f>+C67</f>
        <v>. évi eredeti előirányzat</v>
      </c>
      <c r="H67" s="739" t="str">
        <f>+D67</f>
        <v>. évi módosított előirányzat</v>
      </c>
      <c r="I67" s="740" t="str">
        <f>+E67</f>
        <v>. évi teljesítés</v>
      </c>
      <c r="J67" s="1288"/>
    </row>
    <row r="68" spans="1:10" ht="13.8" thickBot="1" x14ac:dyDescent="0.3">
      <c r="A68" s="741" t="s">
        <v>423</v>
      </c>
      <c r="B68" s="742" t="s">
        <v>424</v>
      </c>
      <c r="C68" s="743" t="s">
        <v>425</v>
      </c>
      <c r="D68" s="743" t="s">
        <v>426</v>
      </c>
      <c r="E68" s="743" t="s">
        <v>427</v>
      </c>
      <c r="F68" s="742" t="s">
        <v>503</v>
      </c>
      <c r="G68" s="743" t="s">
        <v>504</v>
      </c>
      <c r="H68" s="743" t="s">
        <v>505</v>
      </c>
      <c r="I68" s="744" t="s">
        <v>506</v>
      </c>
      <c r="J68" s="1288"/>
    </row>
    <row r="69" spans="1:10" x14ac:dyDescent="0.25">
      <c r="A69" s="745" t="s">
        <v>4</v>
      </c>
      <c r="B69" s="746" t="s">
        <v>480</v>
      </c>
      <c r="C69" s="747">
        <v>0</v>
      </c>
      <c r="D69" s="747">
        <v>0</v>
      </c>
      <c r="E69" s="747">
        <v>0</v>
      </c>
      <c r="F69" s="746" t="s">
        <v>52</v>
      </c>
      <c r="G69" s="747">
        <v>21060</v>
      </c>
      <c r="H69" s="747">
        <v>22290</v>
      </c>
      <c r="I69" s="748">
        <v>21711</v>
      </c>
      <c r="J69" s="1288"/>
    </row>
    <row r="70" spans="1:10" x14ac:dyDescent="0.25">
      <c r="A70" s="749" t="s">
        <v>5</v>
      </c>
      <c r="B70" s="750" t="s">
        <v>481</v>
      </c>
      <c r="C70" s="751">
        <v>0</v>
      </c>
      <c r="D70" s="751"/>
      <c r="E70" s="751"/>
      <c r="F70" s="750" t="s">
        <v>127</v>
      </c>
      <c r="G70" s="751">
        <v>4041</v>
      </c>
      <c r="H70" s="751">
        <v>4256</v>
      </c>
      <c r="I70" s="752">
        <v>4112</v>
      </c>
      <c r="J70" s="1288"/>
    </row>
    <row r="71" spans="1:10" x14ac:dyDescent="0.25">
      <c r="A71" s="749" t="s">
        <v>6</v>
      </c>
      <c r="B71" s="750" t="s">
        <v>482</v>
      </c>
      <c r="C71" s="751">
        <v>0</v>
      </c>
      <c r="D71" s="751">
        <v>0</v>
      </c>
      <c r="E71" s="751">
        <v>0</v>
      </c>
      <c r="F71" s="750" t="s">
        <v>157</v>
      </c>
      <c r="G71" s="751">
        <v>16309</v>
      </c>
      <c r="H71" s="751">
        <v>17084</v>
      </c>
      <c r="I71" s="752">
        <v>13886</v>
      </c>
      <c r="J71" s="1288"/>
    </row>
    <row r="72" spans="1:10" x14ac:dyDescent="0.25">
      <c r="A72" s="749" t="s">
        <v>7</v>
      </c>
      <c r="B72" s="750" t="s">
        <v>118</v>
      </c>
      <c r="C72" s="751">
        <v>0</v>
      </c>
      <c r="D72" s="751">
        <v>0</v>
      </c>
      <c r="E72" s="751">
        <v>0</v>
      </c>
      <c r="F72" s="750" t="s">
        <v>128</v>
      </c>
      <c r="G72" s="751"/>
      <c r="H72" s="751"/>
      <c r="I72" s="752"/>
      <c r="J72" s="1288"/>
    </row>
    <row r="73" spans="1:10" x14ac:dyDescent="0.25">
      <c r="A73" s="749" t="s">
        <v>8</v>
      </c>
      <c r="B73" s="753" t="s">
        <v>483</v>
      </c>
      <c r="C73" s="751">
        <v>0</v>
      </c>
      <c r="D73" s="751"/>
      <c r="E73" s="751"/>
      <c r="F73" s="750" t="s">
        <v>129</v>
      </c>
      <c r="G73" s="751"/>
      <c r="H73" s="751"/>
      <c r="I73" s="752"/>
      <c r="J73" s="1288"/>
    </row>
    <row r="74" spans="1:10" x14ac:dyDescent="0.25">
      <c r="A74" s="749" t="s">
        <v>9</v>
      </c>
      <c r="B74" s="750" t="s">
        <v>674</v>
      </c>
      <c r="C74" s="754">
        <v>0</v>
      </c>
      <c r="D74" s="754">
        <v>0</v>
      </c>
      <c r="E74" s="754">
        <v>0</v>
      </c>
      <c r="F74" s="750" t="s">
        <v>35</v>
      </c>
      <c r="G74" s="751"/>
      <c r="H74" s="751"/>
      <c r="I74" s="752"/>
      <c r="J74" s="1288"/>
    </row>
    <row r="75" spans="1:10" x14ac:dyDescent="0.25">
      <c r="A75" s="749" t="s">
        <v>10</v>
      </c>
      <c r="B75" s="750" t="s">
        <v>353</v>
      </c>
      <c r="C75" s="751">
        <v>8950</v>
      </c>
      <c r="D75" s="751">
        <v>8950</v>
      </c>
      <c r="E75" s="751">
        <v>9144</v>
      </c>
      <c r="F75" s="756"/>
      <c r="G75" s="751"/>
      <c r="H75" s="751"/>
      <c r="I75" s="752"/>
      <c r="J75" s="1288"/>
    </row>
    <row r="76" spans="1:10" x14ac:dyDescent="0.25">
      <c r="A76" s="749" t="s">
        <v>11</v>
      </c>
      <c r="B76" s="756"/>
      <c r="C76" s="751"/>
      <c r="D76" s="751"/>
      <c r="E76" s="751"/>
      <c r="F76" s="756"/>
      <c r="G76" s="751"/>
      <c r="H76" s="751"/>
      <c r="I76" s="752"/>
      <c r="J76" s="1288"/>
    </row>
    <row r="77" spans="1:10" x14ac:dyDescent="0.25">
      <c r="A77" s="749" t="s">
        <v>12</v>
      </c>
      <c r="B77" s="757"/>
      <c r="C77" s="754"/>
      <c r="D77" s="754"/>
      <c r="E77" s="754"/>
      <c r="F77" s="756"/>
      <c r="G77" s="751"/>
      <c r="H77" s="751"/>
      <c r="I77" s="752"/>
      <c r="J77" s="1288"/>
    </row>
    <row r="78" spans="1:10" x14ac:dyDescent="0.25">
      <c r="A78" s="749" t="s">
        <v>13</v>
      </c>
      <c r="B78" s="756"/>
      <c r="C78" s="751"/>
      <c r="D78" s="751"/>
      <c r="E78" s="751"/>
      <c r="F78" s="756"/>
      <c r="G78" s="751"/>
      <c r="H78" s="751"/>
      <c r="I78" s="752"/>
      <c r="J78" s="1288"/>
    </row>
    <row r="79" spans="1:10" x14ac:dyDescent="0.25">
      <c r="A79" s="749" t="s">
        <v>14</v>
      </c>
      <c r="B79" s="756"/>
      <c r="C79" s="751"/>
      <c r="D79" s="751"/>
      <c r="E79" s="751"/>
      <c r="F79" s="756"/>
      <c r="G79" s="751"/>
      <c r="H79" s="751"/>
      <c r="I79" s="752"/>
      <c r="J79" s="1288"/>
    </row>
    <row r="80" spans="1:10" ht="13.8" thickBot="1" x14ac:dyDescent="0.3">
      <c r="A80" s="749" t="s">
        <v>15</v>
      </c>
      <c r="B80" s="758"/>
      <c r="C80" s="759"/>
      <c r="D80" s="759"/>
      <c r="E80" s="759"/>
      <c r="F80" s="756"/>
      <c r="G80" s="759"/>
      <c r="H80" s="759"/>
      <c r="I80" s="760"/>
      <c r="J80" s="1288"/>
    </row>
    <row r="81" spans="1:10" ht="13.8" thickBot="1" x14ac:dyDescent="0.3">
      <c r="A81" s="761" t="s">
        <v>16</v>
      </c>
      <c r="B81" s="762" t="s">
        <v>484</v>
      </c>
      <c r="C81" s="763">
        <f>+C69+C70+C72+C73+C75+C76+C77+C78+C79+C80</f>
        <v>8950</v>
      </c>
      <c r="D81" s="763">
        <f>+D69+D70+D72+D73+D75+D76+D77+D78+D79+D80</f>
        <v>8950</v>
      </c>
      <c r="E81" s="763">
        <f>+E69+E70+E72+E73+E75+E76+E77+E78+E79+E80</f>
        <v>9144</v>
      </c>
      <c r="F81" s="762" t="s">
        <v>491</v>
      </c>
      <c r="G81" s="763">
        <f>SUM(G69:G80)</f>
        <v>41410</v>
      </c>
      <c r="H81" s="763">
        <f>SUM(H69:H80)</f>
        <v>43630</v>
      </c>
      <c r="I81" s="763">
        <f>SUM(I69:I80)</f>
        <v>39709</v>
      </c>
      <c r="J81" s="1288"/>
    </row>
    <row r="82" spans="1:10" x14ac:dyDescent="0.25">
      <c r="A82" s="1015" t="s">
        <v>17</v>
      </c>
      <c r="B82" s="1016" t="s">
        <v>485</v>
      </c>
      <c r="C82" s="766"/>
      <c r="D82" s="766"/>
      <c r="E82" s="766"/>
      <c r="F82" s="767" t="s">
        <v>135</v>
      </c>
      <c r="G82" s="768"/>
      <c r="H82" s="768"/>
      <c r="I82" s="768"/>
      <c r="J82" s="1288"/>
    </row>
    <row r="83" spans="1:10" x14ac:dyDescent="0.25">
      <c r="A83" s="1017" t="s">
        <v>18</v>
      </c>
      <c r="B83" s="767" t="s">
        <v>151</v>
      </c>
      <c r="C83" s="770"/>
      <c r="D83" s="770">
        <v>775</v>
      </c>
      <c r="E83" s="770">
        <v>775</v>
      </c>
      <c r="F83" s="767" t="s">
        <v>492</v>
      </c>
      <c r="G83" s="770"/>
      <c r="H83" s="770"/>
      <c r="I83" s="770"/>
      <c r="J83" s="1288"/>
    </row>
    <row r="84" spans="1:10" x14ac:dyDescent="0.25">
      <c r="A84" s="1017" t="s">
        <v>19</v>
      </c>
      <c r="B84" s="767" t="s">
        <v>924</v>
      </c>
      <c r="C84" s="770"/>
      <c r="D84" s="770"/>
      <c r="E84" s="770"/>
      <c r="F84" s="767" t="s">
        <v>111</v>
      </c>
      <c r="G84" s="770"/>
      <c r="H84" s="770"/>
      <c r="I84" s="770"/>
      <c r="J84" s="1288"/>
    </row>
    <row r="85" spans="1:10" x14ac:dyDescent="0.25">
      <c r="A85" s="1017" t="s">
        <v>20</v>
      </c>
      <c r="B85" s="767" t="s">
        <v>156</v>
      </c>
      <c r="C85" s="770"/>
      <c r="D85" s="770"/>
      <c r="E85" s="770"/>
      <c r="F85" s="767" t="s">
        <v>112</v>
      </c>
      <c r="G85" s="770"/>
      <c r="H85" s="770"/>
      <c r="I85" s="770"/>
      <c r="J85" s="1288"/>
    </row>
    <row r="86" spans="1:10" x14ac:dyDescent="0.25">
      <c r="A86" s="1017" t="s">
        <v>21</v>
      </c>
      <c r="B86" s="767" t="s">
        <v>925</v>
      </c>
      <c r="C86" s="770">
        <v>34835</v>
      </c>
      <c r="D86" s="770">
        <v>36280</v>
      </c>
      <c r="E86" s="770">
        <v>32602</v>
      </c>
      <c r="F86" s="765" t="s">
        <v>158</v>
      </c>
      <c r="G86" s="770"/>
      <c r="H86" s="770"/>
      <c r="I86" s="770"/>
      <c r="J86" s="1288"/>
    </row>
    <row r="87" spans="1:10" x14ac:dyDescent="0.25">
      <c r="A87" s="1017" t="s">
        <v>22</v>
      </c>
      <c r="B87" s="767" t="s">
        <v>486</v>
      </c>
      <c r="C87" s="771"/>
      <c r="D87" s="771"/>
      <c r="E87" s="771"/>
      <c r="F87" s="767" t="s">
        <v>136</v>
      </c>
      <c r="G87" s="770"/>
      <c r="H87" s="770"/>
      <c r="I87" s="770"/>
      <c r="J87" s="1288"/>
    </row>
    <row r="88" spans="1:10" x14ac:dyDescent="0.25">
      <c r="A88" s="1015" t="s">
        <v>23</v>
      </c>
      <c r="B88" s="765" t="s">
        <v>487</v>
      </c>
      <c r="C88" s="768"/>
      <c r="D88" s="768"/>
      <c r="E88" s="768"/>
      <c r="F88" s="746" t="s">
        <v>137</v>
      </c>
      <c r="G88" s="768"/>
      <c r="H88" s="768"/>
      <c r="I88" s="768"/>
      <c r="J88" s="1288"/>
    </row>
    <row r="89" spans="1:10" ht="13.8" thickBot="1" x14ac:dyDescent="0.3">
      <c r="A89" s="1017" t="s">
        <v>24</v>
      </c>
      <c r="B89" s="767" t="s">
        <v>488</v>
      </c>
      <c r="C89" s="770"/>
      <c r="D89" s="770"/>
      <c r="E89" s="770"/>
      <c r="F89" s="756"/>
      <c r="G89" s="770"/>
      <c r="H89" s="770"/>
      <c r="I89" s="770"/>
      <c r="J89" s="1288"/>
    </row>
    <row r="90" spans="1:10" ht="13.8" thickBot="1" x14ac:dyDescent="0.3">
      <c r="A90" s="761" t="s">
        <v>25</v>
      </c>
      <c r="B90" s="762" t="s">
        <v>489</v>
      </c>
      <c r="C90" s="763">
        <f>SUM(C82:C89)</f>
        <v>34835</v>
      </c>
      <c r="D90" s="763">
        <f>SUM(D82:D89)</f>
        <v>37055</v>
      </c>
      <c r="E90" s="763">
        <f>SUM(E82:E89)</f>
        <v>33377</v>
      </c>
      <c r="F90" s="762" t="s">
        <v>493</v>
      </c>
      <c r="G90" s="763">
        <f>SUM(G82:G89)</f>
        <v>0</v>
      </c>
      <c r="H90" s="763">
        <f>SUM(H82:H89)</f>
        <v>0</v>
      </c>
      <c r="I90" s="763">
        <f>SUM(I82:I89)</f>
        <v>0</v>
      </c>
      <c r="J90" s="1288"/>
    </row>
    <row r="91" spans="1:10" ht="13.8" thickBot="1" x14ac:dyDescent="0.3">
      <c r="A91" s="761" t="s">
        <v>26</v>
      </c>
      <c r="B91" s="772" t="s">
        <v>490</v>
      </c>
      <c r="C91" s="773">
        <f>+C81+C90</f>
        <v>43785</v>
      </c>
      <c r="D91" s="773">
        <f>+D81+D90</f>
        <v>46005</v>
      </c>
      <c r="E91" s="774">
        <f>+E81+E90</f>
        <v>42521</v>
      </c>
      <c r="F91" s="772" t="s">
        <v>494</v>
      </c>
      <c r="G91" s="773">
        <f>+G81+G90</f>
        <v>41410</v>
      </c>
      <c r="H91" s="773">
        <f>+H81+H90</f>
        <v>43630</v>
      </c>
      <c r="I91" s="773">
        <f>+I81+I90</f>
        <v>39709</v>
      </c>
      <c r="J91" s="1288"/>
    </row>
    <row r="92" spans="1:10" ht="13.8" thickBot="1" x14ac:dyDescent="0.3">
      <c r="A92" s="761" t="s">
        <v>27</v>
      </c>
      <c r="B92" s="772" t="s">
        <v>113</v>
      </c>
      <c r="C92" s="773">
        <f>IF(C81-G81&lt;0,G81-C81,"-")</f>
        <v>32460</v>
      </c>
      <c r="D92" s="773">
        <f>IF(D81-H81&lt;0,H81-D81,"-")</f>
        <v>34680</v>
      </c>
      <c r="E92" s="774">
        <f>IF(E81-I81&lt;0,I81-E81,"-")</f>
        <v>30565</v>
      </c>
      <c r="F92" s="772" t="s">
        <v>114</v>
      </c>
      <c r="G92" s="773" t="str">
        <f>IF(C81-G81&gt;0,C81-G81,"-")</f>
        <v>-</v>
      </c>
      <c r="H92" s="773" t="str">
        <f>IF(D81-H81&gt;0,D81-H81,"-")</f>
        <v>-</v>
      </c>
      <c r="I92" s="773" t="str">
        <f>IF(E81-I81&gt;0,E81-I81,"-")</f>
        <v>-</v>
      </c>
      <c r="J92" s="1288"/>
    </row>
    <row r="93" spans="1:10" ht="13.8" thickBot="1" x14ac:dyDescent="0.3">
      <c r="A93" s="761" t="s">
        <v>28</v>
      </c>
      <c r="B93" s="772" t="s">
        <v>159</v>
      </c>
      <c r="C93" s="773" t="str">
        <f>IF(C91-G91&lt;0,G91-C91,"-")</f>
        <v>-</v>
      </c>
      <c r="D93" s="773" t="str">
        <f>IF(D91-H91&lt;0,H91-D91,"-")</f>
        <v>-</v>
      </c>
      <c r="E93" s="774" t="str">
        <f>IF(E91-I91&lt;0,I91-E91,"-")</f>
        <v>-</v>
      </c>
      <c r="F93" s="772" t="s">
        <v>160</v>
      </c>
      <c r="G93" s="773">
        <f>IF(C91-G91&gt;0,C91-G91,"-")</f>
        <v>2375</v>
      </c>
      <c r="H93" s="773">
        <f>IF(D91-H91&gt;0,D91-H91,"-")</f>
        <v>2375</v>
      </c>
      <c r="I93" s="773">
        <f>IF(E91-I91&gt;0,E91-I91,"-")</f>
        <v>2812</v>
      </c>
      <c r="J93" s="1288"/>
    </row>
    <row r="95" spans="1:10" ht="31.2" x14ac:dyDescent="0.25">
      <c r="A95" s="729"/>
      <c r="B95" s="730" t="s">
        <v>1016</v>
      </c>
      <c r="C95" s="731"/>
      <c r="D95" s="731"/>
      <c r="E95" s="731"/>
      <c r="F95" s="731"/>
      <c r="G95" s="731"/>
      <c r="H95" s="731"/>
      <c r="I95" s="731"/>
      <c r="J95" s="1288"/>
    </row>
    <row r="96" spans="1:10" ht="14.4" thickBot="1" x14ac:dyDescent="0.3">
      <c r="A96" s="729"/>
      <c r="B96" s="732"/>
      <c r="C96" s="729"/>
      <c r="D96" s="729"/>
      <c r="E96" s="729"/>
      <c r="F96" s="729"/>
      <c r="G96" s="733"/>
      <c r="H96" s="733"/>
      <c r="I96" s="733" t="s">
        <v>50</v>
      </c>
      <c r="J96" s="1288"/>
    </row>
    <row r="97" spans="1:10" ht="13.8" thickBot="1" x14ac:dyDescent="0.3">
      <c r="A97" s="1289" t="s">
        <v>58</v>
      </c>
      <c r="B97" s="734" t="s">
        <v>41</v>
      </c>
      <c r="C97" s="735"/>
      <c r="D97" s="735"/>
      <c r="E97" s="735"/>
      <c r="F97" s="734" t="s">
        <v>42</v>
      </c>
      <c r="G97" s="736"/>
      <c r="H97" s="736"/>
      <c r="I97" s="736"/>
      <c r="J97" s="1288"/>
    </row>
    <row r="98" spans="1:10" ht="23.4" thickBot="1" x14ac:dyDescent="0.3">
      <c r="A98" s="1290"/>
      <c r="B98" s="737" t="s">
        <v>51</v>
      </c>
      <c r="C98" s="738" t="str">
        <f>+CONCATENATE(LEFT('[3]1.1.sz.mell.'!C97,4),". évi eredeti előirányzat")</f>
        <v>. évi eredeti előirányzat</v>
      </c>
      <c r="D98" s="739" t="str">
        <f>+CONCATENATE(LEFT('[3]1.1.sz.mell.'!C97,4),". évi módosított előirányzat")</f>
        <v>. évi módosított előirányzat</v>
      </c>
      <c r="E98" s="738" t="str">
        <f>+CONCATENATE(LEFT('[3]1.1.sz.mell.'!C97,4),". évi teljesítés")</f>
        <v>. évi teljesítés</v>
      </c>
      <c r="F98" s="737" t="s">
        <v>51</v>
      </c>
      <c r="G98" s="738" t="str">
        <f>+C98</f>
        <v>. évi eredeti előirányzat</v>
      </c>
      <c r="H98" s="739" t="str">
        <f>+D98</f>
        <v>. évi módosított előirányzat</v>
      </c>
      <c r="I98" s="740" t="str">
        <f>+E98</f>
        <v>. évi teljesítés</v>
      </c>
      <c r="J98" s="1288"/>
    </row>
    <row r="99" spans="1:10" ht="13.8" thickBot="1" x14ac:dyDescent="0.3">
      <c r="A99" s="741" t="s">
        <v>423</v>
      </c>
      <c r="B99" s="742" t="s">
        <v>424</v>
      </c>
      <c r="C99" s="743" t="s">
        <v>425</v>
      </c>
      <c r="D99" s="743" t="s">
        <v>426</v>
      </c>
      <c r="E99" s="743" t="s">
        <v>427</v>
      </c>
      <c r="F99" s="742" t="s">
        <v>503</v>
      </c>
      <c r="G99" s="743" t="s">
        <v>504</v>
      </c>
      <c r="H99" s="743" t="s">
        <v>505</v>
      </c>
      <c r="I99" s="744" t="s">
        <v>506</v>
      </c>
      <c r="J99" s="1288"/>
    </row>
    <row r="100" spans="1:10" x14ac:dyDescent="0.25">
      <c r="A100" s="745" t="s">
        <v>4</v>
      </c>
      <c r="B100" s="746" t="s">
        <v>480</v>
      </c>
      <c r="C100" s="747">
        <v>0</v>
      </c>
      <c r="D100" s="747">
        <v>0</v>
      </c>
      <c r="E100" s="747">
        <v>0</v>
      </c>
      <c r="F100" s="746" t="s">
        <v>52</v>
      </c>
      <c r="G100" s="747">
        <v>38894</v>
      </c>
      <c r="H100" s="747">
        <v>43659</v>
      </c>
      <c r="I100" s="748">
        <v>43290</v>
      </c>
      <c r="J100" s="1288"/>
    </row>
    <row r="101" spans="1:10" x14ac:dyDescent="0.25">
      <c r="A101" s="749" t="s">
        <v>5</v>
      </c>
      <c r="B101" s="750" t="s">
        <v>481</v>
      </c>
      <c r="C101" s="751">
        <v>0</v>
      </c>
      <c r="D101" s="751">
        <v>2104</v>
      </c>
      <c r="E101" s="751">
        <v>2154</v>
      </c>
      <c r="F101" s="750" t="s">
        <v>127</v>
      </c>
      <c r="G101" s="751">
        <v>7760</v>
      </c>
      <c r="H101" s="751">
        <v>8622</v>
      </c>
      <c r="I101" s="752">
        <v>8153</v>
      </c>
      <c r="J101" s="1288"/>
    </row>
    <row r="102" spans="1:10" x14ac:dyDescent="0.25">
      <c r="A102" s="749" t="s">
        <v>6</v>
      </c>
      <c r="B102" s="750" t="s">
        <v>482</v>
      </c>
      <c r="C102" s="751">
        <v>0</v>
      </c>
      <c r="D102" s="751">
        <v>0</v>
      </c>
      <c r="E102" s="751">
        <v>0</v>
      </c>
      <c r="F102" s="750" t="s">
        <v>157</v>
      </c>
      <c r="G102" s="751">
        <v>11360</v>
      </c>
      <c r="H102" s="751">
        <v>12406</v>
      </c>
      <c r="I102" s="752">
        <v>9704</v>
      </c>
      <c r="J102" s="1288"/>
    </row>
    <row r="103" spans="1:10" x14ac:dyDescent="0.25">
      <c r="A103" s="749" t="s">
        <v>7</v>
      </c>
      <c r="B103" s="750" t="s">
        <v>118</v>
      </c>
      <c r="C103" s="751">
        <v>0</v>
      </c>
      <c r="D103" s="751"/>
      <c r="E103" s="751"/>
      <c r="F103" s="750" t="s">
        <v>128</v>
      </c>
      <c r="G103" s="751"/>
      <c r="H103" s="751"/>
      <c r="I103" s="752"/>
      <c r="J103" s="1288"/>
    </row>
    <row r="104" spans="1:10" x14ac:dyDescent="0.25">
      <c r="A104" s="749" t="s">
        <v>8</v>
      </c>
      <c r="B104" s="753" t="s">
        <v>483</v>
      </c>
      <c r="C104" s="751">
        <v>0</v>
      </c>
      <c r="D104" s="751">
        <v>0</v>
      </c>
      <c r="E104" s="751">
        <v>0</v>
      </c>
      <c r="F104" s="750" t="s">
        <v>129</v>
      </c>
      <c r="G104" s="751"/>
      <c r="H104" s="751">
        <v>50</v>
      </c>
      <c r="I104" s="752">
        <v>50</v>
      </c>
      <c r="J104" s="1288"/>
    </row>
    <row r="105" spans="1:10" x14ac:dyDescent="0.25">
      <c r="A105" s="749" t="s">
        <v>9</v>
      </c>
      <c r="B105" s="750" t="s">
        <v>674</v>
      </c>
      <c r="C105" s="754">
        <v>0</v>
      </c>
      <c r="D105" s="754">
        <v>0</v>
      </c>
      <c r="E105" s="754">
        <v>0</v>
      </c>
      <c r="F105" s="750" t="s">
        <v>35</v>
      </c>
      <c r="G105" s="751"/>
      <c r="H105" s="751"/>
      <c r="I105" s="752"/>
      <c r="J105" s="1288"/>
    </row>
    <row r="106" spans="1:10" x14ac:dyDescent="0.25">
      <c r="A106" s="749" t="s">
        <v>10</v>
      </c>
      <c r="B106" s="750" t="s">
        <v>353</v>
      </c>
      <c r="C106" s="751">
        <v>0</v>
      </c>
      <c r="D106" s="751">
        <v>100</v>
      </c>
      <c r="E106" s="751">
        <v>120</v>
      </c>
      <c r="F106" s="756"/>
      <c r="G106" s="751"/>
      <c r="H106" s="751"/>
      <c r="I106" s="752"/>
      <c r="J106" s="1288"/>
    </row>
    <row r="107" spans="1:10" x14ac:dyDescent="0.25">
      <c r="A107" s="749" t="s">
        <v>11</v>
      </c>
      <c r="B107" s="756"/>
      <c r="C107" s="751"/>
      <c r="D107" s="751"/>
      <c r="E107" s="751"/>
      <c r="F107" s="756"/>
      <c r="G107" s="751"/>
      <c r="H107" s="751"/>
      <c r="I107" s="752"/>
      <c r="J107" s="1288"/>
    </row>
    <row r="108" spans="1:10" x14ac:dyDescent="0.25">
      <c r="A108" s="749" t="s">
        <v>12</v>
      </c>
      <c r="B108" s="757"/>
      <c r="C108" s="754"/>
      <c r="D108" s="754"/>
      <c r="E108" s="754"/>
      <c r="F108" s="756"/>
      <c r="G108" s="751"/>
      <c r="H108" s="751"/>
      <c r="I108" s="752"/>
      <c r="J108" s="1288"/>
    </row>
    <row r="109" spans="1:10" x14ac:dyDescent="0.25">
      <c r="A109" s="749" t="s">
        <v>13</v>
      </c>
      <c r="B109" s="756"/>
      <c r="C109" s="751"/>
      <c r="D109" s="751"/>
      <c r="E109" s="751"/>
      <c r="F109" s="756"/>
      <c r="G109" s="751"/>
      <c r="H109" s="751"/>
      <c r="I109" s="752"/>
      <c r="J109" s="1288"/>
    </row>
    <row r="110" spans="1:10" x14ac:dyDescent="0.25">
      <c r="A110" s="749" t="s">
        <v>14</v>
      </c>
      <c r="B110" s="756"/>
      <c r="C110" s="751"/>
      <c r="D110" s="751"/>
      <c r="E110" s="751"/>
      <c r="F110" s="756"/>
      <c r="G110" s="751"/>
      <c r="H110" s="751"/>
      <c r="I110" s="752"/>
      <c r="J110" s="1288"/>
    </row>
    <row r="111" spans="1:10" ht="13.8" thickBot="1" x14ac:dyDescent="0.3">
      <c r="A111" s="749" t="s">
        <v>15</v>
      </c>
      <c r="B111" s="758"/>
      <c r="C111" s="759"/>
      <c r="D111" s="759"/>
      <c r="E111" s="759"/>
      <c r="F111" s="756"/>
      <c r="G111" s="759"/>
      <c r="H111" s="759"/>
      <c r="I111" s="760"/>
      <c r="J111" s="1288"/>
    </row>
    <row r="112" spans="1:10" ht="13.8" thickBot="1" x14ac:dyDescent="0.3">
      <c r="A112" s="761" t="s">
        <v>16</v>
      </c>
      <c r="B112" s="762" t="s">
        <v>484</v>
      </c>
      <c r="C112" s="763">
        <f>+C100+C101+C103+C104+C106+C107+C108+C109+C110+C111</f>
        <v>0</v>
      </c>
      <c r="D112" s="763">
        <f>+D100+D101+D103+D104+D106+D107+D108+D109+D110+D111</f>
        <v>2204</v>
      </c>
      <c r="E112" s="763">
        <f>+E100+E101+E103+E104+E106+E107+E108+E109+E110+E111</f>
        <v>2274</v>
      </c>
      <c r="F112" s="762" t="s">
        <v>491</v>
      </c>
      <c r="G112" s="763">
        <f>SUM(G100:G111)</f>
        <v>58014</v>
      </c>
      <c r="H112" s="763">
        <f>SUM(H100:H111)</f>
        <v>64737</v>
      </c>
      <c r="I112" s="763">
        <f>SUM(I100:I111)</f>
        <v>61197</v>
      </c>
      <c r="J112" s="1288"/>
    </row>
    <row r="113" spans="1:10" x14ac:dyDescent="0.25">
      <c r="A113" s="1015" t="s">
        <v>17</v>
      </c>
      <c r="B113" s="765" t="s">
        <v>485</v>
      </c>
      <c r="C113" s="766">
        <f>+C114+C115+C116+C117</f>
        <v>58395</v>
      </c>
      <c r="D113" s="766">
        <f>+D114+D115+D116+D117</f>
        <v>66574</v>
      </c>
      <c r="E113" s="766">
        <f>+E114+E115+E116+E117</f>
        <v>64894</v>
      </c>
      <c r="F113" s="767" t="s">
        <v>135</v>
      </c>
      <c r="G113" s="768"/>
      <c r="H113" s="768"/>
      <c r="I113" s="768"/>
      <c r="J113" s="1288"/>
    </row>
    <row r="114" spans="1:10" x14ac:dyDescent="0.25">
      <c r="A114" s="1017" t="s">
        <v>18</v>
      </c>
      <c r="B114" s="767" t="s">
        <v>151</v>
      </c>
      <c r="C114" s="770"/>
      <c r="D114" s="770">
        <v>389</v>
      </c>
      <c r="E114" s="770">
        <v>389</v>
      </c>
      <c r="F114" s="767" t="s">
        <v>492</v>
      </c>
      <c r="G114" s="770"/>
      <c r="H114" s="770"/>
      <c r="I114" s="770"/>
      <c r="J114" s="1288"/>
    </row>
    <row r="115" spans="1:10" x14ac:dyDescent="0.25">
      <c r="A115" s="1017" t="s">
        <v>19</v>
      </c>
      <c r="B115" s="767" t="s">
        <v>924</v>
      </c>
      <c r="C115" s="770"/>
      <c r="D115" s="770"/>
      <c r="E115" s="770"/>
      <c r="F115" s="767" t="s">
        <v>111</v>
      </c>
      <c r="G115" s="770"/>
      <c r="H115" s="770"/>
      <c r="I115" s="770"/>
      <c r="J115" s="1288"/>
    </row>
    <row r="116" spans="1:10" x14ac:dyDescent="0.25">
      <c r="A116" s="1017" t="s">
        <v>20</v>
      </c>
      <c r="B116" s="767" t="s">
        <v>156</v>
      </c>
      <c r="C116" s="770"/>
      <c r="D116" s="770"/>
      <c r="E116" s="770"/>
      <c r="F116" s="767" t="s">
        <v>112</v>
      </c>
      <c r="G116" s="770"/>
      <c r="H116" s="770"/>
      <c r="I116" s="770"/>
      <c r="J116" s="1288"/>
    </row>
    <row r="117" spans="1:10" x14ac:dyDescent="0.25">
      <c r="A117" s="1017" t="s">
        <v>21</v>
      </c>
      <c r="B117" s="767" t="s">
        <v>925</v>
      </c>
      <c r="C117" s="770">
        <v>58395</v>
      </c>
      <c r="D117" s="770">
        <v>66185</v>
      </c>
      <c r="E117" s="770">
        <v>64505</v>
      </c>
      <c r="F117" s="765" t="s">
        <v>158</v>
      </c>
      <c r="G117" s="770"/>
      <c r="H117" s="770"/>
      <c r="I117" s="770"/>
      <c r="J117" s="1288"/>
    </row>
    <row r="118" spans="1:10" x14ac:dyDescent="0.25">
      <c r="A118" s="1017" t="s">
        <v>22</v>
      </c>
      <c r="B118" s="767" t="s">
        <v>486</v>
      </c>
      <c r="C118" s="771">
        <f>+C119+C120</f>
        <v>0</v>
      </c>
      <c r="D118" s="771">
        <f>+D119+D120</f>
        <v>0</v>
      </c>
      <c r="E118" s="771">
        <f>+E119+E120</f>
        <v>0</v>
      </c>
      <c r="F118" s="767" t="s">
        <v>136</v>
      </c>
      <c r="G118" s="770"/>
      <c r="H118" s="770"/>
      <c r="I118" s="770"/>
      <c r="J118" s="1288"/>
    </row>
    <row r="119" spans="1:10" x14ac:dyDescent="0.25">
      <c r="A119" s="1015" t="s">
        <v>23</v>
      </c>
      <c r="B119" s="765" t="s">
        <v>487</v>
      </c>
      <c r="C119" s="768"/>
      <c r="D119" s="768"/>
      <c r="E119" s="768"/>
      <c r="F119" s="746" t="s">
        <v>137</v>
      </c>
      <c r="G119" s="768"/>
      <c r="H119" s="768"/>
      <c r="I119" s="768"/>
      <c r="J119" s="1288"/>
    </row>
    <row r="120" spans="1:10" ht="13.8" thickBot="1" x14ac:dyDescent="0.3">
      <c r="A120" s="1017" t="s">
        <v>24</v>
      </c>
      <c r="B120" s="767" t="s">
        <v>488</v>
      </c>
      <c r="C120" s="770"/>
      <c r="D120" s="770"/>
      <c r="E120" s="770"/>
      <c r="F120" s="756"/>
      <c r="G120" s="770"/>
      <c r="H120" s="770"/>
      <c r="I120" s="770"/>
      <c r="J120" s="1288"/>
    </row>
    <row r="121" spans="1:10" ht="13.8" thickBot="1" x14ac:dyDescent="0.3">
      <c r="A121" s="761" t="s">
        <v>25</v>
      </c>
      <c r="B121" s="762" t="s">
        <v>489</v>
      </c>
      <c r="C121" s="763">
        <f>+C113+C118</f>
        <v>58395</v>
      </c>
      <c r="D121" s="763">
        <f>+D113+D118</f>
        <v>66574</v>
      </c>
      <c r="E121" s="763">
        <f>+E113+E118</f>
        <v>64894</v>
      </c>
      <c r="F121" s="762" t="s">
        <v>493</v>
      </c>
      <c r="G121" s="763">
        <f>SUM(G113:G120)</f>
        <v>0</v>
      </c>
      <c r="H121" s="763">
        <f>SUM(H113:H120)</f>
        <v>0</v>
      </c>
      <c r="I121" s="763">
        <f>SUM(I113:I120)</f>
        <v>0</v>
      </c>
      <c r="J121" s="1288"/>
    </row>
    <row r="122" spans="1:10" ht="13.8" thickBot="1" x14ac:dyDescent="0.3">
      <c r="A122" s="761" t="s">
        <v>26</v>
      </c>
      <c r="B122" s="772" t="s">
        <v>490</v>
      </c>
      <c r="C122" s="773">
        <f>+C112+C121</f>
        <v>58395</v>
      </c>
      <c r="D122" s="773">
        <f>+D112+D121</f>
        <v>68778</v>
      </c>
      <c r="E122" s="774">
        <f>+E112+E121</f>
        <v>67168</v>
      </c>
      <c r="F122" s="772" t="s">
        <v>494</v>
      </c>
      <c r="G122" s="773">
        <f>+G112+G121</f>
        <v>58014</v>
      </c>
      <c r="H122" s="773">
        <f>+H112+H121</f>
        <v>64737</v>
      </c>
      <c r="I122" s="773">
        <f>+I112+I121</f>
        <v>61197</v>
      </c>
      <c r="J122" s="1288"/>
    </row>
    <row r="123" spans="1:10" ht="13.8" thickBot="1" x14ac:dyDescent="0.3">
      <c r="A123" s="761" t="s">
        <v>27</v>
      </c>
      <c r="B123" s="772" t="s">
        <v>113</v>
      </c>
      <c r="C123" s="773">
        <f>IF(C112-G112&lt;0,G112-C112,"-")</f>
        <v>58014</v>
      </c>
      <c r="D123" s="773">
        <f>IF(D112-H112&lt;0,H112-D112,"-")</f>
        <v>62533</v>
      </c>
      <c r="E123" s="774">
        <f>IF(E112-I112&lt;0,I112-E112,"-")</f>
        <v>58923</v>
      </c>
      <c r="F123" s="772" t="s">
        <v>114</v>
      </c>
      <c r="G123" s="773" t="str">
        <f>IF(C112-G112&gt;0,C112-G112,"-")</f>
        <v>-</v>
      </c>
      <c r="H123" s="773" t="str">
        <f>IF(D112-H112&gt;0,D112-H112,"-")</f>
        <v>-</v>
      </c>
      <c r="I123" s="773" t="str">
        <f>IF(E112-I112&gt;0,E112-I112,"-")</f>
        <v>-</v>
      </c>
      <c r="J123" s="1288"/>
    </row>
    <row r="124" spans="1:10" ht="13.8" thickBot="1" x14ac:dyDescent="0.3">
      <c r="A124" s="761" t="s">
        <v>28</v>
      </c>
      <c r="B124" s="772" t="s">
        <v>159</v>
      </c>
      <c r="C124" s="773" t="str">
        <f>IF(C122-G122&lt;0,G122-C122,"-")</f>
        <v>-</v>
      </c>
      <c r="D124" s="773" t="str">
        <f>IF(D122-H122&lt;0,H122-D122,"-")</f>
        <v>-</v>
      </c>
      <c r="E124" s="774" t="str">
        <f>IF(E122-I122&lt;0,I122-E122,"-")</f>
        <v>-</v>
      </c>
      <c r="F124" s="772" t="s">
        <v>160</v>
      </c>
      <c r="G124" s="773">
        <f>IF(C122-G122&gt;0,C122-G122,"-")</f>
        <v>381</v>
      </c>
      <c r="H124" s="773">
        <f>IF(D122-H122&gt;0,D122-H122,"-")</f>
        <v>4041</v>
      </c>
      <c r="I124" s="773">
        <f>IF(E122-I122&gt;0,E122-I122,"-")</f>
        <v>5971</v>
      </c>
      <c r="J124" s="1288"/>
    </row>
    <row r="126" spans="1:10" ht="15.6" x14ac:dyDescent="0.25">
      <c r="B126" s="414" t="s">
        <v>1017</v>
      </c>
      <c r="C126" s="415"/>
      <c r="D126" s="415"/>
      <c r="E126" s="415"/>
      <c r="F126" s="415"/>
      <c r="G126" s="415"/>
      <c r="H126" s="415"/>
      <c r="I126" s="415"/>
      <c r="J126" s="1285"/>
    </row>
    <row r="127" spans="1:10" ht="14.4" thickBot="1" x14ac:dyDescent="0.3">
      <c r="G127" s="33"/>
      <c r="H127" s="33"/>
      <c r="I127" s="33" t="s">
        <v>50</v>
      </c>
      <c r="J127" s="1285"/>
    </row>
    <row r="128" spans="1:10" ht="13.8" thickBot="1" x14ac:dyDescent="0.3">
      <c r="A128" s="1286" t="s">
        <v>58</v>
      </c>
      <c r="B128" s="442" t="s">
        <v>41</v>
      </c>
      <c r="C128" s="443"/>
      <c r="D128" s="443"/>
      <c r="E128" s="443"/>
      <c r="F128" s="442" t="s">
        <v>42</v>
      </c>
      <c r="G128" s="444"/>
      <c r="H128" s="444"/>
      <c r="I128" s="444"/>
      <c r="J128" s="1285"/>
    </row>
    <row r="129" spans="1:10" ht="23.4" thickBot="1" x14ac:dyDescent="0.3">
      <c r="A129" s="1287"/>
      <c r="B129" s="21" t="s">
        <v>51</v>
      </c>
      <c r="C129" s="22" t="str">
        <f>+CONCATENATE(LEFT('1.1.sz.mell.'!C128,4),". évi eredeti előirányzat")</f>
        <v>0. évi eredeti előirányzat</v>
      </c>
      <c r="D129" s="402" t="str">
        <f>+CONCATENATE(LEFT('1.1.sz.mell.'!C128,4),". évi módosított előirányzat")</f>
        <v>0. évi módosított előirányzat</v>
      </c>
      <c r="E129" s="22" t="str">
        <f>+CONCATENATE(LEFT('1.1.sz.mell.'!C128,4),". évi teljesítés")</f>
        <v>0. évi teljesítés</v>
      </c>
      <c r="F129" s="21" t="s">
        <v>51</v>
      </c>
      <c r="G129" s="22" t="str">
        <f>+C129</f>
        <v>0. évi eredeti előirányzat</v>
      </c>
      <c r="H129" s="402" t="str">
        <f>+D129</f>
        <v>0. évi módosított előirányzat</v>
      </c>
      <c r="I129" s="432" t="str">
        <f>+E129</f>
        <v>0. évi teljesítés</v>
      </c>
      <c r="J129" s="1285"/>
    </row>
    <row r="130" spans="1:10" ht="13.8" thickBot="1" x14ac:dyDescent="0.3">
      <c r="A130" s="445" t="s">
        <v>423</v>
      </c>
      <c r="B130" s="446" t="s">
        <v>424</v>
      </c>
      <c r="C130" s="447" t="s">
        <v>425</v>
      </c>
      <c r="D130" s="447" t="s">
        <v>426</v>
      </c>
      <c r="E130" s="447" t="s">
        <v>427</v>
      </c>
      <c r="F130" s="446" t="s">
        <v>503</v>
      </c>
      <c r="G130" s="447" t="s">
        <v>504</v>
      </c>
      <c r="H130" s="447" t="s">
        <v>505</v>
      </c>
      <c r="I130" s="448" t="s">
        <v>506</v>
      </c>
      <c r="J130" s="1285"/>
    </row>
    <row r="131" spans="1:10" x14ac:dyDescent="0.25">
      <c r="A131" s="418" t="s">
        <v>4</v>
      </c>
      <c r="B131" s="419" t="s">
        <v>480</v>
      </c>
      <c r="C131" s="405">
        <v>103763</v>
      </c>
      <c r="D131" s="405">
        <v>116463</v>
      </c>
      <c r="E131" s="405">
        <v>116463</v>
      </c>
      <c r="F131" s="419" t="s">
        <v>52</v>
      </c>
      <c r="G131" s="405">
        <v>30410</v>
      </c>
      <c r="H131" s="405">
        <v>36292</v>
      </c>
      <c r="I131" s="411">
        <v>33889</v>
      </c>
      <c r="J131" s="1285"/>
    </row>
    <row r="132" spans="1:10" x14ac:dyDescent="0.25">
      <c r="A132" s="420" t="s">
        <v>5</v>
      </c>
      <c r="B132" s="421" t="s">
        <v>481</v>
      </c>
      <c r="C132" s="406">
        <v>18092</v>
      </c>
      <c r="D132" s="406">
        <v>21608</v>
      </c>
      <c r="E132" s="406">
        <v>12529</v>
      </c>
      <c r="F132" s="421" t="s">
        <v>127</v>
      </c>
      <c r="G132" s="406">
        <v>6325</v>
      </c>
      <c r="H132" s="406">
        <v>7620</v>
      </c>
      <c r="I132" s="412">
        <v>6320</v>
      </c>
      <c r="J132" s="1285"/>
    </row>
    <row r="133" spans="1:10" x14ac:dyDescent="0.25">
      <c r="A133" s="420" t="s">
        <v>6</v>
      </c>
      <c r="B133" s="421" t="s">
        <v>482</v>
      </c>
      <c r="C133" s="406">
        <v>0</v>
      </c>
      <c r="D133" s="406">
        <v>0</v>
      </c>
      <c r="E133" s="406"/>
      <c r="F133" s="421" t="s">
        <v>157</v>
      </c>
      <c r="G133" s="406">
        <v>104944</v>
      </c>
      <c r="H133" s="406">
        <v>171820</v>
      </c>
      <c r="I133" s="412">
        <v>142377</v>
      </c>
      <c r="J133" s="1285"/>
    </row>
    <row r="134" spans="1:10" x14ac:dyDescent="0.25">
      <c r="A134" s="420" t="s">
        <v>7</v>
      </c>
      <c r="B134" s="421" t="s">
        <v>118</v>
      </c>
      <c r="C134" s="406">
        <v>374100</v>
      </c>
      <c r="D134" s="406">
        <v>542000</v>
      </c>
      <c r="E134" s="406">
        <v>619068</v>
      </c>
      <c r="F134" s="421" t="s">
        <v>128</v>
      </c>
      <c r="G134" s="406">
        <v>14580</v>
      </c>
      <c r="H134" s="406">
        <v>16178</v>
      </c>
      <c r="I134" s="412">
        <v>12410</v>
      </c>
      <c r="J134" s="1285"/>
    </row>
    <row r="135" spans="1:10" x14ac:dyDescent="0.25">
      <c r="A135" s="420" t="s">
        <v>8</v>
      </c>
      <c r="B135" s="422" t="s">
        <v>483</v>
      </c>
      <c r="C135" s="406">
        <v>0</v>
      </c>
      <c r="D135" s="406"/>
      <c r="E135" s="406">
        <v>200</v>
      </c>
      <c r="F135" s="421" t="s">
        <v>129</v>
      </c>
      <c r="G135" s="406">
        <v>49053</v>
      </c>
      <c r="H135" s="406">
        <v>45098</v>
      </c>
      <c r="I135" s="412">
        <v>38899</v>
      </c>
      <c r="J135" s="1285"/>
    </row>
    <row r="136" spans="1:10" x14ac:dyDescent="0.25">
      <c r="A136" s="420" t="s">
        <v>9</v>
      </c>
      <c r="B136" s="421" t="s">
        <v>674</v>
      </c>
      <c r="C136" s="407">
        <v>0</v>
      </c>
      <c r="D136" s="407">
        <v>0</v>
      </c>
      <c r="E136" s="407">
        <v>0</v>
      </c>
      <c r="F136" s="421" t="s">
        <v>35</v>
      </c>
      <c r="G136" s="406">
        <v>44170</v>
      </c>
      <c r="H136" s="406">
        <v>46795</v>
      </c>
      <c r="I136" s="412"/>
      <c r="J136" s="1285"/>
    </row>
    <row r="137" spans="1:10" x14ac:dyDescent="0.25">
      <c r="A137" s="420" t="s">
        <v>10</v>
      </c>
      <c r="B137" s="421" t="s">
        <v>1020</v>
      </c>
      <c r="C137" s="406">
        <v>18741</v>
      </c>
      <c r="D137" s="406">
        <v>21358</v>
      </c>
      <c r="E137" s="406">
        <v>33961</v>
      </c>
      <c r="F137" s="6"/>
      <c r="G137" s="406"/>
      <c r="H137" s="406"/>
      <c r="I137" s="412"/>
      <c r="J137" s="1285"/>
    </row>
    <row r="138" spans="1:10" x14ac:dyDescent="0.25">
      <c r="A138" s="420" t="s">
        <v>11</v>
      </c>
      <c r="B138" s="6"/>
      <c r="C138" s="406"/>
      <c r="D138" s="406"/>
      <c r="E138" s="406"/>
      <c r="F138" s="6"/>
      <c r="G138" s="406"/>
      <c r="H138" s="406"/>
      <c r="I138" s="412"/>
      <c r="J138" s="1285"/>
    </row>
    <row r="139" spans="1:10" x14ac:dyDescent="0.25">
      <c r="A139" s="420" t="s">
        <v>12</v>
      </c>
      <c r="B139" s="431"/>
      <c r="C139" s="407"/>
      <c r="D139" s="407"/>
      <c r="E139" s="407"/>
      <c r="F139" s="6"/>
      <c r="G139" s="406"/>
      <c r="H139" s="406"/>
      <c r="I139" s="412"/>
      <c r="J139" s="1285"/>
    </row>
    <row r="140" spans="1:10" x14ac:dyDescent="0.25">
      <c r="A140" s="420" t="s">
        <v>13</v>
      </c>
      <c r="B140" s="6"/>
      <c r="C140" s="406"/>
      <c r="D140" s="406"/>
      <c r="E140" s="406"/>
      <c r="F140" s="6"/>
      <c r="G140" s="406"/>
      <c r="H140" s="406"/>
      <c r="I140" s="412"/>
      <c r="J140" s="1285"/>
    </row>
    <row r="141" spans="1:10" x14ac:dyDescent="0.25">
      <c r="A141" s="420" t="s">
        <v>14</v>
      </c>
      <c r="B141" s="6"/>
      <c r="C141" s="406"/>
      <c r="D141" s="406"/>
      <c r="E141" s="406"/>
      <c r="F141" s="6"/>
      <c r="G141" s="406"/>
      <c r="H141" s="406"/>
      <c r="I141" s="412"/>
      <c r="J141" s="1285"/>
    </row>
    <row r="142" spans="1:10" ht="13.8" thickBot="1" x14ac:dyDescent="0.3">
      <c r="A142" s="420" t="s">
        <v>15</v>
      </c>
      <c r="B142" s="9"/>
      <c r="C142" s="408"/>
      <c r="D142" s="408"/>
      <c r="E142" s="408"/>
      <c r="F142" s="6"/>
      <c r="G142" s="408"/>
      <c r="H142" s="408"/>
      <c r="I142" s="413"/>
      <c r="J142" s="1285"/>
    </row>
    <row r="143" spans="1:10" ht="13.8" thickBot="1" x14ac:dyDescent="0.3">
      <c r="A143" s="423" t="s">
        <v>16</v>
      </c>
      <c r="B143" s="404" t="s">
        <v>484</v>
      </c>
      <c r="C143" s="409">
        <f>+C131+C132+C134+C135+C137+C138+C139+C140+C141+C142</f>
        <v>514696</v>
      </c>
      <c r="D143" s="409">
        <f>+D131+D132+D134+D135+D137+D138+D139+D140+D141+D142</f>
        <v>701429</v>
      </c>
      <c r="E143" s="409">
        <f>+E131+E132+E134+E135+E137+E138+E139+E140+E141+E142</f>
        <v>782221</v>
      </c>
      <c r="F143" s="404" t="s">
        <v>491</v>
      </c>
      <c r="G143" s="409">
        <f>SUM(G131:G142)</f>
        <v>249482</v>
      </c>
      <c r="H143" s="409">
        <f>SUM(H131:H142)</f>
        <v>323803</v>
      </c>
      <c r="I143" s="409">
        <f>SUM(I131:I142)</f>
        <v>233895</v>
      </c>
      <c r="J143" s="1285"/>
    </row>
    <row r="144" spans="1:10" x14ac:dyDescent="0.25">
      <c r="A144" s="424" t="s">
        <v>17</v>
      </c>
      <c r="B144" s="425" t="s">
        <v>485</v>
      </c>
      <c r="C144" s="34">
        <f>+C145+C146+C147+C148</f>
        <v>200000</v>
      </c>
      <c r="D144" s="34">
        <f>+D145+D146+D147+D148</f>
        <v>337930</v>
      </c>
      <c r="E144" s="34">
        <f>+E145+E146+E147+E148</f>
        <v>337930</v>
      </c>
      <c r="F144" s="426" t="s">
        <v>135</v>
      </c>
      <c r="G144" s="410"/>
      <c r="H144" s="410"/>
      <c r="I144" s="410"/>
      <c r="J144" s="1285"/>
    </row>
    <row r="145" spans="1:10" x14ac:dyDescent="0.25">
      <c r="A145" s="427" t="s">
        <v>18</v>
      </c>
      <c r="B145" s="426" t="s">
        <v>151</v>
      </c>
      <c r="C145" s="403">
        <v>200000</v>
      </c>
      <c r="D145" s="403">
        <v>330467</v>
      </c>
      <c r="E145" s="403">
        <v>330467</v>
      </c>
      <c r="F145" s="426" t="s">
        <v>492</v>
      </c>
      <c r="G145" s="403"/>
      <c r="H145" s="403"/>
      <c r="I145" s="403"/>
      <c r="J145" s="1285"/>
    </row>
    <row r="146" spans="1:10" x14ac:dyDescent="0.25">
      <c r="A146" s="427" t="s">
        <v>19</v>
      </c>
      <c r="B146" s="426" t="s">
        <v>855</v>
      </c>
      <c r="C146" s="403"/>
      <c r="D146" s="403">
        <v>7463</v>
      </c>
      <c r="E146" s="403">
        <v>7463</v>
      </c>
      <c r="F146" s="426" t="s">
        <v>111</v>
      </c>
      <c r="G146" s="403"/>
      <c r="H146" s="403"/>
      <c r="I146" s="403"/>
      <c r="J146" s="1285"/>
    </row>
    <row r="147" spans="1:10" x14ac:dyDescent="0.25">
      <c r="A147" s="427" t="s">
        <v>20</v>
      </c>
      <c r="B147" s="426" t="s">
        <v>156</v>
      </c>
      <c r="C147" s="403"/>
      <c r="D147" s="403"/>
      <c r="E147" s="403"/>
      <c r="F147" s="426" t="s">
        <v>112</v>
      </c>
      <c r="G147" s="403"/>
      <c r="H147" s="403"/>
      <c r="I147" s="403"/>
      <c r="J147" s="1285"/>
    </row>
    <row r="148" spans="1:10" x14ac:dyDescent="0.25">
      <c r="A148" s="427" t="s">
        <v>21</v>
      </c>
      <c r="B148" s="426" t="s">
        <v>854</v>
      </c>
      <c r="C148" s="403"/>
      <c r="D148" s="403"/>
      <c r="E148" s="403"/>
      <c r="F148" s="425" t="s">
        <v>158</v>
      </c>
      <c r="G148" s="403"/>
      <c r="H148" s="403"/>
      <c r="I148" s="403"/>
      <c r="J148" s="1285"/>
    </row>
    <row r="149" spans="1:10" x14ac:dyDescent="0.25">
      <c r="A149" s="427" t="s">
        <v>22</v>
      </c>
      <c r="B149" s="426" t="s">
        <v>486</v>
      </c>
      <c r="C149" s="428">
        <f>+C150+C151</f>
        <v>349460</v>
      </c>
      <c r="D149" s="428">
        <f>+D150+D151</f>
        <v>349460</v>
      </c>
      <c r="E149" s="428">
        <f>+E150+E151</f>
        <v>0</v>
      </c>
      <c r="F149" s="426" t="s">
        <v>136</v>
      </c>
      <c r="G149" s="403"/>
      <c r="H149" s="403"/>
      <c r="I149" s="403"/>
      <c r="J149" s="1285"/>
    </row>
    <row r="150" spans="1:10" x14ac:dyDescent="0.25">
      <c r="A150" s="424" t="s">
        <v>23</v>
      </c>
      <c r="B150" s="425" t="s">
        <v>487</v>
      </c>
      <c r="C150" s="410"/>
      <c r="D150" s="410"/>
      <c r="E150" s="410"/>
      <c r="F150" s="419" t="s">
        <v>402</v>
      </c>
      <c r="G150" s="410">
        <v>2594</v>
      </c>
      <c r="H150" s="410">
        <v>5460</v>
      </c>
      <c r="I150" s="410">
        <v>5460</v>
      </c>
      <c r="J150" s="1285"/>
    </row>
    <row r="151" spans="1:10" ht="13.8" thickBot="1" x14ac:dyDescent="0.3">
      <c r="A151" s="427" t="s">
        <v>24</v>
      </c>
      <c r="B151" s="426" t="s">
        <v>488</v>
      </c>
      <c r="C151" s="403">
        <v>349460</v>
      </c>
      <c r="D151" s="403">
        <v>349460</v>
      </c>
      <c r="E151" s="403">
        <v>0</v>
      </c>
      <c r="F151" s="6" t="s">
        <v>817</v>
      </c>
      <c r="G151" s="403">
        <v>237071</v>
      </c>
      <c r="H151" s="403">
        <v>252246</v>
      </c>
      <c r="I151" s="403">
        <v>238946</v>
      </c>
      <c r="J151" s="1285"/>
    </row>
    <row r="152" spans="1:10" ht="13.8" thickBot="1" x14ac:dyDescent="0.3">
      <c r="A152" s="423" t="s">
        <v>25</v>
      </c>
      <c r="B152" s="404" t="s">
        <v>489</v>
      </c>
      <c r="C152" s="409">
        <f>+C144+C149</f>
        <v>549460</v>
      </c>
      <c r="D152" s="409">
        <f>+D144+D149</f>
        <v>687390</v>
      </c>
      <c r="E152" s="409">
        <f>+E144+E149</f>
        <v>337930</v>
      </c>
      <c r="F152" s="404" t="s">
        <v>493</v>
      </c>
      <c r="G152" s="409">
        <f>SUM(G144:G151)</f>
        <v>239665</v>
      </c>
      <c r="H152" s="409">
        <f>SUM(H144:H151)</f>
        <v>257706</v>
      </c>
      <c r="I152" s="409">
        <f>SUM(I144:I151)</f>
        <v>244406</v>
      </c>
      <c r="J152" s="1285"/>
    </row>
    <row r="153" spans="1:10" ht="13.8" thickBot="1" x14ac:dyDescent="0.3">
      <c r="A153" s="423" t="s">
        <v>26</v>
      </c>
      <c r="B153" s="429" t="s">
        <v>490</v>
      </c>
      <c r="C153" s="86">
        <f>+C143+C152</f>
        <v>1064156</v>
      </c>
      <c r="D153" s="86">
        <f>+D143+D152</f>
        <v>1388819</v>
      </c>
      <c r="E153" s="430">
        <f>+E143+E152</f>
        <v>1120151</v>
      </c>
      <c r="F153" s="429" t="s">
        <v>494</v>
      </c>
      <c r="G153" s="86">
        <f>+G143+G152</f>
        <v>489147</v>
      </c>
      <c r="H153" s="86">
        <f>+H143+H152</f>
        <v>581509</v>
      </c>
      <c r="I153" s="86">
        <f>+I143+I152</f>
        <v>478301</v>
      </c>
      <c r="J153" s="1285"/>
    </row>
    <row r="154" spans="1:10" ht="13.8" thickBot="1" x14ac:dyDescent="0.3">
      <c r="A154" s="423" t="s">
        <v>27</v>
      </c>
      <c r="B154" s="429" t="s">
        <v>113</v>
      </c>
      <c r="C154" s="86" t="str">
        <f>IF(C143-G143&lt;0,G143-C143,"-")</f>
        <v>-</v>
      </c>
      <c r="D154" s="86" t="str">
        <f>IF(D143-H143&lt;0,H143-D143,"-")</f>
        <v>-</v>
      </c>
      <c r="E154" s="430" t="str">
        <f>IF(E143-I143&lt;0,I143-E143,"-")</f>
        <v>-</v>
      </c>
      <c r="F154" s="429" t="s">
        <v>114</v>
      </c>
      <c r="G154" s="86">
        <f>IF(C143-G143&gt;0,C143-G143,"-")</f>
        <v>265214</v>
      </c>
      <c r="H154" s="86">
        <f>IF(D143-H143&gt;0,D143-H143,"-")</f>
        <v>377626</v>
      </c>
      <c r="I154" s="86">
        <f>IF(E143-I143&gt;0,E143-I143,"-")</f>
        <v>548326</v>
      </c>
      <c r="J154" s="1285"/>
    </row>
    <row r="155" spans="1:10" ht="13.8" thickBot="1" x14ac:dyDescent="0.3">
      <c r="A155" s="423" t="s">
        <v>28</v>
      </c>
      <c r="B155" s="429" t="s">
        <v>159</v>
      </c>
      <c r="C155" s="86" t="str">
        <f>IF(C153-G153&lt;0,G153-C153,"-")</f>
        <v>-</v>
      </c>
      <c r="D155" s="86" t="str">
        <f>IF(D153-H153&lt;0,H153-D153,"-")</f>
        <v>-</v>
      </c>
      <c r="E155" s="430" t="str">
        <f>IF(E153-I153&lt;0,I153-E153,"-")</f>
        <v>-</v>
      </c>
      <c r="F155" s="429" t="s">
        <v>160</v>
      </c>
      <c r="G155" s="86">
        <f>IF(C153-G153&gt;0,C153-G153,"-")</f>
        <v>575009</v>
      </c>
      <c r="H155" s="86">
        <f>IF(D153-H153&gt;0,D153-H153,"-")</f>
        <v>807310</v>
      </c>
      <c r="I155" s="86">
        <f>IF(E153-I153&gt;0,E153-I153,"-")</f>
        <v>641850</v>
      </c>
      <c r="J155" s="1285"/>
    </row>
    <row r="156" spans="1:10" x14ac:dyDescent="0.25">
      <c r="J156" s="1285"/>
    </row>
    <row r="157" spans="1:10" x14ac:dyDescent="0.25">
      <c r="J157" s="1285"/>
    </row>
  </sheetData>
  <mergeCells count="10">
    <mergeCell ref="J126:J157"/>
    <mergeCell ref="A128:A129"/>
    <mergeCell ref="J95:J124"/>
    <mergeCell ref="A97:A98"/>
    <mergeCell ref="A3:A4"/>
    <mergeCell ref="J33:J62"/>
    <mergeCell ref="A35:A36"/>
    <mergeCell ref="J64:J93"/>
    <mergeCell ref="A66:A67"/>
    <mergeCell ref="J1:J30"/>
  </mergeCells>
  <phoneticPr fontId="0" type="noConversion"/>
  <printOptions horizontalCentered="1"/>
  <pageMargins left="0.31496062992125984" right="0.47244094488188981" top="0.31496062992125984" bottom="0.31496062992125984" header="0.6692913385826772" footer="0.27559055118110237"/>
  <pageSetup paperSize="9" scale="70" orientation="landscape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K166"/>
  <sheetViews>
    <sheetView view="pageBreakPreview" zoomScale="120" zoomScaleNormal="100" zoomScaleSheetLayoutView="120" workbookViewId="0">
      <selection activeCell="J134" sqref="J134:J166"/>
    </sheetView>
  </sheetViews>
  <sheetFormatPr defaultColWidth="9.33203125" defaultRowHeight="13.2" x14ac:dyDescent="0.25"/>
  <cols>
    <col min="1" max="1" width="6.77734375" style="8" customWidth="1"/>
    <col min="2" max="2" width="55.109375" style="20" customWidth="1"/>
    <col min="3" max="5" width="16.33203125" style="8" customWidth="1"/>
    <col min="6" max="6" width="55.109375" style="8" customWidth="1"/>
    <col min="7" max="9" width="16.33203125" style="8" customWidth="1"/>
    <col min="10" max="10" width="4.77734375" style="8" customWidth="1"/>
    <col min="11" max="11" width="0" style="642" hidden="1" customWidth="1"/>
    <col min="12" max="16384" width="9.33203125" style="8"/>
  </cols>
  <sheetData>
    <row r="1" spans="1:11" ht="39.75" customHeight="1" x14ac:dyDescent="0.25">
      <c r="B1" s="414" t="s">
        <v>930</v>
      </c>
      <c r="C1" s="415"/>
      <c r="D1" s="415"/>
      <c r="E1" s="415"/>
      <c r="F1" s="415"/>
      <c r="G1" s="415"/>
      <c r="H1" s="415"/>
      <c r="I1" s="415"/>
      <c r="J1" s="1285" t="str">
        <f>+CONCATENATE("2.2. melléklet a 12/",LEFT('1.1.sz.mell.'!C3,4)+1,". (VII.7.) önkormányzati rendelethez")</f>
        <v>2.2. melléklet a 12/2020. (VII.7.) önkormányzati rendelethez</v>
      </c>
    </row>
    <row r="2" spans="1:11" ht="14.4" thickBot="1" x14ac:dyDescent="0.3">
      <c r="G2" s="33"/>
      <c r="H2" s="33"/>
      <c r="I2" s="33" t="s">
        <v>50</v>
      </c>
      <c r="J2" s="1285"/>
    </row>
    <row r="3" spans="1:11" ht="24" customHeight="1" thickBot="1" x14ac:dyDescent="0.3">
      <c r="A3" s="1291" t="s">
        <v>58</v>
      </c>
      <c r="B3" s="442" t="s">
        <v>41</v>
      </c>
      <c r="C3" s="443"/>
      <c r="D3" s="443"/>
      <c r="E3" s="443"/>
      <c r="F3" s="442" t="s">
        <v>42</v>
      </c>
      <c r="G3" s="444"/>
      <c r="H3" s="444"/>
      <c r="I3" s="444"/>
      <c r="J3" s="1285"/>
    </row>
    <row r="4" spans="1:11" s="416" customFormat="1" ht="35.25" customHeight="1" thickBot="1" x14ac:dyDescent="0.3">
      <c r="A4" s="1292"/>
      <c r="B4" s="21" t="s">
        <v>51</v>
      </c>
      <c r="C4" s="22" t="str">
        <f>+'2.1.sz.mell  '!C4</f>
        <v>2019. évi eredeti előirányzat</v>
      </c>
      <c r="D4" s="402" t="str">
        <f>+'2.1.sz.mell  '!D4</f>
        <v>2019. évi módosított előirányzat</v>
      </c>
      <c r="E4" s="22" t="str">
        <f>+'2.1.sz.mell  '!E4</f>
        <v>2019. évi teljesítés</v>
      </c>
      <c r="F4" s="21" t="s">
        <v>51</v>
      </c>
      <c r="G4" s="22" t="str">
        <f>+'2.1.sz.mell  '!C4</f>
        <v>2019. évi eredeti előirányzat</v>
      </c>
      <c r="H4" s="402" t="str">
        <f>+'2.1.sz.mell  '!D4</f>
        <v>2019. évi módosított előirányzat</v>
      </c>
      <c r="I4" s="432" t="str">
        <f>+'2.1.sz.mell  '!E4</f>
        <v>2019. évi teljesítés</v>
      </c>
      <c r="J4" s="1285"/>
      <c r="K4" s="643"/>
    </row>
    <row r="5" spans="1:11" s="416" customFormat="1" ht="13.8" thickBot="1" x14ac:dyDescent="0.3">
      <c r="A5" s="445" t="s">
        <v>423</v>
      </c>
      <c r="B5" s="446" t="s">
        <v>424</v>
      </c>
      <c r="C5" s="447" t="s">
        <v>425</v>
      </c>
      <c r="D5" s="447" t="s">
        <v>426</v>
      </c>
      <c r="E5" s="447" t="s">
        <v>427</v>
      </c>
      <c r="F5" s="446" t="s">
        <v>503</v>
      </c>
      <c r="G5" s="447" t="s">
        <v>504</v>
      </c>
      <c r="H5" s="447" t="s">
        <v>505</v>
      </c>
      <c r="I5" s="448" t="s">
        <v>506</v>
      </c>
      <c r="J5" s="1285"/>
      <c r="K5" s="644"/>
    </row>
    <row r="6" spans="1:11" ht="12.9" customHeight="1" x14ac:dyDescent="0.25">
      <c r="A6" s="418" t="s">
        <v>4</v>
      </c>
      <c r="B6" s="419" t="s">
        <v>495</v>
      </c>
      <c r="C6" s="405">
        <v>5000</v>
      </c>
      <c r="D6" s="405">
        <v>36440</v>
      </c>
      <c r="E6" s="405">
        <v>29980</v>
      </c>
      <c r="F6" s="419" t="s">
        <v>152</v>
      </c>
      <c r="G6" s="405">
        <v>555045</v>
      </c>
      <c r="H6" s="405">
        <v>571586</v>
      </c>
      <c r="I6" s="411">
        <v>303783</v>
      </c>
      <c r="J6" s="1285"/>
      <c r="K6" s="642" t="s">
        <v>736</v>
      </c>
    </row>
    <row r="7" spans="1:11" x14ac:dyDescent="0.25">
      <c r="A7" s="420" t="s">
        <v>5</v>
      </c>
      <c r="B7" s="421" t="s">
        <v>496</v>
      </c>
      <c r="C7" s="406"/>
      <c r="D7" s="406"/>
      <c r="E7" s="406"/>
      <c r="F7" s="421" t="s">
        <v>507</v>
      </c>
      <c r="G7" s="406"/>
      <c r="H7" s="406"/>
      <c r="I7" s="412"/>
      <c r="J7" s="1285"/>
      <c r="K7" s="642" t="s">
        <v>737</v>
      </c>
    </row>
    <row r="8" spans="1:11" ht="12.9" customHeight="1" x14ac:dyDescent="0.25">
      <c r="A8" s="420" t="s">
        <v>6</v>
      </c>
      <c r="B8" s="421" t="s">
        <v>497</v>
      </c>
      <c r="C8" s="406"/>
      <c r="D8" s="406"/>
      <c r="E8" s="406"/>
      <c r="F8" s="421" t="s">
        <v>131</v>
      </c>
      <c r="G8" s="406">
        <v>30160</v>
      </c>
      <c r="H8" s="406">
        <v>31834</v>
      </c>
      <c r="I8" s="412">
        <v>1877</v>
      </c>
      <c r="J8" s="1285"/>
      <c r="K8" s="642" t="s">
        <v>738</v>
      </c>
    </row>
    <row r="9" spans="1:11" ht="12.9" customHeight="1" x14ac:dyDescent="0.25">
      <c r="A9" s="420" t="s">
        <v>7</v>
      </c>
      <c r="B9" s="421" t="s">
        <v>901</v>
      </c>
      <c r="C9" s="406">
        <v>0</v>
      </c>
      <c r="D9" s="406">
        <v>18720</v>
      </c>
      <c r="E9" s="406">
        <v>18820</v>
      </c>
      <c r="F9" s="421" t="s">
        <v>508</v>
      </c>
      <c r="G9" s="406"/>
      <c r="H9" s="406"/>
      <c r="I9" s="412"/>
      <c r="J9" s="1285"/>
      <c r="K9" s="642" t="s">
        <v>739</v>
      </c>
    </row>
    <row r="10" spans="1:11" ht="12.75" customHeight="1" x14ac:dyDescent="0.25">
      <c r="A10" s="420" t="s">
        <v>8</v>
      </c>
      <c r="B10" s="421" t="s">
        <v>498</v>
      </c>
      <c r="C10" s="406"/>
      <c r="D10" s="406"/>
      <c r="E10" s="406"/>
      <c r="F10" s="421" t="s">
        <v>155</v>
      </c>
      <c r="G10" s="406"/>
      <c r="H10" s="406">
        <v>21406</v>
      </c>
      <c r="I10" s="412">
        <v>21406</v>
      </c>
      <c r="J10" s="1285"/>
      <c r="K10" s="642" t="s">
        <v>740</v>
      </c>
    </row>
    <row r="11" spans="1:11" ht="12.9" customHeight="1" x14ac:dyDescent="0.25">
      <c r="A11" s="420" t="s">
        <v>9</v>
      </c>
      <c r="B11" s="421" t="s">
        <v>499</v>
      </c>
      <c r="C11" s="407"/>
      <c r="D11" s="407"/>
      <c r="E11" s="407">
        <v>180</v>
      </c>
      <c r="F11" s="725" t="s">
        <v>923</v>
      </c>
      <c r="G11" s="406"/>
      <c r="H11" s="406">
        <v>246500</v>
      </c>
      <c r="I11" s="412"/>
      <c r="J11" s="1285"/>
      <c r="K11" s="642" t="s">
        <v>741</v>
      </c>
    </row>
    <row r="12" spans="1:11" ht="12.9" customHeight="1" x14ac:dyDescent="0.25">
      <c r="A12" s="420" t="s">
        <v>10</v>
      </c>
      <c r="B12" s="6" t="s">
        <v>843</v>
      </c>
      <c r="C12" s="406"/>
      <c r="D12" s="406"/>
      <c r="E12" s="406"/>
      <c r="F12" s="463"/>
      <c r="G12" s="406"/>
      <c r="H12" s="406"/>
      <c r="I12" s="412"/>
      <c r="J12" s="1285"/>
    </row>
    <row r="13" spans="1:11" ht="12.9" customHeight="1" x14ac:dyDescent="0.25">
      <c r="A13" s="420" t="s">
        <v>11</v>
      </c>
      <c r="B13" s="6"/>
      <c r="C13" s="406"/>
      <c r="D13" s="406"/>
      <c r="E13" s="406"/>
      <c r="F13" s="464"/>
      <c r="G13" s="406"/>
      <c r="H13" s="406"/>
      <c r="I13" s="412"/>
      <c r="J13" s="1285"/>
    </row>
    <row r="14" spans="1:11" ht="12.9" customHeight="1" x14ac:dyDescent="0.25">
      <c r="A14" s="420" t="s">
        <v>12</v>
      </c>
      <c r="B14" s="461"/>
      <c r="C14" s="407"/>
      <c r="D14" s="407"/>
      <c r="E14" s="407"/>
      <c r="F14" s="463"/>
      <c r="G14" s="406"/>
      <c r="H14" s="406"/>
      <c r="I14" s="412"/>
      <c r="J14" s="1285"/>
    </row>
    <row r="15" spans="1:11" x14ac:dyDescent="0.25">
      <c r="A15" s="420" t="s">
        <v>13</v>
      </c>
      <c r="B15" s="6"/>
      <c r="C15" s="407"/>
      <c r="D15" s="407"/>
      <c r="E15" s="407"/>
      <c r="F15" s="463"/>
      <c r="G15" s="406"/>
      <c r="H15" s="406"/>
      <c r="I15" s="412"/>
      <c r="J15" s="1285"/>
    </row>
    <row r="16" spans="1:11" ht="12.9" customHeight="1" thickBot="1" x14ac:dyDescent="0.3">
      <c r="A16" s="458" t="s">
        <v>14</v>
      </c>
      <c r="B16" s="462"/>
      <c r="C16" s="460"/>
      <c r="D16" s="93"/>
      <c r="E16" s="100"/>
      <c r="F16" s="459" t="s">
        <v>35</v>
      </c>
      <c r="G16" s="406"/>
      <c r="H16" s="406"/>
      <c r="I16" s="412"/>
      <c r="J16" s="1285"/>
    </row>
    <row r="17" spans="1:11" ht="15.9" customHeight="1" thickBot="1" x14ac:dyDescent="0.3">
      <c r="A17" s="423" t="s">
        <v>15</v>
      </c>
      <c r="B17" s="404" t="s">
        <v>500</v>
      </c>
      <c r="C17" s="409">
        <f>+C6+C8+C9+C11+C12+C13+C14+C15+C16</f>
        <v>5000</v>
      </c>
      <c r="D17" s="409">
        <f>+D6+D8+D9+D11+D12+D13+D14+D15+D16</f>
        <v>55160</v>
      </c>
      <c r="E17" s="409">
        <f>+E6+E8+E9+E11+E12+E13+E14+E15+E16</f>
        <v>48980</v>
      </c>
      <c r="F17" s="404" t="s">
        <v>509</v>
      </c>
      <c r="G17" s="409">
        <f>+G6+G8+G10+G11+G12+G13+G14+G15+G16</f>
        <v>585205</v>
      </c>
      <c r="H17" s="409">
        <f>+H6+H8+H10+H11+H12+H13+H14+H15+H16</f>
        <v>871326</v>
      </c>
      <c r="I17" s="441">
        <f>+I6+I8+I10+I11+I12+I13+I14+I15+I16</f>
        <v>327066</v>
      </c>
      <c r="J17" s="1285"/>
      <c r="K17" s="642" t="s">
        <v>742</v>
      </c>
    </row>
    <row r="18" spans="1:11" ht="12.9" customHeight="1" x14ac:dyDescent="0.25">
      <c r="A18" s="418" t="s">
        <v>16</v>
      </c>
      <c r="B18" s="450" t="s">
        <v>172</v>
      </c>
      <c r="C18" s="457">
        <f>+C19+C20+C21+C22+C23</f>
        <v>0</v>
      </c>
      <c r="D18" s="457">
        <f>+D19+D20+D21+D22+D23</f>
        <v>0</v>
      </c>
      <c r="E18" s="457">
        <f>+E19+E20+E21+E22+E23</f>
        <v>0</v>
      </c>
      <c r="F18" s="426" t="s">
        <v>135</v>
      </c>
      <c r="G18" s="88"/>
      <c r="H18" s="88"/>
      <c r="I18" s="436"/>
      <c r="J18" s="1285"/>
      <c r="K18" s="642" t="s">
        <v>743</v>
      </c>
    </row>
    <row r="19" spans="1:11" ht="12.9" customHeight="1" x14ac:dyDescent="0.25">
      <c r="A19" s="420" t="s">
        <v>17</v>
      </c>
      <c r="B19" s="451" t="s">
        <v>161</v>
      </c>
      <c r="C19" s="403"/>
      <c r="D19" s="403"/>
      <c r="E19" s="403"/>
      <c r="F19" s="426" t="s">
        <v>138</v>
      </c>
      <c r="G19" s="403"/>
      <c r="H19" s="403"/>
      <c r="I19" s="437"/>
      <c r="J19" s="1285"/>
      <c r="K19" s="642" t="s">
        <v>744</v>
      </c>
    </row>
    <row r="20" spans="1:11" ht="12.9" customHeight="1" x14ac:dyDescent="0.25">
      <c r="A20" s="418" t="s">
        <v>18</v>
      </c>
      <c r="B20" s="451" t="s">
        <v>162</v>
      </c>
      <c r="C20" s="403"/>
      <c r="D20" s="403"/>
      <c r="E20" s="403"/>
      <c r="F20" s="426" t="s">
        <v>111</v>
      </c>
      <c r="G20" s="403"/>
      <c r="H20" s="403"/>
      <c r="I20" s="437"/>
      <c r="J20" s="1285"/>
      <c r="K20" s="642" t="s">
        <v>745</v>
      </c>
    </row>
    <row r="21" spans="1:11" ht="12.9" customHeight="1" x14ac:dyDescent="0.25">
      <c r="A21" s="420" t="s">
        <v>19</v>
      </c>
      <c r="B21" s="451" t="s">
        <v>163</v>
      </c>
      <c r="C21" s="403"/>
      <c r="D21" s="403"/>
      <c r="E21" s="403"/>
      <c r="F21" s="426" t="s">
        <v>112</v>
      </c>
      <c r="G21" s="403"/>
      <c r="H21" s="403"/>
      <c r="I21" s="437"/>
      <c r="J21" s="1285"/>
      <c r="K21" s="642" t="s">
        <v>746</v>
      </c>
    </row>
    <row r="22" spans="1:11" ht="12.9" customHeight="1" x14ac:dyDescent="0.25">
      <c r="A22" s="418" t="s">
        <v>20</v>
      </c>
      <c r="B22" s="451" t="s">
        <v>164</v>
      </c>
      <c r="C22" s="403"/>
      <c r="D22" s="403"/>
      <c r="E22" s="403"/>
      <c r="F22" s="425" t="s">
        <v>158</v>
      </c>
      <c r="G22" s="403"/>
      <c r="H22" s="403"/>
      <c r="I22" s="437"/>
      <c r="J22" s="1285"/>
      <c r="K22" s="642" t="s">
        <v>747</v>
      </c>
    </row>
    <row r="23" spans="1:11" ht="12.9" customHeight="1" x14ac:dyDescent="0.25">
      <c r="A23" s="420" t="s">
        <v>21</v>
      </c>
      <c r="B23" s="452" t="s">
        <v>165</v>
      </c>
      <c r="C23" s="403"/>
      <c r="D23" s="403"/>
      <c r="E23" s="403"/>
      <c r="F23" s="426" t="s">
        <v>139</v>
      </c>
      <c r="G23" s="403"/>
      <c r="H23" s="403"/>
      <c r="I23" s="437"/>
      <c r="J23" s="1285"/>
      <c r="K23" s="642" t="s">
        <v>748</v>
      </c>
    </row>
    <row r="24" spans="1:11" ht="12.9" customHeight="1" x14ac:dyDescent="0.25">
      <c r="A24" s="418" t="s">
        <v>22</v>
      </c>
      <c r="B24" s="453" t="s">
        <v>166</v>
      </c>
      <c r="C24" s="428">
        <f>+C25+C26+C27+C28+C29</f>
        <v>0</v>
      </c>
      <c r="D24" s="428">
        <f>+D25+D26+D27+D28+D29</f>
        <v>0</v>
      </c>
      <c r="E24" s="428">
        <f>+E25+E26+E27+E28+E29</f>
        <v>0</v>
      </c>
      <c r="F24" s="454" t="s">
        <v>137</v>
      </c>
      <c r="G24" s="403"/>
      <c r="H24" s="403"/>
      <c r="I24" s="437"/>
      <c r="J24" s="1285"/>
      <c r="K24" s="642" t="s">
        <v>749</v>
      </c>
    </row>
    <row r="25" spans="1:11" ht="12.9" customHeight="1" x14ac:dyDescent="0.25">
      <c r="A25" s="420" t="s">
        <v>23</v>
      </c>
      <c r="B25" s="452" t="s">
        <v>167</v>
      </c>
      <c r="C25" s="403"/>
      <c r="D25" s="403"/>
      <c r="E25" s="403"/>
      <c r="F25" s="454" t="s">
        <v>510</v>
      </c>
      <c r="G25" s="403"/>
      <c r="H25" s="403"/>
      <c r="I25" s="437"/>
      <c r="J25" s="1285"/>
      <c r="K25" s="642" t="s">
        <v>750</v>
      </c>
    </row>
    <row r="26" spans="1:11" ht="12.9" customHeight="1" x14ac:dyDescent="0.25">
      <c r="A26" s="418" t="s">
        <v>24</v>
      </c>
      <c r="B26" s="452" t="s">
        <v>168</v>
      </c>
      <c r="C26" s="403"/>
      <c r="D26" s="403"/>
      <c r="E26" s="403"/>
      <c r="F26" s="449"/>
      <c r="G26" s="403"/>
      <c r="H26" s="403"/>
      <c r="I26" s="437"/>
      <c r="J26" s="1285"/>
      <c r="K26" s="642" t="s">
        <v>751</v>
      </c>
    </row>
    <row r="27" spans="1:11" ht="12.9" customHeight="1" x14ac:dyDescent="0.25">
      <c r="A27" s="420" t="s">
        <v>25</v>
      </c>
      <c r="B27" s="451" t="s">
        <v>169</v>
      </c>
      <c r="C27" s="403"/>
      <c r="D27" s="403"/>
      <c r="E27" s="403"/>
      <c r="F27" s="438"/>
      <c r="G27" s="403"/>
      <c r="H27" s="403"/>
      <c r="I27" s="437"/>
      <c r="J27" s="1285"/>
      <c r="K27" s="642" t="s">
        <v>752</v>
      </c>
    </row>
    <row r="28" spans="1:11" ht="12.9" customHeight="1" x14ac:dyDescent="0.25">
      <c r="A28" s="418" t="s">
        <v>26</v>
      </c>
      <c r="B28" s="455" t="s">
        <v>170</v>
      </c>
      <c r="C28" s="403"/>
      <c r="D28" s="403"/>
      <c r="E28" s="403"/>
      <c r="F28" s="6"/>
      <c r="G28" s="403"/>
      <c r="H28" s="403"/>
      <c r="I28" s="437"/>
      <c r="J28" s="1285"/>
      <c r="K28" s="642" t="s">
        <v>753</v>
      </c>
    </row>
    <row r="29" spans="1:11" ht="12.9" customHeight="1" thickBot="1" x14ac:dyDescent="0.3">
      <c r="A29" s="420" t="s">
        <v>27</v>
      </c>
      <c r="B29" s="456" t="s">
        <v>171</v>
      </c>
      <c r="C29" s="403"/>
      <c r="D29" s="403"/>
      <c r="E29" s="403"/>
      <c r="F29" s="438"/>
      <c r="G29" s="403"/>
      <c r="H29" s="403"/>
      <c r="I29" s="437"/>
      <c r="J29" s="1285"/>
      <c r="K29" s="642" t="s">
        <v>754</v>
      </c>
    </row>
    <row r="30" spans="1:11" ht="16.5" customHeight="1" thickBot="1" x14ac:dyDescent="0.3">
      <c r="A30" s="423" t="s">
        <v>28</v>
      </c>
      <c r="B30" s="404" t="s">
        <v>501</v>
      </c>
      <c r="C30" s="409">
        <f>+C18+C24</f>
        <v>0</v>
      </c>
      <c r="D30" s="409">
        <f>+D18+D24</f>
        <v>0</v>
      </c>
      <c r="E30" s="409">
        <f>+E18+E24</f>
        <v>0</v>
      </c>
      <c r="F30" s="404" t="s">
        <v>512</v>
      </c>
      <c r="G30" s="409">
        <f>SUM(G18:G29)</f>
        <v>0</v>
      </c>
      <c r="H30" s="409">
        <f>SUM(H18:H29)</f>
        <v>0</v>
      </c>
      <c r="I30" s="441">
        <f>SUM(I18:I29)</f>
        <v>0</v>
      </c>
      <c r="J30" s="1285"/>
      <c r="K30" s="642" t="s">
        <v>755</v>
      </c>
    </row>
    <row r="31" spans="1:11" ht="16.5" customHeight="1" thickBot="1" x14ac:dyDescent="0.3">
      <c r="A31" s="423" t="s">
        <v>29</v>
      </c>
      <c r="B31" s="429" t="s">
        <v>502</v>
      </c>
      <c r="C31" s="86">
        <f>+C17+C30</f>
        <v>5000</v>
      </c>
      <c r="D31" s="86">
        <f>+D17+D30</f>
        <v>55160</v>
      </c>
      <c r="E31" s="430">
        <f>+E17+E30</f>
        <v>48980</v>
      </c>
      <c r="F31" s="429" t="s">
        <v>511</v>
      </c>
      <c r="G31" s="86">
        <f>+G17+G30</f>
        <v>585205</v>
      </c>
      <c r="H31" s="86">
        <f>+H17+H30</f>
        <v>871326</v>
      </c>
      <c r="I31" s="87">
        <f>+I17+I30</f>
        <v>327066</v>
      </c>
      <c r="J31" s="1285"/>
      <c r="K31" s="642" t="s">
        <v>756</v>
      </c>
    </row>
    <row r="32" spans="1:11" ht="16.5" customHeight="1" thickBot="1" x14ac:dyDescent="0.3">
      <c r="A32" s="423" t="s">
        <v>30</v>
      </c>
      <c r="B32" s="429" t="s">
        <v>113</v>
      </c>
      <c r="C32" s="86">
        <f>IF(C17-G17&lt;0,G17-C17,"-")</f>
        <v>580205</v>
      </c>
      <c r="D32" s="86">
        <f>IF(D17-H17&lt;0,H17-D17,"-")</f>
        <v>816166</v>
      </c>
      <c r="E32" s="430">
        <f>IF(E17-I17&lt;0,I17-E17,"-")</f>
        <v>278086</v>
      </c>
      <c r="F32" s="429" t="s">
        <v>114</v>
      </c>
      <c r="G32" s="86" t="str">
        <f>IF(C17-G17&gt;0,C17-G17,"-")</f>
        <v>-</v>
      </c>
      <c r="H32" s="86" t="str">
        <f>IF(D17-H17&gt;0,D17-H17,"-")</f>
        <v>-</v>
      </c>
      <c r="I32" s="87" t="str">
        <f>IF(E17-I17&gt;0,E17-I17,"-")</f>
        <v>-</v>
      </c>
      <c r="J32" s="1285"/>
      <c r="K32" s="642" t="s">
        <v>757</v>
      </c>
    </row>
    <row r="33" spans="1:11" ht="16.5" customHeight="1" thickBot="1" x14ac:dyDescent="0.3">
      <c r="A33" s="423" t="s">
        <v>31</v>
      </c>
      <c r="B33" s="429" t="s">
        <v>159</v>
      </c>
      <c r="C33" s="86" t="str">
        <f>IF(C26-G26&lt;0,G26-C26,"-")</f>
        <v>-</v>
      </c>
      <c r="D33" s="86" t="str">
        <f>IF(D26-H26&lt;0,H26-D26,"-")</f>
        <v>-</v>
      </c>
      <c r="E33" s="430" t="str">
        <f>IF(E26-I26&lt;0,I26-E26,"-")</f>
        <v>-</v>
      </c>
      <c r="F33" s="429" t="s">
        <v>160</v>
      </c>
      <c r="G33" s="86" t="str">
        <f>IF(C26-G26&gt;0,C26-G26,"-")</f>
        <v>-</v>
      </c>
      <c r="H33" s="86" t="str">
        <f>IF(D26-H26&gt;0,D26-H26,"-")</f>
        <v>-</v>
      </c>
      <c r="I33" s="87" t="str">
        <f>IF(E26-I26&gt;0,E26-I26,"-")</f>
        <v>-</v>
      </c>
      <c r="J33" s="1285"/>
      <c r="K33" s="642" t="s">
        <v>758</v>
      </c>
    </row>
    <row r="34" spans="1:11" ht="16.5" customHeight="1" x14ac:dyDescent="0.25">
      <c r="A34" s="1115"/>
      <c r="B34" s="1115"/>
      <c r="C34" s="1116"/>
      <c r="D34" s="1116"/>
      <c r="E34" s="1116"/>
      <c r="F34" s="1115"/>
      <c r="G34" s="1116"/>
      <c r="H34" s="1116"/>
      <c r="I34" s="1116"/>
      <c r="J34" s="1114"/>
    </row>
    <row r="35" spans="1:11" ht="31.8" thickBot="1" x14ac:dyDescent="0.3">
      <c r="A35" s="729"/>
      <c r="B35" s="730" t="s">
        <v>927</v>
      </c>
      <c r="C35" s="731"/>
      <c r="D35" s="731"/>
      <c r="E35" s="731"/>
      <c r="F35" s="731"/>
      <c r="G35" s="731"/>
      <c r="H35" s="731"/>
      <c r="I35" s="731"/>
      <c r="J35" s="1293"/>
    </row>
    <row r="36" spans="1:11" ht="13.8" thickBot="1" x14ac:dyDescent="0.3">
      <c r="A36" s="1294" t="s">
        <v>58</v>
      </c>
      <c r="B36" s="734" t="s">
        <v>41</v>
      </c>
      <c r="C36" s="735"/>
      <c r="D36" s="735"/>
      <c r="E36" s="735"/>
      <c r="F36" s="734" t="s">
        <v>42</v>
      </c>
      <c r="G36" s="736"/>
      <c r="H36" s="736"/>
      <c r="I36" s="736"/>
      <c r="J36" s="1293"/>
    </row>
    <row r="37" spans="1:11" ht="13.8" thickBot="1" x14ac:dyDescent="0.3">
      <c r="A37" s="1295"/>
      <c r="B37" s="737" t="s">
        <v>51</v>
      </c>
      <c r="C37" s="738">
        <f>+'[1]2.1.sz.mell  '!C38</f>
        <v>0</v>
      </c>
      <c r="D37" s="739">
        <f>+'[1]2.1.sz.mell  '!D38</f>
        <v>0</v>
      </c>
      <c r="E37" s="738">
        <f>+'[1]2.1.sz.mell  '!E38</f>
        <v>0</v>
      </c>
      <c r="F37" s="737" t="s">
        <v>51</v>
      </c>
      <c r="G37" s="738">
        <f>+'[1]2.1.sz.mell  '!C38</f>
        <v>0</v>
      </c>
      <c r="H37" s="739">
        <f>+'[1]2.1.sz.mell  '!D38</f>
        <v>0</v>
      </c>
      <c r="I37" s="740">
        <f>+'[1]2.1.sz.mell  '!E38</f>
        <v>0</v>
      </c>
      <c r="J37" s="1293"/>
    </row>
    <row r="38" spans="1:11" ht="13.8" thickBot="1" x14ac:dyDescent="0.3">
      <c r="A38" s="741" t="s">
        <v>423</v>
      </c>
      <c r="B38" s="742" t="s">
        <v>424</v>
      </c>
      <c r="C38" s="743" t="s">
        <v>425</v>
      </c>
      <c r="D38" s="743" t="s">
        <v>426</v>
      </c>
      <c r="E38" s="743" t="s">
        <v>427</v>
      </c>
      <c r="F38" s="742" t="s">
        <v>503</v>
      </c>
      <c r="G38" s="743" t="s">
        <v>504</v>
      </c>
      <c r="H38" s="743" t="s">
        <v>505</v>
      </c>
      <c r="I38" s="744" t="s">
        <v>506</v>
      </c>
      <c r="J38" s="1293"/>
    </row>
    <row r="39" spans="1:11" x14ac:dyDescent="0.25">
      <c r="A39" s="745" t="s">
        <v>4</v>
      </c>
      <c r="B39" s="746" t="s">
        <v>495</v>
      </c>
      <c r="C39" s="747"/>
      <c r="D39" s="747"/>
      <c r="E39" s="747"/>
      <c r="F39" s="746" t="s">
        <v>152</v>
      </c>
      <c r="G39" s="747">
        <v>2439</v>
      </c>
      <c r="H39" s="747">
        <v>4339</v>
      </c>
      <c r="I39" s="748">
        <v>3816</v>
      </c>
      <c r="J39" s="1293"/>
    </row>
    <row r="40" spans="1:11" x14ac:dyDescent="0.25">
      <c r="A40" s="749" t="s">
        <v>5</v>
      </c>
      <c r="B40" s="750" t="s">
        <v>496</v>
      </c>
      <c r="C40" s="751"/>
      <c r="D40" s="751"/>
      <c r="E40" s="751"/>
      <c r="F40" s="750" t="s">
        <v>507</v>
      </c>
      <c r="G40" s="751"/>
      <c r="H40" s="751"/>
      <c r="I40" s="752"/>
      <c r="J40" s="1293"/>
    </row>
    <row r="41" spans="1:11" x14ac:dyDescent="0.25">
      <c r="A41" s="749" t="s">
        <v>6</v>
      </c>
      <c r="B41" s="750" t="s">
        <v>497</v>
      </c>
      <c r="C41" s="751"/>
      <c r="D41" s="751"/>
      <c r="E41" s="751"/>
      <c r="F41" s="750" t="s">
        <v>131</v>
      </c>
      <c r="G41" s="751"/>
      <c r="H41" s="751"/>
      <c r="I41" s="752"/>
      <c r="J41" s="1293"/>
    </row>
    <row r="42" spans="1:11" x14ac:dyDescent="0.25">
      <c r="A42" s="749" t="s">
        <v>7</v>
      </c>
      <c r="B42" s="750" t="s">
        <v>926</v>
      </c>
      <c r="C42" s="751"/>
      <c r="D42" s="751">
        <v>1900</v>
      </c>
      <c r="E42" s="751">
        <v>2000</v>
      </c>
      <c r="F42" s="750" t="s">
        <v>508</v>
      </c>
      <c r="G42" s="751"/>
      <c r="H42" s="751"/>
      <c r="I42" s="752"/>
      <c r="J42" s="1293"/>
    </row>
    <row r="43" spans="1:11" x14ac:dyDescent="0.25">
      <c r="A43" s="749" t="s">
        <v>8</v>
      </c>
      <c r="B43" s="750" t="s">
        <v>498</v>
      </c>
      <c r="C43" s="751"/>
      <c r="D43" s="751"/>
      <c r="E43" s="751"/>
      <c r="F43" s="750" t="s">
        <v>155</v>
      </c>
      <c r="G43" s="751"/>
      <c r="H43" s="751"/>
      <c r="I43" s="752"/>
      <c r="J43" s="1293"/>
    </row>
    <row r="44" spans="1:11" x14ac:dyDescent="0.25">
      <c r="A44" s="749" t="s">
        <v>9</v>
      </c>
      <c r="B44" s="750" t="s">
        <v>499</v>
      </c>
      <c r="C44" s="754"/>
      <c r="D44" s="754"/>
      <c r="E44" s="754"/>
      <c r="F44" s="775"/>
      <c r="G44" s="751"/>
      <c r="H44" s="751"/>
      <c r="I44" s="752"/>
      <c r="J44" s="1293"/>
    </row>
    <row r="45" spans="1:11" x14ac:dyDescent="0.25">
      <c r="A45" s="749" t="s">
        <v>10</v>
      </c>
      <c r="B45" s="756"/>
      <c r="C45" s="751"/>
      <c r="D45" s="751"/>
      <c r="E45" s="751"/>
      <c r="F45" s="775"/>
      <c r="G45" s="751"/>
      <c r="H45" s="751"/>
      <c r="I45" s="752"/>
      <c r="J45" s="1293"/>
    </row>
    <row r="46" spans="1:11" x14ac:dyDescent="0.25">
      <c r="A46" s="749" t="s">
        <v>11</v>
      </c>
      <c r="B46" s="756"/>
      <c r="C46" s="751"/>
      <c r="D46" s="751"/>
      <c r="E46" s="751"/>
      <c r="F46" s="776"/>
      <c r="G46" s="751"/>
      <c r="H46" s="751"/>
      <c r="I46" s="752"/>
      <c r="J46" s="1293"/>
    </row>
    <row r="47" spans="1:11" x14ac:dyDescent="0.25">
      <c r="A47" s="749" t="s">
        <v>12</v>
      </c>
      <c r="B47" s="777"/>
      <c r="C47" s="754"/>
      <c r="D47" s="754"/>
      <c r="E47" s="754"/>
      <c r="F47" s="775"/>
      <c r="G47" s="751"/>
      <c r="H47" s="751"/>
      <c r="I47" s="752"/>
      <c r="J47" s="1293"/>
    </row>
    <row r="48" spans="1:11" x14ac:dyDescent="0.25">
      <c r="A48" s="749" t="s">
        <v>13</v>
      </c>
      <c r="B48" s="756"/>
      <c r="C48" s="754"/>
      <c r="D48" s="754"/>
      <c r="E48" s="754"/>
      <c r="F48" s="775"/>
      <c r="G48" s="751"/>
      <c r="H48" s="751"/>
      <c r="I48" s="752"/>
      <c r="J48" s="1293"/>
    </row>
    <row r="49" spans="1:10" ht="13.8" thickBot="1" x14ac:dyDescent="0.3">
      <c r="A49" s="778" t="s">
        <v>14</v>
      </c>
      <c r="B49" s="779"/>
      <c r="C49" s="780"/>
      <c r="D49" s="781"/>
      <c r="E49" s="782"/>
      <c r="F49" s="783" t="s">
        <v>35</v>
      </c>
      <c r="G49" s="751"/>
      <c r="H49" s="751"/>
      <c r="I49" s="752"/>
      <c r="J49" s="1293"/>
    </row>
    <row r="50" spans="1:10" ht="13.8" thickBot="1" x14ac:dyDescent="0.3">
      <c r="A50" s="761" t="s">
        <v>15</v>
      </c>
      <c r="B50" s="762" t="s">
        <v>500</v>
      </c>
      <c r="C50" s="763">
        <f>+C39+C41+C42+C44+C45+C46+C47+C48+C49</f>
        <v>0</v>
      </c>
      <c r="D50" s="763">
        <f>+D39+D41+D42+D44+D45+D46+D47+D48+D49</f>
        <v>1900</v>
      </c>
      <c r="E50" s="763">
        <f>+E39+E41+E42+E44+E45+E46+E47+E48+E49</f>
        <v>2000</v>
      </c>
      <c r="F50" s="762" t="s">
        <v>509</v>
      </c>
      <c r="G50" s="763">
        <f>+G39+G41+G43+G44+G45+G46+G47+G48+G49</f>
        <v>2439</v>
      </c>
      <c r="H50" s="763">
        <f>+H39+H41+H43+H44+H45+H46+H47+H48+H49</f>
        <v>4339</v>
      </c>
      <c r="I50" s="784">
        <f>+I39+I41+I43+I44+I45+I46+I47+I48+I49</f>
        <v>3816</v>
      </c>
      <c r="J50" s="1293"/>
    </row>
    <row r="51" spans="1:10" x14ac:dyDescent="0.25">
      <c r="A51" s="745" t="s">
        <v>16</v>
      </c>
      <c r="B51" s="785" t="s">
        <v>172</v>
      </c>
      <c r="C51" s="786">
        <f>+C52+C53+C54+C55+C56</f>
        <v>0</v>
      </c>
      <c r="D51" s="786">
        <f>+D52+D53+D54+D55+D56</f>
        <v>0</v>
      </c>
      <c r="E51" s="786">
        <f>+E52+E53+E54+E55+E56</f>
        <v>0</v>
      </c>
      <c r="F51" s="767" t="s">
        <v>135</v>
      </c>
      <c r="G51" s="787"/>
      <c r="H51" s="787"/>
      <c r="I51" s="788"/>
      <c r="J51" s="1293"/>
    </row>
    <row r="52" spans="1:10" x14ac:dyDescent="0.25">
      <c r="A52" s="749" t="s">
        <v>17</v>
      </c>
      <c r="B52" s="789" t="s">
        <v>161</v>
      </c>
      <c r="C52" s="770"/>
      <c r="D52" s="770"/>
      <c r="E52" s="770"/>
      <c r="F52" s="767" t="s">
        <v>138</v>
      </c>
      <c r="G52" s="770"/>
      <c r="H52" s="770"/>
      <c r="I52" s="790"/>
      <c r="J52" s="1293"/>
    </row>
    <row r="53" spans="1:10" x14ac:dyDescent="0.25">
      <c r="A53" s="745" t="s">
        <v>18</v>
      </c>
      <c r="B53" s="789" t="s">
        <v>162</v>
      </c>
      <c r="C53" s="770"/>
      <c r="D53" s="770"/>
      <c r="E53" s="770"/>
      <c r="F53" s="767" t="s">
        <v>111</v>
      </c>
      <c r="G53" s="770"/>
      <c r="H53" s="770"/>
      <c r="I53" s="790"/>
      <c r="J53" s="1293"/>
    </row>
    <row r="54" spans="1:10" x14ac:dyDescent="0.25">
      <c r="A54" s="749" t="s">
        <v>19</v>
      </c>
      <c r="B54" s="789" t="s">
        <v>163</v>
      </c>
      <c r="C54" s="770"/>
      <c r="D54" s="770"/>
      <c r="E54" s="770"/>
      <c r="F54" s="767" t="s">
        <v>112</v>
      </c>
      <c r="G54" s="770"/>
      <c r="H54" s="770"/>
      <c r="I54" s="790"/>
      <c r="J54" s="1293"/>
    </row>
    <row r="55" spans="1:10" x14ac:dyDescent="0.25">
      <c r="A55" s="745" t="s">
        <v>20</v>
      </c>
      <c r="B55" s="789" t="s">
        <v>164</v>
      </c>
      <c r="C55" s="770"/>
      <c r="D55" s="770"/>
      <c r="E55" s="770"/>
      <c r="F55" s="765" t="s">
        <v>158</v>
      </c>
      <c r="G55" s="770"/>
      <c r="H55" s="770"/>
      <c r="I55" s="790"/>
      <c r="J55" s="1293"/>
    </row>
    <row r="56" spans="1:10" x14ac:dyDescent="0.25">
      <c r="A56" s="749" t="s">
        <v>21</v>
      </c>
      <c r="B56" s="791" t="s">
        <v>165</v>
      </c>
      <c r="C56" s="770"/>
      <c r="D56" s="770"/>
      <c r="E56" s="770"/>
      <c r="F56" s="767" t="s">
        <v>139</v>
      </c>
      <c r="G56" s="770"/>
      <c r="H56" s="770"/>
      <c r="I56" s="790"/>
      <c r="J56" s="1293"/>
    </row>
    <row r="57" spans="1:10" x14ac:dyDescent="0.25">
      <c r="A57" s="745" t="s">
        <v>22</v>
      </c>
      <c r="B57" s="792" t="s">
        <v>166</v>
      </c>
      <c r="C57" s="771">
        <f>+C58+C59+C60+C61+C62</f>
        <v>0</v>
      </c>
      <c r="D57" s="771">
        <f>+D58+D59+D60+D61+D62</f>
        <v>0</v>
      </c>
      <c r="E57" s="771">
        <f>+E58+E59+E60+E61+E62</f>
        <v>0</v>
      </c>
      <c r="F57" s="793" t="s">
        <v>137</v>
      </c>
      <c r="G57" s="770"/>
      <c r="H57" s="770"/>
      <c r="I57" s="790"/>
      <c r="J57" s="1293"/>
    </row>
    <row r="58" spans="1:10" x14ac:dyDescent="0.25">
      <c r="A58" s="749" t="s">
        <v>23</v>
      </c>
      <c r="B58" s="791" t="s">
        <v>167</v>
      </c>
      <c r="C58" s="770"/>
      <c r="D58" s="770"/>
      <c r="E58" s="770"/>
      <c r="F58" s="793" t="s">
        <v>510</v>
      </c>
      <c r="G58" s="770"/>
      <c r="H58" s="770"/>
      <c r="I58" s="790"/>
      <c r="J58" s="1293"/>
    </row>
    <row r="59" spans="1:10" x14ac:dyDescent="0.25">
      <c r="A59" s="745" t="s">
        <v>24</v>
      </c>
      <c r="B59" s="791" t="s">
        <v>168</v>
      </c>
      <c r="C59" s="770"/>
      <c r="D59" s="770"/>
      <c r="E59" s="770"/>
      <c r="F59" s="794"/>
      <c r="G59" s="770"/>
      <c r="H59" s="770"/>
      <c r="I59" s="790"/>
      <c r="J59" s="1293"/>
    </row>
    <row r="60" spans="1:10" x14ac:dyDescent="0.25">
      <c r="A60" s="749" t="s">
        <v>25</v>
      </c>
      <c r="B60" s="789" t="s">
        <v>169</v>
      </c>
      <c r="C60" s="770"/>
      <c r="D60" s="770"/>
      <c r="E60" s="770"/>
      <c r="F60" s="795"/>
      <c r="G60" s="770"/>
      <c r="H60" s="770"/>
      <c r="I60" s="790"/>
      <c r="J60" s="1293"/>
    </row>
    <row r="61" spans="1:10" x14ac:dyDescent="0.25">
      <c r="A61" s="745" t="s">
        <v>26</v>
      </c>
      <c r="B61" s="796" t="s">
        <v>170</v>
      </c>
      <c r="C61" s="770"/>
      <c r="D61" s="770"/>
      <c r="E61" s="770"/>
      <c r="F61" s="756"/>
      <c r="G61" s="770"/>
      <c r="H61" s="770"/>
      <c r="I61" s="790"/>
      <c r="J61" s="1293"/>
    </row>
    <row r="62" spans="1:10" ht="13.8" thickBot="1" x14ac:dyDescent="0.3">
      <c r="A62" s="749" t="s">
        <v>27</v>
      </c>
      <c r="B62" s="797" t="s">
        <v>171</v>
      </c>
      <c r="C62" s="770"/>
      <c r="D62" s="770"/>
      <c r="E62" s="770"/>
      <c r="F62" s="795"/>
      <c r="G62" s="770"/>
      <c r="H62" s="770"/>
      <c r="I62" s="790"/>
      <c r="J62" s="1293"/>
    </row>
    <row r="63" spans="1:10" ht="13.8" thickBot="1" x14ac:dyDescent="0.3">
      <c r="A63" s="761" t="s">
        <v>28</v>
      </c>
      <c r="B63" s="762" t="s">
        <v>501</v>
      </c>
      <c r="C63" s="763">
        <f>+C51+C57</f>
        <v>0</v>
      </c>
      <c r="D63" s="763">
        <f>+D51+D57</f>
        <v>0</v>
      </c>
      <c r="E63" s="763">
        <f>+E51+E57</f>
        <v>0</v>
      </c>
      <c r="F63" s="762" t="s">
        <v>512</v>
      </c>
      <c r="G63" s="763">
        <f>SUM(G51:G62)</f>
        <v>0</v>
      </c>
      <c r="H63" s="763">
        <f>SUM(H51:H62)</f>
        <v>0</v>
      </c>
      <c r="I63" s="784">
        <f>SUM(I51:I62)</f>
        <v>0</v>
      </c>
      <c r="J63" s="1293"/>
    </row>
    <row r="64" spans="1:10" ht="13.8" thickBot="1" x14ac:dyDescent="0.3">
      <c r="A64" s="761" t="s">
        <v>29</v>
      </c>
      <c r="B64" s="772" t="s">
        <v>502</v>
      </c>
      <c r="C64" s="773">
        <f>+C50+C63</f>
        <v>0</v>
      </c>
      <c r="D64" s="773">
        <f>+D50+D63</f>
        <v>1900</v>
      </c>
      <c r="E64" s="774">
        <f>+E50+E63</f>
        <v>2000</v>
      </c>
      <c r="F64" s="772" t="s">
        <v>511</v>
      </c>
      <c r="G64" s="773">
        <f>+G50+G63</f>
        <v>2439</v>
      </c>
      <c r="H64" s="773">
        <f>+H50+H63</f>
        <v>4339</v>
      </c>
      <c r="I64" s="798">
        <f>+I50+I63</f>
        <v>3816</v>
      </c>
      <c r="J64" s="1293"/>
    </row>
    <row r="65" spans="1:10" ht="13.8" thickBot="1" x14ac:dyDescent="0.3">
      <c r="A65" s="761" t="s">
        <v>30</v>
      </c>
      <c r="B65" s="772" t="s">
        <v>113</v>
      </c>
      <c r="C65" s="773">
        <f>IF(C50-G50&lt;0,G50-C50,"-")</f>
        <v>2439</v>
      </c>
      <c r="D65" s="773">
        <f>IF(D50-H50&lt;0,H50-D50,"-")</f>
        <v>2439</v>
      </c>
      <c r="E65" s="773">
        <f>IF(E50-I50&lt;0,I50-E50,"-")</f>
        <v>1816</v>
      </c>
      <c r="F65" s="772" t="s">
        <v>114</v>
      </c>
      <c r="G65" s="773" t="str">
        <f>IF(C50-G50&gt;0,C50-G50,"-")</f>
        <v>-</v>
      </c>
      <c r="H65" s="773" t="str">
        <f>IF(D50-H50&gt;0,D50-H50,"-")</f>
        <v>-</v>
      </c>
      <c r="I65" s="798" t="str">
        <f>IF(E50-I50&gt;0,E50-I50,"-")</f>
        <v>-</v>
      </c>
      <c r="J65" s="1293"/>
    </row>
    <row r="66" spans="1:10" ht="13.8" thickBot="1" x14ac:dyDescent="0.3">
      <c r="A66" s="761" t="s">
        <v>31</v>
      </c>
      <c r="B66" s="772" t="s">
        <v>159</v>
      </c>
      <c r="C66" s="773" t="str">
        <f>IF(C59-G59&lt;0,G59-C59,"-")</f>
        <v>-</v>
      </c>
      <c r="D66" s="773" t="str">
        <f>IF(D59-H59&lt;0,H59-D59,"-")</f>
        <v>-</v>
      </c>
      <c r="E66" s="774" t="str">
        <f>IF(E59-I59&lt;0,I59-E59,"-")</f>
        <v>-</v>
      </c>
      <c r="F66" s="772" t="s">
        <v>160</v>
      </c>
      <c r="G66" s="773" t="str">
        <f>IF(C59-G59&gt;0,C59-G59,"-")</f>
        <v>-</v>
      </c>
      <c r="H66" s="773" t="str">
        <f>IF(D59-H59&gt;0,D59-H59,"-")</f>
        <v>-</v>
      </c>
      <c r="I66" s="798" t="str">
        <f>IF(E59-I59&gt;0,E59-I59,"-")</f>
        <v>-</v>
      </c>
      <c r="J66" s="1293"/>
    </row>
    <row r="68" spans="1:10" ht="31.8" thickBot="1" x14ac:dyDescent="0.3">
      <c r="A68" s="729"/>
      <c r="B68" s="730" t="s">
        <v>970</v>
      </c>
      <c r="C68" s="731"/>
      <c r="D68" s="731"/>
      <c r="E68" s="731"/>
      <c r="F68" s="731"/>
      <c r="G68" s="731"/>
      <c r="H68" s="731"/>
      <c r="I68" s="731"/>
      <c r="J68" s="1293"/>
    </row>
    <row r="69" spans="1:10" ht="13.8" thickBot="1" x14ac:dyDescent="0.3">
      <c r="A69" s="1294" t="s">
        <v>58</v>
      </c>
      <c r="B69" s="734" t="s">
        <v>41</v>
      </c>
      <c r="C69" s="735"/>
      <c r="D69" s="735"/>
      <c r="E69" s="735"/>
      <c r="F69" s="734" t="s">
        <v>42</v>
      </c>
      <c r="G69" s="736"/>
      <c r="H69" s="736"/>
      <c r="I69" s="736"/>
      <c r="J69" s="1293"/>
    </row>
    <row r="70" spans="1:10" ht="13.8" thickBot="1" x14ac:dyDescent="0.3">
      <c r="A70" s="1295"/>
      <c r="B70" s="737" t="s">
        <v>51</v>
      </c>
      <c r="C70" s="738">
        <f>+'[2]2.1.sz.mell  '!C72</f>
        <v>0</v>
      </c>
      <c r="D70" s="739">
        <f>+'[2]2.1.sz.mell  '!D72</f>
        <v>0</v>
      </c>
      <c r="E70" s="738">
        <f>+'[2]2.1.sz.mell  '!E72</f>
        <v>0</v>
      </c>
      <c r="F70" s="737" t="s">
        <v>51</v>
      </c>
      <c r="G70" s="738">
        <f>+'[2]2.1.sz.mell  '!C72</f>
        <v>0</v>
      </c>
      <c r="H70" s="739">
        <f>+'[2]2.1.sz.mell  '!D72</f>
        <v>0</v>
      </c>
      <c r="I70" s="740">
        <f>+'[2]2.1.sz.mell  '!E72</f>
        <v>0</v>
      </c>
      <c r="J70" s="1293"/>
    </row>
    <row r="71" spans="1:10" ht="13.8" thickBot="1" x14ac:dyDescent="0.3">
      <c r="A71" s="741" t="s">
        <v>423</v>
      </c>
      <c r="B71" s="742" t="s">
        <v>424</v>
      </c>
      <c r="C71" s="743" t="s">
        <v>425</v>
      </c>
      <c r="D71" s="743" t="s">
        <v>426</v>
      </c>
      <c r="E71" s="743" t="s">
        <v>427</v>
      </c>
      <c r="F71" s="742" t="s">
        <v>503</v>
      </c>
      <c r="G71" s="743" t="s">
        <v>504</v>
      </c>
      <c r="H71" s="743" t="s">
        <v>505</v>
      </c>
      <c r="I71" s="744" t="s">
        <v>506</v>
      </c>
      <c r="J71" s="1293"/>
    </row>
    <row r="72" spans="1:10" x14ac:dyDescent="0.25">
      <c r="A72" s="745" t="s">
        <v>4</v>
      </c>
      <c r="B72" s="746" t="s">
        <v>495</v>
      </c>
      <c r="C72" s="747"/>
      <c r="D72" s="747"/>
      <c r="E72" s="747"/>
      <c r="F72" s="746" t="s">
        <v>152</v>
      </c>
      <c r="G72" s="747">
        <v>2375</v>
      </c>
      <c r="H72" s="747">
        <v>2375</v>
      </c>
      <c r="I72" s="748">
        <v>653</v>
      </c>
      <c r="J72" s="1293"/>
    </row>
    <row r="73" spans="1:10" x14ac:dyDescent="0.25">
      <c r="A73" s="749" t="s">
        <v>5</v>
      </c>
      <c r="B73" s="750" t="s">
        <v>496</v>
      </c>
      <c r="C73" s="751"/>
      <c r="D73" s="751"/>
      <c r="E73" s="751"/>
      <c r="F73" s="750" t="s">
        <v>507</v>
      </c>
      <c r="G73" s="751"/>
      <c r="H73" s="751"/>
      <c r="I73" s="752"/>
      <c r="J73" s="1293"/>
    </row>
    <row r="74" spans="1:10" x14ac:dyDescent="0.25">
      <c r="A74" s="749" t="s">
        <v>6</v>
      </c>
      <c r="B74" s="750" t="s">
        <v>497</v>
      </c>
      <c r="C74" s="751"/>
      <c r="D74" s="751"/>
      <c r="E74" s="751">
        <v>180</v>
      </c>
      <c r="F74" s="750" t="s">
        <v>131</v>
      </c>
      <c r="G74" s="751"/>
      <c r="H74" s="751"/>
      <c r="I74" s="752"/>
      <c r="J74" s="1293"/>
    </row>
    <row r="75" spans="1:10" x14ac:dyDescent="0.25">
      <c r="A75" s="749" t="s">
        <v>7</v>
      </c>
      <c r="B75" s="750" t="s">
        <v>926</v>
      </c>
      <c r="C75" s="751"/>
      <c r="D75" s="751"/>
      <c r="E75" s="751"/>
      <c r="F75" s="750" t="s">
        <v>508</v>
      </c>
      <c r="G75" s="751"/>
      <c r="H75" s="751"/>
      <c r="I75" s="752"/>
      <c r="J75" s="1293"/>
    </row>
    <row r="76" spans="1:10" x14ac:dyDescent="0.25">
      <c r="A76" s="749" t="s">
        <v>8</v>
      </c>
      <c r="B76" s="750" t="s">
        <v>498</v>
      </c>
      <c r="C76" s="751"/>
      <c r="D76" s="751"/>
      <c r="E76" s="751"/>
      <c r="F76" s="750" t="s">
        <v>155</v>
      </c>
      <c r="G76" s="751"/>
      <c r="H76" s="751"/>
      <c r="I76" s="752"/>
      <c r="J76" s="1293"/>
    </row>
    <row r="77" spans="1:10" x14ac:dyDescent="0.25">
      <c r="A77" s="749" t="s">
        <v>9</v>
      </c>
      <c r="B77" s="750" t="s">
        <v>499</v>
      </c>
      <c r="C77" s="754"/>
      <c r="D77" s="754"/>
      <c r="E77" s="754"/>
      <c r="F77" s="775"/>
      <c r="G77" s="751"/>
      <c r="H77" s="751"/>
      <c r="I77" s="752"/>
      <c r="J77" s="1293"/>
    </row>
    <row r="78" spans="1:10" x14ac:dyDescent="0.25">
      <c r="A78" s="749" t="s">
        <v>10</v>
      </c>
      <c r="B78" s="756"/>
      <c r="C78" s="751"/>
      <c r="D78" s="751"/>
      <c r="E78" s="751"/>
      <c r="F78" s="775"/>
      <c r="G78" s="751"/>
      <c r="H78" s="751"/>
      <c r="I78" s="752"/>
      <c r="J78" s="1293"/>
    </row>
    <row r="79" spans="1:10" x14ac:dyDescent="0.25">
      <c r="A79" s="749" t="s">
        <v>11</v>
      </c>
      <c r="B79" s="756"/>
      <c r="C79" s="751"/>
      <c r="D79" s="751"/>
      <c r="E79" s="751"/>
      <c r="F79" s="776"/>
      <c r="G79" s="751"/>
      <c r="H79" s="751"/>
      <c r="I79" s="752"/>
      <c r="J79" s="1293"/>
    </row>
    <row r="80" spans="1:10" x14ac:dyDescent="0.25">
      <c r="A80" s="749" t="s">
        <v>12</v>
      </c>
      <c r="B80" s="777"/>
      <c r="C80" s="754"/>
      <c r="D80" s="754"/>
      <c r="E80" s="754"/>
      <c r="F80" s="775"/>
      <c r="G80" s="751"/>
      <c r="H80" s="751"/>
      <c r="I80" s="752"/>
      <c r="J80" s="1293"/>
    </row>
    <row r="81" spans="1:10" x14ac:dyDescent="0.25">
      <c r="A81" s="749" t="s">
        <v>13</v>
      </c>
      <c r="B81" s="756"/>
      <c r="C81" s="754"/>
      <c r="D81" s="754"/>
      <c r="E81" s="754"/>
      <c r="F81" s="775"/>
      <c r="G81" s="751"/>
      <c r="H81" s="751"/>
      <c r="I81" s="752"/>
      <c r="J81" s="1293"/>
    </row>
    <row r="82" spans="1:10" ht="13.8" thickBot="1" x14ac:dyDescent="0.3">
      <c r="A82" s="778" t="s">
        <v>14</v>
      </c>
      <c r="B82" s="779"/>
      <c r="C82" s="780"/>
      <c r="D82" s="781"/>
      <c r="E82" s="782"/>
      <c r="F82" s="783" t="s">
        <v>35</v>
      </c>
      <c r="G82" s="751"/>
      <c r="H82" s="751"/>
      <c r="I82" s="752"/>
      <c r="J82" s="1293"/>
    </row>
    <row r="83" spans="1:10" ht="13.8" thickBot="1" x14ac:dyDescent="0.3">
      <c r="A83" s="761" t="s">
        <v>15</v>
      </c>
      <c r="B83" s="762" t="s">
        <v>500</v>
      </c>
      <c r="C83" s="763">
        <f>+C72+C74+C75+C77+C78+C79+C80+C81+C82</f>
        <v>0</v>
      </c>
      <c r="D83" s="763">
        <f>+D72+D74+D75+D77+D78+D79+D80+D81+D82</f>
        <v>0</v>
      </c>
      <c r="E83" s="763">
        <f>+E72+E74+E75+E77+E78+E79+E80+E81+E82</f>
        <v>180</v>
      </c>
      <c r="F83" s="762" t="s">
        <v>509</v>
      </c>
      <c r="G83" s="763">
        <f>+G72+G74+G76+G77+G78+G79+G80+G81+G82</f>
        <v>2375</v>
      </c>
      <c r="H83" s="763">
        <f>+H72+H74+H76+H77+H78+H79+H80+H81+H82</f>
        <v>2375</v>
      </c>
      <c r="I83" s="784">
        <f>+I72+I74+I76+I77+I78+I79+I80+I81+I82</f>
        <v>653</v>
      </c>
      <c r="J83" s="1293"/>
    </row>
    <row r="84" spans="1:10" x14ac:dyDescent="0.25">
      <c r="A84" s="745" t="s">
        <v>16</v>
      </c>
      <c r="B84" s="785" t="s">
        <v>172</v>
      </c>
      <c r="C84" s="786">
        <f>+C85+C86+C87+C88+C89</f>
        <v>0</v>
      </c>
      <c r="D84" s="786"/>
      <c r="E84" s="786"/>
      <c r="F84" s="767" t="s">
        <v>135</v>
      </c>
      <c r="G84" s="787"/>
      <c r="H84" s="787"/>
      <c r="I84" s="788"/>
      <c r="J84" s="1293"/>
    </row>
    <row r="85" spans="1:10" x14ac:dyDescent="0.25">
      <c r="A85" s="749" t="s">
        <v>17</v>
      </c>
      <c r="B85" s="789" t="s">
        <v>161</v>
      </c>
      <c r="C85" s="770"/>
      <c r="D85" s="770"/>
      <c r="E85" s="770"/>
      <c r="F85" s="767" t="s">
        <v>138</v>
      </c>
      <c r="G85" s="770"/>
      <c r="H85" s="770"/>
      <c r="I85" s="790"/>
      <c r="J85" s="1293"/>
    </row>
    <row r="86" spans="1:10" x14ac:dyDescent="0.25">
      <c r="A86" s="745" t="s">
        <v>18</v>
      </c>
      <c r="B86" s="789" t="s">
        <v>162</v>
      </c>
      <c r="C86" s="770"/>
      <c r="D86" s="770"/>
      <c r="E86" s="770"/>
      <c r="F86" s="767" t="s">
        <v>111</v>
      </c>
      <c r="G86" s="770"/>
      <c r="H86" s="770"/>
      <c r="I86" s="790"/>
      <c r="J86" s="1293"/>
    </row>
    <row r="87" spans="1:10" x14ac:dyDescent="0.25">
      <c r="A87" s="749" t="s">
        <v>19</v>
      </c>
      <c r="B87" s="789" t="s">
        <v>163</v>
      </c>
      <c r="C87" s="770"/>
      <c r="D87" s="770"/>
      <c r="E87" s="770"/>
      <c r="F87" s="767" t="s">
        <v>112</v>
      </c>
      <c r="G87" s="770"/>
      <c r="H87" s="770"/>
      <c r="I87" s="790"/>
      <c r="J87" s="1293"/>
    </row>
    <row r="88" spans="1:10" x14ac:dyDescent="0.25">
      <c r="A88" s="745" t="s">
        <v>20</v>
      </c>
      <c r="B88" s="789" t="s">
        <v>164</v>
      </c>
      <c r="C88" s="770"/>
      <c r="D88" s="770"/>
      <c r="E88" s="770"/>
      <c r="F88" s="765" t="s">
        <v>158</v>
      </c>
      <c r="G88" s="770"/>
      <c r="H88" s="770"/>
      <c r="I88" s="790"/>
      <c r="J88" s="1293"/>
    </row>
    <row r="89" spans="1:10" x14ac:dyDescent="0.25">
      <c r="A89" s="749" t="s">
        <v>21</v>
      </c>
      <c r="B89" s="791" t="s">
        <v>165</v>
      </c>
      <c r="C89" s="770"/>
      <c r="D89" s="770"/>
      <c r="E89" s="770"/>
      <c r="F89" s="767" t="s">
        <v>139</v>
      </c>
      <c r="G89" s="770"/>
      <c r="H89" s="770"/>
      <c r="I89" s="790"/>
      <c r="J89" s="1293"/>
    </row>
    <row r="90" spans="1:10" x14ac:dyDescent="0.25">
      <c r="A90" s="745" t="s">
        <v>22</v>
      </c>
      <c r="B90" s="792" t="s">
        <v>166</v>
      </c>
      <c r="C90" s="771">
        <f>+C91+C92+C93+C94+C95</f>
        <v>0</v>
      </c>
      <c r="D90" s="771">
        <f>+D91+D92+D93+D94+D95</f>
        <v>0</v>
      </c>
      <c r="E90" s="771">
        <f>+E91+E92+E93+E94+E95</f>
        <v>0</v>
      </c>
      <c r="F90" s="793" t="s">
        <v>137</v>
      </c>
      <c r="G90" s="770"/>
      <c r="H90" s="770"/>
      <c r="I90" s="790"/>
      <c r="J90" s="1293"/>
    </row>
    <row r="91" spans="1:10" x14ac:dyDescent="0.25">
      <c r="A91" s="749" t="s">
        <v>23</v>
      </c>
      <c r="B91" s="791" t="s">
        <v>167</v>
      </c>
      <c r="C91" s="770"/>
      <c r="D91" s="770"/>
      <c r="E91" s="770"/>
      <c r="F91" s="793" t="s">
        <v>510</v>
      </c>
      <c r="G91" s="770"/>
      <c r="H91" s="770"/>
      <c r="I91" s="790"/>
      <c r="J91" s="1293"/>
    </row>
    <row r="92" spans="1:10" x14ac:dyDescent="0.25">
      <c r="A92" s="745" t="s">
        <v>24</v>
      </c>
      <c r="B92" s="791" t="s">
        <v>168</v>
      </c>
      <c r="C92" s="770"/>
      <c r="D92" s="770"/>
      <c r="E92" s="770"/>
      <c r="F92" s="794"/>
      <c r="G92" s="770"/>
      <c r="H92" s="770"/>
      <c r="I92" s="790"/>
      <c r="J92" s="1293"/>
    </row>
    <row r="93" spans="1:10" x14ac:dyDescent="0.25">
      <c r="A93" s="749" t="s">
        <v>25</v>
      </c>
      <c r="B93" s="789" t="s">
        <v>169</v>
      </c>
      <c r="C93" s="770"/>
      <c r="D93" s="770"/>
      <c r="E93" s="770"/>
      <c r="F93" s="795"/>
      <c r="G93" s="770"/>
      <c r="H93" s="770"/>
      <c r="I93" s="790"/>
      <c r="J93" s="1293"/>
    </row>
    <row r="94" spans="1:10" x14ac:dyDescent="0.25">
      <c r="A94" s="745" t="s">
        <v>26</v>
      </c>
      <c r="B94" s="796" t="s">
        <v>170</v>
      </c>
      <c r="C94" s="770"/>
      <c r="D94" s="770"/>
      <c r="E94" s="770"/>
      <c r="F94" s="756"/>
      <c r="G94" s="770"/>
      <c r="H94" s="770"/>
      <c r="I94" s="790"/>
      <c r="J94" s="1293"/>
    </row>
    <row r="95" spans="1:10" ht="13.8" thickBot="1" x14ac:dyDescent="0.3">
      <c r="A95" s="749" t="s">
        <v>27</v>
      </c>
      <c r="B95" s="797" t="s">
        <v>171</v>
      </c>
      <c r="C95" s="770"/>
      <c r="D95" s="770"/>
      <c r="E95" s="770"/>
      <c r="F95" s="795"/>
      <c r="G95" s="770"/>
      <c r="H95" s="770"/>
      <c r="I95" s="790"/>
      <c r="J95" s="1293"/>
    </row>
    <row r="96" spans="1:10" ht="13.8" thickBot="1" x14ac:dyDescent="0.3">
      <c r="A96" s="761" t="s">
        <v>28</v>
      </c>
      <c r="B96" s="762" t="s">
        <v>501</v>
      </c>
      <c r="C96" s="763">
        <f>+C84+C90</f>
        <v>0</v>
      </c>
      <c r="D96" s="763">
        <f>+D84+D90</f>
        <v>0</v>
      </c>
      <c r="E96" s="763">
        <f>+E84+E90</f>
        <v>0</v>
      </c>
      <c r="F96" s="762" t="s">
        <v>512</v>
      </c>
      <c r="G96" s="763">
        <f>SUM(G84:G95)</f>
        <v>0</v>
      </c>
      <c r="H96" s="763">
        <f>SUM(H84:H95)</f>
        <v>0</v>
      </c>
      <c r="I96" s="784">
        <f>SUM(I84:I95)</f>
        <v>0</v>
      </c>
      <c r="J96" s="1293"/>
    </row>
    <row r="97" spans="1:10" ht="13.8" thickBot="1" x14ac:dyDescent="0.3">
      <c r="A97" s="761" t="s">
        <v>29</v>
      </c>
      <c r="B97" s="772" t="s">
        <v>502</v>
      </c>
      <c r="C97" s="773">
        <f>+C83+C96</f>
        <v>0</v>
      </c>
      <c r="D97" s="773">
        <f>+D83+D96</f>
        <v>0</v>
      </c>
      <c r="E97" s="774">
        <f>+E83+E96</f>
        <v>180</v>
      </c>
      <c r="F97" s="772" t="s">
        <v>511</v>
      </c>
      <c r="G97" s="773">
        <f>+G83+G96</f>
        <v>2375</v>
      </c>
      <c r="H97" s="773">
        <f>+H83+H96</f>
        <v>2375</v>
      </c>
      <c r="I97" s="798">
        <f>+I83+I96</f>
        <v>653</v>
      </c>
      <c r="J97" s="1293"/>
    </row>
    <row r="98" spans="1:10" ht="13.8" thickBot="1" x14ac:dyDescent="0.3">
      <c r="A98" s="761" t="s">
        <v>30</v>
      </c>
      <c r="B98" s="772" t="s">
        <v>113</v>
      </c>
      <c r="C98" s="773">
        <f>IF(C83-G83&lt;0,G83-C83,"-")</f>
        <v>2375</v>
      </c>
      <c r="D98" s="773">
        <f>IF(D83-H83&lt;0,H83-D83,"-")</f>
        <v>2375</v>
      </c>
      <c r="E98" s="774">
        <f>IF(E83-I83&lt;0,I83-E83,"-")</f>
        <v>473</v>
      </c>
      <c r="F98" s="772" t="s">
        <v>114</v>
      </c>
      <c r="G98" s="773" t="str">
        <f>IF(C83-G83&gt;0,C83-G83,"-")</f>
        <v>-</v>
      </c>
      <c r="H98" s="773" t="str">
        <f>IF(D83-H83&gt;0,D83-H83,"-")</f>
        <v>-</v>
      </c>
      <c r="I98" s="798" t="str">
        <f>IF(E83-I83&gt;0,E83-I83,"-")</f>
        <v>-</v>
      </c>
      <c r="J98" s="1293"/>
    </row>
    <row r="99" spans="1:10" ht="13.8" thickBot="1" x14ac:dyDescent="0.3">
      <c r="A99" s="761" t="s">
        <v>31</v>
      </c>
      <c r="B99" s="772" t="s">
        <v>159</v>
      </c>
      <c r="C99" s="773" t="str">
        <f>IF(C92-G92&lt;0,G92-C92,"-")</f>
        <v>-</v>
      </c>
      <c r="D99" s="773" t="str">
        <f>IF(D92-H92&lt;0,H92-D92,"-")</f>
        <v>-</v>
      </c>
      <c r="E99" s="774" t="str">
        <f>IF(E92-I92&lt;0,I92-E92,"-")</f>
        <v>-</v>
      </c>
      <c r="F99" s="772" t="s">
        <v>160</v>
      </c>
      <c r="G99" s="773" t="str">
        <f>IF(C92-G92&gt;0,C92-G92,"-")</f>
        <v>-</v>
      </c>
      <c r="H99" s="773" t="str">
        <f>IF(D92-H92&gt;0,D92-H92,"-")</f>
        <v>-</v>
      </c>
      <c r="I99" s="798" t="str">
        <f>IF(E92-I92&gt;0,E92-I92,"-")</f>
        <v>-</v>
      </c>
      <c r="J99" s="1293"/>
    </row>
    <row r="101" spans="1:10" ht="31.8" thickBot="1" x14ac:dyDescent="0.3">
      <c r="A101" s="729"/>
      <c r="B101" s="730" t="s">
        <v>1019</v>
      </c>
      <c r="C101" s="731"/>
      <c r="D101" s="731"/>
      <c r="E101" s="731"/>
      <c r="F101" s="731"/>
      <c r="G101" s="731"/>
      <c r="H101" s="731"/>
      <c r="I101" s="731"/>
      <c r="J101" s="1293"/>
    </row>
    <row r="102" spans="1:10" ht="13.8" thickBot="1" x14ac:dyDescent="0.3">
      <c r="A102" s="1294" t="s">
        <v>58</v>
      </c>
      <c r="B102" s="734" t="s">
        <v>41</v>
      </c>
      <c r="C102" s="735"/>
      <c r="D102" s="735"/>
      <c r="E102" s="735"/>
      <c r="F102" s="734" t="s">
        <v>42</v>
      </c>
      <c r="G102" s="736"/>
      <c r="H102" s="736"/>
      <c r="I102" s="736"/>
      <c r="J102" s="1293"/>
    </row>
    <row r="103" spans="1:10" ht="13.8" thickBot="1" x14ac:dyDescent="0.3">
      <c r="A103" s="1295"/>
      <c r="B103" s="737" t="s">
        <v>51</v>
      </c>
      <c r="C103" s="738">
        <f>+'[3]2.1.sz.mell  '!C106</f>
        <v>0</v>
      </c>
      <c r="D103" s="739">
        <f>+'[3]2.1.sz.mell  '!D106</f>
        <v>0</v>
      </c>
      <c r="E103" s="738">
        <f>+'[3]2.1.sz.mell  '!E106</f>
        <v>0</v>
      </c>
      <c r="F103" s="737" t="s">
        <v>51</v>
      </c>
      <c r="G103" s="738">
        <f>+'[3]2.1.sz.mell  '!C106</f>
        <v>0</v>
      </c>
      <c r="H103" s="739">
        <f>+'[3]2.1.sz.mell  '!D106</f>
        <v>0</v>
      </c>
      <c r="I103" s="740">
        <f>+'[3]2.1.sz.mell  '!E106</f>
        <v>0</v>
      </c>
      <c r="J103" s="1293"/>
    </row>
    <row r="104" spans="1:10" ht="13.8" thickBot="1" x14ac:dyDescent="0.3">
      <c r="A104" s="741" t="s">
        <v>423</v>
      </c>
      <c r="B104" s="742" t="s">
        <v>424</v>
      </c>
      <c r="C104" s="743" t="s">
        <v>425</v>
      </c>
      <c r="D104" s="743" t="s">
        <v>426</v>
      </c>
      <c r="E104" s="743" t="s">
        <v>427</v>
      </c>
      <c r="F104" s="742" t="s">
        <v>503</v>
      </c>
      <c r="G104" s="743" t="s">
        <v>504</v>
      </c>
      <c r="H104" s="743" t="s">
        <v>505</v>
      </c>
      <c r="I104" s="744" t="s">
        <v>506</v>
      </c>
      <c r="J104" s="1293"/>
    </row>
    <row r="105" spans="1:10" x14ac:dyDescent="0.25">
      <c r="A105" s="745" t="s">
        <v>4</v>
      </c>
      <c r="B105" s="746" t="s">
        <v>495</v>
      </c>
      <c r="C105" s="747"/>
      <c r="D105" s="747"/>
      <c r="E105" s="747"/>
      <c r="F105" s="746" t="s">
        <v>152</v>
      </c>
      <c r="G105" s="747">
        <v>381</v>
      </c>
      <c r="H105" s="747">
        <v>4027</v>
      </c>
      <c r="I105" s="748">
        <v>3266</v>
      </c>
      <c r="J105" s="1293"/>
    </row>
    <row r="106" spans="1:10" x14ac:dyDescent="0.25">
      <c r="A106" s="749" t="s">
        <v>5</v>
      </c>
      <c r="B106" s="750" t="s">
        <v>496</v>
      </c>
      <c r="C106" s="751"/>
      <c r="D106" s="751"/>
      <c r="E106" s="751"/>
      <c r="F106" s="750" t="s">
        <v>507</v>
      </c>
      <c r="G106" s="751"/>
      <c r="H106" s="751"/>
      <c r="I106" s="752"/>
      <c r="J106" s="1293"/>
    </row>
    <row r="107" spans="1:10" x14ac:dyDescent="0.25">
      <c r="A107" s="749" t="s">
        <v>6</v>
      </c>
      <c r="B107" s="750" t="s">
        <v>497</v>
      </c>
      <c r="C107" s="751"/>
      <c r="D107" s="751"/>
      <c r="E107" s="751"/>
      <c r="F107" s="750" t="s">
        <v>131</v>
      </c>
      <c r="G107" s="751"/>
      <c r="H107" s="751">
        <v>14</v>
      </c>
      <c r="I107" s="752">
        <v>14</v>
      </c>
      <c r="J107" s="1293"/>
    </row>
    <row r="108" spans="1:10" x14ac:dyDescent="0.25">
      <c r="A108" s="749" t="s">
        <v>7</v>
      </c>
      <c r="B108" s="750" t="s">
        <v>926</v>
      </c>
      <c r="C108" s="751"/>
      <c r="D108" s="751"/>
      <c r="E108" s="751"/>
      <c r="F108" s="750" t="s">
        <v>508</v>
      </c>
      <c r="G108" s="751"/>
      <c r="H108" s="751"/>
      <c r="I108" s="752"/>
      <c r="J108" s="1293"/>
    </row>
    <row r="109" spans="1:10" x14ac:dyDescent="0.25">
      <c r="A109" s="749" t="s">
        <v>8</v>
      </c>
      <c r="B109" s="750" t="s">
        <v>498</v>
      </c>
      <c r="C109" s="751"/>
      <c r="D109" s="751"/>
      <c r="E109" s="751"/>
      <c r="F109" s="750" t="s">
        <v>155</v>
      </c>
      <c r="G109" s="751"/>
      <c r="H109" s="751"/>
      <c r="I109" s="752"/>
      <c r="J109" s="1293"/>
    </row>
    <row r="110" spans="1:10" x14ac:dyDescent="0.25">
      <c r="A110" s="749" t="s">
        <v>9</v>
      </c>
      <c r="B110" s="750" t="s">
        <v>499</v>
      </c>
      <c r="C110" s="754"/>
      <c r="D110" s="754"/>
      <c r="E110" s="754"/>
      <c r="F110" s="775"/>
      <c r="G110" s="751"/>
      <c r="H110" s="751"/>
      <c r="I110" s="752"/>
      <c r="J110" s="1293"/>
    </row>
    <row r="111" spans="1:10" x14ac:dyDescent="0.25">
      <c r="A111" s="749" t="s">
        <v>10</v>
      </c>
      <c r="B111" s="756"/>
      <c r="C111" s="751"/>
      <c r="D111" s="751"/>
      <c r="E111" s="751"/>
      <c r="F111" s="775"/>
      <c r="G111" s="751"/>
      <c r="H111" s="751"/>
      <c r="I111" s="752"/>
      <c r="J111" s="1293"/>
    </row>
    <row r="112" spans="1:10" x14ac:dyDescent="0.25">
      <c r="A112" s="749" t="s">
        <v>11</v>
      </c>
      <c r="B112" s="756"/>
      <c r="C112" s="751"/>
      <c r="D112" s="751"/>
      <c r="E112" s="751"/>
      <c r="F112" s="776"/>
      <c r="G112" s="751"/>
      <c r="H112" s="751"/>
      <c r="I112" s="752"/>
      <c r="J112" s="1293"/>
    </row>
    <row r="113" spans="1:10" x14ac:dyDescent="0.25">
      <c r="A113" s="749" t="s">
        <v>12</v>
      </c>
      <c r="B113" s="777"/>
      <c r="C113" s="754"/>
      <c r="D113" s="754"/>
      <c r="E113" s="754"/>
      <c r="F113" s="775"/>
      <c r="G113" s="751"/>
      <c r="H113" s="751"/>
      <c r="I113" s="752"/>
      <c r="J113" s="1293"/>
    </row>
    <row r="114" spans="1:10" x14ac:dyDescent="0.25">
      <c r="A114" s="749" t="s">
        <v>13</v>
      </c>
      <c r="B114" s="756"/>
      <c r="C114" s="754"/>
      <c r="D114" s="754"/>
      <c r="E114" s="754"/>
      <c r="F114" s="775"/>
      <c r="G114" s="751"/>
      <c r="H114" s="751"/>
      <c r="I114" s="752"/>
      <c r="J114" s="1293"/>
    </row>
    <row r="115" spans="1:10" ht="13.8" thickBot="1" x14ac:dyDescent="0.3">
      <c r="A115" s="778" t="s">
        <v>14</v>
      </c>
      <c r="B115" s="779"/>
      <c r="C115" s="780"/>
      <c r="D115" s="781"/>
      <c r="E115" s="782"/>
      <c r="F115" s="783" t="s">
        <v>35</v>
      </c>
      <c r="G115" s="751"/>
      <c r="H115" s="751"/>
      <c r="I115" s="752"/>
      <c r="J115" s="1293"/>
    </row>
    <row r="116" spans="1:10" ht="13.8" thickBot="1" x14ac:dyDescent="0.3">
      <c r="A116" s="761" t="s">
        <v>15</v>
      </c>
      <c r="B116" s="762" t="s">
        <v>500</v>
      </c>
      <c r="C116" s="763">
        <f>+C105+C107+C108+C110+C111+C112+C113+C114+C115</f>
        <v>0</v>
      </c>
      <c r="D116" s="763">
        <f>+D105+D107+D108+D110+D111+D112+D113+D114+D115</f>
        <v>0</v>
      </c>
      <c r="E116" s="763">
        <f>+E105+E107+E108+E110+E111+E112+E113+E114+E115</f>
        <v>0</v>
      </c>
      <c r="F116" s="762" t="s">
        <v>509</v>
      </c>
      <c r="G116" s="763">
        <f>+G105+G107+G109+G110+G111+G112+G113+G114+G115</f>
        <v>381</v>
      </c>
      <c r="H116" s="763">
        <f>+H105+H107+H109+H110+H111+H112+H113+H114+H115</f>
        <v>4041</v>
      </c>
      <c r="I116" s="784">
        <f>+I105+I107+I109+I110+I111+I112+I113+I114+I115</f>
        <v>3280</v>
      </c>
      <c r="J116" s="1293"/>
    </row>
    <row r="117" spans="1:10" x14ac:dyDescent="0.25">
      <c r="A117" s="745" t="s">
        <v>16</v>
      </c>
      <c r="B117" s="785" t="s">
        <v>172</v>
      </c>
      <c r="C117" s="786">
        <f>+C118+C119+C120+C121+C122</f>
        <v>0</v>
      </c>
      <c r="D117" s="786">
        <f>+D118+D119+D120+D121+D122</f>
        <v>0</v>
      </c>
      <c r="E117" s="786">
        <f>+E118+E119+E120+E121+E122</f>
        <v>0</v>
      </c>
      <c r="F117" s="767" t="s">
        <v>135</v>
      </c>
      <c r="G117" s="787"/>
      <c r="H117" s="787"/>
      <c r="I117" s="788"/>
      <c r="J117" s="1293"/>
    </row>
    <row r="118" spans="1:10" x14ac:dyDescent="0.25">
      <c r="A118" s="749" t="s">
        <v>17</v>
      </c>
      <c r="B118" s="789" t="s">
        <v>161</v>
      </c>
      <c r="C118" s="770"/>
      <c r="D118" s="770"/>
      <c r="E118" s="770"/>
      <c r="F118" s="767" t="s">
        <v>138</v>
      </c>
      <c r="G118" s="770"/>
      <c r="H118" s="770"/>
      <c r="I118" s="790"/>
      <c r="J118" s="1293"/>
    </row>
    <row r="119" spans="1:10" x14ac:dyDescent="0.25">
      <c r="A119" s="745" t="s">
        <v>18</v>
      </c>
      <c r="B119" s="789" t="s">
        <v>162</v>
      </c>
      <c r="C119" s="770"/>
      <c r="D119" s="770"/>
      <c r="E119" s="770"/>
      <c r="F119" s="767" t="s">
        <v>111</v>
      </c>
      <c r="G119" s="770"/>
      <c r="H119" s="770"/>
      <c r="I119" s="790"/>
      <c r="J119" s="1293"/>
    </row>
    <row r="120" spans="1:10" x14ac:dyDescent="0.25">
      <c r="A120" s="749" t="s">
        <v>19</v>
      </c>
      <c r="B120" s="789" t="s">
        <v>163</v>
      </c>
      <c r="C120" s="770"/>
      <c r="D120" s="770"/>
      <c r="E120" s="770"/>
      <c r="F120" s="767" t="s">
        <v>112</v>
      </c>
      <c r="G120" s="770"/>
      <c r="H120" s="770"/>
      <c r="I120" s="790"/>
      <c r="J120" s="1293"/>
    </row>
    <row r="121" spans="1:10" x14ac:dyDescent="0.25">
      <c r="A121" s="745" t="s">
        <v>20</v>
      </c>
      <c r="B121" s="789" t="s">
        <v>164</v>
      </c>
      <c r="C121" s="770"/>
      <c r="D121" s="770"/>
      <c r="E121" s="770"/>
      <c r="F121" s="765" t="s">
        <v>158</v>
      </c>
      <c r="G121" s="770"/>
      <c r="H121" s="770"/>
      <c r="I121" s="790"/>
      <c r="J121" s="1293"/>
    </row>
    <row r="122" spans="1:10" x14ac:dyDescent="0.25">
      <c r="A122" s="749" t="s">
        <v>21</v>
      </c>
      <c r="B122" s="791" t="s">
        <v>165</v>
      </c>
      <c r="C122" s="770"/>
      <c r="D122" s="770"/>
      <c r="E122" s="770"/>
      <c r="F122" s="767" t="s">
        <v>139</v>
      </c>
      <c r="G122" s="770"/>
      <c r="H122" s="770"/>
      <c r="I122" s="790"/>
      <c r="J122" s="1293"/>
    </row>
    <row r="123" spans="1:10" x14ac:dyDescent="0.25">
      <c r="A123" s="745" t="s">
        <v>22</v>
      </c>
      <c r="B123" s="792" t="s">
        <v>166</v>
      </c>
      <c r="C123" s="771">
        <f>+C124+C125+C126+C127+C128</f>
        <v>0</v>
      </c>
      <c r="D123" s="771">
        <f>+D124+D125+D126+D127+D128</f>
        <v>0</v>
      </c>
      <c r="E123" s="771">
        <f>+E124+E125+E126+E127+E128</f>
        <v>0</v>
      </c>
      <c r="F123" s="793" t="s">
        <v>137</v>
      </c>
      <c r="G123" s="770"/>
      <c r="H123" s="770"/>
      <c r="I123" s="790"/>
      <c r="J123" s="1293"/>
    </row>
    <row r="124" spans="1:10" x14ac:dyDescent="0.25">
      <c r="A124" s="749" t="s">
        <v>23</v>
      </c>
      <c r="B124" s="791" t="s">
        <v>167</v>
      </c>
      <c r="C124" s="770"/>
      <c r="D124" s="770"/>
      <c r="E124" s="770"/>
      <c r="F124" s="793" t="s">
        <v>510</v>
      </c>
      <c r="G124" s="770"/>
      <c r="H124" s="770"/>
      <c r="I124" s="790"/>
      <c r="J124" s="1293"/>
    </row>
    <row r="125" spans="1:10" x14ac:dyDescent="0.25">
      <c r="A125" s="745" t="s">
        <v>24</v>
      </c>
      <c r="B125" s="791" t="s">
        <v>168</v>
      </c>
      <c r="C125" s="770"/>
      <c r="D125" s="770"/>
      <c r="E125" s="770"/>
      <c r="F125" s="794"/>
      <c r="G125" s="770"/>
      <c r="H125" s="770"/>
      <c r="I125" s="790"/>
      <c r="J125" s="1293"/>
    </row>
    <row r="126" spans="1:10" x14ac:dyDescent="0.25">
      <c r="A126" s="749" t="s">
        <v>25</v>
      </c>
      <c r="B126" s="789" t="s">
        <v>169</v>
      </c>
      <c r="C126" s="770"/>
      <c r="D126" s="770"/>
      <c r="E126" s="770"/>
      <c r="F126" s="795"/>
      <c r="G126" s="770"/>
      <c r="H126" s="770"/>
      <c r="I126" s="790"/>
      <c r="J126" s="1293"/>
    </row>
    <row r="127" spans="1:10" x14ac:dyDescent="0.25">
      <c r="A127" s="745" t="s">
        <v>26</v>
      </c>
      <c r="B127" s="796" t="s">
        <v>170</v>
      </c>
      <c r="C127" s="770"/>
      <c r="D127" s="770"/>
      <c r="E127" s="770"/>
      <c r="F127" s="756"/>
      <c r="G127" s="770"/>
      <c r="H127" s="770"/>
      <c r="I127" s="790"/>
      <c r="J127" s="1293"/>
    </row>
    <row r="128" spans="1:10" ht="13.8" thickBot="1" x14ac:dyDescent="0.3">
      <c r="A128" s="749" t="s">
        <v>27</v>
      </c>
      <c r="B128" s="797" t="s">
        <v>171</v>
      </c>
      <c r="C128" s="770"/>
      <c r="D128" s="770"/>
      <c r="E128" s="770"/>
      <c r="F128" s="795"/>
      <c r="G128" s="770"/>
      <c r="H128" s="770"/>
      <c r="I128" s="790"/>
      <c r="J128" s="1293"/>
    </row>
    <row r="129" spans="1:10" ht="13.8" thickBot="1" x14ac:dyDescent="0.3">
      <c r="A129" s="761" t="s">
        <v>28</v>
      </c>
      <c r="B129" s="762" t="s">
        <v>501</v>
      </c>
      <c r="C129" s="763">
        <f>+C117+C123</f>
        <v>0</v>
      </c>
      <c r="D129" s="763">
        <f>+D117+D123</f>
        <v>0</v>
      </c>
      <c r="E129" s="763">
        <f>+E117+E123</f>
        <v>0</v>
      </c>
      <c r="F129" s="762" t="s">
        <v>512</v>
      </c>
      <c r="G129" s="763">
        <f>SUM(G117:G128)</f>
        <v>0</v>
      </c>
      <c r="H129" s="763">
        <f>SUM(H117:H128)</f>
        <v>0</v>
      </c>
      <c r="I129" s="784">
        <f>SUM(I117:I128)</f>
        <v>0</v>
      </c>
      <c r="J129" s="1293"/>
    </row>
    <row r="130" spans="1:10" ht="13.8" thickBot="1" x14ac:dyDescent="0.3">
      <c r="A130" s="761" t="s">
        <v>29</v>
      </c>
      <c r="B130" s="772" t="s">
        <v>502</v>
      </c>
      <c r="C130" s="773">
        <f>+C116+C129</f>
        <v>0</v>
      </c>
      <c r="D130" s="773">
        <f>+D116+D129</f>
        <v>0</v>
      </c>
      <c r="E130" s="774">
        <f>+E116+E129</f>
        <v>0</v>
      </c>
      <c r="F130" s="772" t="s">
        <v>511</v>
      </c>
      <c r="G130" s="773">
        <f>+G116+G129</f>
        <v>381</v>
      </c>
      <c r="H130" s="773">
        <f>+H116+H129</f>
        <v>4041</v>
      </c>
      <c r="I130" s="798">
        <f>+I116+I129</f>
        <v>3280</v>
      </c>
      <c r="J130" s="1293"/>
    </row>
    <row r="131" spans="1:10" ht="13.8" thickBot="1" x14ac:dyDescent="0.3">
      <c r="A131" s="761" t="s">
        <v>30</v>
      </c>
      <c r="B131" s="772" t="s">
        <v>113</v>
      </c>
      <c r="C131" s="773">
        <f>IF(C116-G116&lt;0,G116-C116,"-")</f>
        <v>381</v>
      </c>
      <c r="D131" s="773">
        <f>IF(D116-H116&lt;0,H116-D116,"-")</f>
        <v>4041</v>
      </c>
      <c r="E131" s="774">
        <f>IF(E116-I116&lt;0,I116-E116,"-")</f>
        <v>3280</v>
      </c>
      <c r="F131" s="772" t="s">
        <v>114</v>
      </c>
      <c r="G131" s="773" t="str">
        <f>IF(C116-G116&gt;0,C116-G116,"-")</f>
        <v>-</v>
      </c>
      <c r="H131" s="773" t="str">
        <f>IF(D116-H116&gt;0,D116-H116,"-")</f>
        <v>-</v>
      </c>
      <c r="I131" s="798" t="str">
        <f>IF(E116-I116&gt;0,E116-I116,"-")</f>
        <v>-</v>
      </c>
      <c r="J131" s="1293"/>
    </row>
    <row r="132" spans="1:10" ht="13.8" thickBot="1" x14ac:dyDescent="0.3">
      <c r="A132" s="761" t="s">
        <v>31</v>
      </c>
      <c r="B132" s="772" t="s">
        <v>159</v>
      </c>
      <c r="C132" s="773" t="str">
        <f>IF(C125-G125&lt;0,G125-C125,"-")</f>
        <v>-</v>
      </c>
      <c r="D132" s="773" t="str">
        <f>IF(D125-H125&lt;0,H125-D125,"-")</f>
        <v>-</v>
      </c>
      <c r="E132" s="774" t="str">
        <f>IF(E125-I125&lt;0,I125-E125,"-")</f>
        <v>-</v>
      </c>
      <c r="F132" s="772" t="s">
        <v>160</v>
      </c>
      <c r="G132" s="773" t="str">
        <f>IF(C125-G125&gt;0,C125-G125,"-")</f>
        <v>-</v>
      </c>
      <c r="H132" s="773" t="str">
        <f>IF(D125-H125&gt;0,D125-H125,"-")</f>
        <v>-</v>
      </c>
      <c r="I132" s="798" t="str">
        <f>IF(E125-I125&gt;0,E125-I125,"-")</f>
        <v>-</v>
      </c>
      <c r="J132" s="1293"/>
    </row>
    <row r="134" spans="1:10" ht="15.6" x14ac:dyDescent="0.25">
      <c r="B134" s="414" t="s">
        <v>1018</v>
      </c>
      <c r="C134" s="415"/>
      <c r="D134" s="415"/>
      <c r="E134" s="415"/>
      <c r="F134" s="415"/>
      <c r="G134" s="415"/>
      <c r="H134" s="415"/>
      <c r="I134" s="415"/>
      <c r="J134" s="1285"/>
    </row>
    <row r="135" spans="1:10" ht="14.4" thickBot="1" x14ac:dyDescent="0.3">
      <c r="G135" s="33"/>
      <c r="H135" s="33"/>
      <c r="I135" s="33" t="s">
        <v>50</v>
      </c>
      <c r="J135" s="1285"/>
    </row>
    <row r="136" spans="1:10" ht="13.8" thickBot="1" x14ac:dyDescent="0.3">
      <c r="A136" s="1291" t="s">
        <v>58</v>
      </c>
      <c r="B136" s="442" t="s">
        <v>41</v>
      </c>
      <c r="C136" s="443"/>
      <c r="D136" s="443"/>
      <c r="E136" s="443"/>
      <c r="F136" s="442" t="s">
        <v>42</v>
      </c>
      <c r="G136" s="444"/>
      <c r="H136" s="444"/>
      <c r="I136" s="444"/>
      <c r="J136" s="1285"/>
    </row>
    <row r="137" spans="1:10" ht="13.8" thickBot="1" x14ac:dyDescent="0.3">
      <c r="A137" s="1292"/>
      <c r="B137" s="21" t="s">
        <v>51</v>
      </c>
      <c r="C137" s="22">
        <f>+'2.1.sz.mell  '!C140</f>
        <v>0</v>
      </c>
      <c r="D137" s="402">
        <f>+'2.1.sz.mell  '!D140</f>
        <v>0</v>
      </c>
      <c r="E137" s="22">
        <f>+'2.1.sz.mell  '!E140</f>
        <v>0</v>
      </c>
      <c r="F137" s="21" t="s">
        <v>51</v>
      </c>
      <c r="G137" s="22">
        <f>+'2.1.sz.mell  '!C140</f>
        <v>0</v>
      </c>
      <c r="H137" s="402">
        <f>+'2.1.sz.mell  '!D140</f>
        <v>0</v>
      </c>
      <c r="I137" s="432">
        <f>+'2.1.sz.mell  '!E140</f>
        <v>0</v>
      </c>
      <c r="J137" s="1285"/>
    </row>
    <row r="138" spans="1:10" ht="13.8" thickBot="1" x14ac:dyDescent="0.3">
      <c r="A138" s="445" t="s">
        <v>423</v>
      </c>
      <c r="B138" s="446" t="s">
        <v>424</v>
      </c>
      <c r="C138" s="447" t="s">
        <v>425</v>
      </c>
      <c r="D138" s="447" t="s">
        <v>426</v>
      </c>
      <c r="E138" s="447" t="s">
        <v>427</v>
      </c>
      <c r="F138" s="446" t="s">
        <v>503</v>
      </c>
      <c r="G138" s="447" t="s">
        <v>504</v>
      </c>
      <c r="H138" s="447" t="s">
        <v>505</v>
      </c>
      <c r="I138" s="448" t="s">
        <v>506</v>
      </c>
      <c r="J138" s="1285"/>
    </row>
    <row r="139" spans="1:10" x14ac:dyDescent="0.25">
      <c r="A139" s="418" t="s">
        <v>4</v>
      </c>
      <c r="B139" s="419" t="s">
        <v>495</v>
      </c>
      <c r="C139" s="405">
        <v>5000</v>
      </c>
      <c r="D139" s="405">
        <v>36440</v>
      </c>
      <c r="E139" s="405">
        <v>29980</v>
      </c>
      <c r="F139" s="419" t="s">
        <v>152</v>
      </c>
      <c r="G139" s="405">
        <v>549849</v>
      </c>
      <c r="H139" s="405">
        <v>560844</v>
      </c>
      <c r="I139" s="411">
        <v>296047</v>
      </c>
      <c r="J139" s="1285"/>
    </row>
    <row r="140" spans="1:10" x14ac:dyDescent="0.25">
      <c r="A140" s="420" t="s">
        <v>5</v>
      </c>
      <c r="B140" s="421" t="s">
        <v>496</v>
      </c>
      <c r="C140" s="406"/>
      <c r="D140" s="406"/>
      <c r="E140" s="406"/>
      <c r="F140" s="421" t="s">
        <v>507</v>
      </c>
      <c r="G140" s="406"/>
      <c r="H140" s="406"/>
      <c r="I140" s="412"/>
      <c r="J140" s="1285"/>
    </row>
    <row r="141" spans="1:10" x14ac:dyDescent="0.25">
      <c r="A141" s="420" t="s">
        <v>6</v>
      </c>
      <c r="B141" s="421" t="s">
        <v>497</v>
      </c>
      <c r="C141" s="406"/>
      <c r="D141" s="406"/>
      <c r="E141" s="406"/>
      <c r="F141" s="421" t="s">
        <v>131</v>
      </c>
      <c r="G141" s="406">
        <v>30160</v>
      </c>
      <c r="H141" s="406">
        <v>31820</v>
      </c>
      <c r="I141" s="412">
        <v>1863</v>
      </c>
      <c r="J141" s="1285"/>
    </row>
    <row r="142" spans="1:10" x14ac:dyDescent="0.25">
      <c r="A142" s="420" t="s">
        <v>7</v>
      </c>
      <c r="B142" s="421" t="s">
        <v>901</v>
      </c>
      <c r="C142" s="406">
        <v>0</v>
      </c>
      <c r="D142" s="406">
        <v>16820</v>
      </c>
      <c r="E142" s="406">
        <v>16820</v>
      </c>
      <c r="F142" s="421" t="s">
        <v>508</v>
      </c>
      <c r="G142" s="406"/>
      <c r="H142" s="406"/>
      <c r="I142" s="412"/>
      <c r="J142" s="1285"/>
    </row>
    <row r="143" spans="1:10" x14ac:dyDescent="0.25">
      <c r="A143" s="420" t="s">
        <v>8</v>
      </c>
      <c r="B143" s="421" t="s">
        <v>498</v>
      </c>
      <c r="C143" s="406"/>
      <c r="D143" s="406"/>
      <c r="E143" s="406"/>
      <c r="F143" s="421" t="s">
        <v>155</v>
      </c>
      <c r="G143" s="406"/>
      <c r="H143" s="406">
        <v>21406</v>
      </c>
      <c r="I143" s="412">
        <v>21406</v>
      </c>
      <c r="J143" s="1285"/>
    </row>
    <row r="144" spans="1:10" x14ac:dyDescent="0.25">
      <c r="A144" s="420" t="s">
        <v>9</v>
      </c>
      <c r="B144" s="421" t="s">
        <v>499</v>
      </c>
      <c r="C144" s="407"/>
      <c r="D144" s="407"/>
      <c r="E144" s="407"/>
      <c r="F144" s="725" t="s">
        <v>923</v>
      </c>
      <c r="G144" s="406"/>
      <c r="H144" s="406">
        <v>246500</v>
      </c>
      <c r="I144" s="412"/>
      <c r="J144" s="1285"/>
    </row>
    <row r="145" spans="1:10" x14ac:dyDescent="0.25">
      <c r="A145" s="420" t="s">
        <v>10</v>
      </c>
      <c r="B145" s="6" t="s">
        <v>843</v>
      </c>
      <c r="C145" s="406"/>
      <c r="D145" s="406"/>
      <c r="E145" s="406"/>
      <c r="F145" s="463"/>
      <c r="G145" s="406"/>
      <c r="H145" s="406"/>
      <c r="I145" s="412"/>
      <c r="J145" s="1285"/>
    </row>
    <row r="146" spans="1:10" x14ac:dyDescent="0.25">
      <c r="A146" s="420" t="s">
        <v>11</v>
      </c>
      <c r="B146" s="6"/>
      <c r="C146" s="406"/>
      <c r="D146" s="406"/>
      <c r="E146" s="406"/>
      <c r="F146" s="464"/>
      <c r="G146" s="406"/>
      <c r="H146" s="406"/>
      <c r="I146" s="412"/>
      <c r="J146" s="1285"/>
    </row>
    <row r="147" spans="1:10" x14ac:dyDescent="0.25">
      <c r="A147" s="420" t="s">
        <v>12</v>
      </c>
      <c r="B147" s="461"/>
      <c r="C147" s="407"/>
      <c r="D147" s="407"/>
      <c r="E147" s="407"/>
      <c r="F147" s="463"/>
      <c r="G147" s="406"/>
      <c r="H147" s="406"/>
      <c r="I147" s="412"/>
      <c r="J147" s="1285"/>
    </row>
    <row r="148" spans="1:10" x14ac:dyDescent="0.25">
      <c r="A148" s="420" t="s">
        <v>13</v>
      </c>
      <c r="B148" s="6"/>
      <c r="C148" s="407"/>
      <c r="D148" s="407"/>
      <c r="E148" s="407"/>
      <c r="F148" s="463"/>
      <c r="G148" s="406"/>
      <c r="H148" s="406"/>
      <c r="I148" s="412"/>
      <c r="J148" s="1285"/>
    </row>
    <row r="149" spans="1:10" ht="13.8" thickBot="1" x14ac:dyDescent="0.3">
      <c r="A149" s="458" t="s">
        <v>14</v>
      </c>
      <c r="B149" s="462"/>
      <c r="C149" s="460"/>
      <c r="D149" s="93"/>
      <c r="E149" s="100"/>
      <c r="F149" s="459" t="s">
        <v>35</v>
      </c>
      <c r="G149" s="406"/>
      <c r="H149" s="406"/>
      <c r="I149" s="412"/>
      <c r="J149" s="1285"/>
    </row>
    <row r="150" spans="1:10" ht="13.8" thickBot="1" x14ac:dyDescent="0.3">
      <c r="A150" s="423" t="s">
        <v>15</v>
      </c>
      <c r="B150" s="404" t="s">
        <v>500</v>
      </c>
      <c r="C150" s="409">
        <f>+C139+C141+C142+C144+C145+C146+C147+C148+C149</f>
        <v>5000</v>
      </c>
      <c r="D150" s="409">
        <f>+D139+D141+D142+D144+D145+D146+D147+D148+D149</f>
        <v>53260</v>
      </c>
      <c r="E150" s="409">
        <f>+E139+E141+E142+E144+E145+E146+E147+E148+E149</f>
        <v>46800</v>
      </c>
      <c r="F150" s="404" t="s">
        <v>509</v>
      </c>
      <c r="G150" s="409">
        <f>+G139+G141+G143+G144+G145+G146+G147+G148+G149</f>
        <v>580009</v>
      </c>
      <c r="H150" s="409">
        <f>+H139+H141+H143+H144+H145+H146+H147+H148+H149</f>
        <v>860570</v>
      </c>
      <c r="I150" s="441">
        <f>+I139+I141+I143+I144+I145+I146+I147+I148+I149</f>
        <v>319316</v>
      </c>
      <c r="J150" s="1285"/>
    </row>
    <row r="151" spans="1:10" x14ac:dyDescent="0.25">
      <c r="A151" s="418" t="s">
        <v>16</v>
      </c>
      <c r="B151" s="450" t="s">
        <v>172</v>
      </c>
      <c r="C151" s="457">
        <f>+C152+C153+C154+C155+C156</f>
        <v>0</v>
      </c>
      <c r="D151" s="457">
        <f>+D152+D153+D154+D155+D156</f>
        <v>0</v>
      </c>
      <c r="E151" s="457">
        <f>+E152+E153+E154+E155+E156</f>
        <v>0</v>
      </c>
      <c r="F151" s="426" t="s">
        <v>135</v>
      </c>
      <c r="G151" s="88"/>
      <c r="H151" s="88"/>
      <c r="I151" s="436"/>
      <c r="J151" s="1285"/>
    </row>
    <row r="152" spans="1:10" x14ac:dyDescent="0.25">
      <c r="A152" s="420" t="s">
        <v>17</v>
      </c>
      <c r="B152" s="451" t="s">
        <v>161</v>
      </c>
      <c r="C152" s="403"/>
      <c r="D152" s="403"/>
      <c r="E152" s="403"/>
      <c r="F152" s="426" t="s">
        <v>138</v>
      </c>
      <c r="G152" s="403"/>
      <c r="H152" s="403"/>
      <c r="I152" s="437"/>
      <c r="J152" s="1285"/>
    </row>
    <row r="153" spans="1:10" x14ac:dyDescent="0.25">
      <c r="A153" s="418" t="s">
        <v>18</v>
      </c>
      <c r="B153" s="451" t="s">
        <v>162</v>
      </c>
      <c r="C153" s="403"/>
      <c r="D153" s="403"/>
      <c r="E153" s="403"/>
      <c r="F153" s="426" t="s">
        <v>111</v>
      </c>
      <c r="G153" s="403"/>
      <c r="H153" s="403"/>
      <c r="I153" s="437"/>
      <c r="J153" s="1285"/>
    </row>
    <row r="154" spans="1:10" x14ac:dyDescent="0.25">
      <c r="A154" s="420" t="s">
        <v>19</v>
      </c>
      <c r="B154" s="451" t="s">
        <v>163</v>
      </c>
      <c r="C154" s="403"/>
      <c r="D154" s="403"/>
      <c r="E154" s="403"/>
      <c r="F154" s="426" t="s">
        <v>112</v>
      </c>
      <c r="G154" s="403"/>
      <c r="H154" s="403"/>
      <c r="I154" s="437"/>
      <c r="J154" s="1285"/>
    </row>
    <row r="155" spans="1:10" x14ac:dyDescent="0.25">
      <c r="A155" s="418" t="s">
        <v>20</v>
      </c>
      <c r="B155" s="451" t="s">
        <v>164</v>
      </c>
      <c r="C155" s="403"/>
      <c r="D155" s="403"/>
      <c r="E155" s="403"/>
      <c r="F155" s="425" t="s">
        <v>158</v>
      </c>
      <c r="G155" s="403"/>
      <c r="H155" s="403"/>
      <c r="I155" s="437"/>
      <c r="J155" s="1285"/>
    </row>
    <row r="156" spans="1:10" x14ac:dyDescent="0.25">
      <c r="A156" s="420" t="s">
        <v>21</v>
      </c>
      <c r="B156" s="452" t="s">
        <v>165</v>
      </c>
      <c r="C156" s="403"/>
      <c r="D156" s="403"/>
      <c r="E156" s="403"/>
      <c r="F156" s="426" t="s">
        <v>139</v>
      </c>
      <c r="G156" s="403"/>
      <c r="H156" s="403"/>
      <c r="I156" s="437"/>
      <c r="J156" s="1285"/>
    </row>
    <row r="157" spans="1:10" x14ac:dyDescent="0.25">
      <c r="A157" s="418" t="s">
        <v>22</v>
      </c>
      <c r="B157" s="453" t="s">
        <v>166</v>
      </c>
      <c r="C157" s="428">
        <f>+C158+C159+C160+C161+C162</f>
        <v>0</v>
      </c>
      <c r="D157" s="428">
        <f>+D158+D159+D160+D161+D162</f>
        <v>0</v>
      </c>
      <c r="E157" s="428">
        <f>+E158+E159+E160+E161+E162</f>
        <v>0</v>
      </c>
      <c r="F157" s="454" t="s">
        <v>137</v>
      </c>
      <c r="G157" s="403"/>
      <c r="H157" s="403"/>
      <c r="I157" s="437"/>
      <c r="J157" s="1285"/>
    </row>
    <row r="158" spans="1:10" x14ac:dyDescent="0.25">
      <c r="A158" s="420" t="s">
        <v>23</v>
      </c>
      <c r="B158" s="452" t="s">
        <v>167</v>
      </c>
      <c r="C158" s="403"/>
      <c r="D158" s="403"/>
      <c r="E158" s="403"/>
      <c r="F158" s="454" t="s">
        <v>510</v>
      </c>
      <c r="G158" s="403"/>
      <c r="H158" s="403"/>
      <c r="I158" s="437"/>
      <c r="J158" s="1285"/>
    </row>
    <row r="159" spans="1:10" x14ac:dyDescent="0.25">
      <c r="A159" s="418" t="s">
        <v>24</v>
      </c>
      <c r="B159" s="452" t="s">
        <v>168</v>
      </c>
      <c r="C159" s="403"/>
      <c r="D159" s="403"/>
      <c r="E159" s="403"/>
      <c r="F159" s="449"/>
      <c r="G159" s="403"/>
      <c r="H159" s="403"/>
      <c r="I159" s="437"/>
      <c r="J159" s="1285"/>
    </row>
    <row r="160" spans="1:10" x14ac:dyDescent="0.25">
      <c r="A160" s="420" t="s">
        <v>25</v>
      </c>
      <c r="B160" s="451" t="s">
        <v>169</v>
      </c>
      <c r="C160" s="403"/>
      <c r="D160" s="403"/>
      <c r="E160" s="403"/>
      <c r="F160" s="438"/>
      <c r="G160" s="403"/>
      <c r="H160" s="403"/>
      <c r="I160" s="437"/>
      <c r="J160" s="1285"/>
    </row>
    <row r="161" spans="1:10" x14ac:dyDescent="0.25">
      <c r="A161" s="418" t="s">
        <v>26</v>
      </c>
      <c r="B161" s="455" t="s">
        <v>170</v>
      </c>
      <c r="C161" s="403"/>
      <c r="D161" s="403"/>
      <c r="E161" s="403"/>
      <c r="F161" s="6"/>
      <c r="G161" s="403"/>
      <c r="H161" s="403"/>
      <c r="I161" s="437"/>
      <c r="J161" s="1285"/>
    </row>
    <row r="162" spans="1:10" ht="13.8" thickBot="1" x14ac:dyDescent="0.3">
      <c r="A162" s="420" t="s">
        <v>27</v>
      </c>
      <c r="B162" s="456" t="s">
        <v>171</v>
      </c>
      <c r="C162" s="403"/>
      <c r="D162" s="403"/>
      <c r="E162" s="403"/>
      <c r="F162" s="438"/>
      <c r="G162" s="403"/>
      <c r="H162" s="403"/>
      <c r="I162" s="437"/>
      <c r="J162" s="1285"/>
    </row>
    <row r="163" spans="1:10" ht="13.8" thickBot="1" x14ac:dyDescent="0.3">
      <c r="A163" s="423" t="s">
        <v>28</v>
      </c>
      <c r="B163" s="404" t="s">
        <v>501</v>
      </c>
      <c r="C163" s="409">
        <f>+C151+C157</f>
        <v>0</v>
      </c>
      <c r="D163" s="409">
        <f>+D151+D157</f>
        <v>0</v>
      </c>
      <c r="E163" s="409">
        <f>+E151+E157</f>
        <v>0</v>
      </c>
      <c r="F163" s="404" t="s">
        <v>512</v>
      </c>
      <c r="G163" s="409">
        <f>SUM(G151:G162)</f>
        <v>0</v>
      </c>
      <c r="H163" s="409">
        <f>SUM(H151:H162)</f>
        <v>0</v>
      </c>
      <c r="I163" s="441">
        <f>SUM(I151:I162)</f>
        <v>0</v>
      </c>
      <c r="J163" s="1285"/>
    </row>
    <row r="164" spans="1:10" ht="13.8" thickBot="1" x14ac:dyDescent="0.3">
      <c r="A164" s="423" t="s">
        <v>29</v>
      </c>
      <c r="B164" s="429" t="s">
        <v>502</v>
      </c>
      <c r="C164" s="86">
        <f>+C150+C163</f>
        <v>5000</v>
      </c>
      <c r="D164" s="86">
        <f>+D150+D163</f>
        <v>53260</v>
      </c>
      <c r="E164" s="430">
        <f>+E150+E163</f>
        <v>46800</v>
      </c>
      <c r="F164" s="429" t="s">
        <v>511</v>
      </c>
      <c r="G164" s="86">
        <f>+G150+G163</f>
        <v>580009</v>
      </c>
      <c r="H164" s="86">
        <f>+H150+H163</f>
        <v>860570</v>
      </c>
      <c r="I164" s="87">
        <f>+I150+I163</f>
        <v>319316</v>
      </c>
      <c r="J164" s="1285"/>
    </row>
    <row r="165" spans="1:10" ht="13.8" thickBot="1" x14ac:dyDescent="0.3">
      <c r="A165" s="423" t="s">
        <v>30</v>
      </c>
      <c r="B165" s="429" t="s">
        <v>113</v>
      </c>
      <c r="C165" s="86">
        <f>IF(C150-G150&lt;0,G150-C150,"-")</f>
        <v>575009</v>
      </c>
      <c r="D165" s="86">
        <f>IF(D150-H150&lt;0,H150-D150,"-")</f>
        <v>807310</v>
      </c>
      <c r="E165" s="430">
        <f>IF(E150-I150&lt;0,I150-E150,"-")</f>
        <v>272516</v>
      </c>
      <c r="F165" s="429" t="s">
        <v>114</v>
      </c>
      <c r="G165" s="86" t="str">
        <f>IF(C150-G150&gt;0,C150-G150,"-")</f>
        <v>-</v>
      </c>
      <c r="H165" s="86" t="str">
        <f>IF(D150-H150&gt;0,D150-H150,"-")</f>
        <v>-</v>
      </c>
      <c r="I165" s="87" t="str">
        <f>IF(E150-I150&gt;0,E150-I150,"-")</f>
        <v>-</v>
      </c>
      <c r="J165" s="1285"/>
    </row>
    <row r="166" spans="1:10" ht="13.8" thickBot="1" x14ac:dyDescent="0.3">
      <c r="A166" s="423" t="s">
        <v>31</v>
      </c>
      <c r="B166" s="429" t="s">
        <v>159</v>
      </c>
      <c r="C166" s="86" t="str">
        <f>IF(C159-G159&lt;0,G159-C159,"-")</f>
        <v>-</v>
      </c>
      <c r="D166" s="86" t="str">
        <f>IF(D159-H159&lt;0,H159-D159,"-")</f>
        <v>-</v>
      </c>
      <c r="E166" s="430" t="str">
        <f>IF(E159-I159&lt;0,I159-E159,"-")</f>
        <v>-</v>
      </c>
      <c r="F166" s="429" t="s">
        <v>160</v>
      </c>
      <c r="G166" s="86" t="str">
        <f>IF(C159-G159&gt;0,C159-G159,"-")</f>
        <v>-</v>
      </c>
      <c r="H166" s="86" t="str">
        <f>IF(D159-H159&gt;0,D159-H159,"-")</f>
        <v>-</v>
      </c>
      <c r="I166" s="87" t="str">
        <f>IF(E159-I159&gt;0,E159-I159,"-")</f>
        <v>-</v>
      </c>
      <c r="J166" s="1285"/>
    </row>
  </sheetData>
  <mergeCells count="10">
    <mergeCell ref="J134:J166"/>
    <mergeCell ref="A136:A137"/>
    <mergeCell ref="J101:J132"/>
    <mergeCell ref="A102:A103"/>
    <mergeCell ref="J1:J33"/>
    <mergeCell ref="A3:A4"/>
    <mergeCell ref="J35:J66"/>
    <mergeCell ref="A36:A37"/>
    <mergeCell ref="J68:J99"/>
    <mergeCell ref="A69:A70"/>
  </mergeCells>
  <phoneticPr fontId="0" type="noConversion"/>
  <printOptions horizontalCentered="1"/>
  <pageMargins left="0.78740157480314965" right="0.78740157480314965" top="0.39370078740157483" bottom="0.98425196850393704" header="0.78740157480314965" footer="0.78740157480314965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  <pageSetUpPr fitToPage="1"/>
  </sheetPr>
  <dimension ref="A1:E38"/>
  <sheetViews>
    <sheetView topLeftCell="A16" zoomScaleNormal="100" zoomScaleSheetLayoutView="115" workbookViewId="0">
      <selection activeCell="C44" sqref="C44"/>
    </sheetView>
  </sheetViews>
  <sheetFormatPr defaultColWidth="9.33203125" defaultRowHeight="13.2" x14ac:dyDescent="0.25"/>
  <cols>
    <col min="1" max="1" width="46.33203125" style="285" customWidth="1"/>
    <col min="2" max="2" width="13.77734375" style="285" customWidth="1"/>
    <col min="3" max="3" width="66.109375" style="285" customWidth="1"/>
    <col min="4" max="5" width="13.77734375" style="285" customWidth="1"/>
    <col min="6" max="16384" width="9.33203125" style="285"/>
  </cols>
  <sheetData>
    <row r="1" spans="1:5" ht="17.399999999999999" x14ac:dyDescent="0.3">
      <c r="A1" s="465" t="s">
        <v>106</v>
      </c>
      <c r="E1" s="471" t="s">
        <v>110</v>
      </c>
    </row>
    <row r="3" spans="1:5" x14ac:dyDescent="0.25">
      <c r="A3" s="466"/>
      <c r="B3" s="472"/>
      <c r="C3" s="466"/>
      <c r="D3" s="473"/>
      <c r="E3" s="472"/>
    </row>
    <row r="4" spans="1:5" ht="15.6" x14ac:dyDescent="0.3">
      <c r="A4" s="440" t="str">
        <f>+ÖSSZEFÜGGÉSEK!A4</f>
        <v>2014. évi eredeti előirányzat BEVÉTELEK</v>
      </c>
      <c r="B4" s="474"/>
      <c r="C4" s="467"/>
      <c r="D4" s="473"/>
      <c r="E4" s="472"/>
    </row>
    <row r="5" spans="1:5" x14ac:dyDescent="0.25">
      <c r="A5" s="466"/>
      <c r="B5" s="472"/>
      <c r="C5" s="466"/>
      <c r="D5" s="473"/>
      <c r="E5" s="472"/>
    </row>
    <row r="6" spans="1:5" x14ac:dyDescent="0.25">
      <c r="A6" s="466" t="s">
        <v>517</v>
      </c>
      <c r="B6" s="472">
        <f>+'1.1.sz.mell.'!C62</f>
        <v>532580</v>
      </c>
      <c r="C6" s="466" t="s">
        <v>518</v>
      </c>
      <c r="D6" s="473">
        <f>+'2.1.sz.mell  '!C18+'2.2.sz.mell  '!C17</f>
        <v>532580</v>
      </c>
      <c r="E6" s="472">
        <f>+B6-D6</f>
        <v>0</v>
      </c>
    </row>
    <row r="7" spans="1:5" x14ac:dyDescent="0.25">
      <c r="A7" s="466" t="s">
        <v>519</v>
      </c>
      <c r="B7" s="472">
        <f>+'1.1.sz.mell.'!C85</f>
        <v>786531</v>
      </c>
      <c r="C7" s="466" t="s">
        <v>520</v>
      </c>
      <c r="D7" s="473">
        <f>+'2.1.sz.mell  '!C27+'2.2.sz.mell  '!C30</f>
        <v>786531</v>
      </c>
      <c r="E7" s="472">
        <f>+B7-D7</f>
        <v>0</v>
      </c>
    </row>
    <row r="8" spans="1:5" x14ac:dyDescent="0.25">
      <c r="A8" s="466" t="s">
        <v>521</v>
      </c>
      <c r="B8" s="472">
        <f>+'1.1.sz.mell.'!C86</f>
        <v>1319111</v>
      </c>
      <c r="C8" s="466" t="s">
        <v>522</v>
      </c>
      <c r="D8" s="473">
        <f>+'2.1.sz.mell  '!C28+'2.2.sz.mell  '!C31</f>
        <v>1319111</v>
      </c>
      <c r="E8" s="472">
        <f>+B8-D8</f>
        <v>0</v>
      </c>
    </row>
    <row r="9" spans="1:5" x14ac:dyDescent="0.25">
      <c r="A9" s="466"/>
      <c r="B9" s="472"/>
      <c r="C9" s="466"/>
      <c r="D9" s="473"/>
      <c r="E9" s="472"/>
    </row>
    <row r="10" spans="1:5" ht="15.6" x14ac:dyDescent="0.3">
      <c r="A10" s="440" t="str">
        <f>+ÖSSZEFÜGGÉSEK!A10</f>
        <v>2014. évi módosított előirányzat BEVÉTELEK</v>
      </c>
      <c r="B10" s="474"/>
      <c r="C10" s="467"/>
      <c r="D10" s="473"/>
      <c r="E10" s="472"/>
    </row>
    <row r="11" spans="1:5" x14ac:dyDescent="0.25">
      <c r="A11" s="466"/>
      <c r="B11" s="472"/>
      <c r="C11" s="466"/>
      <c r="D11" s="473"/>
      <c r="E11" s="472"/>
    </row>
    <row r="12" spans="1:5" x14ac:dyDescent="0.25">
      <c r="A12" s="466" t="s">
        <v>523</v>
      </c>
      <c r="B12" s="472">
        <f>+'1.1.sz.mell.'!D62</f>
        <v>771678</v>
      </c>
      <c r="C12" s="466" t="s">
        <v>529</v>
      </c>
      <c r="D12" s="473">
        <f>+'2.1.sz.mell  '!D18+'2.2.sz.mell  '!D17</f>
        <v>771678</v>
      </c>
      <c r="E12" s="472">
        <f>+B12-D12</f>
        <v>0</v>
      </c>
    </row>
    <row r="13" spans="1:5" x14ac:dyDescent="0.25">
      <c r="A13" s="466" t="s">
        <v>524</v>
      </c>
      <c r="B13" s="472">
        <f>+'1.1.sz.mell.'!D85</f>
        <v>941646</v>
      </c>
      <c r="C13" s="466" t="s">
        <v>530</v>
      </c>
      <c r="D13" s="473">
        <f>+'2.1.sz.mell  '!D27+'2.2.sz.mell  '!D30</f>
        <v>941646</v>
      </c>
      <c r="E13" s="472">
        <f>+B13-D13</f>
        <v>0</v>
      </c>
    </row>
    <row r="14" spans="1:5" x14ac:dyDescent="0.25">
      <c r="A14" s="466" t="s">
        <v>525</v>
      </c>
      <c r="B14" s="472">
        <f>+'1.1.sz.mell.'!D86</f>
        <v>1713324</v>
      </c>
      <c r="C14" s="466" t="s">
        <v>531</v>
      </c>
      <c r="D14" s="473">
        <f>+'2.1.sz.mell  '!D28+'2.2.sz.mell  '!D31</f>
        <v>1713324</v>
      </c>
      <c r="E14" s="472">
        <f>+B14-D14</f>
        <v>0</v>
      </c>
    </row>
    <row r="15" spans="1:5" x14ac:dyDescent="0.25">
      <c r="A15" s="466"/>
      <c r="B15" s="472"/>
      <c r="C15" s="466"/>
      <c r="D15" s="473"/>
      <c r="E15" s="472"/>
    </row>
    <row r="16" spans="1:5" ht="13.8" x14ac:dyDescent="0.25">
      <c r="A16" s="475" t="str">
        <f>+ÖSSZEFÜGGÉSEK!A16</f>
        <v>2014. évi teljesítés BEVÉTELEK</v>
      </c>
      <c r="B16" s="439"/>
      <c r="C16" s="467"/>
      <c r="D16" s="473"/>
      <c r="E16" s="472"/>
    </row>
    <row r="17" spans="1:5" x14ac:dyDescent="0.25">
      <c r="A17" s="466"/>
      <c r="B17" s="472"/>
      <c r="C17" s="466"/>
      <c r="D17" s="473"/>
      <c r="E17" s="472"/>
    </row>
    <row r="18" spans="1:5" x14ac:dyDescent="0.25">
      <c r="A18" s="466" t="s">
        <v>526</v>
      </c>
      <c r="B18" s="472">
        <f>+'1.1.sz.mell.'!E62</f>
        <v>850477</v>
      </c>
      <c r="C18" s="466" t="s">
        <v>532</v>
      </c>
      <c r="D18" s="473">
        <f>+'2.1.sz.mell  '!E18+'2.2.sz.mell  '!E17</f>
        <v>850477</v>
      </c>
      <c r="E18" s="472">
        <f>+B18-D18</f>
        <v>0</v>
      </c>
    </row>
    <row r="19" spans="1:5" x14ac:dyDescent="0.25">
      <c r="A19" s="466" t="s">
        <v>527</v>
      </c>
      <c r="B19" s="472">
        <f>+'1.1.sz.mell.'!E85</f>
        <v>578886</v>
      </c>
      <c r="C19" s="466" t="s">
        <v>533</v>
      </c>
      <c r="D19" s="473">
        <f>+'2.1.sz.mell  '!E27+'2.2.sz.mell  '!E30</f>
        <v>578886</v>
      </c>
      <c r="E19" s="472">
        <f>+B19-D19</f>
        <v>0</v>
      </c>
    </row>
    <row r="20" spans="1:5" x14ac:dyDescent="0.25">
      <c r="A20" s="466" t="s">
        <v>528</v>
      </c>
      <c r="B20" s="472">
        <f>+'1.1.sz.mell.'!E86</f>
        <v>1429363</v>
      </c>
      <c r="C20" s="466" t="s">
        <v>534</v>
      </c>
      <c r="D20" s="473">
        <f>+'2.1.sz.mell  '!E28+'2.2.sz.mell  '!E31</f>
        <v>1429363</v>
      </c>
      <c r="E20" s="472">
        <f>+B20-D20</f>
        <v>0</v>
      </c>
    </row>
    <row r="21" spans="1:5" x14ac:dyDescent="0.25">
      <c r="A21" s="466"/>
      <c r="B21" s="472"/>
      <c r="C21" s="466"/>
      <c r="D21" s="473"/>
      <c r="E21" s="472"/>
    </row>
    <row r="22" spans="1:5" ht="15.6" x14ac:dyDescent="0.3">
      <c r="A22" s="440" t="str">
        <f>+ÖSSZEFÜGGÉSEK!A22</f>
        <v>2014. évi eredeti előirányzat KIADÁSOK</v>
      </c>
      <c r="B22" s="474"/>
      <c r="C22" s="467"/>
      <c r="D22" s="473"/>
      <c r="E22" s="472"/>
    </row>
    <row r="23" spans="1:5" x14ac:dyDescent="0.25">
      <c r="A23" s="466"/>
      <c r="B23" s="472"/>
      <c r="C23" s="466"/>
      <c r="D23" s="473"/>
      <c r="E23" s="472"/>
    </row>
    <row r="24" spans="1:5" x14ac:dyDescent="0.25">
      <c r="A24" s="466" t="s">
        <v>535</v>
      </c>
      <c r="B24" s="472">
        <f>+'1.1.sz.mell.'!C126</f>
        <v>1078628</v>
      </c>
      <c r="C24" s="466" t="s">
        <v>541</v>
      </c>
      <c r="D24" s="473">
        <f>+'2.1.sz.mell  '!G18+'2.2.sz.mell  '!G17</f>
        <v>1079446</v>
      </c>
      <c r="E24" s="472">
        <f>+B24-D24</f>
        <v>-818</v>
      </c>
    </row>
    <row r="25" spans="1:5" x14ac:dyDescent="0.25">
      <c r="A25" s="466" t="s">
        <v>514</v>
      </c>
      <c r="B25" s="472">
        <f>+'1.1.sz.mell.'!C146</f>
        <v>240483</v>
      </c>
      <c r="C25" s="466" t="s">
        <v>542</v>
      </c>
      <c r="D25" s="473">
        <f>+'2.1.sz.mell  '!G27+'2.2.sz.mell  '!G30</f>
        <v>239665</v>
      </c>
      <c r="E25" s="472">
        <f>+B25-D25</f>
        <v>818</v>
      </c>
    </row>
    <row r="26" spans="1:5" x14ac:dyDescent="0.25">
      <c r="A26" s="466" t="s">
        <v>536</v>
      </c>
      <c r="B26" s="472">
        <f>+'1.1.sz.mell.'!C147</f>
        <v>1319111</v>
      </c>
      <c r="C26" s="466" t="s">
        <v>543</v>
      </c>
      <c r="D26" s="473">
        <f>+'2.1.sz.mell  '!G28+'2.2.sz.mell  '!G31</f>
        <v>1319111</v>
      </c>
      <c r="E26" s="472">
        <f>+B26-D26</f>
        <v>0</v>
      </c>
    </row>
    <row r="27" spans="1:5" x14ac:dyDescent="0.25">
      <c r="A27" s="466"/>
      <c r="B27" s="472"/>
      <c r="C27" s="466"/>
      <c r="D27" s="473"/>
      <c r="E27" s="472"/>
    </row>
    <row r="28" spans="1:5" ht="15.6" x14ac:dyDescent="0.3">
      <c r="A28" s="440" t="str">
        <f>+ÖSSZEFÜGGÉSEK!A28</f>
        <v>2014. évi módosított előirányzat KIADÁSOK</v>
      </c>
      <c r="B28" s="474"/>
      <c r="C28" s="467"/>
      <c r="D28" s="473"/>
      <c r="E28" s="472"/>
    </row>
    <row r="29" spans="1:5" x14ac:dyDescent="0.25">
      <c r="A29" s="466"/>
      <c r="B29" s="472"/>
      <c r="C29" s="466"/>
      <c r="D29" s="473"/>
      <c r="E29" s="472"/>
    </row>
    <row r="30" spans="1:5" x14ac:dyDescent="0.25">
      <c r="A30" s="466" t="s">
        <v>537</v>
      </c>
      <c r="B30" s="472">
        <f>+'1.1.sz.mell.'!D126</f>
        <v>1455618</v>
      </c>
      <c r="C30" s="466" t="s">
        <v>548</v>
      </c>
      <c r="D30" s="473">
        <f>+'2.1.sz.mell  '!H18+'2.2.sz.mell  '!H17</f>
        <v>1455618</v>
      </c>
      <c r="E30" s="472">
        <f>+B30-D30</f>
        <v>0</v>
      </c>
    </row>
    <row r="31" spans="1:5" x14ac:dyDescent="0.25">
      <c r="A31" s="466" t="s">
        <v>515</v>
      </c>
      <c r="B31" s="472">
        <f>+'1.1.sz.mell.'!D146</f>
        <v>257706</v>
      </c>
      <c r="C31" s="466" t="s">
        <v>545</v>
      </c>
      <c r="D31" s="473">
        <f>+'2.1.sz.mell  '!H27+'2.2.sz.mell  '!H30</f>
        <v>257706</v>
      </c>
      <c r="E31" s="472">
        <f>+B31-D31</f>
        <v>0</v>
      </c>
    </row>
    <row r="32" spans="1:5" x14ac:dyDescent="0.25">
      <c r="A32" s="466" t="s">
        <v>538</v>
      </c>
      <c r="B32" s="472">
        <f>+'1.1.sz.mell.'!D147</f>
        <v>1713324</v>
      </c>
      <c r="C32" s="466" t="s">
        <v>544</v>
      </c>
      <c r="D32" s="473">
        <f>+'2.1.sz.mell  '!H28+'2.2.sz.mell  '!H31</f>
        <v>1713324</v>
      </c>
      <c r="E32" s="472">
        <f>+B32-D32</f>
        <v>0</v>
      </c>
    </row>
    <row r="33" spans="1:5" x14ac:dyDescent="0.25">
      <c r="A33" s="466"/>
      <c r="B33" s="472"/>
      <c r="C33" s="466"/>
      <c r="D33" s="473"/>
      <c r="E33" s="472"/>
    </row>
    <row r="34" spans="1:5" ht="15.6" x14ac:dyDescent="0.3">
      <c r="A34" s="470" t="str">
        <f>+ÖSSZEFÜGGÉSEK!A34</f>
        <v>2014. évi teljesítés KIADÁSOK</v>
      </c>
      <c r="B34" s="474"/>
      <c r="C34" s="467"/>
      <c r="D34" s="473"/>
      <c r="E34" s="472"/>
    </row>
    <row r="35" spans="1:5" x14ac:dyDescent="0.25">
      <c r="A35" s="466"/>
      <c r="B35" s="472"/>
      <c r="C35" s="466"/>
      <c r="D35" s="473"/>
      <c r="E35" s="472"/>
    </row>
    <row r="36" spans="1:5" x14ac:dyDescent="0.25">
      <c r="A36" s="466" t="s">
        <v>539</v>
      </c>
      <c r="B36" s="472">
        <f>+'1.1.sz.mell.'!E126</f>
        <v>805541</v>
      </c>
      <c r="C36" s="466" t="s">
        <v>549</v>
      </c>
      <c r="D36" s="473">
        <f>+'2.1.sz.mell  '!I18+'2.2.sz.mell  '!I17</f>
        <v>805540</v>
      </c>
      <c r="E36" s="472">
        <f>+B36-D36</f>
        <v>1</v>
      </c>
    </row>
    <row r="37" spans="1:5" x14ac:dyDescent="0.25">
      <c r="A37" s="466" t="s">
        <v>516</v>
      </c>
      <c r="B37" s="472">
        <f>+'1.1.sz.mell.'!E146</f>
        <v>244405</v>
      </c>
      <c r="C37" s="466" t="s">
        <v>547</v>
      </c>
      <c r="D37" s="473">
        <f>+'2.1.sz.mell  '!I27+'2.2.sz.mell  '!I30</f>
        <v>244405</v>
      </c>
      <c r="E37" s="472">
        <f>+B37-D37</f>
        <v>0</v>
      </c>
    </row>
    <row r="38" spans="1:5" x14ac:dyDescent="0.25">
      <c r="A38" s="466" t="s">
        <v>540</v>
      </c>
      <c r="B38" s="472">
        <f>+'1.1.sz.mell.'!E147</f>
        <v>1049946</v>
      </c>
      <c r="C38" s="466" t="s">
        <v>546</v>
      </c>
      <c r="D38" s="473">
        <f>+'2.1.sz.mell  '!I28+'2.2.sz.mell  '!I31</f>
        <v>1049945</v>
      </c>
      <c r="E38" s="472">
        <f>+B38-D38</f>
        <v>1</v>
      </c>
    </row>
  </sheetData>
  <sheetProtection sheet="1" objects="1" scenarios="1"/>
  <phoneticPr fontId="0" type="noConversion"/>
  <conditionalFormatting sqref="E3:E38">
    <cfRule type="cellIs" dxfId="4" priority="1" stopIfTrue="1" operator="notEqual">
      <formula>0</formula>
    </cfRule>
  </conditionalFormatting>
  <pageMargins left="0.79" right="0.56999999999999995" top="0.88" bottom="0.66" header="0.5" footer="0.5"/>
  <pageSetup paperSize="9" scale="6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H84"/>
  <sheetViews>
    <sheetView zoomScale="110" zoomScaleNormal="110" workbookViewId="0">
      <selection activeCell="E21" sqref="E21"/>
    </sheetView>
  </sheetViews>
  <sheetFormatPr defaultColWidth="9.33203125" defaultRowHeight="13.2" x14ac:dyDescent="0.25"/>
  <cols>
    <col min="1" max="1" width="39.6640625" style="4" customWidth="1"/>
    <col min="2" max="7" width="15.6640625" style="3" customWidth="1"/>
    <col min="8" max="8" width="5.109375" style="3" customWidth="1"/>
    <col min="9" max="9" width="9.33203125" style="3"/>
    <col min="10" max="10" width="10.77734375" style="3" bestFit="1" customWidth="1"/>
    <col min="11" max="12" width="9.33203125" style="3"/>
    <col min="13" max="13" width="23.77734375" style="3" customWidth="1"/>
    <col min="14" max="16384" width="9.33203125" style="3"/>
  </cols>
  <sheetData>
    <row r="1" spans="1:8" ht="18" customHeight="1" x14ac:dyDescent="0.25">
      <c r="A1" s="1298" t="s">
        <v>819</v>
      </c>
      <c r="B1" s="1298"/>
      <c r="C1" s="1298"/>
      <c r="D1" s="1298"/>
      <c r="E1" s="1298"/>
      <c r="F1" s="1298"/>
      <c r="G1" s="1298"/>
      <c r="H1" s="621"/>
    </row>
    <row r="2" spans="1:8" ht="22.5" customHeight="1" thickBot="1" x14ac:dyDescent="0.35">
      <c r="A2" s="20"/>
      <c r="B2" s="8"/>
      <c r="C2" s="8"/>
      <c r="D2" s="8"/>
      <c r="E2" s="8"/>
      <c r="F2" s="1299" t="s">
        <v>50</v>
      </c>
      <c r="G2" s="1299"/>
      <c r="H2" s="621"/>
    </row>
    <row r="3" spans="1:8" s="5" customFormat="1" ht="39" customHeight="1" thickBot="1" x14ac:dyDescent="0.3">
      <c r="A3" s="21" t="s">
        <v>54</v>
      </c>
      <c r="B3" s="22" t="s">
        <v>55</v>
      </c>
      <c r="C3" s="22" t="s">
        <v>848</v>
      </c>
      <c r="D3" s="22" t="str">
        <f>+CONCATENATE("Felhasználás ",LEFT(ÖSSZEFÜGGÉSEK!A4,4)+4,". XII.31-ig")</f>
        <v>Felhasználás 2018. XII.31-ig</v>
      </c>
      <c r="E3" s="22" t="str">
        <f>+CONCATENATE(LEFT(ÖSSZEFÜGGÉSEK!A4,4)+5,". évi módosított előirányzat")</f>
        <v>2019. évi módosított előirányzat</v>
      </c>
      <c r="F3" s="90" t="str">
        <f>+CONCATENATE(LEFT(ÖSSZEFÜGGÉSEK!A4,4)+5,". évi teljesítés")</f>
        <v>2019. évi teljesítés</v>
      </c>
      <c r="G3" s="89" t="str">
        <f>+CONCATENATE("Összes teljesítés ",LEFT(ÖSSZEFÜGGÉSEK!A4,4)+5,". dec. 31-ig")</f>
        <v>Összes teljesítés 2019. dec. 31-ig</v>
      </c>
      <c r="H3" s="1300" t="s">
        <v>1034</v>
      </c>
    </row>
    <row r="4" spans="1:8" s="8" customFormat="1" ht="12" customHeight="1" thickBot="1" x14ac:dyDescent="0.3">
      <c r="A4" s="433" t="s">
        <v>423</v>
      </c>
      <c r="B4" s="434" t="s">
        <v>424</v>
      </c>
      <c r="C4" s="434" t="s">
        <v>425</v>
      </c>
      <c r="D4" s="434" t="s">
        <v>426</v>
      </c>
      <c r="E4" s="434" t="s">
        <v>427</v>
      </c>
      <c r="F4" s="43" t="s">
        <v>503</v>
      </c>
      <c r="G4" s="435" t="s">
        <v>550</v>
      </c>
      <c r="H4" s="1300"/>
    </row>
    <row r="5" spans="1:8" ht="24.9" customHeight="1" x14ac:dyDescent="0.25">
      <c r="A5" s="703" t="s">
        <v>919</v>
      </c>
      <c r="B5" s="690">
        <v>389072</v>
      </c>
      <c r="C5" s="692">
        <v>2018</v>
      </c>
      <c r="D5" s="690">
        <v>8072</v>
      </c>
      <c r="E5" s="690">
        <f>390920-20200</f>
        <v>370720</v>
      </c>
      <c r="F5" s="722">
        <v>137627</v>
      </c>
      <c r="G5" s="693"/>
      <c r="H5" s="1300"/>
    </row>
    <row r="6" spans="1:8" ht="24.9" customHeight="1" x14ac:dyDescent="0.25">
      <c r="A6" s="703" t="s">
        <v>878</v>
      </c>
      <c r="B6" s="690">
        <v>150</v>
      </c>
      <c r="C6" s="692">
        <v>2019</v>
      </c>
      <c r="D6" s="690"/>
      <c r="E6" s="690">
        <v>150</v>
      </c>
      <c r="F6" s="722">
        <v>85</v>
      </c>
      <c r="G6" s="693"/>
      <c r="H6" s="1300"/>
    </row>
    <row r="7" spans="1:8" ht="32.25" customHeight="1" x14ac:dyDescent="0.25">
      <c r="A7" s="703" t="s">
        <v>879</v>
      </c>
      <c r="B7" s="690"/>
      <c r="C7" s="692">
        <v>2019</v>
      </c>
      <c r="D7" s="690"/>
      <c r="E7" s="690">
        <v>7790</v>
      </c>
      <c r="F7" s="722">
        <f>191+356</f>
        <v>547</v>
      </c>
      <c r="G7" s="693"/>
      <c r="H7" s="1300"/>
    </row>
    <row r="8" spans="1:8" ht="24.9" customHeight="1" x14ac:dyDescent="0.25">
      <c r="A8" s="703" t="s">
        <v>880</v>
      </c>
      <c r="B8" s="690"/>
      <c r="C8" s="692">
        <v>2019</v>
      </c>
      <c r="D8" s="690"/>
      <c r="E8" s="690">
        <v>5334</v>
      </c>
      <c r="F8" s="722">
        <f>1778+1270</f>
        <v>3048</v>
      </c>
      <c r="G8" s="693"/>
      <c r="H8" s="1300"/>
    </row>
    <row r="9" spans="1:8" ht="57.75" customHeight="1" x14ac:dyDescent="0.25">
      <c r="A9" s="703" t="s">
        <v>920</v>
      </c>
      <c r="B9" s="690"/>
      <c r="C9" s="692">
        <v>2019</v>
      </c>
      <c r="D9" s="690"/>
      <c r="E9" s="690">
        <v>1000</v>
      </c>
      <c r="F9" s="722">
        <f>210+78+176+32+114+54+125</f>
        <v>789</v>
      </c>
      <c r="G9" s="693"/>
      <c r="H9" s="1300"/>
    </row>
    <row r="10" spans="1:8" ht="26.25" customHeight="1" x14ac:dyDescent="0.25">
      <c r="A10" s="703" t="s">
        <v>881</v>
      </c>
      <c r="B10" s="690">
        <v>72631</v>
      </c>
      <c r="C10" s="692">
        <v>2018</v>
      </c>
      <c r="D10" s="690">
        <v>2631</v>
      </c>
      <c r="E10" s="690">
        <v>58605</v>
      </c>
      <c r="F10" s="722">
        <f>55192-11581</f>
        <v>43611</v>
      </c>
      <c r="G10" s="693"/>
      <c r="H10" s="1300"/>
    </row>
    <row r="11" spans="1:8" ht="24.9" customHeight="1" x14ac:dyDescent="0.25">
      <c r="A11" s="703" t="s">
        <v>882</v>
      </c>
      <c r="B11" s="661">
        <v>1400</v>
      </c>
      <c r="C11" s="661">
        <v>2019</v>
      </c>
      <c r="D11" s="661"/>
      <c r="E11" s="658">
        <v>1400</v>
      </c>
      <c r="F11" s="722">
        <v>1286</v>
      </c>
      <c r="G11" s="663"/>
      <c r="H11" s="1300"/>
    </row>
    <row r="12" spans="1:8" ht="27" customHeight="1" x14ac:dyDescent="0.25">
      <c r="A12" s="703" t="s">
        <v>883</v>
      </c>
      <c r="B12" s="661">
        <v>600</v>
      </c>
      <c r="C12" s="661">
        <v>2019</v>
      </c>
      <c r="D12" s="661"/>
      <c r="E12" s="658">
        <v>155</v>
      </c>
      <c r="F12" s="722"/>
      <c r="G12" s="663"/>
      <c r="H12" s="1300"/>
    </row>
    <row r="13" spans="1:8" ht="26.25" customHeight="1" x14ac:dyDescent="0.25">
      <c r="A13" s="703" t="s">
        <v>884</v>
      </c>
      <c r="B13" s="661">
        <v>63287</v>
      </c>
      <c r="C13" s="661">
        <v>2018</v>
      </c>
      <c r="D13" s="661">
        <v>1247</v>
      </c>
      <c r="E13" s="658">
        <v>62040</v>
      </c>
      <c r="F13" s="722">
        <f>30647+28952-1247</f>
        <v>58352</v>
      </c>
      <c r="G13" s="663"/>
      <c r="H13" s="1300"/>
    </row>
    <row r="14" spans="1:8" ht="28.5" customHeight="1" x14ac:dyDescent="0.25">
      <c r="A14" s="703" t="s">
        <v>885</v>
      </c>
      <c r="B14" s="661">
        <v>1270</v>
      </c>
      <c r="C14" s="661">
        <v>2018</v>
      </c>
      <c r="D14" s="661"/>
      <c r="E14" s="658">
        <v>1270</v>
      </c>
      <c r="F14" s="722">
        <v>1062</v>
      </c>
      <c r="G14" s="663"/>
      <c r="H14" s="1300"/>
    </row>
    <row r="15" spans="1:8" ht="24.9" customHeight="1" x14ac:dyDescent="0.25">
      <c r="A15" s="703" t="s">
        <v>886</v>
      </c>
      <c r="B15" s="661">
        <v>25</v>
      </c>
      <c r="C15" s="661">
        <v>2019</v>
      </c>
      <c r="D15" s="661"/>
      <c r="E15" s="658">
        <v>25</v>
      </c>
      <c r="F15" s="722">
        <v>22</v>
      </c>
      <c r="G15" s="663"/>
      <c r="H15" s="1300"/>
    </row>
    <row r="16" spans="1:8" ht="24.9" customHeight="1" x14ac:dyDescent="0.25">
      <c r="A16" s="703" t="s">
        <v>887</v>
      </c>
      <c r="B16" s="661">
        <v>50</v>
      </c>
      <c r="C16" s="661">
        <v>2019</v>
      </c>
      <c r="D16" s="661"/>
      <c r="E16" s="658">
        <v>50</v>
      </c>
      <c r="F16" s="722">
        <v>50</v>
      </c>
      <c r="G16" s="663"/>
      <c r="H16" s="1300"/>
    </row>
    <row r="17" spans="1:8" ht="24.9" customHeight="1" x14ac:dyDescent="0.25">
      <c r="A17" s="703" t="s">
        <v>888</v>
      </c>
      <c r="B17" s="661">
        <v>200</v>
      </c>
      <c r="C17" s="661">
        <v>2019</v>
      </c>
      <c r="D17" s="661"/>
      <c r="E17" s="690">
        <v>200</v>
      </c>
      <c r="F17" s="722">
        <v>196</v>
      </c>
      <c r="G17" s="663"/>
      <c r="H17" s="1300"/>
    </row>
    <row r="18" spans="1:8" ht="24.9" customHeight="1" x14ac:dyDescent="0.25">
      <c r="A18" s="703" t="s">
        <v>889</v>
      </c>
      <c r="B18" s="661">
        <v>3000</v>
      </c>
      <c r="C18" s="661">
        <v>2018</v>
      </c>
      <c r="D18" s="661"/>
      <c r="E18" s="658">
        <v>3000</v>
      </c>
      <c r="F18" s="722">
        <v>2450</v>
      </c>
      <c r="G18" s="663"/>
      <c r="H18" s="1300"/>
    </row>
    <row r="19" spans="1:8" ht="24.9" customHeight="1" x14ac:dyDescent="0.25">
      <c r="A19" s="691" t="s">
        <v>890</v>
      </c>
      <c r="B19" s="661">
        <v>200</v>
      </c>
      <c r="C19" s="661">
        <v>2019</v>
      </c>
      <c r="D19" s="661"/>
      <c r="E19" s="659">
        <v>200</v>
      </c>
      <c r="F19" s="723"/>
      <c r="G19" s="663"/>
      <c r="H19" s="1300"/>
    </row>
    <row r="20" spans="1:8" ht="24.9" customHeight="1" x14ac:dyDescent="0.25">
      <c r="A20" s="691" t="s">
        <v>891</v>
      </c>
      <c r="B20" s="661">
        <v>250</v>
      </c>
      <c r="C20" s="661">
        <v>2019</v>
      </c>
      <c r="D20" s="661"/>
      <c r="E20" s="659">
        <v>250</v>
      </c>
      <c r="F20" s="723">
        <v>250</v>
      </c>
      <c r="G20" s="663"/>
      <c r="H20" s="1300"/>
    </row>
    <row r="21" spans="1:8" ht="28.5" customHeight="1" x14ac:dyDescent="0.25">
      <c r="A21" s="691" t="s">
        <v>921</v>
      </c>
      <c r="B21" s="661">
        <v>445</v>
      </c>
      <c r="C21" s="661">
        <v>2019</v>
      </c>
      <c r="D21" s="661"/>
      <c r="E21" s="659">
        <v>445</v>
      </c>
      <c r="F21" s="723">
        <v>445</v>
      </c>
      <c r="G21" s="663"/>
      <c r="H21" s="1300"/>
    </row>
    <row r="22" spans="1:8" ht="46.5" customHeight="1" x14ac:dyDescent="0.25">
      <c r="A22" s="691" t="s">
        <v>892</v>
      </c>
      <c r="B22" s="661">
        <v>15781</v>
      </c>
      <c r="C22" s="661">
        <v>2018</v>
      </c>
      <c r="D22" s="661"/>
      <c r="E22" s="659">
        <v>15781</v>
      </c>
      <c r="F22" s="723">
        <f>8785+1592+3905+259+899</f>
        <v>15440</v>
      </c>
      <c r="G22" s="663"/>
      <c r="H22" s="1300"/>
    </row>
    <row r="23" spans="1:8" ht="24.9" customHeight="1" x14ac:dyDescent="0.25">
      <c r="A23" s="691" t="s">
        <v>893</v>
      </c>
      <c r="B23" s="661">
        <v>600</v>
      </c>
      <c r="C23" s="661">
        <v>2019</v>
      </c>
      <c r="D23" s="661"/>
      <c r="E23" s="659">
        <v>600</v>
      </c>
      <c r="F23" s="723">
        <v>511</v>
      </c>
      <c r="G23" s="663"/>
      <c r="H23" s="1300"/>
    </row>
    <row r="24" spans="1:8" ht="27.75" customHeight="1" x14ac:dyDescent="0.25">
      <c r="A24" s="691" t="s">
        <v>894</v>
      </c>
      <c r="B24" s="661">
        <v>900</v>
      </c>
      <c r="C24" s="661">
        <v>2019</v>
      </c>
      <c r="D24" s="661"/>
      <c r="E24" s="659">
        <v>900</v>
      </c>
      <c r="F24" s="723">
        <v>867</v>
      </c>
      <c r="G24" s="663"/>
      <c r="H24" s="1300"/>
    </row>
    <row r="25" spans="1:8" ht="24.9" customHeight="1" x14ac:dyDescent="0.25">
      <c r="A25" s="691" t="s">
        <v>895</v>
      </c>
      <c r="B25" s="661">
        <v>300</v>
      </c>
      <c r="C25" s="661">
        <v>2019</v>
      </c>
      <c r="D25" s="661"/>
      <c r="E25" s="659">
        <v>300</v>
      </c>
      <c r="F25" s="723">
        <v>298</v>
      </c>
      <c r="G25" s="663"/>
      <c r="H25" s="1300"/>
    </row>
    <row r="26" spans="1:8" ht="24.9" customHeight="1" x14ac:dyDescent="0.25">
      <c r="A26" s="691" t="s">
        <v>897</v>
      </c>
      <c r="B26" s="661">
        <v>30</v>
      </c>
      <c r="C26" s="661">
        <v>2019</v>
      </c>
      <c r="D26" s="661"/>
      <c r="E26" s="659">
        <v>30</v>
      </c>
      <c r="F26" s="723">
        <v>30</v>
      </c>
      <c r="G26" s="663"/>
      <c r="H26" s="1300"/>
    </row>
    <row r="27" spans="1:8" ht="24.9" customHeight="1" x14ac:dyDescent="0.25">
      <c r="A27" s="691" t="s">
        <v>898</v>
      </c>
      <c r="B27" s="661">
        <v>8700</v>
      </c>
      <c r="C27" s="661">
        <v>2019</v>
      </c>
      <c r="D27" s="661"/>
      <c r="E27" s="659">
        <v>8700</v>
      </c>
      <c r="F27" s="723">
        <v>7253</v>
      </c>
      <c r="G27" s="663"/>
      <c r="H27" s="1300"/>
    </row>
    <row r="28" spans="1:8" ht="24.9" customHeight="1" x14ac:dyDescent="0.25">
      <c r="A28" s="691" t="s">
        <v>899</v>
      </c>
      <c r="B28" s="661">
        <v>27500</v>
      </c>
      <c r="C28" s="661">
        <v>2019</v>
      </c>
      <c r="D28" s="661"/>
      <c r="E28" s="659">
        <v>17900</v>
      </c>
      <c r="F28" s="723">
        <v>17875</v>
      </c>
      <c r="G28" s="663"/>
      <c r="H28" s="1300"/>
    </row>
    <row r="29" spans="1:8" ht="24.9" customHeight="1" x14ac:dyDescent="0.25">
      <c r="A29" s="691" t="s">
        <v>900</v>
      </c>
      <c r="B29" s="661">
        <v>4000</v>
      </c>
      <c r="C29" s="661">
        <v>2019</v>
      </c>
      <c r="D29" s="661"/>
      <c r="E29" s="658">
        <v>4000</v>
      </c>
      <c r="F29" s="724">
        <v>3954</v>
      </c>
      <c r="G29" s="663"/>
      <c r="H29" s="1300"/>
    </row>
    <row r="30" spans="1:8" ht="24.9" customHeight="1" thickBot="1" x14ac:dyDescent="0.3">
      <c r="A30" s="681" t="s">
        <v>53</v>
      </c>
      <c r="B30" s="682">
        <f>SUM(B5:B29)</f>
        <v>590391</v>
      </c>
      <c r="C30" s="683"/>
      <c r="D30" s="682">
        <f>SUM(D5:D29)</f>
        <v>11950</v>
      </c>
      <c r="E30" s="672">
        <f>SUM(E5:E29)</f>
        <v>560845</v>
      </c>
      <c r="F30" s="672">
        <f>SUM(F5:F29)</f>
        <v>296048</v>
      </c>
      <c r="G30" s="671"/>
    </row>
    <row r="32" spans="1:8" ht="15.6" x14ac:dyDescent="0.25">
      <c r="A32" s="1297" t="s">
        <v>931</v>
      </c>
      <c r="B32" s="1297"/>
      <c r="C32" s="1297"/>
      <c r="D32" s="1297"/>
      <c r="E32" s="1297"/>
      <c r="F32" s="1297"/>
      <c r="G32" s="1297"/>
      <c r="H32" s="1301"/>
    </row>
    <row r="33" spans="1:8" ht="14.4" thickBot="1" x14ac:dyDescent="0.35">
      <c r="A33" s="732"/>
      <c r="B33" s="729"/>
      <c r="C33" s="729"/>
      <c r="D33" s="729"/>
      <c r="E33" s="729"/>
      <c r="F33" s="1296" t="s">
        <v>50</v>
      </c>
      <c r="G33" s="1296"/>
      <c r="H33" s="1301"/>
    </row>
    <row r="34" spans="1:8" ht="23.4" thickBot="1" x14ac:dyDescent="0.3">
      <c r="A34" s="737" t="s">
        <v>54</v>
      </c>
      <c r="B34" s="738" t="s">
        <v>55</v>
      </c>
      <c r="C34" s="738" t="s">
        <v>56</v>
      </c>
      <c r="D34" s="738" t="s">
        <v>1021</v>
      </c>
      <c r="E34" s="738" t="s">
        <v>932</v>
      </c>
      <c r="F34" s="90" t="s">
        <v>933</v>
      </c>
      <c r="G34" s="799" t="s">
        <v>934</v>
      </c>
      <c r="H34" s="1301"/>
    </row>
    <row r="35" spans="1:8" ht="13.8" thickBot="1" x14ac:dyDescent="0.3">
      <c r="A35" s="800" t="s">
        <v>423</v>
      </c>
      <c r="B35" s="801" t="s">
        <v>424</v>
      </c>
      <c r="C35" s="801" t="s">
        <v>425</v>
      </c>
      <c r="D35" s="801" t="s">
        <v>426</v>
      </c>
      <c r="E35" s="801" t="s">
        <v>427</v>
      </c>
      <c r="F35" s="802" t="s">
        <v>503</v>
      </c>
      <c r="G35" s="803" t="s">
        <v>550</v>
      </c>
      <c r="H35" s="1301"/>
    </row>
    <row r="36" spans="1:8" ht="39.6" x14ac:dyDescent="0.25">
      <c r="A36" s="804" t="s">
        <v>935</v>
      </c>
      <c r="B36" s="805"/>
      <c r="C36" s="806"/>
      <c r="D36" s="805">
        <v>0</v>
      </c>
      <c r="E36" s="807">
        <v>1050</v>
      </c>
      <c r="F36" s="805">
        <f>F37+F38+F39+F40+F41+F42+F43+F44+F45+F46+F47+F48+F49</f>
        <v>1368</v>
      </c>
      <c r="G36" s="805">
        <f>F36</f>
        <v>1368</v>
      </c>
      <c r="H36" s="1301"/>
    </row>
    <row r="37" spans="1:8" x14ac:dyDescent="0.25">
      <c r="A37" s="804" t="s">
        <v>936</v>
      </c>
      <c r="B37" s="805">
        <v>37</v>
      </c>
      <c r="C37" s="806">
        <v>2019</v>
      </c>
      <c r="D37" s="805"/>
      <c r="E37" s="807"/>
      <c r="F37" s="805">
        <v>37</v>
      </c>
      <c r="G37" s="805"/>
      <c r="H37" s="1301"/>
    </row>
    <row r="38" spans="1:8" x14ac:dyDescent="0.25">
      <c r="A38" s="804" t="s">
        <v>937</v>
      </c>
      <c r="B38" s="805">
        <v>135</v>
      </c>
      <c r="C38" s="806">
        <v>2019</v>
      </c>
      <c r="D38" s="805"/>
      <c r="E38" s="807"/>
      <c r="F38" s="805">
        <v>135</v>
      </c>
      <c r="G38" s="805"/>
      <c r="H38" s="1301"/>
    </row>
    <row r="39" spans="1:8" x14ac:dyDescent="0.25">
      <c r="A39" s="804" t="s">
        <v>938</v>
      </c>
      <c r="B39" s="805">
        <v>19</v>
      </c>
      <c r="C39" s="806">
        <v>2019</v>
      </c>
      <c r="D39" s="805"/>
      <c r="E39" s="807"/>
      <c r="F39" s="805">
        <v>19</v>
      </c>
      <c r="G39" s="805"/>
      <c r="H39" s="1301"/>
    </row>
    <row r="40" spans="1:8" x14ac:dyDescent="0.25">
      <c r="A40" s="804" t="s">
        <v>939</v>
      </c>
      <c r="B40" s="805">
        <v>35</v>
      </c>
      <c r="C40" s="806">
        <v>2019</v>
      </c>
      <c r="D40" s="805"/>
      <c r="E40" s="807"/>
      <c r="F40" s="805">
        <v>35</v>
      </c>
      <c r="G40" s="805"/>
      <c r="H40" s="1301"/>
    </row>
    <row r="41" spans="1:8" x14ac:dyDescent="0.25">
      <c r="A41" s="804" t="s">
        <v>940</v>
      </c>
      <c r="B41" s="805">
        <v>106</v>
      </c>
      <c r="C41" s="806">
        <v>20109</v>
      </c>
      <c r="D41" s="805"/>
      <c r="E41" s="807"/>
      <c r="F41" s="805">
        <v>106</v>
      </c>
      <c r="G41" s="805"/>
      <c r="H41" s="1301"/>
    </row>
    <row r="42" spans="1:8" x14ac:dyDescent="0.25">
      <c r="A42" s="804" t="s">
        <v>954</v>
      </c>
      <c r="B42" s="805">
        <v>175</v>
      </c>
      <c r="C42" s="806">
        <v>2019</v>
      </c>
      <c r="D42" s="805"/>
      <c r="E42" s="807"/>
      <c r="F42" s="805">
        <v>175</v>
      </c>
      <c r="G42" s="805"/>
      <c r="H42" s="1301"/>
    </row>
    <row r="43" spans="1:8" x14ac:dyDescent="0.25">
      <c r="A43" s="804" t="s">
        <v>941</v>
      </c>
      <c r="B43" s="805">
        <v>195</v>
      </c>
      <c r="C43" s="806">
        <v>2019</v>
      </c>
      <c r="D43" s="805"/>
      <c r="E43" s="807"/>
      <c r="F43" s="805">
        <v>195</v>
      </c>
      <c r="G43" s="805"/>
      <c r="H43" s="1301"/>
    </row>
    <row r="44" spans="1:8" x14ac:dyDescent="0.25">
      <c r="A44" s="804" t="s">
        <v>942</v>
      </c>
      <c r="B44" s="805">
        <v>189</v>
      </c>
      <c r="C44" s="806">
        <v>2019</v>
      </c>
      <c r="D44" s="805"/>
      <c r="E44" s="807"/>
      <c r="F44" s="805">
        <v>189</v>
      </c>
      <c r="G44" s="805"/>
      <c r="H44" s="1301"/>
    </row>
    <row r="45" spans="1:8" x14ac:dyDescent="0.25">
      <c r="A45" s="804" t="s">
        <v>943</v>
      </c>
      <c r="B45" s="805">
        <v>40</v>
      </c>
      <c r="C45" s="806">
        <v>2019</v>
      </c>
      <c r="D45" s="805"/>
      <c r="E45" s="807"/>
      <c r="F45" s="805">
        <v>40</v>
      </c>
      <c r="G45" s="805"/>
      <c r="H45" s="1301"/>
    </row>
    <row r="46" spans="1:8" x14ac:dyDescent="0.25">
      <c r="A46" s="804" t="s">
        <v>944</v>
      </c>
      <c r="B46" s="805">
        <v>124</v>
      </c>
      <c r="C46" s="806">
        <v>2019</v>
      </c>
      <c r="D46" s="805"/>
      <c r="E46" s="807"/>
      <c r="F46" s="805">
        <v>124</v>
      </c>
      <c r="G46" s="805"/>
      <c r="H46" s="1301"/>
    </row>
    <row r="47" spans="1:8" x14ac:dyDescent="0.25">
      <c r="A47" s="804" t="s">
        <v>945</v>
      </c>
      <c r="B47" s="805">
        <v>192</v>
      </c>
      <c r="C47" s="806">
        <v>2019</v>
      </c>
      <c r="D47" s="805"/>
      <c r="E47" s="807"/>
      <c r="F47" s="805">
        <v>192</v>
      </c>
      <c r="G47" s="805"/>
      <c r="H47" s="1301"/>
    </row>
    <row r="48" spans="1:8" x14ac:dyDescent="0.25">
      <c r="A48" s="804" t="s">
        <v>946</v>
      </c>
      <c r="B48" s="805">
        <v>19</v>
      </c>
      <c r="C48" s="806">
        <v>2019</v>
      </c>
      <c r="D48" s="805"/>
      <c r="E48" s="807"/>
      <c r="F48" s="805">
        <v>19</v>
      </c>
      <c r="G48" s="805"/>
      <c r="H48" s="1301"/>
    </row>
    <row r="49" spans="1:8" x14ac:dyDescent="0.25">
      <c r="A49" s="804" t="s">
        <v>947</v>
      </c>
      <c r="B49" s="805">
        <v>102</v>
      </c>
      <c r="C49" s="806">
        <v>2019</v>
      </c>
      <c r="D49" s="805"/>
      <c r="E49" s="807"/>
      <c r="F49" s="805">
        <v>102</v>
      </c>
      <c r="G49" s="805"/>
      <c r="H49" s="1301"/>
    </row>
    <row r="50" spans="1:8" x14ac:dyDescent="0.25">
      <c r="A50" s="804" t="s">
        <v>948</v>
      </c>
      <c r="B50" s="805"/>
      <c r="C50" s="806"/>
      <c r="D50" s="805">
        <v>0</v>
      </c>
      <c r="E50" s="807">
        <v>1135</v>
      </c>
      <c r="F50" s="805">
        <v>0</v>
      </c>
      <c r="G50" s="805"/>
      <c r="H50" s="1301"/>
    </row>
    <row r="51" spans="1:8" x14ac:dyDescent="0.25">
      <c r="A51" s="804" t="s">
        <v>949</v>
      </c>
      <c r="B51" s="805">
        <v>2039</v>
      </c>
      <c r="C51" s="806">
        <v>2019</v>
      </c>
      <c r="D51" s="805">
        <v>0</v>
      </c>
      <c r="E51" s="808">
        <v>1900</v>
      </c>
      <c r="F51" s="805">
        <v>2039</v>
      </c>
      <c r="G51" s="805">
        <v>2039</v>
      </c>
      <c r="H51" s="1301"/>
    </row>
    <row r="52" spans="1:8" ht="26.4" x14ac:dyDescent="0.25">
      <c r="A52" s="804" t="s">
        <v>950</v>
      </c>
      <c r="B52" s="805"/>
      <c r="C52" s="806"/>
      <c r="D52" s="805"/>
      <c r="E52" s="808">
        <v>254</v>
      </c>
      <c r="F52" s="805">
        <f>F53+F55+F54</f>
        <v>409</v>
      </c>
      <c r="G52" s="805">
        <f>F52</f>
        <v>409</v>
      </c>
      <c r="H52" s="1301"/>
    </row>
    <row r="53" spans="1:8" x14ac:dyDescent="0.25">
      <c r="A53" s="804" t="s">
        <v>951</v>
      </c>
      <c r="B53" s="805">
        <v>243</v>
      </c>
      <c r="C53" s="806">
        <v>2019</v>
      </c>
      <c r="D53" s="805"/>
      <c r="E53" s="808"/>
      <c r="F53" s="805">
        <v>243</v>
      </c>
      <c r="G53" s="805"/>
      <c r="H53" s="1301"/>
    </row>
    <row r="54" spans="1:8" x14ac:dyDescent="0.25">
      <c r="A54" s="804" t="s">
        <v>952</v>
      </c>
      <c r="B54" s="805">
        <v>112</v>
      </c>
      <c r="C54" s="806">
        <v>2019</v>
      </c>
      <c r="D54" s="805"/>
      <c r="E54" s="808"/>
      <c r="F54" s="805">
        <v>112</v>
      </c>
      <c r="G54" s="805"/>
      <c r="H54" s="1301"/>
    </row>
    <row r="55" spans="1:8" ht="13.8" thickBot="1" x14ac:dyDescent="0.3">
      <c r="A55" s="809" t="s">
        <v>953</v>
      </c>
      <c r="B55" s="810">
        <v>56</v>
      </c>
      <c r="C55" s="692">
        <v>2019</v>
      </c>
      <c r="D55" s="810"/>
      <c r="E55" s="808"/>
      <c r="F55" s="810">
        <v>54</v>
      </c>
      <c r="G55" s="810"/>
      <c r="H55" s="1301"/>
    </row>
    <row r="56" spans="1:8" ht="13.8" thickBot="1" x14ac:dyDescent="0.3">
      <c r="A56" s="811" t="s">
        <v>53</v>
      </c>
      <c r="B56" s="812">
        <f>SUM(B36:B55)</f>
        <v>3818</v>
      </c>
      <c r="C56" s="812"/>
      <c r="D56" s="812">
        <f>SUM(D36:D55)</f>
        <v>0</v>
      </c>
      <c r="E56" s="812">
        <f>SUM(E36:E55)</f>
        <v>4339</v>
      </c>
      <c r="F56" s="812">
        <f>SUM(F36:F55)-F52-F36</f>
        <v>3816</v>
      </c>
      <c r="G56" s="813">
        <f>SUM(G36:G55)</f>
        <v>3816</v>
      </c>
      <c r="H56" s="1301"/>
    </row>
    <row r="58" spans="1:8" ht="33.75" customHeight="1" x14ac:dyDescent="0.25">
      <c r="A58" s="1297" t="s">
        <v>978</v>
      </c>
      <c r="B58" s="1297"/>
      <c r="C58" s="1297"/>
      <c r="D58" s="1297"/>
      <c r="E58" s="1297"/>
      <c r="F58" s="1297"/>
      <c r="G58" s="1297"/>
    </row>
    <row r="59" spans="1:8" ht="14.4" thickBot="1" x14ac:dyDescent="0.35">
      <c r="A59" s="1018"/>
      <c r="B59" s="729"/>
      <c r="C59" s="729"/>
      <c r="D59" s="729"/>
      <c r="E59" s="729"/>
      <c r="F59" s="1296" t="s">
        <v>50</v>
      </c>
      <c r="G59" s="1296"/>
    </row>
    <row r="60" spans="1:8" ht="27" thickBot="1" x14ac:dyDescent="0.3">
      <c r="A60" s="737" t="s">
        <v>54</v>
      </c>
      <c r="B60" s="738" t="s">
        <v>55</v>
      </c>
      <c r="C60" s="738" t="s">
        <v>56</v>
      </c>
      <c r="D60" s="738" t="s">
        <v>1021</v>
      </c>
      <c r="E60" s="738" t="s">
        <v>932</v>
      </c>
      <c r="F60" s="90" t="s">
        <v>933</v>
      </c>
      <c r="G60" s="1120" t="s">
        <v>934</v>
      </c>
    </row>
    <row r="61" spans="1:8" ht="13.8" thickBot="1" x14ac:dyDescent="0.3">
      <c r="A61" s="800" t="s">
        <v>423</v>
      </c>
      <c r="B61" s="801" t="s">
        <v>424</v>
      </c>
      <c r="C61" s="801" t="s">
        <v>425</v>
      </c>
      <c r="D61" s="801" t="s">
        <v>426</v>
      </c>
      <c r="E61" s="801" t="s">
        <v>427</v>
      </c>
      <c r="F61" s="802" t="s">
        <v>503</v>
      </c>
      <c r="G61" s="803" t="s">
        <v>550</v>
      </c>
    </row>
    <row r="62" spans="1:8" x14ac:dyDescent="0.25">
      <c r="A62" s="1019" t="s">
        <v>971</v>
      </c>
      <c r="B62" s="1020">
        <v>1600</v>
      </c>
      <c r="C62" s="1021" t="s">
        <v>972</v>
      </c>
      <c r="D62" s="1020"/>
      <c r="E62" s="1020">
        <v>1600</v>
      </c>
      <c r="F62" s="1022">
        <v>0</v>
      </c>
      <c r="G62" s="1023"/>
    </row>
    <row r="63" spans="1:8" x14ac:dyDescent="0.25">
      <c r="A63" s="1019" t="s">
        <v>973</v>
      </c>
      <c r="B63" s="1020"/>
      <c r="C63" s="1021"/>
      <c r="D63" s="1020"/>
      <c r="E63" s="1020">
        <v>775</v>
      </c>
      <c r="F63" s="1022"/>
      <c r="G63" s="1023"/>
    </row>
    <row r="64" spans="1:8" x14ac:dyDescent="0.25">
      <c r="A64" s="1024" t="s">
        <v>974</v>
      </c>
      <c r="B64" s="1020">
        <v>8</v>
      </c>
      <c r="C64" s="1021" t="s">
        <v>972</v>
      </c>
      <c r="D64" s="1020"/>
      <c r="E64" s="1020"/>
      <c r="F64" s="1020">
        <v>8</v>
      </c>
      <c r="G64" s="1025">
        <f>F64</f>
        <v>8</v>
      </c>
    </row>
    <row r="65" spans="1:7" x14ac:dyDescent="0.25">
      <c r="A65" s="1026" t="s">
        <v>975</v>
      </c>
      <c r="B65" s="1020">
        <v>2</v>
      </c>
      <c r="C65" s="1021" t="s">
        <v>972</v>
      </c>
      <c r="D65" s="1020"/>
      <c r="E65" s="1020"/>
      <c r="F65" s="1022">
        <v>2</v>
      </c>
      <c r="G65" s="1027">
        <v>2</v>
      </c>
    </row>
    <row r="66" spans="1:7" x14ac:dyDescent="0.25">
      <c r="A66" s="1024" t="s">
        <v>945</v>
      </c>
      <c r="B66" s="1020">
        <v>258</v>
      </c>
      <c r="C66" s="1021" t="s">
        <v>972</v>
      </c>
      <c r="D66" s="1020"/>
      <c r="E66" s="1020"/>
      <c r="F66" s="1022">
        <v>258</v>
      </c>
      <c r="G66" s="1027">
        <v>258</v>
      </c>
    </row>
    <row r="67" spans="1:7" x14ac:dyDescent="0.25">
      <c r="A67" s="1026" t="s">
        <v>976</v>
      </c>
      <c r="B67" s="1028">
        <v>210</v>
      </c>
      <c r="C67" s="1021" t="s">
        <v>972</v>
      </c>
      <c r="D67" s="1028"/>
      <c r="E67" s="1028"/>
      <c r="F67" s="1029">
        <v>210</v>
      </c>
      <c r="G67" s="1030">
        <v>210</v>
      </c>
    </row>
    <row r="68" spans="1:7" x14ac:dyDescent="0.25">
      <c r="A68" s="1024" t="s">
        <v>944</v>
      </c>
      <c r="B68" s="1028">
        <v>150</v>
      </c>
      <c r="C68" s="1021" t="s">
        <v>972</v>
      </c>
      <c r="D68" s="1028"/>
      <c r="E68" s="1028"/>
      <c r="F68" s="1029">
        <v>150</v>
      </c>
      <c r="G68" s="1030">
        <v>150</v>
      </c>
    </row>
    <row r="69" spans="1:7" ht="13.8" thickBot="1" x14ac:dyDescent="0.3">
      <c r="A69" s="1024" t="s">
        <v>977</v>
      </c>
      <c r="B69" s="1028">
        <v>993</v>
      </c>
      <c r="C69" s="1031">
        <v>2018</v>
      </c>
      <c r="D69" s="1028">
        <v>968</v>
      </c>
      <c r="E69" s="1028"/>
      <c r="F69" s="1029">
        <v>25</v>
      </c>
      <c r="G69" s="1030">
        <v>993</v>
      </c>
    </row>
    <row r="70" spans="1:7" ht="13.8" thickBot="1" x14ac:dyDescent="0.3">
      <c r="A70" s="1032" t="s">
        <v>53</v>
      </c>
      <c r="B70" s="1033">
        <f>SUM(B62:B69)</f>
        <v>3221</v>
      </c>
      <c r="C70" s="1034"/>
      <c r="D70" s="1033">
        <f>SUM(D62:D69)</f>
        <v>968</v>
      </c>
      <c r="E70" s="1033">
        <f>SUM(E62:E69)</f>
        <v>2375</v>
      </c>
      <c r="F70" s="1033">
        <f>SUM(F62:F69)</f>
        <v>653</v>
      </c>
      <c r="G70" s="1033">
        <f>SUM(G62:G69)</f>
        <v>1621</v>
      </c>
    </row>
    <row r="72" spans="1:7" ht="25.5" customHeight="1" x14ac:dyDescent="0.25">
      <c r="A72" s="1297" t="s">
        <v>1009</v>
      </c>
      <c r="B72" s="1297"/>
      <c r="C72" s="1297"/>
      <c r="D72" s="1297"/>
      <c r="E72" s="1297"/>
      <c r="F72" s="1297"/>
      <c r="G72" s="1297"/>
    </row>
    <row r="73" spans="1:7" ht="14.4" thickBot="1" x14ac:dyDescent="0.35">
      <c r="A73" s="732"/>
      <c r="B73" s="729"/>
      <c r="C73" s="729"/>
      <c r="D73" s="729"/>
      <c r="E73" s="729"/>
      <c r="F73" s="1296" t="s">
        <v>50</v>
      </c>
      <c r="G73" s="1296"/>
    </row>
    <row r="74" spans="1:7" ht="34.799999999999997" thickBot="1" x14ac:dyDescent="0.3">
      <c r="A74" s="737" t="s">
        <v>54</v>
      </c>
      <c r="B74" s="738" t="s">
        <v>55</v>
      </c>
      <c r="C74" s="738" t="s">
        <v>56</v>
      </c>
      <c r="D74" s="738" t="s">
        <v>998</v>
      </c>
      <c r="E74" s="738" t="s">
        <v>999</v>
      </c>
      <c r="F74" s="90" t="s">
        <v>933</v>
      </c>
      <c r="G74" s="799" t="s">
        <v>1000</v>
      </c>
    </row>
    <row r="75" spans="1:7" ht="13.8" thickBot="1" x14ac:dyDescent="0.3">
      <c r="A75" s="800" t="s">
        <v>423</v>
      </c>
      <c r="B75" s="801" t="s">
        <v>424</v>
      </c>
      <c r="C75" s="801" t="s">
        <v>425</v>
      </c>
      <c r="D75" s="801" t="s">
        <v>426</v>
      </c>
      <c r="E75" s="801" t="s">
        <v>427</v>
      </c>
      <c r="F75" s="802" t="s">
        <v>503</v>
      </c>
      <c r="G75" s="803" t="s">
        <v>550</v>
      </c>
    </row>
    <row r="76" spans="1:7" ht="39.6" x14ac:dyDescent="0.25">
      <c r="A76" s="809" t="s">
        <v>1001</v>
      </c>
      <c r="B76" s="690"/>
      <c r="C76" s="692">
        <v>2019</v>
      </c>
      <c r="D76" s="690"/>
      <c r="E76" s="690">
        <v>767</v>
      </c>
      <c r="F76" s="805">
        <f>F77+F78+F79</f>
        <v>180</v>
      </c>
      <c r="G76" s="1096">
        <f>F76</f>
        <v>180</v>
      </c>
    </row>
    <row r="77" spans="1:7" x14ac:dyDescent="0.25">
      <c r="A77" s="809" t="s">
        <v>1002</v>
      </c>
      <c r="B77" s="690"/>
      <c r="C77" s="692"/>
      <c r="D77" s="690"/>
      <c r="E77" s="690"/>
      <c r="F77" s="805">
        <v>58</v>
      </c>
      <c r="G77" s="1096"/>
    </row>
    <row r="78" spans="1:7" x14ac:dyDescent="0.25">
      <c r="A78" s="809" t="s">
        <v>1003</v>
      </c>
      <c r="B78" s="690"/>
      <c r="C78" s="692"/>
      <c r="D78" s="690"/>
      <c r="E78" s="690"/>
      <c r="F78" s="805">
        <v>39</v>
      </c>
      <c r="G78" s="1096"/>
    </row>
    <row r="79" spans="1:7" x14ac:dyDescent="0.25">
      <c r="A79" s="809" t="s">
        <v>1004</v>
      </c>
      <c r="B79" s="690"/>
      <c r="C79" s="692"/>
      <c r="D79" s="690"/>
      <c r="E79" s="690"/>
      <c r="F79" s="805">
        <v>83</v>
      </c>
      <c r="G79" s="1096"/>
    </row>
    <row r="80" spans="1:7" x14ac:dyDescent="0.25">
      <c r="A80" s="809" t="s">
        <v>1005</v>
      </c>
      <c r="B80" s="690">
        <v>2600</v>
      </c>
      <c r="C80" s="692">
        <v>2019</v>
      </c>
      <c r="D80" s="690"/>
      <c r="E80" s="690">
        <v>2600</v>
      </c>
      <c r="F80" s="805">
        <v>2600</v>
      </c>
      <c r="G80" s="1096">
        <v>2600</v>
      </c>
    </row>
    <row r="81" spans="1:7" x14ac:dyDescent="0.25">
      <c r="A81" s="809" t="s">
        <v>1006</v>
      </c>
      <c r="B81" s="690">
        <v>204</v>
      </c>
      <c r="C81" s="692">
        <v>2019</v>
      </c>
      <c r="D81" s="690"/>
      <c r="E81" s="690">
        <v>220</v>
      </c>
      <c r="F81" s="805">
        <v>204</v>
      </c>
      <c r="G81" s="1096">
        <v>204</v>
      </c>
    </row>
    <row r="82" spans="1:7" ht="26.4" x14ac:dyDescent="0.25">
      <c r="A82" s="809" t="s">
        <v>1007</v>
      </c>
      <c r="B82" s="690"/>
      <c r="C82" s="692">
        <v>2019</v>
      </c>
      <c r="D82" s="690"/>
      <c r="E82" s="690">
        <v>300</v>
      </c>
      <c r="F82" s="1097">
        <v>149</v>
      </c>
      <c r="G82" s="1098">
        <v>149</v>
      </c>
    </row>
    <row r="83" spans="1:7" ht="13.8" thickBot="1" x14ac:dyDescent="0.3">
      <c r="A83" s="809" t="s">
        <v>1008</v>
      </c>
      <c r="B83" s="690">
        <v>133</v>
      </c>
      <c r="C83" s="692">
        <v>2019</v>
      </c>
      <c r="D83" s="690"/>
      <c r="E83" s="690">
        <v>140</v>
      </c>
      <c r="F83" s="1097">
        <v>133</v>
      </c>
      <c r="G83" s="1098">
        <v>133</v>
      </c>
    </row>
    <row r="84" spans="1:7" ht="13.8" thickBot="1" x14ac:dyDescent="0.3">
      <c r="A84" s="1100" t="s">
        <v>53</v>
      </c>
      <c r="B84" s="1101">
        <f>SUM(B76:B83)</f>
        <v>2937</v>
      </c>
      <c r="C84" s="1102"/>
      <c r="D84" s="1101">
        <f>SUM(D76:D83)</f>
        <v>0</v>
      </c>
      <c r="E84" s="1101">
        <f>SUM(E76:E83)</f>
        <v>4027</v>
      </c>
      <c r="F84" s="1101">
        <f>SUM(F76:F83)-F76</f>
        <v>3266</v>
      </c>
      <c r="G84" s="1103">
        <f>SUM(G76:G83)</f>
        <v>3266</v>
      </c>
    </row>
  </sheetData>
  <mergeCells count="10">
    <mergeCell ref="H3:H29"/>
    <mergeCell ref="A32:G32"/>
    <mergeCell ref="H32:H56"/>
    <mergeCell ref="F33:G33"/>
    <mergeCell ref="A58:G58"/>
    <mergeCell ref="F59:G59"/>
    <mergeCell ref="A72:G72"/>
    <mergeCell ref="F73:G73"/>
    <mergeCell ref="A1:G1"/>
    <mergeCell ref="F2:G2"/>
  </mergeCells>
  <phoneticPr fontId="0" type="noConversion"/>
  <printOptions horizontalCentered="1" verticalCentered="1"/>
  <pageMargins left="0.78740157480314965" right="0.78740157480314965" top="0.19685039370078741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55</vt:i4>
      </vt:variant>
      <vt:variant>
        <vt:lpstr>Névvel ellátott tartományok</vt:lpstr>
      </vt:variant>
      <vt:variant>
        <vt:i4>40</vt:i4>
      </vt:variant>
    </vt:vector>
  </HeadingPairs>
  <TitlesOfParts>
    <vt:vector size="95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melléklet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6.2. sz. melléklet</vt:lpstr>
      <vt:lpstr>6.3. sz. melléklet</vt:lpstr>
      <vt:lpstr>6.4. sz. melléklet</vt:lpstr>
      <vt:lpstr>7. sz. mell</vt:lpstr>
      <vt:lpstr>8.sz.melléklet</vt:lpstr>
      <vt:lpstr>1.1.tájékoztató tábla</vt:lpstr>
      <vt:lpstr>1.2. tájékoztató tábla</vt:lpstr>
      <vt:lpstr>1.3. tájékoztató tábla</vt:lpstr>
      <vt:lpstr>1.4. tájékoztató tábla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7.1.1. tájékoztató tábla</vt:lpstr>
      <vt:lpstr>7.1.2. tájékoztató tábla</vt:lpstr>
      <vt:lpstr>7.1.3. tájékoztató tábla</vt:lpstr>
      <vt:lpstr>7.1.4.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tábla'!_ftnref1</vt:lpstr>
      <vt:lpstr>'6.1. sz. melléklet'!Nyomtatási_cím</vt:lpstr>
      <vt:lpstr>'6.2. sz. mell'!Nyomtatási_cím</vt:lpstr>
      <vt:lpstr>'6.2. sz. melléklet'!Nyomtatási_cím</vt:lpstr>
      <vt:lpstr>'6.3. sz. mell'!Nyomtatási_cím</vt:lpstr>
      <vt:lpstr>'6.3. sz. melléklet'!Nyomtatási_cím</vt:lpstr>
      <vt:lpstr>'6.4. sz. mell'!Nyomtatási_cím</vt:lpstr>
      <vt:lpstr>'6.4. sz. melléklet'!Nyomtatási_cím</vt:lpstr>
      <vt:lpstr>'7.1. sz. mell'!Nyomtatási_cím</vt:lpstr>
      <vt:lpstr>'7.1.1. tájékoztató tábla'!Nyomtatási_cím</vt:lpstr>
      <vt:lpstr>'7.1.2. tájékoztató tábla'!Nyomtatási_cím</vt:lpstr>
      <vt:lpstr>'7.1.3. tájékoztató tábla'!Nyomtatási_cím</vt:lpstr>
      <vt:lpstr>'7.1.4.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'1.1.tájékoztató tábla'!Nyomtatási_terület</vt:lpstr>
      <vt:lpstr>'1.2. tájékoztató tábla'!Nyomtatási_terület</vt:lpstr>
      <vt:lpstr>'1.2.sz.mell.'!Nyomtatási_terület</vt:lpstr>
      <vt:lpstr>'1.3. tájékoztató tábla'!Nyomtatási_terület</vt:lpstr>
      <vt:lpstr>'1.3.sz.mell.'!Nyomtatási_terület</vt:lpstr>
      <vt:lpstr>'1.4. tájékoztató tábla'!Nyomtatási_terület</vt:lpstr>
      <vt:lpstr>'1.4.sz.mell.'!Nyomtatási_terület</vt:lpstr>
      <vt:lpstr>'2.1.sz.mell  '!Nyomtatási_terület</vt:lpstr>
      <vt:lpstr>'2.2.sz.mell  '!Nyomtatási_terület</vt:lpstr>
      <vt:lpstr>'6.3. sz. melléklet'!Nyomtatási_terület</vt:lpstr>
      <vt:lpstr>'6.4. 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Marianna</dc:creator>
  <cp:lastModifiedBy>dr. Szigethy Balázs</cp:lastModifiedBy>
  <cp:lastPrinted>2020-07-09T12:27:47Z</cp:lastPrinted>
  <dcterms:created xsi:type="dcterms:W3CDTF">2015-04-21T13:25:48Z</dcterms:created>
  <dcterms:modified xsi:type="dcterms:W3CDTF">2020-07-09T12:27:56Z</dcterms:modified>
</cp:coreProperties>
</file>