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Default Extension="vml" ContentType="application/vnd.openxmlformats-officedocument.vmlDrawing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24" activeTab="27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9. sz. mell" sheetId="28" r:id="rId28"/>
    <sheet name="1.tájékoztató" sheetId="29" r:id="rId29"/>
    <sheet name="2. tájékoztató tábla" sheetId="30" r:id="rId30"/>
    <sheet name="3. tájékoztató tábla" sheetId="31" r:id="rId31"/>
    <sheet name="4. tájékoztató tábla" sheetId="32" r:id="rId32"/>
    <sheet name="5. tájékoztató tábla" sheetId="33" r:id="rId33"/>
    <sheet name="6. tájékoztató tábla" sheetId="34" r:id="rId34"/>
    <sheet name="7.1. tájékoztató tábla" sheetId="35" r:id="rId35"/>
    <sheet name="7.2. tájékoztató tábla" sheetId="36" r:id="rId36"/>
    <sheet name="7.3. tájékoztató tábla" sheetId="37" r:id="rId37"/>
    <sheet name="7.4. tájékoztató tábla" sheetId="38" r:id="rId38"/>
    <sheet name="8. tájékoztató tábla" sheetId="39" r:id="rId39"/>
    <sheet name="9. tájékoztató tábla" sheetId="40" r:id="rId40"/>
    <sheet name="Munka1" sheetId="41" r:id="rId41"/>
  </sheets>
  <definedNames>
    <definedName name="_ftn1" localSheetId="36">'7.3. tájékoztató tábla'!$A$27</definedName>
    <definedName name="_ftnref1" localSheetId="36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4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Area" localSheetId="1">'1.1.sz.mell.'!$A$1:$E$154</definedName>
    <definedName name="_xlnm.Print_Area" localSheetId="2">'1.2.sz.mell.'!$A$1:$E$154</definedName>
    <definedName name="_xlnm.Print_Area" localSheetId="3">'1.3.sz.mell.'!$A$1:$E$154</definedName>
    <definedName name="_xlnm.Print_Area" localSheetId="4">'1.4.sz.mell.'!$A$1:$E$154</definedName>
    <definedName name="_xlnm.Print_Area" localSheetId="28">'1.tájékoztató'!$A$1:$E$149</definedName>
    <definedName name="_xlnm.Print_Area" localSheetId="5">'2.1.sz.mell  '!$A$1:$J$34</definedName>
  </definedNames>
  <calcPr calcMode="manual" fullCalcOnLoad="1"/>
</workbook>
</file>

<file path=xl/comments34.xml><?xml version="1.0" encoding="utf-8"?>
<comments xmlns="http://schemas.openxmlformats.org/spreadsheetml/2006/main">
  <authors>
    <author>Erika</author>
  </authors>
  <commentList>
    <comment ref="B19" authorId="0">
      <text>
        <r>
          <rPr>
            <b/>
            <sz val="9"/>
            <rFont val="Tahoma"/>
            <family val="2"/>
          </rPr>
          <t>Erika: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<sst xmlns="http://schemas.openxmlformats.org/spreadsheetml/2006/main" count="4991" uniqueCount="837">
  <si>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</si>
  <si>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</si>
  <si>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</si>
  <si>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</si>
  <si>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</si>
  <si>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</si>
  <si>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</si>
  <si>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</si>
  <si>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</si>
  <si>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</si>
  <si>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</si>
  <si>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</si>
  <si>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</si>
  <si>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</si>
  <si>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</si>
  <si>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</si>
  <si>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</si>
  <si>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</si>
  <si>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</si>
  <si>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</si>
  <si>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</si>
  <si>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</si>
  <si>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</si>
  <si>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</si>
  <si>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</si>
  <si>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</si>
  <si>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</si>
  <si>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</si>
  <si>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</si>
  <si>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</si>
  <si>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</si>
  <si>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</si>
  <si>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</si>
  <si>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</si>
  <si>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</si>
  <si>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</si>
  <si>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</si>
  <si>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</si>
  <si>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</si>
  <si>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</si>
  <si>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</si>
  <si>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</si>
  <si>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</si>
  <si>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</si>
  <si>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</si>
  <si>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</si>
  <si>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</si>
  <si>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</si>
  <si>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</si>
  <si>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</si>
  <si>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</si>
  <si>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</si>
  <si>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</si>
  <si>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</si>
  <si>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</si>
  <si>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</si>
  <si>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</si>
  <si>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</si>
  <si>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</si>
  <si>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</si>
  <si>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</si>
  <si>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</si>
  <si>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</si>
  <si>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</si>
  <si>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</si>
  <si>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</si>
  <si>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</si>
  <si>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</si>
  <si>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</si>
  <si>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</si>
  <si>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</si>
  <si>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</si>
  <si>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</si>
  <si>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</si>
  <si>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</si>
  <si>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</si>
  <si>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</si>
  <si>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</si>
  <si>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</si>
  <si>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</si>
  <si>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</si>
  <si>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</si>
  <si>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</si>
  <si>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</si>
  <si>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</si>
  <si>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</si>
  <si>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</si>
  <si>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</si>
  <si>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</si>
  <si>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</si>
  <si>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</si>
  <si>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</si>
  <si>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</si>
  <si>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</si>
  <si>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</si>
  <si>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</si>
  <si>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</si>
  <si>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</si>
  <si>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</si>
  <si>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</si>
  <si>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</si>
  <si>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</si>
  <si>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</si>
  <si>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</si>
  <si>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</si>
  <si>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</si>
  <si>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</si>
  <si>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</si>
  <si>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</si>
  <si>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</si>
  <si>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</si>
  <si>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</si>
  <si>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</si>
  <si>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</si>
  <si>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</si>
  <si>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</si>
  <si>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</si>
  <si>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</si>
  <si>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</si>
  <si>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</si>
  <si>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</si>
  <si>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</si>
  <si>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</si>
  <si>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</si>
  <si>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</si>
  <si>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</si>
  <si>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</si>
  <si>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</si>
  <si>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</si>
  <si>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</si>
  <si>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</si>
  <si>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</si>
  <si>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</si>
  <si>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</si>
  <si>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</si>
  <si>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</si>
  <si>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</si>
  <si>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</si>
  <si>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</si>
  <si>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</si>
  <si>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</si>
  <si>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</si>
  <si>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</si>
  <si>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</si>
  <si>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</si>
  <si>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</si>
  <si>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</si>
  <si>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</si>
  <si>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</si>
  <si>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</si>
  <si>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</si>
  <si>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</si>
  <si>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</si>
  <si>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</si>
  <si>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</si>
  <si>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</si>
  <si>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</si>
  <si>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</si>
  <si>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</si>
  <si>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</si>
  <si>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</si>
  <si>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</si>
  <si>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</si>
  <si>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</si>
  <si>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</si>
  <si>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</si>
  <si>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</si>
  <si>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</si>
  <si>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</si>
  <si>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</si>
  <si>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</si>
  <si>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</si>
  <si>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</si>
  <si>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</si>
  <si>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</si>
  <si>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</si>
  <si>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</si>
  <si>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</si>
  <si>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</si>
  <si>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</si>
  <si>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</si>
  <si>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</si>
  <si>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</si>
  <si>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</si>
  <si>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</si>
  <si>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</si>
  <si>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</si>
  <si>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</si>
  <si>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</si>
  <si>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</si>
  <si>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</si>
  <si>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</si>
  <si>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</si>
  <si>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</si>
  <si>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</si>
  <si>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</si>
  <si>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</si>
  <si>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</si>
  <si>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</si>
  <si>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</si>
  <si>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</si>
  <si>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</si>
  <si>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</si>
  <si>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</si>
  <si>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</si>
  <si>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</si>
  <si>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</si>
  <si>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</si>
  <si>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</si>
  <si>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</si>
  <si>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</si>
  <si>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</si>
  <si>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</si>
  <si>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</si>
  <si>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</si>
  <si>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</si>
  <si>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</si>
  <si>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</si>
  <si>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</si>
  <si>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</si>
  <si>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</si>
  <si>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</si>
  <si>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</si>
  <si>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</si>
  <si>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</si>
  <si>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</si>
  <si>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</si>
  <si>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</si>
  <si>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</si>
  <si>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</si>
  <si>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</si>
  <si>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</si>
  <si>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</si>
  <si>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</si>
  <si>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</si>
  <si>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</si>
  <si>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</si>
  <si>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</si>
  <si>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</si>
  <si>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</si>
  <si>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</si>
  <si>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</si>
  <si>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</si>
  <si>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</si>
  <si>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</si>
  <si>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</si>
  <si>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</si>
  <si>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</si>
  <si>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</si>
  <si>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</si>
  <si>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</si>
  <si>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</si>
  <si>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</si>
  <si>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</si>
  <si>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</si>
  <si>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</si>
  <si>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</si>
  <si>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</si>
  <si>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</si>
  <si>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</si>
  <si>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</si>
  <si>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</si>
  <si>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</si>
  <si>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</si>
  <si>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</si>
  <si>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</si>
  <si>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</si>
  <si>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</si>
  <si>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</si>
  <si>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</si>
  <si>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</si>
  <si>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</si>
  <si>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</si>
  <si>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</si>
  <si>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</si>
  <si>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</si>
  <si>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</si>
  <si>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</si>
  <si>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</si>
  <si>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</si>
  <si>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</si>
  <si>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</si>
  <si>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</si>
  <si>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</si>
  <si>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</si>
  <si>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</si>
  <si>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</si>
  <si>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</si>
  <si>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</si>
  <si>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</si>
  <si>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</si>
  <si>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</si>
  <si>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</si>
  <si>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</si>
  <si>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</si>
  <si>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</si>
  <si>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</si>
  <si>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</si>
  <si>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</si>
  <si>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</si>
  <si>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</si>
  <si>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</si>
  <si>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</si>
  <si>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</si>
  <si>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</si>
  <si>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</si>
  <si>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</si>
  <si>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</si>
  <si>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</si>
  <si>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</si>
  <si>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</si>
  <si>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</si>
  <si>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</si>
  <si>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</si>
  <si>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</si>
  <si>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</si>
  <si>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</si>
  <si>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</si>
  <si>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</si>
  <si>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</si>
  <si>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</si>
  <si>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</si>
  <si>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</si>
  <si>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</si>
  <si>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</si>
  <si>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</si>
  <si>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</si>
  <si>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</si>
  <si>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</si>
  <si>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</si>
  <si>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</si>
  <si>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</si>
  <si>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</si>
  <si>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</si>
  <si>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</si>
  <si>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</si>
  <si>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</si>
  <si>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</si>
  <si>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</si>
  <si>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</si>
  <si>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</si>
  <si>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</si>
  <si>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</si>
  <si>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</si>
  <si>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</si>
  <si>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</si>
  <si>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</si>
  <si>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</si>
  <si>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</si>
  <si>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</si>
  <si>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</si>
  <si>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</si>
  <si>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</si>
  <si>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</si>
  <si>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</si>
  <si>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</si>
  <si>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</si>
  <si>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</si>
  <si>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</si>
  <si>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</si>
  <si>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</si>
  <si>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</si>
  <si>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</si>
  <si>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</si>
  <si>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</si>
  <si>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</si>
  <si>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</si>
  <si>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</si>
  <si>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</si>
  <si>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</si>
  <si>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</si>
  <si>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</si>
  <si>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</si>
  <si>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</si>
  <si>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</si>
  <si>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</si>
  <si>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</si>
  <si>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</si>
  <si>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</si>
  <si>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</si>
  <si>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</si>
  <si>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</si>
  <si>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</si>
  <si>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</si>
  <si>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</si>
  <si>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</si>
  <si>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</si>
  <si>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</si>
  <si>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</si>
  <si>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</si>
  <si>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</si>
  <si>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</si>
  <si>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</si>
  <si>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</si>
  <si>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</si>
  <si>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</si>
  <si>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</si>
  <si>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</si>
  <si>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</si>
  <si>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</si>
  <si>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</si>
  <si>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</si>
  <si>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</si>
  <si>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</si>
  <si>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</si>
  <si>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</si>
  <si>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</si>
  <si>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</si>
  <si>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</si>
  <si>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</si>
  <si>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</si>
  <si>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</si>
  <si>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</si>
  <si>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</si>
  <si>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</si>
  <si>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</si>
  <si>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</si>
  <si>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</si>
  <si>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</si>
  <si>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</si>
  <si>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</si>
  <si>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</si>
  <si>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</si>
  <si>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</si>
  <si>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</si>
  <si>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</si>
  <si>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</si>
  <si>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</si>
  <si>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</si>
  <si>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</si>
  <si>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</si>
  <si>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</si>
  <si>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</si>
  <si>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</si>
  <si>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</si>
  <si>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</si>
  <si>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</si>
  <si>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</si>
  <si>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</si>
  <si>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</si>
  <si>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</si>
  <si>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</si>
  <si>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</si>
  <si>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</si>
  <si>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</si>
  <si>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</si>
  <si>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</si>
  <si>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</si>
  <si>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</si>
  <si>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</si>
  <si>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</si>
  <si>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</si>
  <si>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</si>
  <si>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</si>
  <si>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</si>
  <si>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</si>
  <si>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</si>
  <si>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</si>
  <si>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</si>
  <si>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</si>
  <si>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</si>
  <si>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</si>
  <si>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</si>
  <si>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</si>
  <si>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</si>
  <si>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</si>
  <si>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</si>
  <si>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</si>
  <si>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</si>
  <si>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</si>
  <si>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</si>
  <si>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</si>
  <si>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</si>
  <si>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</si>
  <si>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</si>
  <si>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</si>
  <si>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</si>
  <si>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</si>
  <si>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</si>
  <si>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</si>
  <si>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</si>
  <si>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</si>
  <si>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</si>
  <si>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</si>
  <si>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</si>
  <si>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</si>
  <si>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</si>
  <si>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</si>
  <si>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</si>
  <si>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</si>
  <si>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</si>
  <si>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</si>
  <si>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</si>
  <si>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</si>
  <si>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</si>
  <si>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</si>
  <si>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</si>
  <si>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</si>
  <si>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</si>
  <si>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</si>
  <si>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</si>
  <si>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</si>
  <si>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</si>
  <si>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</si>
  <si>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</si>
  <si>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</si>
  <si>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</si>
  <si>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</si>
  <si>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</si>
  <si>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</si>
  <si>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</si>
  <si>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</si>
  <si>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</si>
  <si>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</si>
  <si>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</si>
  <si>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</si>
  <si>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</si>
  <si>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</si>
  <si>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</si>
  <si>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</si>
  <si>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</si>
  <si>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</si>
  <si>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</si>
  <si>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</si>
  <si>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</si>
  <si>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</si>
  <si>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</si>
  <si>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</si>
  <si>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</si>
  <si>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</si>
  <si>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</si>
  <si>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</si>
  <si>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</si>
  <si>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</si>
  <si>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</si>
  <si>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</si>
  <si>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</si>
  <si>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</si>
  <si>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</si>
  <si>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</si>
  <si>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</si>
  <si>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</si>
  <si>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</si>
  <si>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</si>
  <si>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</si>
  <si>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</si>
  <si>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</si>
  <si>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</si>
  <si>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</si>
  <si>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</si>
  <si>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</si>
  <si>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</si>
  <si>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</si>
  <si>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</si>
  <si>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</si>
  <si>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</si>
  <si>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</si>
  <si>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</si>
  <si>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</si>
  <si>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</si>
  <si>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</si>
  <si>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</si>
  <si>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</si>
  <si>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</si>
  <si>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</si>
  <si>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</si>
  <si>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</si>
  <si>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</si>
  <si>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</si>
  <si>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</si>
  <si>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</si>
  <si>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</si>
  <si>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</si>
  <si>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</si>
  <si>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</si>
  <si>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</si>
  <si>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</si>
  <si>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</si>
  <si>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</si>
  <si>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</si>
  <si>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</si>
  <si>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</si>
  <si>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</si>
  <si>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</si>
  <si>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</si>
  <si>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</si>
  <si>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</si>
  <si>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</si>
  <si>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</si>
  <si>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</si>
  <si>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</si>
  <si>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</si>
  <si>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</si>
  <si>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</si>
  <si>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</si>
  <si>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</si>
  <si>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</si>
  <si>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</si>
  <si>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</si>
  <si>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</si>
  <si>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</si>
  <si>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</si>
  <si>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</si>
  <si>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</si>
  <si>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</si>
  <si>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</si>
  <si>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</si>
  <si>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</si>
  <si>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</si>
  <si>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</si>
  <si>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</si>
  <si>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</si>
  <si>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</si>
  <si>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</si>
  <si>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</si>
  <si>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</si>
  <si>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</si>
  <si>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</si>
  <si>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</si>
  <si>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</si>
  <si>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</si>
  <si>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</si>
  <si>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</si>
  <si>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</si>
  <si>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</si>
  <si>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</si>
  <si>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</si>
  <si>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</si>
  <si>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</si>
  <si>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</si>
  <si>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</si>
  <si>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</si>
  <si>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</si>
  <si>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</si>
  <si>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</si>
  <si>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</si>
  <si>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</si>
  <si>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</si>
  <si>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</si>
  <si>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</si>
  <si>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</si>
  <si>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</si>
  <si>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</si>
  <si>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</si>
  <si>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</si>
  <si>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</si>
  <si>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</si>
  <si>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</si>
  <si>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</si>
  <si>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</si>
  <si>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</si>
  <si>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</si>
  <si>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</si>
  <si>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</si>
  <si>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</si>
  <si>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</si>
  <si>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</si>
  <si>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</si>
  <si>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</si>
  <si>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</si>
  <si>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</si>
  <si>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</si>
  <si>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</si>
  <si>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</si>
  <si>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</si>
  <si>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</si>
  <si>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</si>
  <si>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</si>
  <si>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</si>
  <si>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</si>
  <si>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</si>
  <si>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</si>
  <si>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</si>
  <si>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</si>
  <si>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</si>
  <si>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</si>
  <si>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</si>
  <si>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</si>
  <si>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</si>
  <si>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</si>
  <si>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</si>
  <si>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</si>
  <si>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</si>
  <si>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</si>
  <si>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</si>
  <si>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</si>
  <si>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</si>
  <si>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</si>
  <si>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</si>
  <si>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</si>
  <si>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</si>
  <si>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</si>
  <si>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</si>
  <si>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</si>
  <si>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</si>
  <si>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</si>
  <si>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</si>
  <si>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</si>
  <si>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</si>
  <si>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</si>
  <si>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</si>
  <si>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</si>
  <si>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</si>
  <si>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</si>
  <si>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</si>
  <si>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</si>
  <si>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</si>
  <si>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</si>
  <si>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</si>
  <si>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</si>
  <si>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</si>
  <si>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</si>
  <si>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</si>
  <si>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</si>
  <si>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</si>
  <si>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</si>
  <si>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</si>
  <si>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</si>
  <si>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</si>
  <si>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</si>
  <si>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</si>
  <si>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</si>
  <si>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</si>
  <si>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</si>
  <si>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</si>
  <si>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</si>
  <si>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</si>
  <si>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</si>
  <si>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</si>
  <si>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</si>
  <si>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</si>
  <si>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</si>
  <si>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</si>
  <si>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</si>
  <si>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</si>
  <si>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</si>
  <si>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</si>
  <si>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</si>
  <si>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13.4.</t>
  </si>
  <si>
    <t>Központi, irányítószervi támogatás</t>
  </si>
  <si>
    <t>1.16.</t>
  </si>
  <si>
    <t xml:space="preserve">   - Tartalékok</t>
  </si>
  <si>
    <t xml:space="preserve"> - Garancia- és kezességvállalásból kifizetés ÁH-n belülre</t>
  </si>
  <si>
    <t xml:space="preserve"> - Visszatérítendő támogatások, kölcsönök törlesztése ÁH-n belülre</t>
  </si>
  <si>
    <t xml:space="preserve"> - Garancia és kezességvállalásból kifizetés ÁH-n kívülre</t>
  </si>
  <si>
    <t xml:space="preserve"> - Visszatérítendő támogatások, kölcsönök nyújtása ÁH-n kívülre</t>
  </si>
  <si>
    <t xml:space="preserve"> - Árkiegészítések, ártámogatások</t>
  </si>
  <si>
    <t xml:space="preserve"> - Kamattámogatások</t>
  </si>
  <si>
    <t xml:space="preserve"> - Egyéb működési célú támogatások államháztartáson kívülre</t>
  </si>
  <si>
    <t xml:space="preserve"> - Tartalékok</t>
  </si>
  <si>
    <t xml:space="preserve"> - Visszatérítendő támogatások, kölcsönök nyújtása ÁH-n belülre</t>
  </si>
  <si>
    <t xml:space="preserve"> - ebből: tartalékok</t>
  </si>
  <si>
    <t>Belföldi finanszírozások kiadásai</t>
  </si>
  <si>
    <t xml:space="preserve">   - Tartalékok (3.1.+3.2.)</t>
  </si>
  <si>
    <t>"NEMLEGES"</t>
  </si>
  <si>
    <t>Alattyáni Polgármesteri Hivatal</t>
  </si>
  <si>
    <t>Idősek Klubja Alattyán</t>
  </si>
  <si>
    <t>Alattyáni Óvoda</t>
  </si>
  <si>
    <t>13.3</t>
  </si>
  <si>
    <t>Belföldi finanszírozás bevételei (13.1. + … + 13.4.)</t>
  </si>
  <si>
    <t xml:space="preserve">    18.</t>
  </si>
  <si>
    <t>Függő, átfutó bevételek</t>
  </si>
  <si>
    <t>FINANSZÍROZÁSI BEVÉTELEK ÖSSZESEN: (10. + … +16.)</t>
  </si>
  <si>
    <t>Központi irányítószervi támogatás</t>
  </si>
  <si>
    <t>Felhalmozási célú kamatbevételek</t>
  </si>
  <si>
    <t>Működési célú támogatások államháztartáson belülről (2.1.+…+.2.7.)</t>
  </si>
  <si>
    <t>Függő, átfutó, kiegyenlítő kiadások</t>
  </si>
  <si>
    <t>KIADÁSOK ÖSSZESEN: (4+9+10)</t>
  </si>
  <si>
    <t>Jászsági Ivóvízminőség-javító Önkormányzati Társulás</t>
  </si>
  <si>
    <t>Jászsági Szociális Szolgáltató Társulás</t>
  </si>
  <si>
    <t>Tagsági díj</t>
  </si>
  <si>
    <t>Jászsági Önkormányzatok Szövetsége</t>
  </si>
  <si>
    <t>Működési támogatás</t>
  </si>
  <si>
    <t>JNSZ-Megyei Nyugdíjas Klub</t>
  </si>
  <si>
    <t>Magyar Vöröskereszt JNSZ-Megyei Szervezete</t>
  </si>
  <si>
    <t>Alattyáni Sporthorgász Egyesület</t>
  </si>
  <si>
    <t>Dologi kiadások</t>
  </si>
  <si>
    <t>Hitel-, kölcsöntörlesztés államháztartáson kívülre (4.1.+…+4.3.)</t>
  </si>
  <si>
    <t>Belföldi értékpapírok kiadásai (5.1. + … + 5.4.)</t>
  </si>
  <si>
    <t>Belföldi finanszírozás kiadásai 6.1. + … + 6.5.)</t>
  </si>
  <si>
    <t>Külföldi finanszírozás kiadásai (7.1. + … + 7.4.)</t>
  </si>
  <si>
    <t>FINANSZÍROZÁSI KIADÁSOK ÖSSZESEN: (4.+…+7.)</t>
  </si>
  <si>
    <t>KIADÁSOK ÖSSZESEN: (3+8)</t>
  </si>
  <si>
    <t>Alattyán Község Önkormányzata</t>
  </si>
  <si>
    <t>Maradvány összege</t>
  </si>
  <si>
    <t>Alattyáni VÉCS Kft.</t>
  </si>
  <si>
    <t>Arany János Tehetséggondozó Program</t>
  </si>
  <si>
    <t>Víziközmű rendszer felújítása</t>
  </si>
  <si>
    <t>…………………………</t>
  </si>
  <si>
    <t>………………………………</t>
  </si>
  <si>
    <t>2016. évi eredeti előirányzat BEVÉTELEK</t>
  </si>
  <si>
    <t>Váltóbevételek</t>
  </si>
  <si>
    <t xml:space="preserve">Adóssághoz kapcsolodó származékos ügyletek bevételei </t>
  </si>
  <si>
    <t>Pénzeszközök lekötött betétként elhelyezése</t>
  </si>
  <si>
    <t xml:space="preserve">Adóssághoz nem kapcsolodó származékos ügyletek </t>
  </si>
  <si>
    <t>Központi irányító szervi támogatás</t>
  </si>
  <si>
    <t>Egyéb fínanszírozási kiadások</t>
  </si>
  <si>
    <t>Hátsó ajtó beléptető rendszer-Polgármesteri Hivatal</t>
  </si>
  <si>
    <t xml:space="preserve">EU-s projekt neve, azonosítója: </t>
  </si>
  <si>
    <t>Egyéb kedvezmény (talajterhelési díj)</t>
  </si>
  <si>
    <t xml:space="preserve">Hozzájárulás </t>
  </si>
  <si>
    <t>Megyei Polgárvédelmi Szövetség</t>
  </si>
  <si>
    <t>Alattyáni Víz-és Csatornamű Kft.</t>
  </si>
  <si>
    <t xml:space="preserve">Támogatás </t>
  </si>
  <si>
    <t>Magyar Juh-és Kecsketenyésztők Szövetsége</t>
  </si>
  <si>
    <t>Roma Nemzetiségi Önkormányzat</t>
  </si>
  <si>
    <t>Alattyán Községért Alapítvány</t>
  </si>
  <si>
    <t>Jászok Földjén Tur. Egyesület</t>
  </si>
  <si>
    <t>Jászság Egészségért Alapítvány</t>
  </si>
  <si>
    <t>Eszközök vásárlása az iskola étkezőbe</t>
  </si>
  <si>
    <t>Településrendezési Terv felülvizsgálata</t>
  </si>
  <si>
    <t>Csapadékvíz elvezetés terv készítés</t>
  </si>
  <si>
    <t xml:space="preserve"> </t>
  </si>
  <si>
    <t>Alattyáni Polgárőrség</t>
  </si>
  <si>
    <t>Jászsági Ívóvízminőség-javító Program</t>
  </si>
  <si>
    <t>Jászsági Többcélú Társulás tulajdonközösség miatti hozzájárulás</t>
  </si>
  <si>
    <t>Regio-Kom Térségi Kommunális Szolgáltató Társaság 2015.évi tagdíj</t>
  </si>
  <si>
    <t xml:space="preserve">Jászsági Többcélú Társulás </t>
  </si>
  <si>
    <t xml:space="preserve">Polgármesteri Hivatal informatikai eszközök vásárlása (nyomtató, szünetmentes tápegység, routerek, konyhai eszközök) </t>
  </si>
  <si>
    <t>Tárgyi eszköz vásárlás a Háziorvoshoz (nyomtató, vérnyomásmérő)</t>
  </si>
  <si>
    <t xml:space="preserve">Közfoglalkoztatási programokhoz eszközök vásárlása (tenyészkos, kisértékű eszközök, Mobil színpad építéséhez eszközök, Orvosi kerítés építéséhez eszközök) </t>
  </si>
  <si>
    <t>Kerékpár vásárlás Műhelybe</t>
  </si>
  <si>
    <t>Mini körbálázó közfoglalkoztatáshoz</t>
  </si>
  <si>
    <t xml:space="preserve">Teherhordó kerékpár </t>
  </si>
  <si>
    <r>
      <t xml:space="preserve">Tárgyi eszközök vásárlása az </t>
    </r>
    <r>
      <rPr>
        <b/>
        <sz val="8"/>
        <rFont val="Times New Roman CE"/>
        <family val="0"/>
      </rPr>
      <t>Óvodába</t>
    </r>
    <r>
      <rPr>
        <sz val="8"/>
        <rFont val="Times New Roman CE"/>
        <family val="1"/>
      </rPr>
      <t xml:space="preserve"> (tányérok, kancsók, poharak, router)</t>
    </r>
  </si>
  <si>
    <t>Önkormányzat:</t>
  </si>
  <si>
    <t>Festékszóró Bosch közfoglalkoztathoz</t>
  </si>
  <si>
    <t>Fűnyírók, fűkaszák közfoglalkoztatáshoz</t>
  </si>
  <si>
    <t>Fűnyíró parlagfűmentesítési alaphoz</t>
  </si>
  <si>
    <t>Tárgyi eszköz vásárlás a Művelődési Házba (tányérok, poharak, eszközfejlesztési pályázathoz alap)</t>
  </si>
  <si>
    <t>2016-2017</t>
  </si>
  <si>
    <t>I. világháborús emlékmű pályázaton történő felújítása</t>
  </si>
  <si>
    <r>
      <rPr>
        <b/>
        <sz val="9"/>
        <rFont val="Times New Roman CE"/>
        <family val="0"/>
      </rPr>
      <t>Önkormányzat:</t>
    </r>
    <r>
      <rPr>
        <sz val="9"/>
        <rFont val="Times New Roman CE"/>
        <family val="1"/>
      </rPr>
      <t xml:space="preserve"> Útalap építés (Kiskör utca)</t>
    </r>
  </si>
  <si>
    <t>Gecse Árpád Emlékház felújításából származó kintlévőség</t>
  </si>
  <si>
    <t>Óvodánák játékok felújítás</t>
  </si>
  <si>
    <r>
      <rPr>
        <b/>
        <sz val="8"/>
        <rFont val="Times New Roman CE"/>
        <family val="0"/>
      </rPr>
      <t>Polgármesteri Hivatal</t>
    </r>
    <r>
      <rPr>
        <sz val="8"/>
        <rFont val="Times New Roman CE"/>
        <family val="1"/>
      </rPr>
      <t xml:space="preserve"> informatikai hálózatának felújítása, gépek felújítása</t>
    </r>
  </si>
  <si>
    <t>Honvéd u. Belvíz elvezető rendszer felújítása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</si>
</sst>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#,##0.000"/>
  </numFmts>
  <fonts count="8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6" borderId="0" applyNumberFormat="0" applyBorder="0" applyAlignment="0" applyProtection="0"/>
    <xf numFmtId="0" fontId="67" fillId="9" borderId="0" applyNumberFormat="0" applyBorder="0" applyAlignment="0" applyProtection="0"/>
    <xf numFmtId="0" fontId="67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8" borderId="0" applyNumberFormat="0" applyBorder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3" borderId="0" applyNumberFormat="0" applyBorder="0" applyAlignment="0" applyProtection="0"/>
    <xf numFmtId="0" fontId="69" fillId="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54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70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14" borderId="7" applyNumberFormat="0" applyFont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2" borderId="0" applyNumberFormat="0" applyBorder="0" applyAlignment="0" applyProtection="0"/>
    <xf numFmtId="0" fontId="80" fillId="23" borderId="0" applyNumberFormat="0" applyBorder="0" applyAlignment="0" applyProtection="0"/>
    <xf numFmtId="0" fontId="81" fillId="21" borderId="1" applyNumberFormat="0" applyAlignment="0" applyProtection="0"/>
    <xf numFmtId="9" fontId="0" fillId="0" borderId="0" applyFont="0" applyFill="0" applyBorder="0" applyAlignment="0" applyProtection="0"/>
  </cellStyleXfs>
  <cellXfs count="88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8" xfId="60" applyNumberFormat="1" applyFont="1" applyFill="1" applyBorder="1" applyAlignment="1" applyProtection="1">
      <alignment vertical="center"/>
      <protection/>
    </xf>
    <xf numFmtId="164" fontId="21" fillId="0" borderId="18" xfId="60" applyNumberFormat="1" applyFont="1" applyFill="1" applyBorder="1" applyAlignment="1" applyProtection="1">
      <alignment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164" fontId="12" fillId="0" borderId="29" xfId="0" applyNumberFormat="1" applyFont="1" applyFill="1" applyBorder="1" applyAlignment="1">
      <alignment horizontal="right" vertical="center" wrapText="1"/>
    </xf>
    <xf numFmtId="49" fontId="19" fillId="0" borderId="30" xfId="0" applyNumberFormat="1" applyFont="1" applyFill="1" applyBorder="1" applyAlignment="1" quotePrefix="1">
      <alignment horizontal="left" vertical="center" indent="1"/>
    </xf>
    <xf numFmtId="3" fontId="19" fillId="0" borderId="31" xfId="0" applyNumberFormat="1" applyFont="1" applyFill="1" applyBorder="1" applyAlignment="1" applyProtection="1">
      <alignment horizontal="right" vertical="center"/>
      <protection locked="0"/>
    </xf>
    <xf numFmtId="3" fontId="19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1" xfId="0" applyNumberFormat="1" applyFont="1" applyFill="1" applyBorder="1" applyAlignment="1">
      <alignment horizontal="right" vertical="center" wrapText="1"/>
    </xf>
    <xf numFmtId="49" fontId="13" fillId="0" borderId="30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2" fillId="0" borderId="34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4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 applyProtection="1">
      <alignment vertical="center" wrapText="1"/>
      <protection locked="0"/>
    </xf>
    <xf numFmtId="49" fontId="12" fillId="0" borderId="35" xfId="0" applyNumberFormat="1" applyFont="1" applyFill="1" applyBorder="1" applyAlignment="1" applyProtection="1">
      <alignment vertical="center"/>
      <protection locked="0"/>
    </xf>
    <xf numFmtId="49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8" xfId="0" applyNumberFormat="1" applyFont="1" applyFill="1" applyBorder="1" applyAlignment="1" applyProtection="1">
      <alignment vertical="center"/>
      <protection locked="0"/>
    </xf>
    <xf numFmtId="49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6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4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4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3" fontId="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4" xfId="0" applyNumberFormat="1" applyFont="1" applyFill="1" applyBorder="1" applyAlignment="1">
      <alignment horizontal="left" vertical="center" wrapText="1" indent="1"/>
    </xf>
    <xf numFmtId="164" fontId="0" fillId="24" borderId="24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4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/>
      <protection locked="0"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vertical="center" wrapText="1"/>
      <protection/>
    </xf>
    <xf numFmtId="0" fontId="13" fillId="0" borderId="19" xfId="0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0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 indent="1"/>
    </xf>
    <xf numFmtId="0" fontId="13" fillId="0" borderId="40" xfId="0" applyFont="1" applyFill="1" applyBorder="1" applyAlignment="1" applyProtection="1">
      <alignment horizontal="left" vertical="center" inden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4" xfId="61" applyNumberFormat="1" applyFont="1" applyFill="1" applyBorder="1" applyAlignment="1" applyProtection="1">
      <alignment horizontal="center" vertical="center" wrapText="1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1" xfId="61" applyNumberFormat="1" applyFont="1" applyFill="1" applyBorder="1" applyAlignment="1" applyProtection="1">
      <alignment horizontal="center" vertical="center"/>
      <protection/>
    </xf>
    <xf numFmtId="174" fontId="13" fillId="0" borderId="56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4" xfId="61" applyFont="1" applyFill="1" applyBorder="1" applyAlignment="1" applyProtection="1">
      <alignment horizontal="left" vertical="center" wrapText="1"/>
      <protection/>
    </xf>
    <xf numFmtId="173" fontId="13" fillId="0" borderId="19" xfId="61" applyNumberFormat="1" applyFont="1" applyFill="1" applyBorder="1" applyAlignment="1" applyProtection="1">
      <alignment horizontal="center" vertical="center"/>
      <protection/>
    </xf>
    <xf numFmtId="174" fontId="12" fillId="0" borderId="20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left" indent="1"/>
      <protection locked="0"/>
    </xf>
    <xf numFmtId="0" fontId="17" fillId="0" borderId="41" xfId="62" applyFont="1" applyFill="1" applyBorder="1" applyAlignment="1">
      <alignment horizontal="right" indent="1"/>
      <protection/>
    </xf>
    <xf numFmtId="3" fontId="17" fillId="0" borderId="41" xfId="62" applyNumberFormat="1" applyFont="1" applyFill="1" applyBorder="1" applyProtection="1">
      <alignment/>
      <protection locked="0"/>
    </xf>
    <xf numFmtId="3" fontId="17" fillId="0" borderId="56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2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6" xfId="62" applyFont="1" applyFill="1" applyBorder="1" applyAlignment="1">
      <alignment horizontal="center" vertical="center"/>
      <protection/>
    </xf>
    <xf numFmtId="0" fontId="35" fillId="0" borderId="14" xfId="62" applyFont="1" applyFill="1" applyBorder="1" applyAlignment="1">
      <alignment horizontal="center" vertical="center" wrapText="1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17" fillId="0" borderId="54" xfId="62" applyFont="1" applyFill="1" applyBorder="1" applyAlignment="1" applyProtection="1">
      <alignment horizontal="left" indent="1"/>
      <protection locked="0"/>
    </xf>
    <xf numFmtId="0" fontId="17" fillId="0" borderId="19" xfId="62" applyFont="1" applyFill="1" applyBorder="1" applyAlignment="1">
      <alignment horizontal="right" indent="1"/>
      <protection/>
    </xf>
    <xf numFmtId="3" fontId="17" fillId="0" borderId="19" xfId="62" applyNumberFormat="1" applyFont="1" applyFill="1" applyBorder="1" applyProtection="1">
      <alignment/>
      <protection locked="0"/>
    </xf>
    <xf numFmtId="3" fontId="17" fillId="0" borderId="20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left" vertical="center" wrapText="1" indent="1"/>
      <protection locked="0"/>
    </xf>
    <xf numFmtId="175" fontId="6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 indent="5"/>
    </xf>
    <xf numFmtId="175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6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1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1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41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4" xfId="40" applyNumberFormat="1" applyFont="1" applyBorder="1" applyAlignment="1" applyProtection="1">
      <alignment horizontal="center" vertical="center" wrapText="1"/>
      <protection/>
    </xf>
    <xf numFmtId="166" fontId="42" fillId="0" borderId="56" xfId="40" applyNumberFormat="1" applyFont="1" applyBorder="1" applyAlignment="1" applyProtection="1">
      <alignment horizontal="center" vertical="top" wrapText="1"/>
      <protection locked="0"/>
    </xf>
    <xf numFmtId="166" fontId="42" fillId="0" borderId="17" xfId="40" applyNumberFormat="1" applyFont="1" applyBorder="1" applyAlignment="1" applyProtection="1">
      <alignment horizontal="center" vertical="top" wrapText="1"/>
      <protection locked="0"/>
    </xf>
    <xf numFmtId="166" fontId="42" fillId="0" borderId="62" xfId="40" applyNumberFormat="1" applyFont="1" applyBorder="1" applyAlignment="1" applyProtection="1">
      <alignment horizontal="center" vertical="top" wrapText="1"/>
      <protection locked="0"/>
    </xf>
    <xf numFmtId="166" fontId="42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horizontal="right" vertical="center" wrapText="1" indent="1"/>
      <protection/>
    </xf>
    <xf numFmtId="0" fontId="13" fillId="0" borderId="41" xfId="0" applyFont="1" applyFill="1" applyBorder="1" applyAlignment="1" applyProtection="1">
      <alignment horizontal="left"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2" xfId="0" applyNumberFormat="1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2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5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6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8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9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8" xfId="0" applyFont="1" applyFill="1" applyBorder="1" applyAlignment="1" applyProtection="1">
      <alignment horizontal="right"/>
      <protection/>
    </xf>
    <xf numFmtId="164" fontId="21" fillId="0" borderId="18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9" xfId="60" applyFont="1" applyFill="1" applyBorder="1" applyAlignment="1" applyProtection="1">
      <alignment horizontal="left" vertical="center" wrapText="1" indent="6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1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6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60" applyFont="1" applyFill="1" applyBorder="1" applyAlignment="1" applyProtection="1">
      <alignment horizontal="center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9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6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67" xfId="6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5" xfId="60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41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7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4" xfId="62" applyFont="1" applyFill="1" applyBorder="1" applyAlignment="1" applyProtection="1">
      <alignment horizontal="center" vertical="center" wrapText="1"/>
      <protection/>
    </xf>
    <xf numFmtId="0" fontId="28" fillId="0" borderId="19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173" fontId="13" fillId="0" borderId="40" xfId="61" applyNumberFormat="1" applyFont="1" applyFill="1" applyBorder="1" applyAlignment="1" applyProtection="1">
      <alignment horizontal="center" vertical="center"/>
      <protection/>
    </xf>
    <xf numFmtId="172" fontId="18" fillId="0" borderId="40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1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18" fillId="0" borderId="54" xfId="62" applyFont="1" applyFill="1" applyBorder="1" applyAlignment="1" applyProtection="1">
      <alignment vertical="center" wrapText="1"/>
      <protection/>
    </xf>
    <xf numFmtId="172" fontId="18" fillId="0" borderId="19" xfId="62" applyNumberFormat="1" applyFont="1" applyFill="1" applyBorder="1" applyAlignment="1" applyProtection="1">
      <alignment horizontal="right"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0" fontId="29" fillId="0" borderId="0" xfId="62" applyFont="1" applyFill="1" applyProtection="1">
      <alignment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2" applyFont="1" applyFill="1" applyBorder="1" applyAlignment="1">
      <alignment horizontal="center" vertical="center"/>
      <protection/>
    </xf>
    <xf numFmtId="0" fontId="16" fillId="0" borderId="59" xfId="62" applyFont="1" applyFill="1" applyBorder="1" applyAlignment="1">
      <alignment horizontal="center" vertical="center" wrapText="1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7" fillId="0" borderId="36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8" xfId="62" applyFont="1" applyFill="1" applyBorder="1" applyAlignment="1">
      <alignment horizontal="center" vertical="center"/>
      <protection/>
    </xf>
    <xf numFmtId="0" fontId="35" fillId="0" borderId="59" xfId="62" applyFont="1" applyFill="1" applyBorder="1" applyAlignment="1">
      <alignment horizontal="center" vertical="center" wrapText="1"/>
      <protection/>
    </xf>
    <xf numFmtId="0" fontId="35" fillId="0" borderId="60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53" xfId="62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49" fontId="13" fillId="0" borderId="3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67" xfId="6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4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8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8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left" vertical="center" wrapText="1"/>
      <protection/>
    </xf>
    <xf numFmtId="0" fontId="12" fillId="0" borderId="65" xfId="60" applyFont="1" applyFill="1" applyBorder="1" applyAlignment="1" applyProtection="1">
      <alignment horizontal="left" vertical="center" wrapText="1"/>
      <protection/>
    </xf>
    <xf numFmtId="0" fontId="13" fillId="0" borderId="4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wrapText="1" indent="1"/>
      <protection locked="0"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49" fontId="13" fillId="0" borderId="36" xfId="60" applyNumberFormat="1" applyFont="1" applyFill="1" applyBorder="1" applyAlignment="1" applyProtection="1">
      <alignment horizontal="center" vertical="center" wrapText="1"/>
      <protection/>
    </xf>
    <xf numFmtId="49" fontId="13" fillId="0" borderId="67" xfId="60" applyNumberFormat="1" applyFont="1" applyFill="1" applyBorder="1" applyAlignment="1" applyProtection="1">
      <alignment horizontal="center" vertical="center" wrapText="1"/>
      <protection/>
    </xf>
    <xf numFmtId="164" fontId="13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5" fontId="0" fillId="0" borderId="0" xfId="0" applyNumberFormat="1" applyFill="1" applyAlignment="1">
      <alignment/>
    </xf>
    <xf numFmtId="1" fontId="3" fillId="24" borderId="46" xfId="0" applyNumberFormat="1" applyFont="1" applyFill="1" applyBorder="1" applyAlignment="1" applyProtection="1">
      <alignment horizontal="center" vertical="center" wrapText="1"/>
      <protection/>
    </xf>
    <xf numFmtId="1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3" xfId="0" applyFont="1" applyFill="1" applyBorder="1" applyAlignment="1" applyProtection="1">
      <alignment horizontal="left" vertical="center" indent="1"/>
      <protection locked="0"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17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61" xfId="60" applyNumberFormat="1" applyFont="1" applyFill="1" applyBorder="1" applyAlignment="1" applyProtection="1">
      <alignment horizontal="center" vertical="center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8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right" vertical="center"/>
    </xf>
    <xf numFmtId="164" fontId="12" fillId="0" borderId="24" xfId="0" applyNumberFormat="1" applyFont="1" applyFill="1" applyBorder="1" applyAlignment="1">
      <alignment horizontal="center" vertical="center" wrapText="1"/>
    </xf>
    <xf numFmtId="171" fontId="28" fillId="0" borderId="35" xfId="0" applyNumberFormat="1" applyFont="1" applyFill="1" applyBorder="1" applyAlignment="1">
      <alignment horizontal="left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64" fontId="0" fillId="0" borderId="27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7" xfId="0" applyNumberFormat="1" applyFill="1" applyBorder="1" applyAlignment="1" applyProtection="1">
      <alignment horizontal="left" vertical="center" wrapText="1"/>
      <protection locked="0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88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89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left" vertical="center" wrapText="1" indent="2"/>
    </xf>
    <xf numFmtId="164" fontId="3" fillId="0" borderId="88" xfId="0" applyNumberFormat="1" applyFont="1" applyFill="1" applyBorder="1" applyAlignment="1">
      <alignment horizontal="left" vertical="center" wrapText="1" indent="2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8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7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87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89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6" fillId="0" borderId="89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right"/>
    </xf>
    <xf numFmtId="0" fontId="6" fillId="0" borderId="8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8" xfId="62" applyFont="1" applyFill="1" applyBorder="1" applyAlignment="1" applyProtection="1">
      <alignment horizontal="center" vertical="center" wrapText="1"/>
      <protection/>
    </xf>
    <xf numFmtId="0" fontId="33" fillId="0" borderId="67" xfId="62" applyFont="1" applyFill="1" applyBorder="1" applyAlignment="1" applyProtection="1">
      <alignment horizontal="center" vertical="center" wrapText="1"/>
      <protection/>
    </xf>
    <xf numFmtId="0" fontId="33" fillId="0" borderId="36" xfId="62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21" fillId="0" borderId="43" xfId="61" applyFont="1" applyFill="1" applyBorder="1" applyAlignment="1" applyProtection="1">
      <alignment horizontal="center" vertical="center" textRotation="90"/>
      <protection/>
    </xf>
    <xf numFmtId="0" fontId="21" fillId="0" borderId="41" xfId="61" applyFont="1" applyFill="1" applyBorder="1" applyAlignment="1" applyProtection="1">
      <alignment horizontal="center" vertical="center" textRotation="90"/>
      <protection/>
    </xf>
    <xf numFmtId="0" fontId="32" fillId="0" borderId="40" xfId="62" applyFont="1" applyFill="1" applyBorder="1" applyAlignment="1" applyProtection="1">
      <alignment horizontal="center" vertical="center" wrapText="1"/>
      <protection/>
    </xf>
    <xf numFmtId="0" fontId="32" fillId="0" borderId="11" xfId="62" applyFont="1" applyFill="1" applyBorder="1" applyAlignment="1" applyProtection="1">
      <alignment horizontal="center" vertical="center" wrapText="1"/>
      <protection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62" xfId="62" applyFont="1" applyFill="1" applyBorder="1" applyAlignment="1" applyProtection="1">
      <alignment horizontal="center" vertical="center" wrapText="1"/>
      <protection/>
    </xf>
    <xf numFmtId="0" fontId="32" fillId="0" borderId="40" xfId="62" applyFont="1" applyFill="1" applyBorder="1" applyAlignment="1" applyProtection="1">
      <alignment horizontal="center" wrapText="1"/>
      <protection/>
    </xf>
    <xf numFmtId="0" fontId="32" fillId="0" borderId="60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1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0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1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4" xfId="62" applyFont="1" applyFill="1" applyBorder="1" applyAlignment="1">
      <alignment horizontal="left"/>
      <protection/>
    </xf>
    <xf numFmtId="0" fontId="16" fillId="0" borderId="44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4" xfId="62" applyFont="1" applyFill="1" applyBorder="1" applyAlignment="1">
      <alignment horizontal="left" indent="1"/>
      <protection/>
    </xf>
    <xf numFmtId="0" fontId="16" fillId="0" borderId="44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22">
      <selection activeCell="A10" sqref="A10"/>
    </sheetView>
  </sheetViews>
  <sheetFormatPr defaultColWidth="9.00390625" defaultRowHeight="12.75"/>
  <cols>
    <col min="1" max="1" width="46.375" style="308" customWidth="1"/>
    <col min="2" max="2" width="66.125" style="308" customWidth="1"/>
    <col min="3" max="16384" width="9.375" style="308" customWidth="1"/>
  </cols>
  <sheetData>
    <row r="1" ht="18.75">
      <c r="A1" s="497" t="s">
        <v>109</v>
      </c>
    </row>
    <row r="3" spans="1:2" ht="12.75">
      <c r="A3" s="498"/>
      <c r="B3" s="498"/>
    </row>
    <row r="4" spans="1:2" ht="15.75">
      <c r="A4" s="473" t="s">
        <v>790</v>
      </c>
      <c r="B4" s="499"/>
    </row>
    <row r="5" spans="1:2" s="500" customFormat="1" ht="12.75">
      <c r="A5" s="498"/>
      <c r="B5" s="498"/>
    </row>
    <row r="6" spans="1:2" ht="12.75">
      <c r="A6" s="498" t="s">
        <v>519</v>
      </c>
      <c r="B6" s="498" t="s">
        <v>520</v>
      </c>
    </row>
    <row r="7" spans="1:2" ht="12.75">
      <c r="A7" s="498" t="s">
        <v>521</v>
      </c>
      <c r="B7" s="498" t="s">
        <v>522</v>
      </c>
    </row>
    <row r="8" spans="1:2" ht="12.75">
      <c r="A8" s="498" t="s">
        <v>523</v>
      </c>
      <c r="B8" s="498" t="s">
        <v>524</v>
      </c>
    </row>
    <row r="9" spans="1:2" ht="12.75">
      <c r="A9" s="498"/>
      <c r="B9" s="498"/>
    </row>
    <row r="10" spans="1:2" ht="15.75">
      <c r="A10" s="473" t="str">
        <f>+CONCATENATE(LEFT(A4,4),". évi módosított előirányzat BEVÉTELEK")</f>
        <v>2016. évi módosított előirányzat BEVÉTELEK</v>
      </c>
      <c r="B10" s="499"/>
    </row>
    <row r="11" spans="1:2" ht="12.75">
      <c r="A11" s="498"/>
      <c r="B11" s="498"/>
    </row>
    <row r="12" spans="1:2" s="500" customFormat="1" ht="12.75">
      <c r="A12" s="498" t="s">
        <v>525</v>
      </c>
      <c r="B12" s="498" t="s">
        <v>531</v>
      </c>
    </row>
    <row r="13" spans="1:2" ht="12.75">
      <c r="A13" s="498" t="s">
        <v>526</v>
      </c>
      <c r="B13" s="498" t="s">
        <v>532</v>
      </c>
    </row>
    <row r="14" spans="1:2" ht="12.75">
      <c r="A14" s="498" t="s">
        <v>527</v>
      </c>
      <c r="B14" s="498" t="s">
        <v>533</v>
      </c>
    </row>
    <row r="15" spans="1:2" ht="12.75">
      <c r="A15" s="498"/>
      <c r="B15" s="498"/>
    </row>
    <row r="16" spans="1:2" ht="14.25">
      <c r="A16" s="501" t="str">
        <f>+CONCATENATE(LEFT(A4,4),". évi teljesítés BEVÉTELEK")</f>
        <v>2016. évi teljesítés BEVÉTELEK</v>
      </c>
      <c r="B16" s="499"/>
    </row>
    <row r="17" spans="1:2" ht="12.75">
      <c r="A17" s="498"/>
      <c r="B17" s="498"/>
    </row>
    <row r="18" spans="1:2" ht="12.75">
      <c r="A18" s="498" t="s">
        <v>528</v>
      </c>
      <c r="B18" s="498" t="s">
        <v>534</v>
      </c>
    </row>
    <row r="19" spans="1:2" ht="12.75">
      <c r="A19" s="498" t="s">
        <v>529</v>
      </c>
      <c r="B19" s="498" t="s">
        <v>535</v>
      </c>
    </row>
    <row r="20" spans="1:2" ht="12.75">
      <c r="A20" s="498" t="s">
        <v>530</v>
      </c>
      <c r="B20" s="498" t="s">
        <v>536</v>
      </c>
    </row>
    <row r="21" spans="1:2" ht="12.75">
      <c r="A21" s="498"/>
      <c r="B21" s="498"/>
    </row>
    <row r="22" spans="1:2" ht="15.75">
      <c r="A22" s="473" t="str">
        <f>+CONCATENATE(LEFT(A4,4),". évi eredeti előirányzat KIADÁSOK")</f>
        <v>2016. évi eredeti előirányzat KIADÁSOK</v>
      </c>
      <c r="B22" s="499"/>
    </row>
    <row r="23" spans="1:2" ht="12.75">
      <c r="A23" s="498"/>
      <c r="B23" s="498"/>
    </row>
    <row r="24" spans="1:2" ht="12.75">
      <c r="A24" s="498" t="s">
        <v>537</v>
      </c>
      <c r="B24" s="498" t="s">
        <v>543</v>
      </c>
    </row>
    <row r="25" spans="1:2" ht="12.75">
      <c r="A25" s="498" t="s">
        <v>516</v>
      </c>
      <c r="B25" s="498" t="s">
        <v>544</v>
      </c>
    </row>
    <row r="26" spans="1:2" ht="12.75">
      <c r="A26" s="498" t="s">
        <v>538</v>
      </c>
      <c r="B26" s="498" t="s">
        <v>545</v>
      </c>
    </row>
    <row r="27" spans="1:2" ht="12.75">
      <c r="A27" s="498"/>
      <c r="B27" s="498"/>
    </row>
    <row r="28" spans="1:2" ht="15.75">
      <c r="A28" s="473" t="str">
        <f>+CONCATENATE(LEFT(A4,4),". évi módosított előirányzat KIADÁSOK")</f>
        <v>2016. évi módosított előirányzat KIADÁSOK</v>
      </c>
      <c r="B28" s="499"/>
    </row>
    <row r="29" spans="1:2" ht="12.75">
      <c r="A29" s="498"/>
      <c r="B29" s="498"/>
    </row>
    <row r="30" spans="1:2" ht="12.75">
      <c r="A30" s="498" t="s">
        <v>539</v>
      </c>
      <c r="B30" s="498" t="s">
        <v>550</v>
      </c>
    </row>
    <row r="31" spans="1:2" ht="12.75">
      <c r="A31" s="498" t="s">
        <v>517</v>
      </c>
      <c r="B31" s="498" t="s">
        <v>547</v>
      </c>
    </row>
    <row r="32" spans="1:2" ht="12.75">
      <c r="A32" s="498" t="s">
        <v>540</v>
      </c>
      <c r="B32" s="498" t="s">
        <v>546</v>
      </c>
    </row>
    <row r="33" spans="1:2" ht="12.75">
      <c r="A33" s="498"/>
      <c r="B33" s="498"/>
    </row>
    <row r="34" spans="1:2" ht="15.75">
      <c r="A34" s="502" t="str">
        <f>+CONCATENATE(LEFT(A4,4),". évi teljesítés KIADÁSOK")</f>
        <v>2016. évi teljesítés KIADÁSOK</v>
      </c>
      <c r="B34" s="499"/>
    </row>
    <row r="35" spans="1:2" ht="12.75">
      <c r="A35" s="498"/>
      <c r="B35" s="498"/>
    </row>
    <row r="36" spans="1:2" ht="12.75">
      <c r="A36" s="498" t="s">
        <v>541</v>
      </c>
      <c r="B36" s="498" t="s">
        <v>551</v>
      </c>
    </row>
    <row r="37" spans="1:2" ht="12.75">
      <c r="A37" s="498" t="s">
        <v>518</v>
      </c>
      <c r="B37" s="498" t="s">
        <v>549</v>
      </c>
    </row>
    <row r="38" spans="1:2" ht="12.75">
      <c r="A38" s="498" t="s">
        <v>542</v>
      </c>
      <c r="B38" s="498" t="s">
        <v>548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23"/>
  <sheetViews>
    <sheetView zoomScaleSheetLayoutView="130" workbookViewId="0" topLeftCell="A1">
      <selection activeCell="M34" activeCellId="1" sqref="I13 M3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58" t="s">
        <v>1</v>
      </c>
      <c r="B1" s="758"/>
      <c r="C1" s="758"/>
      <c r="D1" s="758"/>
      <c r="E1" s="758"/>
      <c r="F1" s="758"/>
      <c r="G1" s="758"/>
      <c r="H1" s="760" t="str">
        <f>+CONCATENATE("4. melléklet a ……/",LEFT(ÖSSZEFÜGGÉSEK!A4,4)+1,". (……) önkormányzati rendelethez")</f>
        <v>4. melléklet a ……/2017. (……) önkormányzati rendelethez</v>
      </c>
    </row>
    <row r="2" spans="1:8" ht="23.25" customHeight="1" thickBot="1">
      <c r="A2" s="25"/>
      <c r="B2" s="10"/>
      <c r="C2" s="10"/>
      <c r="D2" s="10"/>
      <c r="E2" s="10"/>
      <c r="F2" s="757" t="s">
        <v>51</v>
      </c>
      <c r="G2" s="757"/>
      <c r="H2" s="760"/>
    </row>
    <row r="3" spans="1:8" s="6" customFormat="1" ht="48.75" customHeight="1" thickBot="1">
      <c r="A3" s="26" t="s">
        <v>58</v>
      </c>
      <c r="B3" s="27" t="s">
        <v>56</v>
      </c>
      <c r="C3" s="27" t="s">
        <v>57</v>
      </c>
      <c r="D3" s="27" t="str">
        <f>+'3.sz.mell.'!D3</f>
        <v>Felhasználás 2015. XII.31-ig</v>
      </c>
      <c r="E3" s="27" t="str">
        <f>+'3.sz.mell.'!E3</f>
        <v>2016. évi módosított előirányzat</v>
      </c>
      <c r="F3" s="103" t="str">
        <f>+'3.sz.mell.'!F3</f>
        <v>2016. évi teljesítés</v>
      </c>
      <c r="G3" s="102" t="str">
        <f>+'3.sz.mell.'!G3</f>
        <v>Összes teljesítés 2016. dec. 31-ig</v>
      </c>
      <c r="H3" s="760"/>
    </row>
    <row r="4" spans="1:8" s="10" customFormat="1" ht="15" customHeight="1" thickBot="1">
      <c r="A4" s="466" t="s">
        <v>426</v>
      </c>
      <c r="B4" s="467" t="s">
        <v>427</v>
      </c>
      <c r="C4" s="467" t="s">
        <v>428</v>
      </c>
      <c r="D4" s="467" t="s">
        <v>429</v>
      </c>
      <c r="E4" s="467" t="s">
        <v>430</v>
      </c>
      <c r="F4" s="47" t="s">
        <v>506</v>
      </c>
      <c r="G4" s="468" t="s">
        <v>552</v>
      </c>
      <c r="H4" s="760"/>
    </row>
    <row r="5" spans="1:8" ht="32.25" customHeight="1">
      <c r="A5" s="740" t="s">
        <v>835</v>
      </c>
      <c r="B5" s="2">
        <v>808</v>
      </c>
      <c r="C5" s="11">
        <v>2016</v>
      </c>
      <c r="D5" s="2"/>
      <c r="E5" s="2">
        <v>1091</v>
      </c>
      <c r="F5" s="48">
        <v>808</v>
      </c>
      <c r="G5" s="49">
        <f>+D5+F5</f>
        <v>808</v>
      </c>
      <c r="H5" s="760"/>
    </row>
    <row r="6" spans="1:8" ht="30" customHeight="1">
      <c r="A6" s="742" t="s">
        <v>832</v>
      </c>
      <c r="B6" s="2">
        <v>510</v>
      </c>
      <c r="C6" s="332">
        <v>2016</v>
      </c>
      <c r="D6" s="2"/>
      <c r="E6" s="2">
        <v>510</v>
      </c>
      <c r="F6" s="48">
        <v>510</v>
      </c>
      <c r="G6" s="49">
        <v>510</v>
      </c>
      <c r="H6" s="760"/>
    </row>
    <row r="7" spans="1:8" ht="15.75" customHeight="1">
      <c r="A7" s="16" t="s">
        <v>797</v>
      </c>
      <c r="B7" s="2">
        <v>70</v>
      </c>
      <c r="C7" s="332">
        <v>2016</v>
      </c>
      <c r="D7" s="2"/>
      <c r="E7" s="2">
        <v>71</v>
      </c>
      <c r="F7" s="48">
        <v>70</v>
      </c>
      <c r="G7" s="49">
        <f aca="true" t="shared" si="0" ref="G7:G15">+D7+F7</f>
        <v>70</v>
      </c>
      <c r="H7" s="760"/>
    </row>
    <row r="8" spans="1:8" ht="15.75" customHeight="1">
      <c r="A8" s="711" t="s">
        <v>831</v>
      </c>
      <c r="B8" s="2">
        <v>1000</v>
      </c>
      <c r="C8" s="332">
        <v>2016</v>
      </c>
      <c r="D8" s="2"/>
      <c r="E8" s="2">
        <v>1000</v>
      </c>
      <c r="F8" s="48">
        <v>1000</v>
      </c>
      <c r="G8" s="49">
        <f t="shared" si="0"/>
        <v>1000</v>
      </c>
      <c r="H8" s="760"/>
    </row>
    <row r="9" spans="1:8" ht="15.75" customHeight="1">
      <c r="A9" s="711" t="s">
        <v>787</v>
      </c>
      <c r="B9" s="2">
        <v>3443</v>
      </c>
      <c r="C9" s="332">
        <v>2016</v>
      </c>
      <c r="D9" s="2"/>
      <c r="E9" s="2">
        <v>2750</v>
      </c>
      <c r="F9" s="48">
        <v>3443</v>
      </c>
      <c r="G9" s="49">
        <f t="shared" si="0"/>
        <v>3443</v>
      </c>
      <c r="H9" s="760"/>
    </row>
    <row r="10" spans="1:8" ht="24" customHeight="1">
      <c r="A10" s="16" t="s">
        <v>833</v>
      </c>
      <c r="B10" s="2">
        <v>4324</v>
      </c>
      <c r="C10" s="332">
        <v>2016</v>
      </c>
      <c r="D10" s="2"/>
      <c r="E10" s="2">
        <v>4324</v>
      </c>
      <c r="F10" s="48">
        <v>4324</v>
      </c>
      <c r="G10" s="49">
        <f t="shared" si="0"/>
        <v>4324</v>
      </c>
      <c r="H10" s="760"/>
    </row>
    <row r="11" spans="1:8" ht="15.75" customHeight="1">
      <c r="A11" s="16" t="s">
        <v>834</v>
      </c>
      <c r="B11" s="2"/>
      <c r="C11" s="332">
        <v>2016</v>
      </c>
      <c r="D11" s="2"/>
      <c r="E11" s="2">
        <v>190</v>
      </c>
      <c r="F11" s="48"/>
      <c r="G11" s="49">
        <f t="shared" si="0"/>
        <v>0</v>
      </c>
      <c r="H11" s="760"/>
    </row>
    <row r="12" spans="1:8" ht="15.75" customHeight="1">
      <c r="A12" s="16" t="s">
        <v>836</v>
      </c>
      <c r="B12" s="2"/>
      <c r="C12" s="332">
        <v>2016</v>
      </c>
      <c r="D12" s="2"/>
      <c r="E12" s="2">
        <v>1096</v>
      </c>
      <c r="F12" s="48"/>
      <c r="G12" s="49">
        <v>455</v>
      </c>
      <c r="H12" s="760"/>
    </row>
    <row r="13" spans="1:8" ht="15.75" customHeight="1">
      <c r="A13" s="16"/>
      <c r="B13" s="2"/>
      <c r="C13" s="332"/>
      <c r="D13" s="2"/>
      <c r="E13" s="2"/>
      <c r="F13" s="48"/>
      <c r="G13" s="49">
        <f t="shared" si="0"/>
        <v>0</v>
      </c>
      <c r="H13" s="760"/>
    </row>
    <row r="14" spans="1:8" ht="15.75" customHeight="1">
      <c r="A14" s="16"/>
      <c r="B14" s="2"/>
      <c r="C14" s="332"/>
      <c r="D14" s="2"/>
      <c r="E14" s="2"/>
      <c r="F14" s="48"/>
      <c r="G14" s="49">
        <f t="shared" si="0"/>
        <v>0</v>
      </c>
      <c r="H14" s="760"/>
    </row>
    <row r="15" spans="1:8" ht="15.75" customHeight="1">
      <c r="A15" s="16"/>
      <c r="B15" s="2"/>
      <c r="C15" s="332"/>
      <c r="D15" s="2"/>
      <c r="E15" s="2"/>
      <c r="F15" s="48"/>
      <c r="G15" s="49">
        <f t="shared" si="0"/>
        <v>0</v>
      </c>
      <c r="H15" s="760"/>
    </row>
    <row r="16" spans="1:8" ht="15.75" customHeight="1">
      <c r="A16" s="16"/>
      <c r="B16" s="2"/>
      <c r="C16" s="332"/>
      <c r="D16" s="2"/>
      <c r="E16" s="2"/>
      <c r="F16" s="48"/>
      <c r="G16" s="49">
        <f aca="true" t="shared" si="1" ref="G16:G22">+D16+F16</f>
        <v>0</v>
      </c>
      <c r="H16" s="760"/>
    </row>
    <row r="17" spans="1:8" ht="15.75" customHeight="1">
      <c r="A17" s="16"/>
      <c r="B17" s="2"/>
      <c r="C17" s="332"/>
      <c r="D17" s="2"/>
      <c r="E17" s="2"/>
      <c r="F17" s="48"/>
      <c r="G17" s="49">
        <f t="shared" si="1"/>
        <v>0</v>
      </c>
      <c r="H17" s="760"/>
    </row>
    <row r="18" spans="1:8" ht="15.75" customHeight="1">
      <c r="A18" s="16"/>
      <c r="B18" s="2"/>
      <c r="C18" s="332"/>
      <c r="D18" s="2"/>
      <c r="E18" s="2"/>
      <c r="F18" s="48"/>
      <c r="G18" s="49">
        <f t="shared" si="1"/>
        <v>0</v>
      </c>
      <c r="H18" s="760"/>
    </row>
    <row r="19" spans="1:8" ht="15.75" customHeight="1">
      <c r="A19" s="16"/>
      <c r="B19" s="2"/>
      <c r="C19" s="332"/>
      <c r="D19" s="2"/>
      <c r="E19" s="2"/>
      <c r="F19" s="48"/>
      <c r="G19" s="49">
        <f t="shared" si="1"/>
        <v>0</v>
      </c>
      <c r="H19" s="760"/>
    </row>
    <row r="20" spans="1:8" ht="15.75" customHeight="1">
      <c r="A20" s="16"/>
      <c r="B20" s="2"/>
      <c r="C20" s="332"/>
      <c r="D20" s="2"/>
      <c r="E20" s="2"/>
      <c r="F20" s="48"/>
      <c r="G20" s="49">
        <f t="shared" si="1"/>
        <v>0</v>
      </c>
      <c r="H20" s="760"/>
    </row>
    <row r="21" spans="1:8" ht="15.75" customHeight="1">
      <c r="A21" s="16"/>
      <c r="B21" s="2"/>
      <c r="C21" s="332"/>
      <c r="D21" s="2"/>
      <c r="E21" s="2"/>
      <c r="F21" s="48"/>
      <c r="G21" s="49">
        <f t="shared" si="1"/>
        <v>0</v>
      </c>
      <c r="H21" s="760"/>
    </row>
    <row r="22" spans="1:8" s="15" customFormat="1" ht="18" customHeight="1" thickBot="1">
      <c r="A22" s="17"/>
      <c r="B22" s="3"/>
      <c r="C22" s="333"/>
      <c r="D22" s="3"/>
      <c r="E22" s="3"/>
      <c r="F22" s="50"/>
      <c r="G22" s="49">
        <f t="shared" si="1"/>
        <v>0</v>
      </c>
      <c r="H22" s="760"/>
    </row>
    <row r="23" spans="1:7" ht="13.5" thickBot="1">
      <c r="A23" s="28" t="s">
        <v>54</v>
      </c>
      <c r="B23" s="13">
        <f>SUM(B5:B22)</f>
        <v>10155</v>
      </c>
      <c r="C23" s="20"/>
      <c r="D23" s="13">
        <f>SUM(D5:D22)</f>
        <v>0</v>
      </c>
      <c r="E23" s="13">
        <f>SUM(E5:E22)</f>
        <v>11032</v>
      </c>
      <c r="F23" s="13">
        <f>SUM(F5:F22)</f>
        <v>10155</v>
      </c>
      <c r="G23" s="14">
        <f>SUM(G5:G22)</f>
        <v>10610</v>
      </c>
    </row>
  </sheetData>
  <sheetProtection/>
  <mergeCells count="3">
    <mergeCell ref="F2:G2"/>
    <mergeCell ref="A1:G1"/>
    <mergeCell ref="H1:H2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8"/>
  <sheetViews>
    <sheetView zoomScale="130" zoomScaleNormal="130" zoomScaleSheetLayoutView="100" workbookViewId="0" topLeftCell="A19">
      <selection activeCell="M34" activeCellId="1" sqref="I13 M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61" t="s">
        <v>798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7" t="str">
        <f>+CONCATENATE("5. melléklet a ……/",LEFT(ÖSSZEFÜGGÉSEK!A4,4)+1,". (……) önkormányzati rendelethez    ")</f>
        <v>5. melléklet a ……/2017. (……) önkormányzati rendelethez    </v>
      </c>
    </row>
    <row r="2" spans="1:14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762" t="s">
        <v>51</v>
      </c>
      <c r="M2" s="762"/>
      <c r="N2" s="767"/>
    </row>
    <row r="3" spans="1:14" ht="13.5" thickBot="1">
      <c r="A3" s="777" t="s">
        <v>92</v>
      </c>
      <c r="B3" s="765" t="s">
        <v>182</v>
      </c>
      <c r="C3" s="765"/>
      <c r="D3" s="765"/>
      <c r="E3" s="765"/>
      <c r="F3" s="765"/>
      <c r="G3" s="765"/>
      <c r="H3" s="765"/>
      <c r="I3" s="765"/>
      <c r="J3" s="772" t="s">
        <v>184</v>
      </c>
      <c r="K3" s="772"/>
      <c r="L3" s="772"/>
      <c r="M3" s="772"/>
      <c r="N3" s="767"/>
    </row>
    <row r="4" spans="1:14" ht="15" customHeight="1" thickBot="1">
      <c r="A4" s="778"/>
      <c r="B4" s="766" t="s">
        <v>185</v>
      </c>
      <c r="C4" s="763" t="s">
        <v>186</v>
      </c>
      <c r="D4" s="776" t="s">
        <v>180</v>
      </c>
      <c r="E4" s="776"/>
      <c r="F4" s="776"/>
      <c r="G4" s="776"/>
      <c r="H4" s="776"/>
      <c r="I4" s="776"/>
      <c r="J4" s="773"/>
      <c r="K4" s="773"/>
      <c r="L4" s="773"/>
      <c r="M4" s="773"/>
      <c r="N4" s="767"/>
    </row>
    <row r="5" spans="1:14" ht="21.75" thickBot="1">
      <c r="A5" s="778"/>
      <c r="B5" s="766"/>
      <c r="C5" s="763"/>
      <c r="D5" s="52" t="s">
        <v>185</v>
      </c>
      <c r="E5" s="52" t="s">
        <v>186</v>
      </c>
      <c r="F5" s="52" t="s">
        <v>185</v>
      </c>
      <c r="G5" s="52" t="s">
        <v>186</v>
      </c>
      <c r="H5" s="52" t="s">
        <v>185</v>
      </c>
      <c r="I5" s="52" t="s">
        <v>186</v>
      </c>
      <c r="J5" s="773"/>
      <c r="K5" s="773"/>
      <c r="L5" s="773"/>
      <c r="M5" s="773"/>
      <c r="N5" s="767"/>
    </row>
    <row r="6" spans="1:14" ht="32.25" thickBot="1">
      <c r="A6" s="779"/>
      <c r="B6" s="763" t="s">
        <v>181</v>
      </c>
      <c r="C6" s="763"/>
      <c r="D6" s="763" t="str">
        <f>+CONCATENATE(LEFT(ÖSSZEFÜGGÉSEK!A4,4),". előtt")</f>
        <v>2016. előtt</v>
      </c>
      <c r="E6" s="763"/>
      <c r="F6" s="763" t="str">
        <f>+CONCATENATE(LEFT(ÖSSZEFÜGGÉSEK!A4,4),". évi")</f>
        <v>2016. évi</v>
      </c>
      <c r="G6" s="763"/>
      <c r="H6" s="766" t="str">
        <f>+CONCATENATE(LEFT(ÖSSZEFÜGGÉSEK!A4,4),". után")</f>
        <v>2016. után</v>
      </c>
      <c r="I6" s="766"/>
      <c r="J6" s="51" t="str">
        <f>+D6</f>
        <v>2016. előtt</v>
      </c>
      <c r="K6" s="52" t="str">
        <f>+F6</f>
        <v>2016. évi</v>
      </c>
      <c r="L6" s="51" t="s">
        <v>38</v>
      </c>
      <c r="M6" s="52" t="str">
        <f>+CONCATENATE("Teljesítés %-a ",LEFT(ÖSSZEFÜGGÉSEK!A4,4),". XII. 31-ig")</f>
        <v>Teljesítés %-a 2016. XII. 31-ig</v>
      </c>
      <c r="N6" s="767"/>
    </row>
    <row r="7" spans="1:14" ht="13.5" thickBot="1">
      <c r="A7" s="53" t="s">
        <v>426</v>
      </c>
      <c r="B7" s="51" t="s">
        <v>427</v>
      </c>
      <c r="C7" s="51" t="s">
        <v>428</v>
      </c>
      <c r="D7" s="54" t="s">
        <v>429</v>
      </c>
      <c r="E7" s="52" t="s">
        <v>430</v>
      </c>
      <c r="F7" s="52" t="s">
        <v>506</v>
      </c>
      <c r="G7" s="52" t="s">
        <v>507</v>
      </c>
      <c r="H7" s="51" t="s">
        <v>508</v>
      </c>
      <c r="I7" s="54" t="s">
        <v>509</v>
      </c>
      <c r="J7" s="54" t="s">
        <v>553</v>
      </c>
      <c r="K7" s="54" t="s">
        <v>554</v>
      </c>
      <c r="L7" s="54" t="s">
        <v>555</v>
      </c>
      <c r="M7" s="55" t="s">
        <v>556</v>
      </c>
      <c r="N7" s="767"/>
    </row>
    <row r="8" spans="1:14" ht="12.75">
      <c r="A8" s="56" t="s">
        <v>93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>IF((C8&lt;&gt;0),ROUND((L8/C8)*100,1),"")</f>
      </c>
      <c r="N8" s="767"/>
    </row>
    <row r="9" spans="1:14" ht="12.75">
      <c r="A9" s="59" t="s">
        <v>104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aca="true" t="shared" si="1" ref="M9:M14">IF((C9&lt;&gt;0),ROUND((L9/C9)*100,1),"")</f>
      </c>
      <c r="N9" s="767"/>
    </row>
    <row r="10" spans="1:14" ht="12.75">
      <c r="A10" s="63" t="s">
        <v>94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>+J10+K10</f>
        <v>0</v>
      </c>
      <c r="M10" s="93">
        <f t="shared" si="1"/>
      </c>
      <c r="N10" s="767"/>
    </row>
    <row r="11" spans="1:14" ht="12.75">
      <c r="A11" s="63" t="s">
        <v>105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67"/>
    </row>
    <row r="12" spans="1:14" ht="12.75">
      <c r="A12" s="63" t="s">
        <v>95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67"/>
    </row>
    <row r="13" spans="1:14" ht="12.75">
      <c r="A13" s="63" t="s">
        <v>96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/>
      <c r="M13" s="93">
        <f t="shared" si="1"/>
      </c>
      <c r="N13" s="767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67"/>
    </row>
    <row r="15" spans="1:14" ht="13.5" thickBot="1">
      <c r="A15" s="67" t="s">
        <v>98</v>
      </c>
      <c r="B15" s="68">
        <f>B8+SUM(B10:B14)</f>
        <v>0</v>
      </c>
      <c r="C15" s="68">
        <f aca="true" t="shared" si="2" ref="C15:L15">C8+SUM(C10:C14)</f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>IF((C15&lt;&gt;0),ROUND((L15/C15)*100,1),"")</f>
      </c>
      <c r="N15" s="767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67"/>
    </row>
    <row r="17" spans="1:14" ht="13.5" thickBot="1">
      <c r="A17" s="73" t="s">
        <v>97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7"/>
    </row>
    <row r="18" spans="1:14" ht="12.75">
      <c r="A18" s="76" t="s">
        <v>101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>+J18+K18</f>
        <v>0</v>
      </c>
      <c r="M18" s="92">
        <f aca="true" t="shared" si="3" ref="M18:M24">IF((C18&lt;&gt;0),ROUND((L18/C18)*100,1),"")</f>
      </c>
      <c r="N18" s="767"/>
    </row>
    <row r="19" spans="1:14" ht="12.75">
      <c r="A19" s="79" t="s">
        <v>102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93">
        <f t="shared" si="3"/>
      </c>
      <c r="N19" s="767"/>
    </row>
    <row r="20" spans="1:14" ht="12.75">
      <c r="A20" s="79" t="s">
        <v>103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/>
      <c r="M20" s="93">
        <f t="shared" si="3"/>
      </c>
      <c r="N20" s="767"/>
    </row>
    <row r="21" spans="1:14" ht="12.75">
      <c r="A21" s="79" t="s">
        <v>776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93">
        <f t="shared" si="3"/>
      </c>
      <c r="N21" s="767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93">
        <f t="shared" si="3"/>
      </c>
      <c r="N22" s="767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>+J23+K23</f>
        <v>0</v>
      </c>
      <c r="M23" s="94">
        <f t="shared" si="3"/>
      </c>
      <c r="N23" s="767"/>
    </row>
    <row r="24" spans="1:14" ht="13.5" thickBot="1">
      <c r="A24" s="85" t="s">
        <v>82</v>
      </c>
      <c r="B24" s="68">
        <f aca="true" t="shared" si="4" ref="B24:J24">SUM(B18:B23)</f>
        <v>0</v>
      </c>
      <c r="C24" s="68">
        <f t="shared" si="4"/>
        <v>0</v>
      </c>
      <c r="D24" s="68">
        <f t="shared" si="4"/>
        <v>0</v>
      </c>
      <c r="E24" s="68">
        <f t="shared" si="4"/>
        <v>0</v>
      </c>
      <c r="F24" s="68">
        <f t="shared" si="4"/>
        <v>0</v>
      </c>
      <c r="G24" s="68">
        <f t="shared" si="4"/>
        <v>0</v>
      </c>
      <c r="H24" s="68">
        <f t="shared" si="4"/>
        <v>0</v>
      </c>
      <c r="I24" s="68">
        <f t="shared" si="4"/>
        <v>0</v>
      </c>
      <c r="J24" s="68">
        <f t="shared" si="4"/>
        <v>0</v>
      </c>
      <c r="K24" s="68">
        <f>SUM(K18:K23)</f>
        <v>0</v>
      </c>
      <c r="L24" s="68">
        <f>SUM(L18:L23)</f>
        <v>0</v>
      </c>
      <c r="M24" s="69">
        <f t="shared" si="3"/>
      </c>
      <c r="N24" s="767"/>
    </row>
    <row r="25" spans="1:14" ht="12.75">
      <c r="A25" s="764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7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67"/>
    </row>
    <row r="27" spans="1:14" ht="15.75">
      <c r="A27" s="780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780"/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76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62" t="s">
        <v>51</v>
      </c>
      <c r="M28" s="762"/>
      <c r="N28" s="767"/>
    </row>
    <row r="29" spans="1:14" ht="21.75" thickBot="1">
      <c r="A29" s="774" t="s">
        <v>99</v>
      </c>
      <c r="B29" s="775"/>
      <c r="C29" s="775"/>
      <c r="D29" s="775"/>
      <c r="E29" s="775"/>
      <c r="F29" s="775"/>
      <c r="G29" s="775"/>
      <c r="H29" s="775"/>
      <c r="I29" s="775"/>
      <c r="J29" s="775"/>
      <c r="K29" s="87" t="s">
        <v>677</v>
      </c>
      <c r="L29" s="87" t="s">
        <v>676</v>
      </c>
      <c r="M29" s="87" t="s">
        <v>184</v>
      </c>
      <c r="N29" s="767"/>
    </row>
    <row r="30" spans="1:14" ht="12.75">
      <c r="A30" s="768" t="s">
        <v>768</v>
      </c>
      <c r="B30" s="769"/>
      <c r="C30" s="769"/>
      <c r="D30" s="769"/>
      <c r="E30" s="769"/>
      <c r="F30" s="769"/>
      <c r="G30" s="769"/>
      <c r="H30" s="769"/>
      <c r="I30" s="769"/>
      <c r="J30" s="769"/>
      <c r="K30" s="88">
        <v>60</v>
      </c>
      <c r="L30" s="89">
        <v>83</v>
      </c>
      <c r="M30" s="89">
        <v>83</v>
      </c>
      <c r="N30" s="767"/>
    </row>
    <row r="31" spans="1:14" ht="13.5" thickBot="1">
      <c r="A31" s="770"/>
      <c r="B31" s="771"/>
      <c r="C31" s="771"/>
      <c r="D31" s="771"/>
      <c r="E31" s="771"/>
      <c r="F31" s="771"/>
      <c r="G31" s="771"/>
      <c r="H31" s="771"/>
      <c r="I31" s="771"/>
      <c r="J31" s="771"/>
      <c r="K31" s="90"/>
      <c r="L31" s="84"/>
      <c r="M31" s="84"/>
      <c r="N31" s="767"/>
    </row>
    <row r="32" spans="1:14" ht="13.5" thickBot="1">
      <c r="A32" s="781" t="s">
        <v>39</v>
      </c>
      <c r="B32" s="782"/>
      <c r="C32" s="782"/>
      <c r="D32" s="782"/>
      <c r="E32" s="782"/>
      <c r="F32" s="782"/>
      <c r="G32" s="782"/>
      <c r="H32" s="782"/>
      <c r="I32" s="782"/>
      <c r="J32" s="782"/>
      <c r="K32" s="91">
        <f>SUM(K30:K31)</f>
        <v>60</v>
      </c>
      <c r="L32" s="91">
        <f>SUM(L30:L31)</f>
        <v>83</v>
      </c>
      <c r="M32" s="91">
        <f>SUM(M30:M31)</f>
        <v>83</v>
      </c>
      <c r="N32" s="767"/>
    </row>
    <row r="33" ht="12.75">
      <c r="N33" s="767"/>
    </row>
    <row r="48" ht="12.75">
      <c r="A48" s="9"/>
    </row>
  </sheetData>
  <sheetProtection/>
  <mergeCells count="20">
    <mergeCell ref="N1:N33"/>
    <mergeCell ref="A30:J30"/>
    <mergeCell ref="A31:J31"/>
    <mergeCell ref="J3:M5"/>
    <mergeCell ref="A29:J29"/>
    <mergeCell ref="D4:I4"/>
    <mergeCell ref="A3:A6"/>
    <mergeCell ref="H6:I6"/>
    <mergeCell ref="A27:M27"/>
    <mergeCell ref="A32:J32"/>
    <mergeCell ref="A1:M1"/>
    <mergeCell ref="L28:M28"/>
    <mergeCell ref="L2:M2"/>
    <mergeCell ref="C4:C5"/>
    <mergeCell ref="D6:E6"/>
    <mergeCell ref="A25:M25"/>
    <mergeCell ref="B6:C6"/>
    <mergeCell ref="B3:I3"/>
    <mergeCell ref="B4:B5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47"/>
  <sheetViews>
    <sheetView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14.875" style="537" customWidth="1"/>
    <col min="2" max="2" width="65.375" style="538" customWidth="1"/>
    <col min="3" max="5" width="17.00390625" style="539" customWidth="1"/>
    <col min="6" max="16384" width="9.375" style="31" customWidth="1"/>
  </cols>
  <sheetData>
    <row r="1" spans="1:5" s="513" customFormat="1" ht="16.5" customHeight="1" thickBot="1">
      <c r="A1" s="512"/>
      <c r="B1" s="514"/>
      <c r="C1" s="558"/>
      <c r="D1" s="524"/>
      <c r="E1" s="558" t="str">
        <f>+CONCATENATE("6.1. melléklet a ……/",LEFT(ÖSSZEFÜGGÉSEK!A4,4)+1,". (……) önkormányzati rendelethez")</f>
        <v>6.1. melléklet a ……/2017. (……) önkormányzati rendelethez</v>
      </c>
    </row>
    <row r="2" spans="1:5" s="559" customFormat="1" ht="15.75" customHeight="1">
      <c r="A2" s="540" t="s">
        <v>52</v>
      </c>
      <c r="B2" s="786" t="s">
        <v>153</v>
      </c>
      <c r="C2" s="787"/>
      <c r="D2" s="788"/>
      <c r="E2" s="533" t="s">
        <v>40</v>
      </c>
    </row>
    <row r="3" spans="1:5" s="559" customFormat="1" ht="24.75" thickBot="1">
      <c r="A3" s="557" t="s">
        <v>558</v>
      </c>
      <c r="B3" s="789" t="s">
        <v>557</v>
      </c>
      <c r="C3" s="790"/>
      <c r="D3" s="791"/>
      <c r="E3" s="508" t="s">
        <v>40</v>
      </c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61" customFormat="1" ht="12" customHeight="1" thickBot="1">
      <c r="A8" s="378" t="s">
        <v>6</v>
      </c>
      <c r="B8" s="374" t="s">
        <v>310</v>
      </c>
      <c r="C8" s="405">
        <f>SUM(C9:C14)</f>
        <v>140559</v>
      </c>
      <c r="D8" s="405">
        <f>SUM(D9:D14)</f>
        <v>142121</v>
      </c>
      <c r="E8" s="388">
        <f>SUM(E9:E14)</f>
        <v>148702</v>
      </c>
    </row>
    <row r="9" spans="1:5" s="536" customFormat="1" ht="12" customHeight="1">
      <c r="A9" s="546" t="s">
        <v>71</v>
      </c>
      <c r="B9" s="416" t="s">
        <v>311</v>
      </c>
      <c r="C9" s="407">
        <v>43439</v>
      </c>
      <c r="D9" s="407">
        <v>43439</v>
      </c>
      <c r="E9" s="390">
        <v>43439</v>
      </c>
    </row>
    <row r="10" spans="1:5" s="562" customFormat="1" ht="12" customHeight="1">
      <c r="A10" s="547" t="s">
        <v>72</v>
      </c>
      <c r="B10" s="417" t="s">
        <v>312</v>
      </c>
      <c r="C10" s="406">
        <v>39025</v>
      </c>
      <c r="D10" s="406">
        <v>39025</v>
      </c>
      <c r="E10" s="389">
        <v>38504</v>
      </c>
    </row>
    <row r="11" spans="1:5" s="562" customFormat="1" ht="12" customHeight="1">
      <c r="A11" s="547" t="s">
        <v>73</v>
      </c>
      <c r="B11" s="417" t="s">
        <v>313</v>
      </c>
      <c r="C11" s="406">
        <v>55767</v>
      </c>
      <c r="D11" s="406">
        <v>57329</v>
      </c>
      <c r="E11" s="389">
        <v>57385</v>
      </c>
    </row>
    <row r="12" spans="1:5" s="562" customFormat="1" ht="12" customHeight="1">
      <c r="A12" s="547" t="s">
        <v>74</v>
      </c>
      <c r="B12" s="417" t="s">
        <v>314</v>
      </c>
      <c r="C12" s="406">
        <v>2328</v>
      </c>
      <c r="D12" s="406">
        <v>2328</v>
      </c>
      <c r="E12" s="389">
        <v>2328</v>
      </c>
    </row>
    <row r="13" spans="1:5" s="562" customFormat="1" ht="12" customHeight="1">
      <c r="A13" s="547" t="s">
        <v>106</v>
      </c>
      <c r="B13" s="417" t="s">
        <v>315</v>
      </c>
      <c r="C13" s="406">
        <v>0</v>
      </c>
      <c r="D13" s="406"/>
      <c r="E13" s="389">
        <v>6518</v>
      </c>
    </row>
    <row r="14" spans="1:5" s="536" customFormat="1" ht="12" customHeight="1" thickBot="1">
      <c r="A14" s="548" t="s">
        <v>75</v>
      </c>
      <c r="B14" s="397" t="s">
        <v>316</v>
      </c>
      <c r="C14" s="408"/>
      <c r="D14" s="408"/>
      <c r="E14" s="391">
        <v>528</v>
      </c>
    </row>
    <row r="15" spans="1:5" s="536" customFormat="1" ht="12" customHeight="1" thickBot="1">
      <c r="A15" s="378" t="s">
        <v>7</v>
      </c>
      <c r="B15" s="395" t="s">
        <v>317</v>
      </c>
      <c r="C15" s="405">
        <f>SUM(C16:C20)</f>
        <v>104758</v>
      </c>
      <c r="D15" s="405">
        <f>SUM(D16:D20)</f>
        <v>105658</v>
      </c>
      <c r="E15" s="388">
        <f>SUM(E16:E20)</f>
        <v>124059</v>
      </c>
    </row>
    <row r="16" spans="1:5" s="536" customFormat="1" ht="12" customHeight="1">
      <c r="A16" s="546" t="s">
        <v>77</v>
      </c>
      <c r="B16" s="416" t="s">
        <v>318</v>
      </c>
      <c r="C16" s="407"/>
      <c r="D16" s="407"/>
      <c r="E16" s="390"/>
    </row>
    <row r="17" spans="1:5" s="536" customFormat="1" ht="12" customHeight="1">
      <c r="A17" s="547" t="s">
        <v>78</v>
      </c>
      <c r="B17" s="417" t="s">
        <v>319</v>
      </c>
      <c r="C17" s="406"/>
      <c r="D17" s="406"/>
      <c r="E17" s="389"/>
    </row>
    <row r="18" spans="1:5" s="536" customFormat="1" ht="12" customHeight="1">
      <c r="A18" s="547" t="s">
        <v>79</v>
      </c>
      <c r="B18" s="417" t="s">
        <v>320</v>
      </c>
      <c r="C18" s="406"/>
      <c r="D18" s="406"/>
      <c r="E18" s="389"/>
    </row>
    <row r="19" spans="1:5" s="536" customFormat="1" ht="12" customHeight="1">
      <c r="A19" s="547" t="s">
        <v>80</v>
      </c>
      <c r="B19" s="417" t="s">
        <v>321</v>
      </c>
      <c r="C19" s="406"/>
      <c r="D19" s="406"/>
      <c r="E19" s="389"/>
    </row>
    <row r="20" spans="1:5" s="536" customFormat="1" ht="12" customHeight="1">
      <c r="A20" s="547" t="s">
        <v>81</v>
      </c>
      <c r="B20" s="417" t="s">
        <v>322</v>
      </c>
      <c r="C20" s="406">
        <v>104758</v>
      </c>
      <c r="D20" s="406">
        <v>105658</v>
      </c>
      <c r="E20" s="389">
        <v>124059</v>
      </c>
    </row>
    <row r="21" spans="1:5" s="562" customFormat="1" ht="12" customHeight="1" thickBot="1">
      <c r="A21" s="548" t="s">
        <v>88</v>
      </c>
      <c r="B21" s="397" t="s">
        <v>323</v>
      </c>
      <c r="C21" s="408"/>
      <c r="D21" s="408"/>
      <c r="E21" s="391"/>
    </row>
    <row r="22" spans="1:5" s="562" customFormat="1" ht="12" customHeight="1" thickBot="1">
      <c r="A22" s="378" t="s">
        <v>8</v>
      </c>
      <c r="B22" s="374" t="s">
        <v>324</v>
      </c>
      <c r="C22" s="405">
        <f>SUM(C23:C27)</f>
        <v>4382</v>
      </c>
      <c r="D22" s="405">
        <f>SUM(D23:D27)</f>
        <v>4382</v>
      </c>
      <c r="E22" s="388">
        <f>SUM(E23:E27)</f>
        <v>683</v>
      </c>
    </row>
    <row r="23" spans="1:5" s="562" customFormat="1" ht="12" customHeight="1">
      <c r="A23" s="546" t="s">
        <v>60</v>
      </c>
      <c r="B23" s="416" t="s">
        <v>325</v>
      </c>
      <c r="C23" s="407"/>
      <c r="D23" s="407"/>
      <c r="E23" s="390"/>
    </row>
    <row r="24" spans="1:5" s="536" customFormat="1" ht="12" customHeight="1">
      <c r="A24" s="547" t="s">
        <v>61</v>
      </c>
      <c r="B24" s="417" t="s">
        <v>326</v>
      </c>
      <c r="C24" s="406"/>
      <c r="D24" s="406"/>
      <c r="E24" s="389"/>
    </row>
    <row r="25" spans="1:5" s="562" customFormat="1" ht="12" customHeight="1">
      <c r="A25" s="547" t="s">
        <v>62</v>
      </c>
      <c r="B25" s="417" t="s">
        <v>327</v>
      </c>
      <c r="C25" s="406"/>
      <c r="D25" s="406"/>
      <c r="E25" s="389"/>
    </row>
    <row r="26" spans="1:5" s="562" customFormat="1" ht="12" customHeight="1">
      <c r="A26" s="547" t="s">
        <v>63</v>
      </c>
      <c r="B26" s="417" t="s">
        <v>328</v>
      </c>
      <c r="C26" s="406"/>
      <c r="D26" s="406"/>
      <c r="E26" s="389"/>
    </row>
    <row r="27" spans="1:5" s="562" customFormat="1" ht="12" customHeight="1">
      <c r="A27" s="547" t="s">
        <v>120</v>
      </c>
      <c r="B27" s="417" t="s">
        <v>329</v>
      </c>
      <c r="C27" s="406">
        <v>4382</v>
      </c>
      <c r="D27" s="406">
        <v>4382</v>
      </c>
      <c r="E27" s="389">
        <v>683</v>
      </c>
    </row>
    <row r="28" spans="1:5" s="562" customFormat="1" ht="12" customHeight="1" thickBot="1">
      <c r="A28" s="548" t="s">
        <v>121</v>
      </c>
      <c r="B28" s="418" t="s">
        <v>330</v>
      </c>
      <c r="C28" s="408"/>
      <c r="D28" s="408"/>
      <c r="E28" s="391"/>
    </row>
    <row r="29" spans="1:5" s="562" customFormat="1" ht="12" customHeight="1" thickBot="1">
      <c r="A29" s="378" t="s">
        <v>122</v>
      </c>
      <c r="B29" s="374" t="s">
        <v>331</v>
      </c>
      <c r="C29" s="411">
        <f>+C30+C33+C34+C35</f>
        <v>34020</v>
      </c>
      <c r="D29" s="411">
        <f>+D30+D33+D34+D35</f>
        <v>34020</v>
      </c>
      <c r="E29" s="424">
        <f>+E30+E33+E34+E35</f>
        <v>38866</v>
      </c>
    </row>
    <row r="30" spans="1:5" s="562" customFormat="1" ht="12" customHeight="1">
      <c r="A30" s="546" t="s">
        <v>332</v>
      </c>
      <c r="B30" s="416" t="s">
        <v>333</v>
      </c>
      <c r="C30" s="426">
        <f>+C31+C32</f>
        <v>27500</v>
      </c>
      <c r="D30" s="426">
        <f>+D31+D32</f>
        <v>27500</v>
      </c>
      <c r="E30" s="425">
        <f>+E31+E32</f>
        <v>32142</v>
      </c>
    </row>
    <row r="31" spans="1:5" s="562" customFormat="1" ht="12" customHeight="1">
      <c r="A31" s="547" t="s">
        <v>334</v>
      </c>
      <c r="B31" s="417" t="s">
        <v>335</v>
      </c>
      <c r="C31" s="406">
        <v>2500</v>
      </c>
      <c r="D31" s="406">
        <v>2500</v>
      </c>
      <c r="E31" s="389">
        <v>2800</v>
      </c>
    </row>
    <row r="32" spans="1:5" s="562" customFormat="1" ht="12" customHeight="1">
      <c r="A32" s="547" t="s">
        <v>336</v>
      </c>
      <c r="B32" s="417" t="s">
        <v>337</v>
      </c>
      <c r="C32" s="406">
        <v>25000</v>
      </c>
      <c r="D32" s="406">
        <v>25000</v>
      </c>
      <c r="E32" s="389">
        <v>29342</v>
      </c>
    </row>
    <row r="33" spans="1:5" s="562" customFormat="1" ht="12" customHeight="1">
      <c r="A33" s="547" t="s">
        <v>338</v>
      </c>
      <c r="B33" s="417" t="s">
        <v>339</v>
      </c>
      <c r="C33" s="406">
        <v>3500</v>
      </c>
      <c r="D33" s="406">
        <v>3500</v>
      </c>
      <c r="E33" s="389">
        <v>3449</v>
      </c>
    </row>
    <row r="34" spans="1:5" s="562" customFormat="1" ht="12" customHeight="1">
      <c r="A34" s="547" t="s">
        <v>340</v>
      </c>
      <c r="B34" s="417" t="s">
        <v>341</v>
      </c>
      <c r="C34" s="406"/>
      <c r="D34" s="406"/>
      <c r="E34" s="389"/>
    </row>
    <row r="35" spans="1:5" s="562" customFormat="1" ht="12" customHeight="1" thickBot="1">
      <c r="A35" s="548" t="s">
        <v>342</v>
      </c>
      <c r="B35" s="418" t="s">
        <v>343</v>
      </c>
      <c r="C35" s="408">
        <v>3020</v>
      </c>
      <c r="D35" s="408">
        <v>3020</v>
      </c>
      <c r="E35" s="391">
        <v>3275</v>
      </c>
    </row>
    <row r="36" spans="1:5" s="562" customFormat="1" ht="12" customHeight="1" thickBot="1">
      <c r="A36" s="378" t="s">
        <v>10</v>
      </c>
      <c r="B36" s="374" t="s">
        <v>344</v>
      </c>
      <c r="C36" s="405">
        <f>SUM(C37:C46)</f>
        <v>15329</v>
      </c>
      <c r="D36" s="405">
        <f>SUM(D37:D46)</f>
        <v>19689</v>
      </c>
      <c r="E36" s="388">
        <f>SUM(E37:E46)</f>
        <v>24927</v>
      </c>
    </row>
    <row r="37" spans="1:5" s="562" customFormat="1" ht="12" customHeight="1">
      <c r="A37" s="546" t="s">
        <v>64</v>
      </c>
      <c r="B37" s="416" t="s">
        <v>345</v>
      </c>
      <c r="C37" s="407"/>
      <c r="D37" s="407"/>
      <c r="E37" s="390">
        <v>1671</v>
      </c>
    </row>
    <row r="38" spans="1:5" s="562" customFormat="1" ht="12" customHeight="1">
      <c r="A38" s="547" t="s">
        <v>65</v>
      </c>
      <c r="B38" s="417" t="s">
        <v>346</v>
      </c>
      <c r="C38" s="406">
        <v>7449</v>
      </c>
      <c r="D38" s="406">
        <v>7449</v>
      </c>
      <c r="E38" s="389">
        <v>10809</v>
      </c>
    </row>
    <row r="39" spans="1:5" s="562" customFormat="1" ht="12" customHeight="1">
      <c r="A39" s="547" t="s">
        <v>66</v>
      </c>
      <c r="B39" s="417" t="s">
        <v>347</v>
      </c>
      <c r="C39" s="406">
        <v>559</v>
      </c>
      <c r="D39" s="406">
        <v>559</v>
      </c>
      <c r="E39" s="389">
        <v>1344</v>
      </c>
    </row>
    <row r="40" spans="1:5" s="562" customFormat="1" ht="12" customHeight="1">
      <c r="A40" s="547" t="s">
        <v>124</v>
      </c>
      <c r="B40" s="417" t="s">
        <v>348</v>
      </c>
      <c r="C40" s="406">
        <v>3100</v>
      </c>
      <c r="D40" s="406">
        <v>3100</v>
      </c>
      <c r="E40" s="389">
        <v>785</v>
      </c>
    </row>
    <row r="41" spans="1:5" s="562" customFormat="1" ht="12" customHeight="1">
      <c r="A41" s="547" t="s">
        <v>125</v>
      </c>
      <c r="B41" s="417" t="s">
        <v>349</v>
      </c>
      <c r="C41" s="406">
        <v>1345</v>
      </c>
      <c r="D41" s="406">
        <v>1345</v>
      </c>
      <c r="E41" s="389">
        <v>1640</v>
      </c>
    </row>
    <row r="42" spans="1:5" s="562" customFormat="1" ht="12" customHeight="1">
      <c r="A42" s="547" t="s">
        <v>126</v>
      </c>
      <c r="B42" s="417" t="s">
        <v>350</v>
      </c>
      <c r="C42" s="406">
        <v>2397</v>
      </c>
      <c r="D42" s="406">
        <v>2397</v>
      </c>
      <c r="E42" s="389">
        <v>4098</v>
      </c>
    </row>
    <row r="43" spans="1:5" s="562" customFormat="1" ht="12" customHeight="1">
      <c r="A43" s="547" t="s">
        <v>127</v>
      </c>
      <c r="B43" s="417" t="s">
        <v>351</v>
      </c>
      <c r="C43" s="406">
        <v>479</v>
      </c>
      <c r="D43" s="406">
        <v>479</v>
      </c>
      <c r="E43" s="389"/>
    </row>
    <row r="44" spans="1:5" s="562" customFormat="1" ht="12" customHeight="1">
      <c r="A44" s="547" t="s">
        <v>128</v>
      </c>
      <c r="B44" s="417" t="s">
        <v>352</v>
      </c>
      <c r="C44" s="406"/>
      <c r="D44" s="406"/>
      <c r="E44" s="389">
        <v>135</v>
      </c>
    </row>
    <row r="45" spans="1:5" s="562" customFormat="1" ht="12" customHeight="1">
      <c r="A45" s="547" t="s">
        <v>353</v>
      </c>
      <c r="B45" s="417" t="s">
        <v>354</v>
      </c>
      <c r="C45" s="409"/>
      <c r="D45" s="409"/>
      <c r="E45" s="392">
        <v>37</v>
      </c>
    </row>
    <row r="46" spans="1:5" s="536" customFormat="1" ht="12" customHeight="1" thickBot="1">
      <c r="A46" s="548" t="s">
        <v>355</v>
      </c>
      <c r="B46" s="418" t="s">
        <v>356</v>
      </c>
      <c r="C46" s="410"/>
      <c r="D46" s="410">
        <v>4360</v>
      </c>
      <c r="E46" s="393">
        <v>4408</v>
      </c>
    </row>
    <row r="47" spans="1:5" s="562" customFormat="1" ht="12" customHeight="1" thickBot="1">
      <c r="A47" s="378" t="s">
        <v>11</v>
      </c>
      <c r="B47" s="374" t="s">
        <v>357</v>
      </c>
      <c r="C47" s="405">
        <f>SUM(C48:C52)</f>
        <v>0</v>
      </c>
      <c r="D47" s="405">
        <f>SUM(D48:D52)</f>
        <v>0</v>
      </c>
      <c r="E47" s="388">
        <f>SUM(E48:E52)</f>
        <v>402</v>
      </c>
    </row>
    <row r="48" spans="1:5" s="562" customFormat="1" ht="12" customHeight="1">
      <c r="A48" s="546" t="s">
        <v>67</v>
      </c>
      <c r="B48" s="416" t="s">
        <v>358</v>
      </c>
      <c r="C48" s="428"/>
      <c r="D48" s="428"/>
      <c r="E48" s="394"/>
    </row>
    <row r="49" spans="1:5" s="562" customFormat="1" ht="12" customHeight="1">
      <c r="A49" s="547" t="s">
        <v>68</v>
      </c>
      <c r="B49" s="417" t="s">
        <v>359</v>
      </c>
      <c r="C49" s="409"/>
      <c r="D49" s="409"/>
      <c r="E49" s="392">
        <v>400</v>
      </c>
    </row>
    <row r="50" spans="1:5" s="562" customFormat="1" ht="12" customHeight="1">
      <c r="A50" s="547" t="s">
        <v>360</v>
      </c>
      <c r="B50" s="417" t="s">
        <v>361</v>
      </c>
      <c r="C50" s="409"/>
      <c r="D50" s="409"/>
      <c r="E50" s="392"/>
    </row>
    <row r="51" spans="1:5" s="562" customFormat="1" ht="12" customHeight="1">
      <c r="A51" s="547" t="s">
        <v>362</v>
      </c>
      <c r="B51" s="417" t="s">
        <v>363</v>
      </c>
      <c r="C51" s="409"/>
      <c r="D51" s="409"/>
      <c r="E51" s="392">
        <v>2</v>
      </c>
    </row>
    <row r="52" spans="1:5" s="562" customFormat="1" ht="12" customHeight="1" thickBot="1">
      <c r="A52" s="548" t="s">
        <v>364</v>
      </c>
      <c r="B52" s="418" t="s">
        <v>365</v>
      </c>
      <c r="C52" s="410"/>
      <c r="D52" s="410"/>
      <c r="E52" s="393"/>
    </row>
    <row r="53" spans="1:5" s="562" customFormat="1" ht="12" customHeight="1" thickBot="1">
      <c r="A53" s="378" t="s">
        <v>129</v>
      </c>
      <c r="B53" s="374" t="s">
        <v>366</v>
      </c>
      <c r="C53" s="405">
        <f>SUM(C54:C56)</f>
        <v>0</v>
      </c>
      <c r="D53" s="405">
        <f>SUM(D54:D56)</f>
        <v>885</v>
      </c>
      <c r="E53" s="388">
        <f>SUM(E54:E56)</f>
        <v>995</v>
      </c>
    </row>
    <row r="54" spans="1:5" s="536" customFormat="1" ht="12" customHeight="1">
      <c r="A54" s="546" t="s">
        <v>69</v>
      </c>
      <c r="B54" s="416" t="s">
        <v>367</v>
      </c>
      <c r="C54" s="407"/>
      <c r="D54" s="407"/>
      <c r="E54" s="390"/>
    </row>
    <row r="55" spans="1:5" s="536" customFormat="1" ht="12" customHeight="1">
      <c r="A55" s="547" t="s">
        <v>70</v>
      </c>
      <c r="B55" s="417" t="s">
        <v>368</v>
      </c>
      <c r="C55" s="406"/>
      <c r="D55" s="406"/>
      <c r="E55" s="389"/>
    </row>
    <row r="56" spans="1:5" s="536" customFormat="1" ht="12" customHeight="1">
      <c r="A56" s="547" t="s">
        <v>369</v>
      </c>
      <c r="B56" s="417" t="s">
        <v>370</v>
      </c>
      <c r="C56" s="406"/>
      <c r="D56" s="406">
        <v>885</v>
      </c>
      <c r="E56" s="389">
        <v>995</v>
      </c>
    </row>
    <row r="57" spans="1:5" s="536" customFormat="1" ht="12" customHeight="1" thickBot="1">
      <c r="A57" s="548" t="s">
        <v>371</v>
      </c>
      <c r="B57" s="418" t="s">
        <v>372</v>
      </c>
      <c r="C57" s="408"/>
      <c r="D57" s="408"/>
      <c r="E57" s="391"/>
    </row>
    <row r="58" spans="1:5" s="562" customFormat="1" ht="12" customHeight="1" thickBot="1">
      <c r="A58" s="378" t="s">
        <v>13</v>
      </c>
      <c r="B58" s="395" t="s">
        <v>373</v>
      </c>
      <c r="C58" s="405">
        <f>SUM(C59:C61)</f>
        <v>33500</v>
      </c>
      <c r="D58" s="405">
        <f>SUM(D59:D61)</f>
        <v>33500</v>
      </c>
      <c r="E58" s="388">
        <f>SUM(E59:E61)</f>
        <v>37635</v>
      </c>
    </row>
    <row r="59" spans="1:5" s="562" customFormat="1" ht="12" customHeight="1">
      <c r="A59" s="546" t="s">
        <v>130</v>
      </c>
      <c r="B59" s="416" t="s">
        <v>374</v>
      </c>
      <c r="C59" s="409">
        <v>33500</v>
      </c>
      <c r="D59" s="409">
        <v>33500</v>
      </c>
      <c r="E59" s="392">
        <v>36635</v>
      </c>
    </row>
    <row r="60" spans="1:5" s="562" customFormat="1" ht="12" customHeight="1">
      <c r="A60" s="547" t="s">
        <v>131</v>
      </c>
      <c r="B60" s="417" t="s">
        <v>561</v>
      </c>
      <c r="C60" s="409"/>
      <c r="D60" s="409"/>
      <c r="E60" s="392"/>
    </row>
    <row r="61" spans="1:5" s="562" customFormat="1" ht="12" customHeight="1">
      <c r="A61" s="547" t="s">
        <v>158</v>
      </c>
      <c r="B61" s="417" t="s">
        <v>376</v>
      </c>
      <c r="C61" s="409"/>
      <c r="D61" s="409"/>
      <c r="E61" s="392">
        <v>1000</v>
      </c>
    </row>
    <row r="62" spans="1:5" s="562" customFormat="1" ht="12" customHeight="1" thickBot="1">
      <c r="A62" s="548" t="s">
        <v>377</v>
      </c>
      <c r="B62" s="418" t="s">
        <v>378</v>
      </c>
      <c r="C62" s="409"/>
      <c r="D62" s="409"/>
      <c r="E62" s="392"/>
    </row>
    <row r="63" spans="1:5" s="562" customFormat="1" ht="12" customHeight="1" thickBot="1">
      <c r="A63" s="378" t="s">
        <v>14</v>
      </c>
      <c r="B63" s="374" t="s">
        <v>379</v>
      </c>
      <c r="C63" s="411">
        <f>+C8+C15+C22+C29+C36+C47+C53+C58</f>
        <v>332548</v>
      </c>
      <c r="D63" s="411">
        <f>+D8+D15+D22+D29+D36+D47+D53+D58</f>
        <v>340255</v>
      </c>
      <c r="E63" s="424">
        <f>+E8+E15+E22+E29+E36+E47+E53+E58</f>
        <v>376269</v>
      </c>
    </row>
    <row r="64" spans="1:5" s="562" customFormat="1" ht="12" customHeight="1" thickBot="1">
      <c r="A64" s="549" t="s">
        <v>559</v>
      </c>
      <c r="B64" s="395" t="s">
        <v>381</v>
      </c>
      <c r="C64" s="405">
        <f>SUM(C65:C67)</f>
        <v>0</v>
      </c>
      <c r="D64" s="405">
        <f>SUM(D65:D67)</f>
        <v>0</v>
      </c>
      <c r="E64" s="388">
        <f>SUM(E65:E67)</f>
        <v>0</v>
      </c>
    </row>
    <row r="65" spans="1:5" s="562" customFormat="1" ht="12" customHeight="1">
      <c r="A65" s="546" t="s">
        <v>382</v>
      </c>
      <c r="B65" s="416" t="s">
        <v>383</v>
      </c>
      <c r="C65" s="409"/>
      <c r="D65" s="409"/>
      <c r="E65" s="392"/>
    </row>
    <row r="66" spans="1:5" s="562" customFormat="1" ht="12" customHeight="1">
      <c r="A66" s="547" t="s">
        <v>384</v>
      </c>
      <c r="B66" s="417" t="s">
        <v>385</v>
      </c>
      <c r="C66" s="409"/>
      <c r="D66" s="409"/>
      <c r="E66" s="392"/>
    </row>
    <row r="67" spans="1:5" s="562" customFormat="1" ht="12" customHeight="1" thickBot="1">
      <c r="A67" s="548" t="s">
        <v>386</v>
      </c>
      <c r="B67" s="542" t="s">
        <v>387</v>
      </c>
      <c r="C67" s="409"/>
      <c r="D67" s="409"/>
      <c r="E67" s="392"/>
    </row>
    <row r="68" spans="1:5" s="562" customFormat="1" ht="12" customHeight="1" thickBot="1">
      <c r="A68" s="549" t="s">
        <v>388</v>
      </c>
      <c r="B68" s="395" t="s">
        <v>389</v>
      </c>
      <c r="C68" s="405">
        <f>SUM(C69:C72)</f>
        <v>0</v>
      </c>
      <c r="D68" s="405">
        <f>SUM(D69:D72)</f>
        <v>0</v>
      </c>
      <c r="E68" s="388">
        <f>SUM(E69:E72)</f>
        <v>0</v>
      </c>
    </row>
    <row r="69" spans="1:5" s="562" customFormat="1" ht="12" customHeight="1">
      <c r="A69" s="546" t="s">
        <v>107</v>
      </c>
      <c r="B69" s="416" t="s">
        <v>390</v>
      </c>
      <c r="C69" s="409"/>
      <c r="D69" s="409"/>
      <c r="E69" s="392"/>
    </row>
    <row r="70" spans="1:5" s="562" customFormat="1" ht="12" customHeight="1">
      <c r="A70" s="547" t="s">
        <v>108</v>
      </c>
      <c r="B70" s="417" t="s">
        <v>391</v>
      </c>
      <c r="C70" s="409"/>
      <c r="D70" s="409"/>
      <c r="E70" s="392"/>
    </row>
    <row r="71" spans="1:5" s="562" customFormat="1" ht="12" customHeight="1">
      <c r="A71" s="547" t="s">
        <v>392</v>
      </c>
      <c r="B71" s="417" t="s">
        <v>393</v>
      </c>
      <c r="C71" s="409"/>
      <c r="D71" s="409"/>
      <c r="E71" s="392"/>
    </row>
    <row r="72" spans="1:5" s="562" customFormat="1" ht="12" customHeight="1" thickBot="1">
      <c r="A72" s="548" t="s">
        <v>394</v>
      </c>
      <c r="B72" s="418" t="s">
        <v>395</v>
      </c>
      <c r="C72" s="409"/>
      <c r="D72" s="409"/>
      <c r="E72" s="392"/>
    </row>
    <row r="73" spans="1:5" s="562" customFormat="1" ht="12" customHeight="1" thickBot="1">
      <c r="A73" s="549" t="s">
        <v>396</v>
      </c>
      <c r="B73" s="395" t="s">
        <v>397</v>
      </c>
      <c r="C73" s="405">
        <f>SUM(C74:C75)</f>
        <v>36421</v>
      </c>
      <c r="D73" s="405">
        <f>SUM(D74:D75)</f>
        <v>54246</v>
      </c>
      <c r="E73" s="388">
        <f>SUM(E74:E75)</f>
        <v>54246</v>
      </c>
    </row>
    <row r="74" spans="1:5" s="562" customFormat="1" ht="12" customHeight="1">
      <c r="A74" s="546" t="s">
        <v>398</v>
      </c>
      <c r="B74" s="416" t="s">
        <v>399</v>
      </c>
      <c r="C74" s="409">
        <v>36421</v>
      </c>
      <c r="D74" s="409">
        <v>54246</v>
      </c>
      <c r="E74" s="392">
        <v>54246</v>
      </c>
    </row>
    <row r="75" spans="1:5" s="562" customFormat="1" ht="12" customHeight="1" thickBot="1">
      <c r="A75" s="548" t="s">
        <v>400</v>
      </c>
      <c r="B75" s="418" t="s">
        <v>401</v>
      </c>
      <c r="C75" s="409"/>
      <c r="D75" s="409"/>
      <c r="E75" s="392"/>
    </row>
    <row r="76" spans="1:5" s="562" customFormat="1" ht="12" customHeight="1" thickBot="1">
      <c r="A76" s="549" t="s">
        <v>402</v>
      </c>
      <c r="B76" s="395" t="s">
        <v>403</v>
      </c>
      <c r="C76" s="405">
        <f>SUM(C77:C79)</f>
        <v>0</v>
      </c>
      <c r="D76" s="405">
        <f>SUM(D77:D79)</f>
        <v>0</v>
      </c>
      <c r="E76" s="388">
        <f>SUM(E77:E79)</f>
        <v>5318</v>
      </c>
    </row>
    <row r="77" spans="1:5" s="562" customFormat="1" ht="12" customHeight="1">
      <c r="A77" s="546" t="s">
        <v>404</v>
      </c>
      <c r="B77" s="416" t="s">
        <v>405</v>
      </c>
      <c r="C77" s="409"/>
      <c r="D77" s="409"/>
      <c r="E77" s="392">
        <v>5318</v>
      </c>
    </row>
    <row r="78" spans="1:5" s="562" customFormat="1" ht="12" customHeight="1">
      <c r="A78" s="547" t="s">
        <v>406</v>
      </c>
      <c r="B78" s="417" t="s">
        <v>407</v>
      </c>
      <c r="C78" s="409"/>
      <c r="D78" s="409"/>
      <c r="E78" s="392"/>
    </row>
    <row r="79" spans="1:5" s="562" customFormat="1" ht="12" customHeight="1" thickBot="1">
      <c r="A79" s="548" t="s">
        <v>408</v>
      </c>
      <c r="B79" s="418" t="s">
        <v>409</v>
      </c>
      <c r="C79" s="409"/>
      <c r="D79" s="409"/>
      <c r="E79" s="392"/>
    </row>
    <row r="80" spans="1:5" s="562" customFormat="1" ht="12" customHeight="1" thickBot="1">
      <c r="A80" s="549" t="s">
        <v>410</v>
      </c>
      <c r="B80" s="395" t="s">
        <v>411</v>
      </c>
      <c r="C80" s="405">
        <f>SUM(C81:C84)</f>
        <v>0</v>
      </c>
      <c r="D80" s="405">
        <f>SUM(D81:D84)</f>
        <v>0</v>
      </c>
      <c r="E80" s="388">
        <f>SUM(E81:E84)</f>
        <v>0</v>
      </c>
    </row>
    <row r="81" spans="1:5" s="562" customFormat="1" ht="12" customHeight="1">
      <c r="A81" s="550" t="s">
        <v>412</v>
      </c>
      <c r="B81" s="416" t="s">
        <v>413</v>
      </c>
      <c r="C81" s="409"/>
      <c r="D81" s="409"/>
      <c r="E81" s="392"/>
    </row>
    <row r="82" spans="1:5" s="562" customFormat="1" ht="12" customHeight="1">
      <c r="A82" s="551" t="s">
        <v>414</v>
      </c>
      <c r="B82" s="417" t="s">
        <v>415</v>
      </c>
      <c r="C82" s="409"/>
      <c r="D82" s="409"/>
      <c r="E82" s="392"/>
    </row>
    <row r="83" spans="1:5" s="562" customFormat="1" ht="12" customHeight="1">
      <c r="A83" s="551" t="s">
        <v>416</v>
      </c>
      <c r="B83" s="417" t="s">
        <v>417</v>
      </c>
      <c r="C83" s="409"/>
      <c r="D83" s="409"/>
      <c r="E83" s="392"/>
    </row>
    <row r="84" spans="1:5" s="562" customFormat="1" ht="12" customHeight="1" thickBot="1">
      <c r="A84" s="552" t="s">
        <v>418</v>
      </c>
      <c r="B84" s="418" t="s">
        <v>419</v>
      </c>
      <c r="C84" s="409"/>
      <c r="D84" s="409"/>
      <c r="E84" s="392"/>
    </row>
    <row r="85" spans="1:5" s="562" customFormat="1" ht="12" customHeight="1" thickBot="1">
      <c r="A85" s="549" t="s">
        <v>420</v>
      </c>
      <c r="B85" s="395" t="s">
        <v>421</v>
      </c>
      <c r="C85" s="432"/>
      <c r="D85" s="432"/>
      <c r="E85" s="433"/>
    </row>
    <row r="86" spans="1:5" s="562" customFormat="1" ht="12" customHeight="1" thickBot="1">
      <c r="A86" s="549" t="s">
        <v>422</v>
      </c>
      <c r="B86" s="543" t="s">
        <v>423</v>
      </c>
      <c r="C86" s="411">
        <f>+C64+C68+C73+C76+C80+C85</f>
        <v>36421</v>
      </c>
      <c r="D86" s="411">
        <f>+D64+D68+D73+D76+D80+D85</f>
        <v>54246</v>
      </c>
      <c r="E86" s="424">
        <f>+E64+E68+E73+E76+E80+E85</f>
        <v>59564</v>
      </c>
    </row>
    <row r="87" spans="1:5" s="562" customFormat="1" ht="12" customHeight="1" thickBot="1">
      <c r="A87" s="553" t="s">
        <v>424</v>
      </c>
      <c r="B87" s="544" t="s">
        <v>560</v>
      </c>
      <c r="C87" s="411">
        <f>+C63+C86</f>
        <v>368969</v>
      </c>
      <c r="D87" s="411">
        <f>+D63+D86</f>
        <v>394501</v>
      </c>
      <c r="E87" s="424">
        <f>+E63+E86</f>
        <v>435833</v>
      </c>
    </row>
    <row r="88" spans="1:5" s="562" customFormat="1" ht="15" customHeight="1">
      <c r="A88" s="518"/>
      <c r="B88" s="519"/>
      <c r="C88" s="534"/>
      <c r="D88" s="534"/>
      <c r="E88" s="534"/>
    </row>
    <row r="89" spans="1:5" ht="13.5" thickBot="1">
      <c r="A89" s="520"/>
      <c r="B89" s="521"/>
      <c r="C89" s="535"/>
      <c r="D89" s="535"/>
      <c r="E89" s="535"/>
    </row>
    <row r="90" spans="1:5" s="561" customFormat="1" ht="16.5" customHeight="1" thickBot="1">
      <c r="A90" s="783" t="s">
        <v>44</v>
      </c>
      <c r="B90" s="784"/>
      <c r="C90" s="784"/>
      <c r="D90" s="784"/>
      <c r="E90" s="785"/>
    </row>
    <row r="91" spans="1:5" s="336" customFormat="1" ht="12" customHeight="1" thickBot="1">
      <c r="A91" s="541" t="s">
        <v>6</v>
      </c>
      <c r="B91" s="377" t="s">
        <v>432</v>
      </c>
      <c r="C91" s="525">
        <f>SUM(C92:C96)</f>
        <v>246521</v>
      </c>
      <c r="D91" s="525">
        <f>SUM(D92:D96)</f>
        <v>255343</v>
      </c>
      <c r="E91" s="525">
        <f>SUM(E92:E96)</f>
        <v>198963</v>
      </c>
    </row>
    <row r="92" spans="1:5" ht="12" customHeight="1">
      <c r="A92" s="554" t="s">
        <v>71</v>
      </c>
      <c r="B92" s="363" t="s">
        <v>36</v>
      </c>
      <c r="C92" s="526">
        <v>95412</v>
      </c>
      <c r="D92" s="526">
        <v>97722</v>
      </c>
      <c r="E92" s="526">
        <v>98626</v>
      </c>
    </row>
    <row r="93" spans="1:5" ht="12" customHeight="1">
      <c r="A93" s="547" t="s">
        <v>72</v>
      </c>
      <c r="B93" s="361" t="s">
        <v>132</v>
      </c>
      <c r="C93" s="527">
        <v>18474</v>
      </c>
      <c r="D93" s="527">
        <v>19608</v>
      </c>
      <c r="E93" s="527">
        <v>18516</v>
      </c>
    </row>
    <row r="94" spans="1:5" ht="12" customHeight="1">
      <c r="A94" s="547" t="s">
        <v>73</v>
      </c>
      <c r="B94" s="361" t="s">
        <v>100</v>
      </c>
      <c r="C94" s="529">
        <v>94225</v>
      </c>
      <c r="D94" s="529">
        <v>97769</v>
      </c>
      <c r="E94" s="529">
        <v>73974</v>
      </c>
    </row>
    <row r="95" spans="1:5" ht="12" customHeight="1">
      <c r="A95" s="547" t="s">
        <v>74</v>
      </c>
      <c r="B95" s="364" t="s">
        <v>133</v>
      </c>
      <c r="C95" s="529">
        <v>4175</v>
      </c>
      <c r="D95" s="529">
        <v>4675</v>
      </c>
      <c r="E95" s="529">
        <v>4812</v>
      </c>
    </row>
    <row r="96" spans="1:5" ht="12" customHeight="1">
      <c r="A96" s="547" t="s">
        <v>83</v>
      </c>
      <c r="B96" s="372" t="s">
        <v>134</v>
      </c>
      <c r="C96" s="529">
        <v>34235</v>
      </c>
      <c r="D96" s="529">
        <v>35569</v>
      </c>
      <c r="E96" s="529">
        <v>3035</v>
      </c>
    </row>
    <row r="97" spans="1:5" ht="12" customHeight="1">
      <c r="A97" s="547" t="s">
        <v>75</v>
      </c>
      <c r="B97" s="361" t="s">
        <v>433</v>
      </c>
      <c r="C97" s="529"/>
      <c r="D97" s="529"/>
      <c r="E97" s="529"/>
    </row>
    <row r="98" spans="1:5" ht="12" customHeight="1">
      <c r="A98" s="547" t="s">
        <v>76</v>
      </c>
      <c r="B98" s="384" t="s">
        <v>434</v>
      </c>
      <c r="C98" s="529"/>
      <c r="D98" s="529"/>
      <c r="E98" s="529"/>
    </row>
    <row r="99" spans="1:5" ht="12" customHeight="1">
      <c r="A99" s="547" t="s">
        <v>84</v>
      </c>
      <c r="B99" s="385" t="s">
        <v>435</v>
      </c>
      <c r="C99" s="529"/>
      <c r="D99" s="529"/>
      <c r="E99" s="529"/>
    </row>
    <row r="100" spans="1:5" ht="12" customHeight="1">
      <c r="A100" s="547" t="s">
        <v>85</v>
      </c>
      <c r="B100" s="385" t="s">
        <v>436</v>
      </c>
      <c r="C100" s="529"/>
      <c r="D100" s="529"/>
      <c r="E100" s="529"/>
    </row>
    <row r="101" spans="1:5" ht="12" customHeight="1">
      <c r="A101" s="547" t="s">
        <v>86</v>
      </c>
      <c r="B101" s="384" t="s">
        <v>437</v>
      </c>
      <c r="C101" s="529">
        <v>1803</v>
      </c>
      <c r="D101" s="529">
        <v>1972</v>
      </c>
      <c r="E101" s="529">
        <v>632</v>
      </c>
    </row>
    <row r="102" spans="1:5" ht="12" customHeight="1">
      <c r="A102" s="547" t="s">
        <v>87</v>
      </c>
      <c r="B102" s="384" t="s">
        <v>438</v>
      </c>
      <c r="C102" s="529">
        <v>10</v>
      </c>
      <c r="D102" s="529">
        <v>10</v>
      </c>
      <c r="E102" s="529"/>
    </row>
    <row r="103" spans="1:5" ht="12" customHeight="1">
      <c r="A103" s="547" t="s">
        <v>89</v>
      </c>
      <c r="B103" s="385" t="s">
        <v>439</v>
      </c>
      <c r="C103" s="529"/>
      <c r="D103" s="529">
        <v>70</v>
      </c>
      <c r="E103" s="529"/>
    </row>
    <row r="104" spans="1:5" ht="12" customHeight="1">
      <c r="A104" s="555" t="s">
        <v>135</v>
      </c>
      <c r="B104" s="386" t="s">
        <v>440</v>
      </c>
      <c r="C104" s="529"/>
      <c r="D104" s="529"/>
      <c r="E104" s="529"/>
    </row>
    <row r="105" spans="1:5" ht="12" customHeight="1">
      <c r="A105" s="547" t="s">
        <v>441</v>
      </c>
      <c r="B105" s="386" t="s">
        <v>442</v>
      </c>
      <c r="C105" s="529"/>
      <c r="D105" s="529"/>
      <c r="E105" s="529"/>
    </row>
    <row r="106" spans="1:5" ht="12" customHeight="1">
      <c r="A106" s="548" t="s">
        <v>443</v>
      </c>
      <c r="B106" s="386" t="s">
        <v>444</v>
      </c>
      <c r="C106" s="529">
        <v>685</v>
      </c>
      <c r="D106" s="529">
        <v>1985</v>
      </c>
      <c r="E106" s="529">
        <v>2403</v>
      </c>
    </row>
    <row r="107" spans="1:5" s="336" customFormat="1" ht="12" customHeight="1" thickBot="1">
      <c r="A107" s="680" t="s">
        <v>740</v>
      </c>
      <c r="B107" s="387" t="s">
        <v>753</v>
      </c>
      <c r="C107" s="531">
        <v>33037</v>
      </c>
      <c r="D107" s="531">
        <v>32471</v>
      </c>
      <c r="E107" s="531"/>
    </row>
    <row r="108" spans="1:5" ht="12" customHeight="1" thickBot="1">
      <c r="A108" s="378" t="s">
        <v>7</v>
      </c>
      <c r="B108" s="376" t="s">
        <v>445</v>
      </c>
      <c r="C108" s="399">
        <f>+C109+C111+C113</f>
        <v>9386</v>
      </c>
      <c r="D108" s="399">
        <f>+D109+D111+D113</f>
        <v>26584</v>
      </c>
      <c r="E108" s="399">
        <f>+E109+E111+E113</f>
        <v>19558</v>
      </c>
    </row>
    <row r="109" spans="1:5" ht="12" customHeight="1">
      <c r="A109" s="546" t="s">
        <v>77</v>
      </c>
      <c r="B109" s="361" t="s">
        <v>156</v>
      </c>
      <c r="C109" s="528">
        <v>6376</v>
      </c>
      <c r="D109" s="528">
        <v>15814</v>
      </c>
      <c r="E109" s="528">
        <v>9756</v>
      </c>
    </row>
    <row r="110" spans="1:5" ht="12" customHeight="1">
      <c r="A110" s="546" t="s">
        <v>78</v>
      </c>
      <c r="B110" s="365" t="s">
        <v>446</v>
      </c>
      <c r="C110" s="528"/>
      <c r="D110" s="528"/>
      <c r="E110" s="528"/>
    </row>
    <row r="111" spans="1:5" ht="12" customHeight="1">
      <c r="A111" s="546" t="s">
        <v>79</v>
      </c>
      <c r="B111" s="365" t="s">
        <v>136</v>
      </c>
      <c r="C111" s="527">
        <v>3010</v>
      </c>
      <c r="D111" s="527">
        <v>10770</v>
      </c>
      <c r="E111" s="527">
        <v>9802</v>
      </c>
    </row>
    <row r="112" spans="1:5" ht="12" customHeight="1">
      <c r="A112" s="546" t="s">
        <v>80</v>
      </c>
      <c r="B112" s="365" t="s">
        <v>447</v>
      </c>
      <c r="C112" s="389"/>
      <c r="D112" s="389"/>
      <c r="E112" s="389"/>
    </row>
    <row r="113" spans="1:5" ht="12" customHeight="1">
      <c r="A113" s="546" t="s">
        <v>81</v>
      </c>
      <c r="B113" s="397" t="s">
        <v>159</v>
      </c>
      <c r="C113" s="389"/>
      <c r="D113" s="389"/>
      <c r="E113" s="389"/>
    </row>
    <row r="114" spans="1:5" ht="12" customHeight="1">
      <c r="A114" s="546" t="s">
        <v>88</v>
      </c>
      <c r="B114" s="396" t="s">
        <v>448</v>
      </c>
      <c r="C114" s="389"/>
      <c r="D114" s="389"/>
      <c r="E114" s="389"/>
    </row>
    <row r="115" spans="1:5" ht="12" customHeight="1">
      <c r="A115" s="546" t="s">
        <v>90</v>
      </c>
      <c r="B115" s="412" t="s">
        <v>449</v>
      </c>
      <c r="C115" s="389"/>
      <c r="D115" s="389"/>
      <c r="E115" s="389"/>
    </row>
    <row r="116" spans="1:5" ht="12" customHeight="1">
      <c r="A116" s="546" t="s">
        <v>137</v>
      </c>
      <c r="B116" s="385" t="s">
        <v>436</v>
      </c>
      <c r="C116" s="389"/>
      <c r="D116" s="389"/>
      <c r="E116" s="389"/>
    </row>
    <row r="117" spans="1:5" ht="12" customHeight="1">
      <c r="A117" s="546" t="s">
        <v>138</v>
      </c>
      <c r="B117" s="385" t="s">
        <v>450</v>
      </c>
      <c r="C117" s="389"/>
      <c r="D117" s="389"/>
      <c r="E117" s="389"/>
    </row>
    <row r="118" spans="1:5" ht="12" customHeight="1">
      <c r="A118" s="546" t="s">
        <v>139</v>
      </c>
      <c r="B118" s="385" t="s">
        <v>451</v>
      </c>
      <c r="C118" s="389"/>
      <c r="D118" s="389"/>
      <c r="E118" s="389"/>
    </row>
    <row r="119" spans="1:5" ht="12" customHeight="1">
      <c r="A119" s="546" t="s">
        <v>452</v>
      </c>
      <c r="B119" s="385" t="s">
        <v>439</v>
      </c>
      <c r="C119" s="389"/>
      <c r="D119" s="389"/>
      <c r="E119" s="389"/>
    </row>
    <row r="120" spans="1:5" ht="12" customHeight="1">
      <c r="A120" s="546" t="s">
        <v>453</v>
      </c>
      <c r="B120" s="385" t="s">
        <v>454</v>
      </c>
      <c r="C120" s="389"/>
      <c r="D120" s="389"/>
      <c r="E120" s="389"/>
    </row>
    <row r="121" spans="1:5" ht="12" customHeight="1" thickBot="1">
      <c r="A121" s="555" t="s">
        <v>455</v>
      </c>
      <c r="B121" s="385" t="s">
        <v>456</v>
      </c>
      <c r="C121" s="391"/>
      <c r="D121" s="391"/>
      <c r="E121" s="391"/>
    </row>
    <row r="122" spans="1:5" ht="12" customHeight="1" thickBot="1">
      <c r="A122" s="378" t="s">
        <v>8</v>
      </c>
      <c r="B122" s="381" t="s">
        <v>458</v>
      </c>
      <c r="C122" s="399">
        <f>+C91+C108</f>
        <v>255907</v>
      </c>
      <c r="D122" s="399">
        <f>+D91+D108</f>
        <v>281927</v>
      </c>
      <c r="E122" s="399">
        <f>+E91+E108</f>
        <v>218521</v>
      </c>
    </row>
    <row r="123" spans="1:5" ht="12" customHeight="1" thickBot="1">
      <c r="A123" s="378" t="s">
        <v>9</v>
      </c>
      <c r="B123" s="381" t="s">
        <v>777</v>
      </c>
      <c r="C123" s="399">
        <f>+C124+C125+C126</f>
        <v>0</v>
      </c>
      <c r="D123" s="399">
        <f>+D124+D125+D126</f>
        <v>0</v>
      </c>
      <c r="E123" s="399">
        <f>+E124+E125+E126</f>
        <v>0</v>
      </c>
    </row>
    <row r="124" spans="1:5" ht="12" customHeight="1">
      <c r="A124" s="546" t="s">
        <v>332</v>
      </c>
      <c r="B124" s="362" t="s">
        <v>460</v>
      </c>
      <c r="C124" s="389"/>
      <c r="D124" s="389"/>
      <c r="E124" s="389"/>
    </row>
    <row r="125" spans="1:5" ht="12" customHeight="1">
      <c r="A125" s="546" t="s">
        <v>338</v>
      </c>
      <c r="B125" s="362" t="s">
        <v>461</v>
      </c>
      <c r="C125" s="389"/>
      <c r="D125" s="389"/>
      <c r="E125" s="389"/>
    </row>
    <row r="126" spans="1:5" ht="12" customHeight="1" thickBot="1">
      <c r="A126" s="555" t="s">
        <v>340</v>
      </c>
      <c r="B126" s="360" t="s">
        <v>462</v>
      </c>
      <c r="C126" s="389"/>
      <c r="D126" s="389"/>
      <c r="E126" s="389"/>
    </row>
    <row r="127" spans="1:5" ht="12" customHeight="1" thickBot="1">
      <c r="A127" s="378" t="s">
        <v>10</v>
      </c>
      <c r="B127" s="381" t="s">
        <v>778</v>
      </c>
      <c r="C127" s="399">
        <f>+C128+C129+C130+C131</f>
        <v>0</v>
      </c>
      <c r="D127" s="399">
        <f>+D128+D129+D130+D131</f>
        <v>0</v>
      </c>
      <c r="E127" s="399">
        <f>+E128+E129+E130+E131</f>
        <v>0</v>
      </c>
    </row>
    <row r="128" spans="1:5" ht="12" customHeight="1">
      <c r="A128" s="546" t="s">
        <v>64</v>
      </c>
      <c r="B128" s="362" t="s">
        <v>464</v>
      </c>
      <c r="C128" s="389"/>
      <c r="D128" s="389"/>
      <c r="E128" s="389"/>
    </row>
    <row r="129" spans="1:5" ht="12" customHeight="1">
      <c r="A129" s="546" t="s">
        <v>65</v>
      </c>
      <c r="B129" s="362" t="s">
        <v>465</v>
      </c>
      <c r="C129" s="389"/>
      <c r="D129" s="389"/>
      <c r="E129" s="389"/>
    </row>
    <row r="130" spans="1:5" ht="12" customHeight="1">
      <c r="A130" s="546" t="s">
        <v>66</v>
      </c>
      <c r="B130" s="362" t="s">
        <v>466</v>
      </c>
      <c r="C130" s="389"/>
      <c r="D130" s="389"/>
      <c r="E130" s="389"/>
    </row>
    <row r="131" spans="1:5" s="336" customFormat="1" ht="12" customHeight="1" thickBot="1">
      <c r="A131" s="555" t="s">
        <v>124</v>
      </c>
      <c r="B131" s="360" t="s">
        <v>467</v>
      </c>
      <c r="C131" s="389"/>
      <c r="D131" s="389"/>
      <c r="E131" s="389"/>
    </row>
    <row r="132" spans="1:11" ht="13.5" thickBot="1">
      <c r="A132" s="378" t="s">
        <v>11</v>
      </c>
      <c r="B132" s="381" t="s">
        <v>779</v>
      </c>
      <c r="C132" s="530">
        <f>+C133+C134+C135+C137+C136</f>
        <v>113062</v>
      </c>
      <c r="D132" s="530">
        <f>+D133+D134+D135+D137+D136</f>
        <v>112574</v>
      </c>
      <c r="E132" s="530">
        <f>+E133+E134+E135+E137+E136</f>
        <v>100414</v>
      </c>
      <c r="K132" s="509"/>
    </row>
    <row r="133" spans="1:5" ht="12.75">
      <c r="A133" s="546" t="s">
        <v>67</v>
      </c>
      <c r="B133" s="362" t="s">
        <v>468</v>
      </c>
      <c r="C133" s="389"/>
      <c r="D133" s="389"/>
      <c r="E133" s="389"/>
    </row>
    <row r="134" spans="1:5" ht="12" customHeight="1">
      <c r="A134" s="546" t="s">
        <v>68</v>
      </c>
      <c r="B134" s="362" t="s">
        <v>469</v>
      </c>
      <c r="C134" s="389">
        <v>4852</v>
      </c>
      <c r="D134" s="389">
        <v>4852</v>
      </c>
      <c r="E134" s="389">
        <v>4852</v>
      </c>
    </row>
    <row r="135" spans="1:5" s="336" customFormat="1" ht="12" customHeight="1">
      <c r="A135" s="546" t="s">
        <v>360</v>
      </c>
      <c r="B135" s="362" t="s">
        <v>679</v>
      </c>
      <c r="C135" s="389">
        <v>108210</v>
      </c>
      <c r="D135" s="389">
        <v>107722</v>
      </c>
      <c r="E135" s="389">
        <v>95562</v>
      </c>
    </row>
    <row r="136" spans="1:5" s="336" customFormat="1" ht="12" customHeight="1">
      <c r="A136" s="546" t="s">
        <v>362</v>
      </c>
      <c r="B136" s="362" t="s">
        <v>470</v>
      </c>
      <c r="C136" s="389"/>
      <c r="D136" s="389"/>
      <c r="E136" s="389"/>
    </row>
    <row r="137" spans="1:5" s="336" customFormat="1" ht="12" customHeight="1" thickBot="1">
      <c r="A137" s="555" t="s">
        <v>364</v>
      </c>
      <c r="B137" s="360" t="s">
        <v>471</v>
      </c>
      <c r="C137" s="389"/>
      <c r="D137" s="389"/>
      <c r="E137" s="389"/>
    </row>
    <row r="138" spans="1:5" s="336" customFormat="1" ht="12" customHeight="1" thickBot="1">
      <c r="A138" s="378" t="s">
        <v>12</v>
      </c>
      <c r="B138" s="381" t="s">
        <v>780</v>
      </c>
      <c r="C138" s="532">
        <f>+C139+C140+C141+C142</f>
        <v>0</v>
      </c>
      <c r="D138" s="532">
        <f>+D139+D140+D141+D142</f>
        <v>0</v>
      </c>
      <c r="E138" s="532">
        <f>+E139+E140+E141+E142</f>
        <v>0</v>
      </c>
    </row>
    <row r="139" spans="1:5" s="336" customFormat="1" ht="12" customHeight="1">
      <c r="A139" s="546" t="s">
        <v>69</v>
      </c>
      <c r="B139" s="362" t="s">
        <v>473</v>
      </c>
      <c r="C139" s="389"/>
      <c r="D139" s="389"/>
      <c r="E139" s="389"/>
    </row>
    <row r="140" spans="1:5" s="336" customFormat="1" ht="12" customHeight="1">
      <c r="A140" s="546" t="s">
        <v>70</v>
      </c>
      <c r="B140" s="362" t="s">
        <v>474</v>
      </c>
      <c r="C140" s="389"/>
      <c r="D140" s="389"/>
      <c r="E140" s="389"/>
    </row>
    <row r="141" spans="1:5" s="336" customFormat="1" ht="12" customHeight="1">
      <c r="A141" s="546" t="s">
        <v>369</v>
      </c>
      <c r="B141" s="362" t="s">
        <v>475</v>
      </c>
      <c r="C141" s="389"/>
      <c r="D141" s="389"/>
      <c r="E141" s="389"/>
    </row>
    <row r="142" spans="1:5" ht="12.75" customHeight="1" thickBot="1">
      <c r="A142" s="546" t="s">
        <v>371</v>
      </c>
      <c r="B142" s="362" t="s">
        <v>476</v>
      </c>
      <c r="C142" s="389"/>
      <c r="D142" s="389"/>
      <c r="E142" s="389"/>
    </row>
    <row r="143" spans="1:5" ht="12" customHeight="1" thickBot="1">
      <c r="A143" s="378" t="s">
        <v>13</v>
      </c>
      <c r="B143" s="381" t="s">
        <v>781</v>
      </c>
      <c r="C143" s="545">
        <f>+C123+C127+C132+C138</f>
        <v>113062</v>
      </c>
      <c r="D143" s="545">
        <f>+D123+D127+D132+D138</f>
        <v>112574</v>
      </c>
      <c r="E143" s="545">
        <f>+E123+E127+E132+E138</f>
        <v>100414</v>
      </c>
    </row>
    <row r="144" spans="1:5" ht="15" customHeight="1" thickBot="1">
      <c r="A144" s="556" t="s">
        <v>14</v>
      </c>
      <c r="B144" s="401" t="s">
        <v>782</v>
      </c>
      <c r="C144" s="545">
        <f>+C122+C143</f>
        <v>368969</v>
      </c>
      <c r="D144" s="545">
        <f>+D122+D143</f>
        <v>394501</v>
      </c>
      <c r="E144" s="545">
        <f>+E122+E143</f>
        <v>318935</v>
      </c>
    </row>
    <row r="145" spans="1:5" ht="13.5" thickBot="1">
      <c r="A145" s="40"/>
      <c r="B145" s="41"/>
      <c r="C145" s="42"/>
      <c r="D145" s="42"/>
      <c r="E145" s="42"/>
    </row>
    <row r="146" spans="1:5" ht="15" customHeight="1" thickBot="1">
      <c r="A146" s="522" t="s">
        <v>681</v>
      </c>
      <c r="B146" s="523"/>
      <c r="C146" s="111">
        <v>19</v>
      </c>
      <c r="D146" s="112">
        <v>19</v>
      </c>
      <c r="E146" s="109">
        <v>19</v>
      </c>
    </row>
    <row r="147" spans="1:5" ht="14.25" customHeight="1" thickBot="1">
      <c r="A147" s="522" t="s">
        <v>148</v>
      </c>
      <c r="B147" s="523"/>
      <c r="C147" s="111">
        <v>71</v>
      </c>
      <c r="D147" s="112">
        <v>71</v>
      </c>
      <c r="E147" s="109">
        <v>71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47"/>
  <sheetViews>
    <sheetView view="pageBreakPreview" zoomScaleSheetLayoutView="100" workbookViewId="0" topLeftCell="A10">
      <selection activeCell="E14" sqref="E14"/>
    </sheetView>
  </sheetViews>
  <sheetFormatPr defaultColWidth="9.00390625" defaultRowHeight="12.75"/>
  <cols>
    <col min="1" max="1" width="14.875" style="537" customWidth="1"/>
    <col min="2" max="2" width="64.625" style="538" customWidth="1"/>
    <col min="3" max="5" width="17.00390625" style="539" customWidth="1"/>
    <col min="6" max="16384" width="9.375" style="31" customWidth="1"/>
  </cols>
  <sheetData>
    <row r="1" spans="1:5" s="513" customFormat="1" ht="16.5" customHeight="1" thickBot="1">
      <c r="A1" s="512"/>
      <c r="B1" s="514"/>
      <c r="C1" s="558"/>
      <c r="D1" s="524"/>
      <c r="E1" s="653" t="str">
        <f>+CONCATENATE("6.2. melléklet a ……/",LEFT(ÖSSZEFÜGGÉSEK!A4,4)+1,". (……) önkormányzati rendelethez")</f>
        <v>6.2. melléklet a ……/2017. (……) önkormányzati rendelethez</v>
      </c>
    </row>
    <row r="2" spans="1:5" s="559" customFormat="1" ht="15.75" customHeight="1">
      <c r="A2" s="540" t="s">
        <v>52</v>
      </c>
      <c r="B2" s="786" t="s">
        <v>153</v>
      </c>
      <c r="C2" s="787"/>
      <c r="D2" s="788"/>
      <c r="E2" s="533" t="s">
        <v>40</v>
      </c>
    </row>
    <row r="3" spans="1:5" s="559" customFormat="1" ht="24.75" thickBot="1">
      <c r="A3" s="557" t="s">
        <v>558</v>
      </c>
      <c r="B3" s="789" t="s">
        <v>682</v>
      </c>
      <c r="C3" s="790"/>
      <c r="D3" s="791"/>
      <c r="E3" s="508" t="s">
        <v>48</v>
      </c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61" customFormat="1" ht="12" customHeight="1" thickBot="1">
      <c r="A8" s="378" t="s">
        <v>6</v>
      </c>
      <c r="B8" s="374" t="s">
        <v>310</v>
      </c>
      <c r="C8" s="405">
        <f>SUM(C9:C14)</f>
        <v>166658</v>
      </c>
      <c r="D8" s="405">
        <f>SUM(D9:D14)</f>
        <v>156768</v>
      </c>
      <c r="E8" s="388">
        <f>SUM(E9:E14)</f>
        <v>148702</v>
      </c>
    </row>
    <row r="9" spans="1:5" s="536" customFormat="1" ht="12" customHeight="1">
      <c r="A9" s="546" t="s">
        <v>71</v>
      </c>
      <c r="B9" s="416" t="s">
        <v>311</v>
      </c>
      <c r="C9" s="407">
        <v>52305</v>
      </c>
      <c r="D9" s="407">
        <v>52305</v>
      </c>
      <c r="E9" s="390">
        <f>'6.1. sz. mell'!E9-'6.3. sz. mell'!E9</f>
        <v>43439</v>
      </c>
    </row>
    <row r="10" spans="1:5" s="562" customFormat="1" ht="12" customHeight="1">
      <c r="A10" s="547" t="s">
        <v>72</v>
      </c>
      <c r="B10" s="417" t="s">
        <v>312</v>
      </c>
      <c r="C10" s="406">
        <v>39736</v>
      </c>
      <c r="D10" s="406">
        <v>39008</v>
      </c>
      <c r="E10" s="390">
        <f>'6.1. sz. mell'!E10-'6.3. sz. mell'!E10</f>
        <v>38504</v>
      </c>
    </row>
    <row r="11" spans="1:5" s="562" customFormat="1" ht="12" customHeight="1">
      <c r="A11" s="547" t="s">
        <v>73</v>
      </c>
      <c r="B11" s="417" t="s">
        <v>313</v>
      </c>
      <c r="C11" s="406">
        <v>33491</v>
      </c>
      <c r="D11" s="406">
        <v>57517</v>
      </c>
      <c r="E11" s="390">
        <f>'6.1. sz. mell'!E11-'6.3. sz. mell'!E11</f>
        <v>57385</v>
      </c>
    </row>
    <row r="12" spans="1:5" s="562" customFormat="1" ht="12" customHeight="1">
      <c r="A12" s="547" t="s">
        <v>74</v>
      </c>
      <c r="B12" s="417" t="s">
        <v>314</v>
      </c>
      <c r="C12" s="406">
        <v>2418</v>
      </c>
      <c r="D12" s="406">
        <v>2418</v>
      </c>
      <c r="E12" s="390">
        <f>'6.1. sz. mell'!E12-'6.3. sz. mell'!E12</f>
        <v>2328</v>
      </c>
    </row>
    <row r="13" spans="1:5" s="562" customFormat="1" ht="12" customHeight="1">
      <c r="A13" s="547" t="s">
        <v>106</v>
      </c>
      <c r="B13" s="417" t="s">
        <v>315</v>
      </c>
      <c r="C13" s="406">
        <v>33</v>
      </c>
      <c r="D13" s="406">
        <v>712</v>
      </c>
      <c r="E13" s="390">
        <f>'6.1. sz. mell'!E13-'6.3. sz. mell'!E13</f>
        <v>6518</v>
      </c>
    </row>
    <row r="14" spans="1:5" s="536" customFormat="1" ht="12" customHeight="1" thickBot="1">
      <c r="A14" s="548" t="s">
        <v>75</v>
      </c>
      <c r="B14" s="418" t="s">
        <v>316</v>
      </c>
      <c r="C14" s="408">
        <v>38675</v>
      </c>
      <c r="D14" s="408">
        <v>4808</v>
      </c>
      <c r="E14" s="390">
        <v>528</v>
      </c>
    </row>
    <row r="15" spans="1:5" s="536" customFormat="1" ht="12" customHeight="1" thickBot="1">
      <c r="A15" s="378" t="s">
        <v>7</v>
      </c>
      <c r="B15" s="395" t="s">
        <v>317</v>
      </c>
      <c r="C15" s="405">
        <f>SUM(C16:C20)</f>
        <v>43447</v>
      </c>
      <c r="D15" s="405">
        <f>SUM(D16:D20)</f>
        <v>42250</v>
      </c>
      <c r="E15" s="388">
        <f>SUM(E16:E20)</f>
        <v>124059</v>
      </c>
    </row>
    <row r="16" spans="1:5" s="536" customFormat="1" ht="12" customHeight="1">
      <c r="A16" s="546" t="s">
        <v>77</v>
      </c>
      <c r="B16" s="416" t="s">
        <v>318</v>
      </c>
      <c r="C16" s="407"/>
      <c r="D16" s="407">
        <v>666</v>
      </c>
      <c r="E16" s="390"/>
    </row>
    <row r="17" spans="1:5" s="536" customFormat="1" ht="12" customHeight="1">
      <c r="A17" s="547" t="s">
        <v>78</v>
      </c>
      <c r="B17" s="417" t="s">
        <v>319</v>
      </c>
      <c r="C17" s="406"/>
      <c r="D17" s="406"/>
      <c r="E17" s="390">
        <f>'6.1. sz. mell'!E17-'6.3. sz. mell'!E17</f>
        <v>0</v>
      </c>
    </row>
    <row r="18" spans="1:5" s="536" customFormat="1" ht="12" customHeight="1">
      <c r="A18" s="547" t="s">
        <v>79</v>
      </c>
      <c r="B18" s="417" t="s">
        <v>320</v>
      </c>
      <c r="C18" s="406"/>
      <c r="D18" s="406"/>
      <c r="E18" s="390">
        <f>'6.1. sz. mell'!E18-'6.3. sz. mell'!E18</f>
        <v>0</v>
      </c>
    </row>
    <row r="19" spans="1:5" s="536" customFormat="1" ht="12" customHeight="1">
      <c r="A19" s="547" t="s">
        <v>80</v>
      </c>
      <c r="B19" s="417" t="s">
        <v>321</v>
      </c>
      <c r="C19" s="406"/>
      <c r="D19" s="406"/>
      <c r="E19" s="390">
        <f>'6.1. sz. mell'!E19-'6.3. sz. mell'!E19</f>
        <v>0</v>
      </c>
    </row>
    <row r="20" spans="1:5" s="536" customFormat="1" ht="12" customHeight="1">
      <c r="A20" s="547" t="s">
        <v>81</v>
      </c>
      <c r="B20" s="417" t="s">
        <v>322</v>
      </c>
      <c r="C20" s="406">
        <v>43447</v>
      </c>
      <c r="D20" s="406">
        <v>41584</v>
      </c>
      <c r="E20" s="390">
        <f>'6.1. sz. mell'!E20-'6.3. sz. mell'!E20</f>
        <v>124059</v>
      </c>
    </row>
    <row r="21" spans="1:5" s="562" customFormat="1" ht="12" customHeight="1" thickBot="1">
      <c r="A21" s="548" t="s">
        <v>88</v>
      </c>
      <c r="B21" s="418" t="s">
        <v>323</v>
      </c>
      <c r="C21" s="408"/>
      <c r="D21" s="408"/>
      <c r="E21" s="390">
        <f>'6.1. sz. mell'!E21-'6.3. sz. mell'!E21</f>
        <v>0</v>
      </c>
    </row>
    <row r="22" spans="1:5" s="562" customFormat="1" ht="21.75" thickBot="1">
      <c r="A22" s="378" t="s">
        <v>8</v>
      </c>
      <c r="B22" s="374" t="s">
        <v>324</v>
      </c>
      <c r="C22" s="405">
        <f>SUM(C23:C27)</f>
        <v>0</v>
      </c>
      <c r="D22" s="405">
        <f>SUM(D23:D27)</f>
        <v>11184</v>
      </c>
      <c r="E22" s="388">
        <f>SUM(E23:E27)</f>
        <v>683</v>
      </c>
    </row>
    <row r="23" spans="1:5" s="562" customFormat="1" ht="12" customHeight="1">
      <c r="A23" s="546" t="s">
        <v>60</v>
      </c>
      <c r="B23" s="416" t="s">
        <v>325</v>
      </c>
      <c r="C23" s="407"/>
      <c r="D23" s="407"/>
      <c r="E23" s="390">
        <f>'6.1. sz. mell'!E23-'6.3. sz. mell'!E23</f>
        <v>0</v>
      </c>
    </row>
    <row r="24" spans="1:5" s="536" customFormat="1" ht="12" customHeight="1">
      <c r="A24" s="547" t="s">
        <v>61</v>
      </c>
      <c r="B24" s="417" t="s">
        <v>326</v>
      </c>
      <c r="C24" s="406"/>
      <c r="D24" s="406"/>
      <c r="E24" s="390">
        <f>'6.1. sz. mell'!E24-'6.3. sz. mell'!E24</f>
        <v>0</v>
      </c>
    </row>
    <row r="25" spans="1:5" s="562" customFormat="1" ht="12" customHeight="1">
      <c r="A25" s="547" t="s">
        <v>62</v>
      </c>
      <c r="B25" s="417" t="s">
        <v>327</v>
      </c>
      <c r="C25" s="406"/>
      <c r="D25" s="406"/>
      <c r="E25" s="390">
        <f>'6.1. sz. mell'!E25-'6.3. sz. mell'!E25</f>
        <v>0</v>
      </c>
    </row>
    <row r="26" spans="1:5" s="562" customFormat="1" ht="12" customHeight="1">
      <c r="A26" s="547" t="s">
        <v>63</v>
      </c>
      <c r="B26" s="417" t="s">
        <v>328</v>
      </c>
      <c r="C26" s="406"/>
      <c r="D26" s="406"/>
      <c r="E26" s="390">
        <f>'6.1. sz. mell'!E26-'6.3. sz. mell'!E26</f>
        <v>0</v>
      </c>
    </row>
    <row r="27" spans="1:5" s="562" customFormat="1" ht="12" customHeight="1">
      <c r="A27" s="547" t="s">
        <v>120</v>
      </c>
      <c r="B27" s="417" t="s">
        <v>329</v>
      </c>
      <c r="C27" s="406"/>
      <c r="D27" s="406">
        <v>11184</v>
      </c>
      <c r="E27" s="390">
        <f>'6.1. sz. mell'!E27-'6.3. sz. mell'!E27</f>
        <v>683</v>
      </c>
    </row>
    <row r="28" spans="1:5" s="562" customFormat="1" ht="12" customHeight="1" thickBot="1">
      <c r="A28" s="548" t="s">
        <v>121</v>
      </c>
      <c r="B28" s="418" t="s">
        <v>330</v>
      </c>
      <c r="C28" s="408"/>
      <c r="D28" s="408">
        <v>11184</v>
      </c>
      <c r="E28" s="390">
        <f>'6.1. sz. mell'!E28-'6.3. sz. mell'!E28</f>
        <v>0</v>
      </c>
    </row>
    <row r="29" spans="1:5" s="562" customFormat="1" ht="12" customHeight="1" thickBot="1">
      <c r="A29" s="378" t="s">
        <v>122</v>
      </c>
      <c r="B29" s="374" t="s">
        <v>331</v>
      </c>
      <c r="C29" s="411">
        <f>+C30+C33+C34+C35</f>
        <v>57100</v>
      </c>
      <c r="D29" s="411">
        <f>+D30+D33+D34+D35</f>
        <v>38916</v>
      </c>
      <c r="E29" s="424">
        <f>+E30+E33+E34+E35</f>
        <v>38866</v>
      </c>
    </row>
    <row r="30" spans="1:5" s="562" customFormat="1" ht="12" customHeight="1">
      <c r="A30" s="546" t="s">
        <v>332</v>
      </c>
      <c r="B30" s="416" t="s">
        <v>333</v>
      </c>
      <c r="C30" s="426">
        <f>+C31+C32</f>
        <v>49400</v>
      </c>
      <c r="D30" s="426">
        <f>+D31+D32</f>
        <v>32385</v>
      </c>
      <c r="E30" s="390">
        <f>'6.1. sz. mell'!E30-'6.3. sz. mell'!E30</f>
        <v>32142</v>
      </c>
    </row>
    <row r="31" spans="1:5" s="562" customFormat="1" ht="12" customHeight="1">
      <c r="A31" s="547" t="s">
        <v>334</v>
      </c>
      <c r="B31" s="417" t="s">
        <v>335</v>
      </c>
      <c r="C31" s="406">
        <v>14400</v>
      </c>
      <c r="D31" s="406">
        <v>11673</v>
      </c>
      <c r="E31" s="390">
        <f>'6.1. sz. mell'!E31-'6.3. sz. mell'!E31</f>
        <v>2800</v>
      </c>
    </row>
    <row r="32" spans="1:5" s="562" customFormat="1" ht="12" customHeight="1">
      <c r="A32" s="547" t="s">
        <v>336</v>
      </c>
      <c r="B32" s="417" t="s">
        <v>337</v>
      </c>
      <c r="C32" s="406">
        <v>35000</v>
      </c>
      <c r="D32" s="406">
        <v>20712</v>
      </c>
      <c r="E32" s="390">
        <f>'6.1. sz. mell'!E32-'6.3. sz. mell'!E32</f>
        <v>29342</v>
      </c>
    </row>
    <row r="33" spans="1:5" s="562" customFormat="1" ht="12" customHeight="1">
      <c r="A33" s="547" t="s">
        <v>338</v>
      </c>
      <c r="B33" s="417" t="s">
        <v>339</v>
      </c>
      <c r="C33" s="406">
        <v>3200</v>
      </c>
      <c r="D33" s="406">
        <v>3750</v>
      </c>
      <c r="E33" s="390">
        <f>'6.1. sz. mell'!E33-'6.3. sz. mell'!E33</f>
        <v>3449</v>
      </c>
    </row>
    <row r="34" spans="1:5" s="562" customFormat="1" ht="12" customHeight="1">
      <c r="A34" s="547" t="s">
        <v>340</v>
      </c>
      <c r="B34" s="417" t="s">
        <v>341</v>
      </c>
      <c r="C34" s="406">
        <v>4000</v>
      </c>
      <c r="D34" s="406">
        <v>2427</v>
      </c>
      <c r="E34" s="390">
        <f>'6.1. sz. mell'!E34-'6.3. sz. mell'!E34</f>
        <v>0</v>
      </c>
    </row>
    <row r="35" spans="1:5" s="562" customFormat="1" ht="12" customHeight="1" thickBot="1">
      <c r="A35" s="548" t="s">
        <v>342</v>
      </c>
      <c r="B35" s="418" t="s">
        <v>343</v>
      </c>
      <c r="C35" s="408">
        <v>500</v>
      </c>
      <c r="D35" s="408">
        <v>354</v>
      </c>
      <c r="E35" s="390">
        <f>'6.1. sz. mell'!E35-'6.3. sz. mell'!E35</f>
        <v>3275</v>
      </c>
    </row>
    <row r="36" spans="1:5" s="562" customFormat="1" ht="12" customHeight="1" thickBot="1">
      <c r="A36" s="378" t="s">
        <v>10</v>
      </c>
      <c r="B36" s="374" t="s">
        <v>344</v>
      </c>
      <c r="C36" s="405">
        <f>SUM(C37:C46)</f>
        <v>28013</v>
      </c>
      <c r="D36" s="405">
        <f>SUM(D37:D46)</f>
        <v>29186</v>
      </c>
      <c r="E36" s="388">
        <f>SUM(E37:E46)</f>
        <v>24927</v>
      </c>
    </row>
    <row r="37" spans="1:5" s="562" customFormat="1" ht="12" customHeight="1">
      <c r="A37" s="546" t="s">
        <v>64</v>
      </c>
      <c r="B37" s="416" t="s">
        <v>345</v>
      </c>
      <c r="C37" s="407">
        <v>13210</v>
      </c>
      <c r="D37" s="407">
        <v>11241</v>
      </c>
      <c r="E37" s="390">
        <f>'6.1. sz. mell'!E37-'6.3. sz. mell'!E37</f>
        <v>1671</v>
      </c>
    </row>
    <row r="38" spans="1:5" s="562" customFormat="1" ht="12" customHeight="1">
      <c r="A38" s="547" t="s">
        <v>65</v>
      </c>
      <c r="B38" s="417" t="s">
        <v>346</v>
      </c>
      <c r="C38" s="406">
        <v>7751</v>
      </c>
      <c r="D38" s="406">
        <v>8774</v>
      </c>
      <c r="E38" s="390">
        <f>'6.1. sz. mell'!E38-'6.3. sz. mell'!E38</f>
        <v>10809</v>
      </c>
    </row>
    <row r="39" spans="1:5" s="562" customFormat="1" ht="12" customHeight="1">
      <c r="A39" s="547" t="s">
        <v>66</v>
      </c>
      <c r="B39" s="417" t="s">
        <v>347</v>
      </c>
      <c r="C39" s="406">
        <v>400</v>
      </c>
      <c r="D39" s="406">
        <v>698</v>
      </c>
      <c r="E39" s="390">
        <f>'6.1. sz. mell'!E39-'6.3. sz. mell'!E39</f>
        <v>1344</v>
      </c>
    </row>
    <row r="40" spans="1:5" s="562" customFormat="1" ht="12" customHeight="1">
      <c r="A40" s="547" t="s">
        <v>124</v>
      </c>
      <c r="B40" s="417" t="s">
        <v>348</v>
      </c>
      <c r="C40" s="406">
        <v>1500</v>
      </c>
      <c r="D40" s="406">
        <v>1410</v>
      </c>
      <c r="E40" s="390">
        <f>'6.1. sz. mell'!E40-'6.3. sz. mell'!E40</f>
        <v>785</v>
      </c>
    </row>
    <row r="41" spans="1:5" s="562" customFormat="1" ht="12" customHeight="1">
      <c r="A41" s="547" t="s">
        <v>125</v>
      </c>
      <c r="B41" s="417" t="s">
        <v>349</v>
      </c>
      <c r="C41" s="406">
        <v>1163</v>
      </c>
      <c r="D41" s="406">
        <v>1346</v>
      </c>
      <c r="E41" s="390">
        <f>'6.1. sz. mell'!E41-'6.3. sz. mell'!E41</f>
        <v>1640</v>
      </c>
    </row>
    <row r="42" spans="1:5" s="562" customFormat="1" ht="12" customHeight="1">
      <c r="A42" s="547" t="s">
        <v>126</v>
      </c>
      <c r="B42" s="417" t="s">
        <v>350</v>
      </c>
      <c r="C42" s="406">
        <v>3989</v>
      </c>
      <c r="D42" s="406">
        <v>4027</v>
      </c>
      <c r="E42" s="390">
        <f>'6.1. sz. mell'!E42-'6.3. sz. mell'!E42</f>
        <v>4098</v>
      </c>
    </row>
    <row r="43" spans="1:5" s="562" customFormat="1" ht="12" customHeight="1">
      <c r="A43" s="547" t="s">
        <v>127</v>
      </c>
      <c r="B43" s="417" t="s">
        <v>351</v>
      </c>
      <c r="C43" s="406"/>
      <c r="D43" s="406"/>
      <c r="E43" s="390">
        <f>'6.1. sz. mell'!E43-'6.3. sz. mell'!E43</f>
        <v>0</v>
      </c>
    </row>
    <row r="44" spans="1:5" s="562" customFormat="1" ht="12" customHeight="1">
      <c r="A44" s="547" t="s">
        <v>128</v>
      </c>
      <c r="B44" s="417" t="s">
        <v>352</v>
      </c>
      <c r="C44" s="406"/>
      <c r="D44" s="406">
        <v>478</v>
      </c>
      <c r="E44" s="390">
        <f>'6.1. sz. mell'!E44-'6.3. sz. mell'!E44</f>
        <v>135</v>
      </c>
    </row>
    <row r="45" spans="1:5" s="562" customFormat="1" ht="12" customHeight="1">
      <c r="A45" s="547" t="s">
        <v>353</v>
      </c>
      <c r="B45" s="417" t="s">
        <v>354</v>
      </c>
      <c r="C45" s="409"/>
      <c r="D45" s="409"/>
      <c r="E45" s="390">
        <f>'6.1. sz. mell'!E45-'6.3. sz. mell'!E45</f>
        <v>37</v>
      </c>
    </row>
    <row r="46" spans="1:5" s="536" customFormat="1" ht="12" customHeight="1" thickBot="1">
      <c r="A46" s="548" t="s">
        <v>355</v>
      </c>
      <c r="B46" s="418" t="s">
        <v>356</v>
      </c>
      <c r="C46" s="410"/>
      <c r="D46" s="410">
        <v>1212</v>
      </c>
      <c r="E46" s="390">
        <f>'6.1. sz. mell'!E46-'6.3. sz. mell'!E46</f>
        <v>4408</v>
      </c>
    </row>
    <row r="47" spans="1:5" s="562" customFormat="1" ht="12" customHeight="1" thickBot="1">
      <c r="A47" s="378" t="s">
        <v>11</v>
      </c>
      <c r="B47" s="374" t="s">
        <v>357</v>
      </c>
      <c r="C47" s="405">
        <f>SUM(C48:C52)</f>
        <v>0</v>
      </c>
      <c r="D47" s="405">
        <f>SUM(D48:D52)</f>
        <v>0</v>
      </c>
      <c r="E47" s="388">
        <f>SUM(E48:E52)</f>
        <v>402</v>
      </c>
    </row>
    <row r="48" spans="1:5" s="562" customFormat="1" ht="12" customHeight="1">
      <c r="A48" s="546" t="s">
        <v>67</v>
      </c>
      <c r="B48" s="416" t="s">
        <v>358</v>
      </c>
      <c r="C48" s="428"/>
      <c r="D48" s="428"/>
      <c r="E48" s="390">
        <f>'6.1. sz. mell'!E48-'6.3. sz. mell'!E48</f>
        <v>0</v>
      </c>
    </row>
    <row r="49" spans="1:5" s="562" customFormat="1" ht="12" customHeight="1">
      <c r="A49" s="547" t="s">
        <v>68</v>
      </c>
      <c r="B49" s="417" t="s">
        <v>359</v>
      </c>
      <c r="C49" s="409"/>
      <c r="D49" s="409"/>
      <c r="E49" s="390">
        <f>'6.1. sz. mell'!E49-'6.3. sz. mell'!E49</f>
        <v>400</v>
      </c>
    </row>
    <row r="50" spans="1:5" s="562" customFormat="1" ht="12" customHeight="1">
      <c r="A50" s="547" t="s">
        <v>360</v>
      </c>
      <c r="B50" s="417" t="s">
        <v>361</v>
      </c>
      <c r="C50" s="409"/>
      <c r="D50" s="409"/>
      <c r="E50" s="390">
        <f>'6.1. sz. mell'!E50-'6.3. sz. mell'!E50</f>
        <v>0</v>
      </c>
    </row>
    <row r="51" spans="1:5" s="562" customFormat="1" ht="12" customHeight="1">
      <c r="A51" s="547" t="s">
        <v>362</v>
      </c>
      <c r="B51" s="417" t="s">
        <v>363</v>
      </c>
      <c r="C51" s="409"/>
      <c r="D51" s="409"/>
      <c r="E51" s="390">
        <f>'6.1. sz. mell'!E51-'6.3. sz. mell'!E51</f>
        <v>2</v>
      </c>
    </row>
    <row r="52" spans="1:5" s="562" customFormat="1" ht="12" customHeight="1" thickBot="1">
      <c r="A52" s="548" t="s">
        <v>364</v>
      </c>
      <c r="B52" s="418" t="s">
        <v>365</v>
      </c>
      <c r="C52" s="410"/>
      <c r="D52" s="410"/>
      <c r="E52" s="390">
        <f>'6.1. sz. mell'!E52-'6.3. sz. mell'!E52</f>
        <v>0</v>
      </c>
    </row>
    <row r="53" spans="1:5" s="562" customFormat="1" ht="12" customHeight="1" thickBot="1">
      <c r="A53" s="378" t="s">
        <v>129</v>
      </c>
      <c r="B53" s="374" t="s">
        <v>366</v>
      </c>
      <c r="C53" s="405">
        <f>SUM(C54:C56)</f>
        <v>250</v>
      </c>
      <c r="D53" s="405">
        <f>SUM(D54:D56)</f>
        <v>50</v>
      </c>
      <c r="E53" s="388">
        <f>SUM(E54:E56)</f>
        <v>995</v>
      </c>
    </row>
    <row r="54" spans="1:5" s="536" customFormat="1" ht="12" customHeight="1">
      <c r="A54" s="546" t="s">
        <v>69</v>
      </c>
      <c r="B54" s="416" t="s">
        <v>367</v>
      </c>
      <c r="C54" s="407"/>
      <c r="D54" s="407"/>
      <c r="E54" s="390">
        <f>'6.1. sz. mell'!E54-'6.3. sz. mell'!E54</f>
        <v>0</v>
      </c>
    </row>
    <row r="55" spans="1:5" s="536" customFormat="1" ht="12" customHeight="1">
      <c r="A55" s="547" t="s">
        <v>70</v>
      </c>
      <c r="B55" s="417" t="s">
        <v>368</v>
      </c>
      <c r="C55" s="406"/>
      <c r="D55" s="406"/>
      <c r="E55" s="390">
        <f>'6.1. sz. mell'!E55-'6.3. sz. mell'!E55</f>
        <v>0</v>
      </c>
    </row>
    <row r="56" spans="1:5" s="536" customFormat="1" ht="12" customHeight="1">
      <c r="A56" s="547" t="s">
        <v>369</v>
      </c>
      <c r="B56" s="417" t="s">
        <v>370</v>
      </c>
      <c r="C56" s="406">
        <v>250</v>
      </c>
      <c r="D56" s="406">
        <v>50</v>
      </c>
      <c r="E56" s="390">
        <f>'6.1. sz. mell'!E56-'6.3. sz. mell'!E56</f>
        <v>995</v>
      </c>
    </row>
    <row r="57" spans="1:5" s="536" customFormat="1" ht="12" customHeight="1" thickBot="1">
      <c r="A57" s="548" t="s">
        <v>371</v>
      </c>
      <c r="B57" s="418" t="s">
        <v>372</v>
      </c>
      <c r="C57" s="408"/>
      <c r="D57" s="408"/>
      <c r="E57" s="390">
        <f>'6.1. sz. mell'!E57-'6.3. sz. mell'!E57</f>
        <v>0</v>
      </c>
    </row>
    <row r="58" spans="1:5" s="562" customFormat="1" ht="12" customHeight="1" thickBot="1">
      <c r="A58" s="378" t="s">
        <v>13</v>
      </c>
      <c r="B58" s="395" t="s">
        <v>373</v>
      </c>
      <c r="C58" s="405">
        <f>SUM(C59:C61)</f>
        <v>0</v>
      </c>
      <c r="D58" s="405">
        <f>SUM(D59:D61)</f>
        <v>18190</v>
      </c>
      <c r="E58" s="388">
        <f>SUM(E59:E61)</f>
        <v>37635</v>
      </c>
    </row>
    <row r="59" spans="1:5" s="562" customFormat="1" ht="12" customHeight="1">
      <c r="A59" s="546" t="s">
        <v>130</v>
      </c>
      <c r="B59" s="416" t="s">
        <v>374</v>
      </c>
      <c r="C59" s="409"/>
      <c r="D59" s="409">
        <v>18190</v>
      </c>
      <c r="E59" s="390">
        <f>'6.1. sz. mell'!E59-'6.3. sz. mell'!E59</f>
        <v>36635</v>
      </c>
    </row>
    <row r="60" spans="1:5" s="562" customFormat="1" ht="12" customHeight="1">
      <c r="A60" s="547" t="s">
        <v>131</v>
      </c>
      <c r="B60" s="417" t="s">
        <v>561</v>
      </c>
      <c r="C60" s="409"/>
      <c r="D60" s="409"/>
      <c r="E60" s="390">
        <f>'6.1. sz. mell'!E60-'6.3. sz. mell'!E60</f>
        <v>0</v>
      </c>
    </row>
    <row r="61" spans="1:5" s="562" customFormat="1" ht="12" customHeight="1">
      <c r="A61" s="547" t="s">
        <v>158</v>
      </c>
      <c r="B61" s="417" t="s">
        <v>376</v>
      </c>
      <c r="C61" s="409"/>
      <c r="D61" s="409"/>
      <c r="E61" s="390">
        <f>'6.1. sz. mell'!E61-'6.3. sz. mell'!E61</f>
        <v>1000</v>
      </c>
    </row>
    <row r="62" spans="1:5" s="562" customFormat="1" ht="12" customHeight="1" thickBot="1">
      <c r="A62" s="548" t="s">
        <v>377</v>
      </c>
      <c r="B62" s="418" t="s">
        <v>378</v>
      </c>
      <c r="C62" s="409"/>
      <c r="D62" s="409"/>
      <c r="E62" s="390">
        <f>'6.1. sz. mell'!E62-'6.3. sz. mell'!E62</f>
        <v>0</v>
      </c>
    </row>
    <row r="63" spans="1:5" s="562" customFormat="1" ht="12" customHeight="1" thickBot="1">
      <c r="A63" s="378" t="s">
        <v>14</v>
      </c>
      <c r="B63" s="374" t="s">
        <v>379</v>
      </c>
      <c r="C63" s="411">
        <f>+C8+C15+C22+C29+C36+C47+C53+C58</f>
        <v>295468</v>
      </c>
      <c r="D63" s="411">
        <f>+D8+D15+D22+D29+D36+D47+D53+D58</f>
        <v>296544</v>
      </c>
      <c r="E63" s="424">
        <f>+E8+E15+E22+E29+E36+E47+E53+E58</f>
        <v>376269</v>
      </c>
    </row>
    <row r="64" spans="1:5" s="562" customFormat="1" ht="12" customHeight="1" thickBot="1">
      <c r="A64" s="549" t="s">
        <v>559</v>
      </c>
      <c r="B64" s="395" t="s">
        <v>381</v>
      </c>
      <c r="C64" s="405">
        <f>SUM(C65:C67)</f>
        <v>0</v>
      </c>
      <c r="D64" s="405">
        <f>SUM(D65:D67)</f>
        <v>0</v>
      </c>
      <c r="E64" s="388">
        <f>SUM(E65:E67)</f>
        <v>0</v>
      </c>
    </row>
    <row r="65" spans="1:5" s="562" customFormat="1" ht="12" customHeight="1">
      <c r="A65" s="546" t="s">
        <v>382</v>
      </c>
      <c r="B65" s="416" t="s">
        <v>383</v>
      </c>
      <c r="C65" s="409"/>
      <c r="D65" s="409"/>
      <c r="E65" s="390">
        <f>'6.1. sz. mell'!E65-'6.3. sz. mell'!E65</f>
        <v>0</v>
      </c>
    </row>
    <row r="66" spans="1:5" s="562" customFormat="1" ht="12" customHeight="1">
      <c r="A66" s="547" t="s">
        <v>384</v>
      </c>
      <c r="B66" s="417" t="s">
        <v>385</v>
      </c>
      <c r="C66" s="409"/>
      <c r="D66" s="409"/>
      <c r="E66" s="390">
        <f>'6.1. sz. mell'!E66-'6.3. sz. mell'!E66</f>
        <v>0</v>
      </c>
    </row>
    <row r="67" spans="1:5" s="562" customFormat="1" ht="12" customHeight="1" thickBot="1">
      <c r="A67" s="548" t="s">
        <v>386</v>
      </c>
      <c r="B67" s="542" t="s">
        <v>387</v>
      </c>
      <c r="C67" s="409"/>
      <c r="D67" s="409"/>
      <c r="E67" s="390">
        <f>'6.1. sz. mell'!E67-'6.3. sz. mell'!E67</f>
        <v>0</v>
      </c>
    </row>
    <row r="68" spans="1:5" s="562" customFormat="1" ht="12" customHeight="1" thickBot="1">
      <c r="A68" s="549" t="s">
        <v>388</v>
      </c>
      <c r="B68" s="395" t="s">
        <v>389</v>
      </c>
      <c r="C68" s="405">
        <f>SUM(C69:C72)</f>
        <v>0</v>
      </c>
      <c r="D68" s="405">
        <f>SUM(D69:D72)</f>
        <v>0</v>
      </c>
      <c r="E68" s="388">
        <f>SUM(E69:E72)</f>
        <v>0</v>
      </c>
    </row>
    <row r="69" spans="1:5" s="562" customFormat="1" ht="12" customHeight="1">
      <c r="A69" s="546" t="s">
        <v>107</v>
      </c>
      <c r="B69" s="416" t="s">
        <v>390</v>
      </c>
      <c r="C69" s="409"/>
      <c r="D69" s="409"/>
      <c r="E69" s="390">
        <f>'6.1. sz. mell'!E69-'6.3. sz. mell'!E69</f>
        <v>0</v>
      </c>
    </row>
    <row r="70" spans="1:5" s="562" customFormat="1" ht="12" customHeight="1">
      <c r="A70" s="547" t="s">
        <v>108</v>
      </c>
      <c r="B70" s="417" t="s">
        <v>391</v>
      </c>
      <c r="C70" s="409"/>
      <c r="D70" s="409"/>
      <c r="E70" s="390">
        <f>'6.1. sz. mell'!E70-'6.3. sz. mell'!E70</f>
        <v>0</v>
      </c>
    </row>
    <row r="71" spans="1:5" s="562" customFormat="1" ht="12" customHeight="1">
      <c r="A71" s="547" t="s">
        <v>392</v>
      </c>
      <c r="B71" s="417" t="s">
        <v>393</v>
      </c>
      <c r="C71" s="409"/>
      <c r="D71" s="409"/>
      <c r="E71" s="390">
        <f>'6.1. sz. mell'!E71-'6.3. sz. mell'!E71</f>
        <v>0</v>
      </c>
    </row>
    <row r="72" spans="1:5" s="562" customFormat="1" ht="12" customHeight="1" thickBot="1">
      <c r="A72" s="548" t="s">
        <v>394</v>
      </c>
      <c r="B72" s="418" t="s">
        <v>395</v>
      </c>
      <c r="C72" s="409"/>
      <c r="D72" s="409"/>
      <c r="E72" s="390">
        <f>'6.1. sz. mell'!E72-'6.3. sz. mell'!E72</f>
        <v>0</v>
      </c>
    </row>
    <row r="73" spans="1:5" s="562" customFormat="1" ht="12" customHeight="1" thickBot="1">
      <c r="A73" s="549" t="s">
        <v>396</v>
      </c>
      <c r="B73" s="395" t="s">
        <v>397</v>
      </c>
      <c r="C73" s="405">
        <f>SUM(C74:C75)</f>
        <v>106376</v>
      </c>
      <c r="D73" s="405">
        <f>SUM(D74:D75)</f>
        <v>145945</v>
      </c>
      <c r="E73" s="388">
        <f>SUM(E74:E75)</f>
        <v>52272</v>
      </c>
    </row>
    <row r="74" spans="1:5" s="562" customFormat="1" ht="12" customHeight="1">
      <c r="A74" s="546" t="s">
        <v>398</v>
      </c>
      <c r="B74" s="416" t="s">
        <v>399</v>
      </c>
      <c r="C74" s="409">
        <v>106376</v>
      </c>
      <c r="D74" s="409">
        <v>145945</v>
      </c>
      <c r="E74" s="390">
        <f>'6.1. sz. mell'!E74-'6.3. sz. mell'!E74</f>
        <v>52272</v>
      </c>
    </row>
    <row r="75" spans="1:5" s="562" customFormat="1" ht="12" customHeight="1" thickBot="1">
      <c r="A75" s="548" t="s">
        <v>400</v>
      </c>
      <c r="B75" s="418" t="s">
        <v>401</v>
      </c>
      <c r="C75" s="409"/>
      <c r="D75" s="409"/>
      <c r="E75" s="390">
        <f>'6.1. sz. mell'!E75-'6.3. sz. mell'!E75</f>
        <v>0</v>
      </c>
    </row>
    <row r="76" spans="1:5" s="562" customFormat="1" ht="12" customHeight="1" thickBot="1">
      <c r="A76" s="549" t="s">
        <v>402</v>
      </c>
      <c r="B76" s="395" t="s">
        <v>403</v>
      </c>
      <c r="C76" s="405">
        <f>SUM(C77:C79)</f>
        <v>0</v>
      </c>
      <c r="D76" s="405">
        <f>SUM(D77:D79)</f>
        <v>7061</v>
      </c>
      <c r="E76" s="388">
        <f>SUM(E77:E79)</f>
        <v>5318</v>
      </c>
    </row>
    <row r="77" spans="1:5" s="562" customFormat="1" ht="12" customHeight="1">
      <c r="A77" s="546" t="s">
        <v>404</v>
      </c>
      <c r="B77" s="416" t="s">
        <v>405</v>
      </c>
      <c r="C77" s="409"/>
      <c r="D77" s="409">
        <v>7061</v>
      </c>
      <c r="E77" s="390">
        <f>'6.1. sz. mell'!E77-'6.3. sz. mell'!E77</f>
        <v>5318</v>
      </c>
    </row>
    <row r="78" spans="1:5" s="562" customFormat="1" ht="12" customHeight="1">
      <c r="A78" s="547" t="s">
        <v>406</v>
      </c>
      <c r="B78" s="417" t="s">
        <v>407</v>
      </c>
      <c r="C78" s="409"/>
      <c r="D78" s="409"/>
      <c r="E78" s="390">
        <f>'6.1. sz. mell'!E78-'6.3. sz. mell'!E78</f>
        <v>0</v>
      </c>
    </row>
    <row r="79" spans="1:5" s="562" customFormat="1" ht="12" customHeight="1" thickBot="1">
      <c r="A79" s="548" t="s">
        <v>408</v>
      </c>
      <c r="B79" s="418" t="s">
        <v>409</v>
      </c>
      <c r="C79" s="409"/>
      <c r="D79" s="409"/>
      <c r="E79" s="390">
        <f>'6.1. sz. mell'!E79-'6.3. sz. mell'!E79</f>
        <v>0</v>
      </c>
    </row>
    <row r="80" spans="1:5" s="562" customFormat="1" ht="12" customHeight="1" thickBot="1">
      <c r="A80" s="549" t="s">
        <v>410</v>
      </c>
      <c r="B80" s="395" t="s">
        <v>411</v>
      </c>
      <c r="C80" s="405">
        <f>SUM(C81:C84)</f>
        <v>0</v>
      </c>
      <c r="D80" s="405">
        <f>SUM(D81:D84)</f>
        <v>0</v>
      </c>
      <c r="E80" s="388">
        <f>SUM(E81:E84)</f>
        <v>0</v>
      </c>
    </row>
    <row r="81" spans="1:5" s="562" customFormat="1" ht="12" customHeight="1">
      <c r="A81" s="550" t="s">
        <v>412</v>
      </c>
      <c r="B81" s="416" t="s">
        <v>413</v>
      </c>
      <c r="C81" s="409"/>
      <c r="D81" s="409"/>
      <c r="E81" s="390">
        <f>'6.1. sz. mell'!E81-'6.3. sz. mell'!E81</f>
        <v>0</v>
      </c>
    </row>
    <row r="82" spans="1:5" s="562" customFormat="1" ht="12" customHeight="1">
      <c r="A82" s="551" t="s">
        <v>414</v>
      </c>
      <c r="B82" s="417" t="s">
        <v>415</v>
      </c>
      <c r="C82" s="409"/>
      <c r="D82" s="409"/>
      <c r="E82" s="390">
        <f>'6.1. sz. mell'!E82-'6.3. sz. mell'!E82</f>
        <v>0</v>
      </c>
    </row>
    <row r="83" spans="1:5" s="562" customFormat="1" ht="12" customHeight="1">
      <c r="A83" s="551" t="s">
        <v>416</v>
      </c>
      <c r="B83" s="417" t="s">
        <v>417</v>
      </c>
      <c r="C83" s="409"/>
      <c r="D83" s="409"/>
      <c r="E83" s="390">
        <f>'6.1. sz. mell'!E83-'6.3. sz. mell'!E83</f>
        <v>0</v>
      </c>
    </row>
    <row r="84" spans="1:5" s="562" customFormat="1" ht="12" customHeight="1" thickBot="1">
      <c r="A84" s="552" t="s">
        <v>418</v>
      </c>
      <c r="B84" s="418" t="s">
        <v>419</v>
      </c>
      <c r="C84" s="409"/>
      <c r="D84" s="409"/>
      <c r="E84" s="390">
        <f>'6.1. sz. mell'!E84-'6.3. sz. mell'!E84</f>
        <v>0</v>
      </c>
    </row>
    <row r="85" spans="1:5" s="562" customFormat="1" ht="12" customHeight="1" thickBot="1">
      <c r="A85" s="549" t="s">
        <v>420</v>
      </c>
      <c r="B85" s="395" t="s">
        <v>421</v>
      </c>
      <c r="C85" s="432"/>
      <c r="D85" s="432"/>
      <c r="E85" s="433"/>
    </row>
    <row r="86" spans="1:5" s="562" customFormat="1" ht="12" customHeight="1" thickBot="1">
      <c r="A86" s="549" t="s">
        <v>422</v>
      </c>
      <c r="B86" s="543" t="s">
        <v>423</v>
      </c>
      <c r="C86" s="411">
        <f>+C64+C68+C73+C76+C80+C85</f>
        <v>106376</v>
      </c>
      <c r="D86" s="411">
        <f>+D64+D68+D73+D76+D80+D85</f>
        <v>153006</v>
      </c>
      <c r="E86" s="424">
        <f>+E64+E68+E73+E76+E80+E85</f>
        <v>57590</v>
      </c>
    </row>
    <row r="87" spans="1:5" s="562" customFormat="1" ht="12" customHeight="1" thickBot="1">
      <c r="A87" s="553" t="s">
        <v>424</v>
      </c>
      <c r="B87" s="544" t="s">
        <v>560</v>
      </c>
      <c r="C87" s="411">
        <f>+C63+C86</f>
        <v>401844</v>
      </c>
      <c r="D87" s="411">
        <f>+D63+D86</f>
        <v>449550</v>
      </c>
      <c r="E87" s="424">
        <f>+E63+E86</f>
        <v>433859</v>
      </c>
    </row>
    <row r="88" spans="1:5" s="562" customFormat="1" ht="15" customHeight="1">
      <c r="A88" s="518"/>
      <c r="B88" s="519"/>
      <c r="C88" s="534"/>
      <c r="D88" s="534"/>
      <c r="E88" s="534"/>
    </row>
    <row r="89" spans="1:5" ht="13.5" thickBot="1">
      <c r="A89" s="520"/>
      <c r="B89" s="521"/>
      <c r="C89" s="535"/>
      <c r="D89" s="535"/>
      <c r="E89" s="535"/>
    </row>
    <row r="90" spans="1:5" s="561" customFormat="1" ht="16.5" customHeight="1" thickBot="1">
      <c r="A90" s="783" t="s">
        <v>44</v>
      </c>
      <c r="B90" s="784"/>
      <c r="C90" s="784"/>
      <c r="D90" s="784"/>
      <c r="E90" s="785"/>
    </row>
    <row r="91" spans="1:5" s="336" customFormat="1" ht="12" customHeight="1" thickBot="1">
      <c r="A91" s="541" t="s">
        <v>6</v>
      </c>
      <c r="B91" s="377" t="s">
        <v>432</v>
      </c>
      <c r="C91" s="525">
        <f>SUM(C92:C96)</f>
        <v>159721</v>
      </c>
      <c r="D91" s="525">
        <f>SUM(D92:D96)</f>
        <v>205499</v>
      </c>
      <c r="E91" s="715">
        <f>SUM(E92:E96)</f>
        <v>194084</v>
      </c>
    </row>
    <row r="92" spans="1:5" ht="12" customHeight="1">
      <c r="A92" s="554" t="s">
        <v>71</v>
      </c>
      <c r="B92" s="363" t="s">
        <v>36</v>
      </c>
      <c r="C92" s="526">
        <v>67343</v>
      </c>
      <c r="D92" s="526">
        <v>73109</v>
      </c>
      <c r="E92" s="716">
        <f>'6.1. sz. mell'!E92-'6.3. sz. mell'!E92</f>
        <v>98095</v>
      </c>
    </row>
    <row r="93" spans="1:5" ht="12" customHeight="1">
      <c r="A93" s="547" t="s">
        <v>72</v>
      </c>
      <c r="B93" s="361" t="s">
        <v>132</v>
      </c>
      <c r="C93" s="527">
        <v>14494</v>
      </c>
      <c r="D93" s="527">
        <v>16717</v>
      </c>
      <c r="E93" s="390">
        <f>'6.1. sz. mell'!E93-'6.3. sz. mell'!E93</f>
        <v>18320</v>
      </c>
    </row>
    <row r="94" spans="1:5" ht="12" customHeight="1">
      <c r="A94" s="547" t="s">
        <v>73</v>
      </c>
      <c r="B94" s="361" t="s">
        <v>100</v>
      </c>
      <c r="C94" s="529">
        <v>66275</v>
      </c>
      <c r="D94" s="529">
        <v>83042</v>
      </c>
      <c r="E94" s="390">
        <f>'6.1. sz. mell'!E94-'6.3. sz. mell'!E94</f>
        <v>73974</v>
      </c>
    </row>
    <row r="95" spans="1:5" ht="12" customHeight="1">
      <c r="A95" s="547" t="s">
        <v>74</v>
      </c>
      <c r="B95" s="364" t="s">
        <v>133</v>
      </c>
      <c r="C95" s="529"/>
      <c r="D95" s="529">
        <v>1591</v>
      </c>
      <c r="E95" s="390">
        <v>660</v>
      </c>
    </row>
    <row r="96" spans="1:5" ht="12" customHeight="1">
      <c r="A96" s="547" t="s">
        <v>83</v>
      </c>
      <c r="B96" s="372" t="s">
        <v>134</v>
      </c>
      <c r="C96" s="529">
        <v>11609</v>
      </c>
      <c r="D96" s="529">
        <v>31040</v>
      </c>
      <c r="E96" s="390">
        <f>'6.1. sz. mell'!E96-'6.3. sz. mell'!E96</f>
        <v>3035</v>
      </c>
    </row>
    <row r="97" spans="1:5" ht="12" customHeight="1">
      <c r="A97" s="547" t="s">
        <v>75</v>
      </c>
      <c r="B97" s="361" t="s">
        <v>433</v>
      </c>
      <c r="C97" s="529"/>
      <c r="D97" s="529">
        <v>346</v>
      </c>
      <c r="E97" s="390">
        <f>'6.1. sz. mell'!E97-'6.3. sz. mell'!E97</f>
        <v>0</v>
      </c>
    </row>
    <row r="98" spans="1:5" ht="12" customHeight="1">
      <c r="A98" s="547" t="s">
        <v>76</v>
      </c>
      <c r="B98" s="384" t="s">
        <v>434</v>
      </c>
      <c r="C98" s="529"/>
      <c r="D98" s="529"/>
      <c r="E98" s="390">
        <f>'6.1. sz. mell'!E98-'6.3. sz. mell'!E98</f>
        <v>0</v>
      </c>
    </row>
    <row r="99" spans="1:5" ht="12" customHeight="1">
      <c r="A99" s="547" t="s">
        <v>84</v>
      </c>
      <c r="B99" s="385" t="s">
        <v>435</v>
      </c>
      <c r="C99" s="529"/>
      <c r="D99" s="529"/>
      <c r="E99" s="390">
        <f>'6.1. sz. mell'!E99-'6.3. sz. mell'!E99</f>
        <v>0</v>
      </c>
    </row>
    <row r="100" spans="1:5" ht="12" customHeight="1">
      <c r="A100" s="547" t="s">
        <v>85</v>
      </c>
      <c r="B100" s="385" t="s">
        <v>436</v>
      </c>
      <c r="C100" s="529"/>
      <c r="D100" s="529"/>
      <c r="E100" s="390">
        <f>'6.1. sz. mell'!E100-'6.3. sz. mell'!E100</f>
        <v>0</v>
      </c>
    </row>
    <row r="101" spans="1:5" ht="12" customHeight="1">
      <c r="A101" s="547" t="s">
        <v>86</v>
      </c>
      <c r="B101" s="384" t="s">
        <v>437</v>
      </c>
      <c r="C101" s="529">
        <v>871</v>
      </c>
      <c r="D101" s="529">
        <v>820</v>
      </c>
      <c r="E101" s="390">
        <f>'6.1. sz. mell'!E101-'6.3. sz. mell'!E101</f>
        <v>632</v>
      </c>
    </row>
    <row r="102" spans="1:5" ht="12" customHeight="1">
      <c r="A102" s="547" t="s">
        <v>87</v>
      </c>
      <c r="B102" s="384" t="s">
        <v>438</v>
      </c>
      <c r="C102" s="529"/>
      <c r="D102" s="529"/>
      <c r="E102" s="390">
        <f>'6.1. sz. mell'!E102-'6.3. sz. mell'!E102</f>
        <v>0</v>
      </c>
    </row>
    <row r="103" spans="1:5" ht="12" customHeight="1">
      <c r="A103" s="547" t="s">
        <v>89</v>
      </c>
      <c r="B103" s="385" t="s">
        <v>439</v>
      </c>
      <c r="C103" s="529"/>
      <c r="D103" s="529"/>
      <c r="E103" s="390">
        <f>'6.1. sz. mell'!E103-'6.3. sz. mell'!E103</f>
        <v>0</v>
      </c>
    </row>
    <row r="104" spans="1:5" ht="12" customHeight="1">
      <c r="A104" s="555" t="s">
        <v>135</v>
      </c>
      <c r="B104" s="386" t="s">
        <v>440</v>
      </c>
      <c r="C104" s="529"/>
      <c r="D104" s="529"/>
      <c r="E104" s="390">
        <f>'6.1. sz. mell'!E104-'6.3. sz. mell'!E104</f>
        <v>0</v>
      </c>
    </row>
    <row r="105" spans="1:5" ht="12" customHeight="1">
      <c r="A105" s="547" t="s">
        <v>441</v>
      </c>
      <c r="B105" s="386" t="s">
        <v>442</v>
      </c>
      <c r="C105" s="529"/>
      <c r="D105" s="529"/>
      <c r="E105" s="390">
        <f>'6.1. sz. mell'!E105-'6.3. sz. mell'!E105</f>
        <v>0</v>
      </c>
    </row>
    <row r="106" spans="1:5" ht="12" customHeight="1">
      <c r="A106" s="548" t="s">
        <v>443</v>
      </c>
      <c r="B106" s="386" t="s">
        <v>444</v>
      </c>
      <c r="C106" s="529">
        <v>238</v>
      </c>
      <c r="D106" s="529">
        <v>165</v>
      </c>
      <c r="E106" s="390">
        <f>'6.1. sz. mell'!E106-'6.3. sz. mell'!E106</f>
        <v>2403</v>
      </c>
    </row>
    <row r="107" spans="1:5" s="336" customFormat="1" ht="12" customHeight="1" thickBot="1">
      <c r="A107" s="679" t="s">
        <v>740</v>
      </c>
      <c r="B107" s="672" t="s">
        <v>753</v>
      </c>
      <c r="C107" s="531">
        <v>10500</v>
      </c>
      <c r="D107" s="531">
        <v>29709</v>
      </c>
      <c r="E107" s="390">
        <f>'6.1. sz. mell'!E107-'6.3. sz. mell'!E107</f>
        <v>0</v>
      </c>
    </row>
    <row r="108" spans="1:5" ht="12" customHeight="1" thickBot="1">
      <c r="A108" s="378" t="s">
        <v>7</v>
      </c>
      <c r="B108" s="376" t="s">
        <v>445</v>
      </c>
      <c r="C108" s="399">
        <f>+C109+C111+C113</f>
        <v>103758</v>
      </c>
      <c r="D108" s="399">
        <f>+D109+D111+D113</f>
        <v>121649</v>
      </c>
      <c r="E108" s="399">
        <f>+E109+E111+E113</f>
        <v>19558</v>
      </c>
    </row>
    <row r="109" spans="1:5" ht="12" customHeight="1">
      <c r="A109" s="546" t="s">
        <v>77</v>
      </c>
      <c r="B109" s="361" t="s">
        <v>156</v>
      </c>
      <c r="C109" s="528">
        <v>2980</v>
      </c>
      <c r="D109" s="528">
        <v>5689</v>
      </c>
      <c r="E109" s="390">
        <f>'6.1. sz. mell'!E109-'6.3. sz. mell'!E109</f>
        <v>9756</v>
      </c>
    </row>
    <row r="110" spans="1:5" ht="12" customHeight="1">
      <c r="A110" s="546" t="s">
        <v>78</v>
      </c>
      <c r="B110" s="365" t="s">
        <v>446</v>
      </c>
      <c r="C110" s="528"/>
      <c r="D110" s="528"/>
      <c r="E110" s="390">
        <f>'6.1. sz. mell'!E110-'6.3. sz. mell'!E110</f>
        <v>0</v>
      </c>
    </row>
    <row r="111" spans="1:5" ht="12" customHeight="1">
      <c r="A111" s="546" t="s">
        <v>79</v>
      </c>
      <c r="B111" s="365" t="s">
        <v>136</v>
      </c>
      <c r="C111" s="527">
        <v>15107</v>
      </c>
      <c r="D111" s="527">
        <v>30228</v>
      </c>
      <c r="E111" s="390">
        <f>'6.1. sz. mell'!E111-'6.3. sz. mell'!E111</f>
        <v>9802</v>
      </c>
    </row>
    <row r="112" spans="1:5" ht="12" customHeight="1">
      <c r="A112" s="546" t="s">
        <v>80</v>
      </c>
      <c r="B112" s="365" t="s">
        <v>447</v>
      </c>
      <c r="C112" s="389">
        <v>15107</v>
      </c>
      <c r="D112" s="389">
        <v>15035</v>
      </c>
      <c r="E112" s="390">
        <f>'6.1. sz. mell'!E112-'6.3. sz. mell'!E112</f>
        <v>0</v>
      </c>
    </row>
    <row r="113" spans="1:5" ht="12" customHeight="1">
      <c r="A113" s="546" t="s">
        <v>81</v>
      </c>
      <c r="B113" s="397" t="s">
        <v>159</v>
      </c>
      <c r="C113" s="389">
        <v>85671</v>
      </c>
      <c r="D113" s="389">
        <v>85732</v>
      </c>
      <c r="E113" s="390">
        <f>'6.1. sz. mell'!E113-'6.3. sz. mell'!E113</f>
        <v>0</v>
      </c>
    </row>
    <row r="114" spans="1:5" ht="12" customHeight="1">
      <c r="A114" s="546" t="s">
        <v>88</v>
      </c>
      <c r="B114" s="396" t="s">
        <v>448</v>
      </c>
      <c r="C114" s="389"/>
      <c r="D114" s="389"/>
      <c r="E114" s="390">
        <f>'6.1. sz. mell'!E114-'6.3. sz. mell'!E114</f>
        <v>0</v>
      </c>
    </row>
    <row r="115" spans="1:5" ht="12" customHeight="1">
      <c r="A115" s="546" t="s">
        <v>90</v>
      </c>
      <c r="B115" s="412" t="s">
        <v>449</v>
      </c>
      <c r="C115" s="389"/>
      <c r="D115" s="389"/>
      <c r="E115" s="390">
        <f>'6.1. sz. mell'!E115-'6.3. sz. mell'!E115</f>
        <v>0</v>
      </c>
    </row>
    <row r="116" spans="1:5" ht="12" customHeight="1">
      <c r="A116" s="546" t="s">
        <v>137</v>
      </c>
      <c r="B116" s="385" t="s">
        <v>436</v>
      </c>
      <c r="C116" s="389"/>
      <c r="D116" s="389"/>
      <c r="E116" s="390">
        <f>'6.1. sz. mell'!E116-'6.3. sz. mell'!E116</f>
        <v>0</v>
      </c>
    </row>
    <row r="117" spans="1:5" ht="12" customHeight="1">
      <c r="A117" s="546" t="s">
        <v>138</v>
      </c>
      <c r="B117" s="385" t="s">
        <v>450</v>
      </c>
      <c r="C117" s="389"/>
      <c r="D117" s="389"/>
      <c r="E117" s="390">
        <f>'6.1. sz. mell'!E117-'6.3. sz. mell'!E117</f>
        <v>0</v>
      </c>
    </row>
    <row r="118" spans="1:5" ht="12" customHeight="1">
      <c r="A118" s="546" t="s">
        <v>139</v>
      </c>
      <c r="B118" s="385" t="s">
        <v>451</v>
      </c>
      <c r="C118" s="389">
        <v>85671</v>
      </c>
      <c r="D118" s="389">
        <v>85732</v>
      </c>
      <c r="E118" s="390">
        <f>'6.1. sz. mell'!E118-'6.3. sz. mell'!E118</f>
        <v>0</v>
      </c>
    </row>
    <row r="119" spans="1:5" ht="12" customHeight="1">
      <c r="A119" s="546" t="s">
        <v>452</v>
      </c>
      <c r="B119" s="385" t="s">
        <v>439</v>
      </c>
      <c r="C119" s="389"/>
      <c r="D119" s="389"/>
      <c r="E119" s="390">
        <f>'6.1. sz. mell'!E119-'6.3. sz. mell'!E119</f>
        <v>0</v>
      </c>
    </row>
    <row r="120" spans="1:5" ht="12" customHeight="1">
      <c r="A120" s="546" t="s">
        <v>453</v>
      </c>
      <c r="B120" s="385" t="s">
        <v>454</v>
      </c>
      <c r="C120" s="389"/>
      <c r="D120" s="389"/>
      <c r="E120" s="390">
        <f>'6.1. sz. mell'!E120-'6.3. sz. mell'!E120</f>
        <v>0</v>
      </c>
    </row>
    <row r="121" spans="1:5" ht="12" customHeight="1" thickBot="1">
      <c r="A121" s="555" t="s">
        <v>455</v>
      </c>
      <c r="B121" s="385" t="s">
        <v>456</v>
      </c>
      <c r="C121" s="391"/>
      <c r="D121" s="391"/>
      <c r="E121" s="390">
        <f>'6.1. sz. mell'!E121-'6.3. sz. mell'!E121</f>
        <v>0</v>
      </c>
    </row>
    <row r="122" spans="1:5" ht="12" customHeight="1" thickBot="1">
      <c r="A122" s="690" t="s">
        <v>8</v>
      </c>
      <c r="B122" s="381" t="s">
        <v>458</v>
      </c>
      <c r="C122" s="399">
        <f>+C91+C108</f>
        <v>263479</v>
      </c>
      <c r="D122" s="399">
        <f>+D91+D108</f>
        <v>327148</v>
      </c>
      <c r="E122" s="399">
        <f>+E91+E108</f>
        <v>213642</v>
      </c>
    </row>
    <row r="123" spans="1:5" ht="12" customHeight="1" thickBot="1">
      <c r="A123" s="378" t="s">
        <v>9</v>
      </c>
      <c r="B123" s="381" t="s">
        <v>777</v>
      </c>
      <c r="C123" s="399">
        <f>+C124+C125+C126</f>
        <v>0</v>
      </c>
      <c r="D123" s="399">
        <f>+D124+D125+D126</f>
        <v>0</v>
      </c>
      <c r="E123" s="399">
        <f>+E124+E125+E126</f>
        <v>0</v>
      </c>
    </row>
    <row r="124" spans="1:5" ht="12" customHeight="1">
      <c r="A124" s="691" t="s">
        <v>332</v>
      </c>
      <c r="B124" s="362" t="s">
        <v>460</v>
      </c>
      <c r="C124" s="389"/>
      <c r="D124" s="389"/>
      <c r="E124" s="390">
        <f>'6.1. sz. mell'!E124-'6.3. sz. mell'!E124</f>
        <v>0</v>
      </c>
    </row>
    <row r="125" spans="1:5" ht="12" customHeight="1">
      <c r="A125" s="691" t="s">
        <v>338</v>
      </c>
      <c r="B125" s="362" t="s">
        <v>461</v>
      </c>
      <c r="C125" s="389"/>
      <c r="D125" s="389"/>
      <c r="E125" s="390">
        <f>'6.1. sz. mell'!E125-'6.3. sz. mell'!E125</f>
        <v>0</v>
      </c>
    </row>
    <row r="126" spans="1:5" ht="12" customHeight="1" thickBot="1">
      <c r="A126" s="692" t="s">
        <v>340</v>
      </c>
      <c r="B126" s="360" t="s">
        <v>462</v>
      </c>
      <c r="C126" s="389"/>
      <c r="D126" s="389"/>
      <c r="E126" s="390">
        <f>'6.1. sz. mell'!E126-'6.3. sz. mell'!E126</f>
        <v>0</v>
      </c>
    </row>
    <row r="127" spans="1:5" ht="12" customHeight="1" thickBot="1">
      <c r="A127" s="690" t="s">
        <v>10</v>
      </c>
      <c r="B127" s="381" t="s">
        <v>778</v>
      </c>
      <c r="C127" s="399">
        <f>+C128+C129+C130+C131</f>
        <v>0</v>
      </c>
      <c r="D127" s="399">
        <f>+D128+D129+D130+D131</f>
        <v>0</v>
      </c>
      <c r="E127" s="399">
        <f>+E128+E129+E130+E131</f>
        <v>0</v>
      </c>
    </row>
    <row r="128" spans="1:5" ht="12" customHeight="1">
      <c r="A128" s="691" t="s">
        <v>64</v>
      </c>
      <c r="B128" s="362" t="s">
        <v>464</v>
      </c>
      <c r="C128" s="389"/>
      <c r="D128" s="389"/>
      <c r="E128" s="390">
        <f>'6.1. sz. mell'!E128-'6.3. sz. mell'!E128</f>
        <v>0</v>
      </c>
    </row>
    <row r="129" spans="1:5" ht="12" customHeight="1">
      <c r="A129" s="691" t="s">
        <v>65</v>
      </c>
      <c r="B129" s="362" t="s">
        <v>465</v>
      </c>
      <c r="C129" s="389"/>
      <c r="D129" s="389"/>
      <c r="E129" s="390">
        <f>'6.1. sz. mell'!E129-'6.3. sz. mell'!E129</f>
        <v>0</v>
      </c>
    </row>
    <row r="130" spans="1:5" ht="12" customHeight="1">
      <c r="A130" s="691" t="s">
        <v>66</v>
      </c>
      <c r="B130" s="362" t="s">
        <v>466</v>
      </c>
      <c r="C130" s="389"/>
      <c r="D130" s="389"/>
      <c r="E130" s="390">
        <f>'6.1. sz. mell'!E130-'6.3. sz. mell'!E130</f>
        <v>0</v>
      </c>
    </row>
    <row r="131" spans="1:5" s="336" customFormat="1" ht="12" customHeight="1" thickBot="1">
      <c r="A131" s="692" t="s">
        <v>124</v>
      </c>
      <c r="B131" s="360" t="s">
        <v>467</v>
      </c>
      <c r="C131" s="389"/>
      <c r="D131" s="389"/>
      <c r="E131" s="390">
        <f>'6.1. sz. mell'!E131-'6.3. sz. mell'!E131</f>
        <v>0</v>
      </c>
    </row>
    <row r="132" spans="1:11" ht="13.5" thickBot="1">
      <c r="A132" s="690" t="s">
        <v>11</v>
      </c>
      <c r="B132" s="381" t="s">
        <v>779</v>
      </c>
      <c r="C132" s="530">
        <f>+C133+C134+C136+C137+C135</f>
        <v>138365</v>
      </c>
      <c r="D132" s="530">
        <f>+D133+D134+D136+D137+D135</f>
        <v>122402</v>
      </c>
      <c r="E132" s="530">
        <f>+E133+E134+E136+E137+E135</f>
        <v>99167</v>
      </c>
      <c r="K132" s="509"/>
    </row>
    <row r="133" spans="1:5" ht="12.75">
      <c r="A133" s="691" t="s">
        <v>67</v>
      </c>
      <c r="B133" s="362" t="s">
        <v>468</v>
      </c>
      <c r="C133" s="389"/>
      <c r="D133" s="389">
        <v>7061</v>
      </c>
      <c r="E133" s="390">
        <f>'6.1. sz. mell'!E133-'6.3. sz. mell'!E133</f>
        <v>0</v>
      </c>
    </row>
    <row r="134" spans="1:5" ht="12" customHeight="1">
      <c r="A134" s="691" t="s">
        <v>68</v>
      </c>
      <c r="B134" s="362" t="s">
        <v>469</v>
      </c>
      <c r="C134" s="389"/>
      <c r="D134" s="389"/>
      <c r="E134" s="390">
        <f>'6.1. sz. mell'!E134-'6.3. sz. mell'!E134</f>
        <v>4852</v>
      </c>
    </row>
    <row r="135" spans="1:5" ht="12" customHeight="1">
      <c r="A135" s="691" t="s">
        <v>360</v>
      </c>
      <c r="B135" s="362" t="s">
        <v>679</v>
      </c>
      <c r="C135" s="389">
        <v>138365</v>
      </c>
      <c r="D135" s="389">
        <v>115341</v>
      </c>
      <c r="E135" s="390">
        <f>'6.1. sz. mell'!E135-'6.3. sz. mell'!E135</f>
        <v>94315</v>
      </c>
    </row>
    <row r="136" spans="1:5" s="336" customFormat="1" ht="12" customHeight="1">
      <c r="A136" s="691" t="s">
        <v>362</v>
      </c>
      <c r="B136" s="362" t="s">
        <v>470</v>
      </c>
      <c r="C136" s="389"/>
      <c r="D136" s="389"/>
      <c r="E136" s="390">
        <f>'6.1. sz. mell'!E136-'6.3. sz. mell'!E136</f>
        <v>0</v>
      </c>
    </row>
    <row r="137" spans="1:5" s="336" customFormat="1" ht="12" customHeight="1" thickBot="1">
      <c r="A137" s="692" t="s">
        <v>364</v>
      </c>
      <c r="B137" s="360" t="s">
        <v>471</v>
      </c>
      <c r="C137" s="389"/>
      <c r="D137" s="389"/>
      <c r="E137" s="390">
        <f>'6.1. sz. mell'!E137-'6.3. sz. mell'!E137</f>
        <v>0</v>
      </c>
    </row>
    <row r="138" spans="1:5" s="336" customFormat="1" ht="12" customHeight="1" thickBot="1">
      <c r="A138" s="690" t="s">
        <v>12</v>
      </c>
      <c r="B138" s="381" t="s">
        <v>780</v>
      </c>
      <c r="C138" s="532">
        <f>+C139+C140+C141+C142</f>
        <v>0</v>
      </c>
      <c r="D138" s="532">
        <f>+D139+D140+D141+D142</f>
        <v>0</v>
      </c>
      <c r="E138" s="532">
        <f>+E139+E140+E141+E142</f>
        <v>0</v>
      </c>
    </row>
    <row r="139" spans="1:5" s="336" customFormat="1" ht="12" customHeight="1">
      <c r="A139" s="691" t="s">
        <v>69</v>
      </c>
      <c r="B139" s="362" t="s">
        <v>473</v>
      </c>
      <c r="C139" s="389"/>
      <c r="D139" s="389"/>
      <c r="E139" s="390">
        <f>'6.1. sz. mell'!E139-'6.3. sz. mell'!E139</f>
        <v>0</v>
      </c>
    </row>
    <row r="140" spans="1:5" s="336" customFormat="1" ht="12" customHeight="1">
      <c r="A140" s="691" t="s">
        <v>70</v>
      </c>
      <c r="B140" s="362" t="s">
        <v>474</v>
      </c>
      <c r="C140" s="389"/>
      <c r="D140" s="389"/>
      <c r="E140" s="390">
        <f>'6.1. sz. mell'!E140-'6.3. sz. mell'!E140</f>
        <v>0</v>
      </c>
    </row>
    <row r="141" spans="1:5" s="336" customFormat="1" ht="12" customHeight="1">
      <c r="A141" s="691" t="s">
        <v>369</v>
      </c>
      <c r="B141" s="362" t="s">
        <v>475</v>
      </c>
      <c r="C141" s="389"/>
      <c r="D141" s="389"/>
      <c r="E141" s="390">
        <f>'6.1. sz. mell'!E141-'6.3. sz. mell'!E141</f>
        <v>0</v>
      </c>
    </row>
    <row r="142" spans="1:5" ht="12.75" customHeight="1" thickBot="1">
      <c r="A142" s="691" t="s">
        <v>371</v>
      </c>
      <c r="B142" s="362" t="s">
        <v>476</v>
      </c>
      <c r="C142" s="389"/>
      <c r="D142" s="389"/>
      <c r="E142" s="390">
        <f>'6.1. sz. mell'!E142-'6.3. sz. mell'!E142</f>
        <v>0</v>
      </c>
    </row>
    <row r="143" spans="1:5" ht="12" customHeight="1" thickBot="1">
      <c r="A143" s="690" t="s">
        <v>13</v>
      </c>
      <c r="B143" s="381" t="s">
        <v>781</v>
      </c>
      <c r="C143" s="545">
        <f>+C123+C127+C132+C138</f>
        <v>138365</v>
      </c>
      <c r="D143" s="545">
        <f>+D123+D127+D132+D138</f>
        <v>122402</v>
      </c>
      <c r="E143" s="545">
        <f>+E123+E127+E132+E138</f>
        <v>99167</v>
      </c>
    </row>
    <row r="144" spans="1:5" ht="15" customHeight="1" thickBot="1">
      <c r="A144" s="556" t="s">
        <v>14</v>
      </c>
      <c r="B144" s="401" t="s">
        <v>782</v>
      </c>
      <c r="C144" s="545">
        <f>+C122+C143</f>
        <v>401844</v>
      </c>
      <c r="D144" s="545">
        <f>+D122+D143</f>
        <v>449550</v>
      </c>
      <c r="E144" s="545">
        <f>+E122+E143</f>
        <v>312809</v>
      </c>
    </row>
    <row r="145" spans="1:5" ht="13.5" thickBot="1">
      <c r="A145" s="40"/>
      <c r="B145" s="41"/>
      <c r="C145" s="42"/>
      <c r="D145" s="42"/>
      <c r="E145" s="42"/>
    </row>
    <row r="146" spans="1:5" ht="15" customHeight="1" thickBot="1">
      <c r="A146" s="522" t="s">
        <v>683</v>
      </c>
      <c r="B146" s="523"/>
      <c r="C146" s="681">
        <v>16.375</v>
      </c>
      <c r="D146" s="682">
        <v>16.375</v>
      </c>
      <c r="E146" s="704">
        <v>16.38</v>
      </c>
    </row>
    <row r="147" spans="1:5" ht="14.25" customHeight="1" thickBot="1">
      <c r="A147" s="522" t="s">
        <v>148</v>
      </c>
      <c r="B147" s="523"/>
      <c r="C147" s="111">
        <v>36</v>
      </c>
      <c r="D147" s="112">
        <v>36</v>
      </c>
      <c r="E147" s="109">
        <v>36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47"/>
  <sheetViews>
    <sheetView view="pageBreakPreview" zoomScaleSheetLayoutView="100" workbookViewId="0" topLeftCell="A76">
      <selection activeCell="M34" activeCellId="1" sqref="I13 M34"/>
    </sheetView>
  </sheetViews>
  <sheetFormatPr defaultColWidth="9.00390625" defaultRowHeight="12.75"/>
  <cols>
    <col min="1" max="1" width="14.875" style="537" customWidth="1"/>
    <col min="2" max="2" width="65.375" style="538" customWidth="1"/>
    <col min="3" max="5" width="17.00390625" style="539" customWidth="1"/>
    <col min="6" max="16384" width="9.375" style="31" customWidth="1"/>
  </cols>
  <sheetData>
    <row r="1" spans="1:5" s="513" customFormat="1" ht="16.5" customHeight="1" thickBot="1">
      <c r="A1" s="512"/>
      <c r="B1" s="514"/>
      <c r="C1" s="558"/>
      <c r="D1" s="524"/>
      <c r="E1" s="558" t="str">
        <f>+CONCATENATE("6.3. melléklet a ……/",LEFT(ÖSSZEFÜGGÉSEK!A4,4)+1,". (……) önkormányzati rendelethez")</f>
        <v>6.3. melléklet a ……/2017. (……) önkormányzati rendelethez</v>
      </c>
    </row>
    <row r="2" spans="1:5" s="559" customFormat="1" ht="15.75" customHeight="1">
      <c r="A2" s="540" t="s">
        <v>52</v>
      </c>
      <c r="B2" s="786" t="s">
        <v>153</v>
      </c>
      <c r="C2" s="787"/>
      <c r="D2" s="788"/>
      <c r="E2" s="533" t="s">
        <v>40</v>
      </c>
    </row>
    <row r="3" spans="1:5" s="559" customFormat="1" ht="24.75" thickBot="1">
      <c r="A3" s="557" t="s">
        <v>558</v>
      </c>
      <c r="B3" s="789" t="s">
        <v>684</v>
      </c>
      <c r="C3" s="790"/>
      <c r="D3" s="791"/>
      <c r="E3" s="508" t="s">
        <v>49</v>
      </c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61" customFormat="1" ht="12" customHeight="1" thickBot="1">
      <c r="A8" s="378" t="s">
        <v>6</v>
      </c>
      <c r="B8" s="374" t="s">
        <v>310</v>
      </c>
      <c r="C8" s="405">
        <f>SUM(C9:C14)</f>
        <v>0</v>
      </c>
      <c r="D8" s="405">
        <f>SUM(D9:D14)</f>
        <v>0</v>
      </c>
      <c r="E8" s="388">
        <f>SUM(E9:E14)</f>
        <v>0</v>
      </c>
    </row>
    <row r="9" spans="1:5" s="536" customFormat="1" ht="12" customHeight="1">
      <c r="A9" s="546" t="s">
        <v>71</v>
      </c>
      <c r="B9" s="416" t="s">
        <v>311</v>
      </c>
      <c r="C9" s="407"/>
      <c r="D9" s="407"/>
      <c r="E9" s="390"/>
    </row>
    <row r="10" spans="1:5" s="562" customFormat="1" ht="12" customHeight="1">
      <c r="A10" s="547" t="s">
        <v>72</v>
      </c>
      <c r="B10" s="417" t="s">
        <v>312</v>
      </c>
      <c r="C10" s="406"/>
      <c r="D10" s="406"/>
      <c r="E10" s="389"/>
    </row>
    <row r="11" spans="1:5" s="562" customFormat="1" ht="12" customHeight="1">
      <c r="A11" s="547" t="s">
        <v>73</v>
      </c>
      <c r="B11" s="417" t="s">
        <v>313</v>
      </c>
      <c r="C11" s="406"/>
      <c r="D11" s="406"/>
      <c r="E11" s="389"/>
    </row>
    <row r="12" spans="1:5" s="562" customFormat="1" ht="12" customHeight="1">
      <c r="A12" s="547" t="s">
        <v>74</v>
      </c>
      <c r="B12" s="417" t="s">
        <v>314</v>
      </c>
      <c r="C12" s="406"/>
      <c r="D12" s="406"/>
      <c r="E12" s="389"/>
    </row>
    <row r="13" spans="1:5" s="562" customFormat="1" ht="12" customHeight="1">
      <c r="A13" s="547" t="s">
        <v>106</v>
      </c>
      <c r="B13" s="417" t="s">
        <v>315</v>
      </c>
      <c r="C13" s="406"/>
      <c r="D13" s="406"/>
      <c r="E13" s="389"/>
    </row>
    <row r="14" spans="1:5" s="536" customFormat="1" ht="12" customHeight="1" thickBot="1">
      <c r="A14" s="548" t="s">
        <v>75</v>
      </c>
      <c r="B14" s="418" t="s">
        <v>316</v>
      </c>
      <c r="C14" s="408"/>
      <c r="D14" s="408"/>
      <c r="E14" s="391"/>
    </row>
    <row r="15" spans="1:5" s="536" customFormat="1" ht="12" customHeight="1" thickBot="1">
      <c r="A15" s="378" t="s">
        <v>7</v>
      </c>
      <c r="B15" s="395" t="s">
        <v>317</v>
      </c>
      <c r="C15" s="405">
        <f>SUM(C16:C20)</f>
        <v>0</v>
      </c>
      <c r="D15" s="405">
        <f>SUM(D16:D20)</f>
        <v>0</v>
      </c>
      <c r="E15" s="388">
        <f>SUM(E16:E20)</f>
        <v>0</v>
      </c>
    </row>
    <row r="16" spans="1:5" s="536" customFormat="1" ht="12" customHeight="1">
      <c r="A16" s="546" t="s">
        <v>77</v>
      </c>
      <c r="B16" s="416" t="s">
        <v>318</v>
      </c>
      <c r="C16" s="407"/>
      <c r="D16" s="407"/>
      <c r="E16" s="390"/>
    </row>
    <row r="17" spans="1:5" s="536" customFormat="1" ht="12" customHeight="1">
      <c r="A17" s="547" t="s">
        <v>78</v>
      </c>
      <c r="B17" s="417" t="s">
        <v>319</v>
      </c>
      <c r="C17" s="406"/>
      <c r="D17" s="406"/>
      <c r="E17" s="389"/>
    </row>
    <row r="18" spans="1:5" s="536" customFormat="1" ht="12" customHeight="1">
      <c r="A18" s="547" t="s">
        <v>79</v>
      </c>
      <c r="B18" s="417" t="s">
        <v>320</v>
      </c>
      <c r="C18" s="406"/>
      <c r="D18" s="406"/>
      <c r="E18" s="389"/>
    </row>
    <row r="19" spans="1:5" s="536" customFormat="1" ht="12" customHeight="1">
      <c r="A19" s="547" t="s">
        <v>80</v>
      </c>
      <c r="B19" s="417" t="s">
        <v>321</v>
      </c>
      <c r="C19" s="406"/>
      <c r="D19" s="406"/>
      <c r="E19" s="389"/>
    </row>
    <row r="20" spans="1:5" s="536" customFormat="1" ht="12" customHeight="1">
      <c r="A20" s="547" t="s">
        <v>81</v>
      </c>
      <c r="B20" s="417" t="s">
        <v>322</v>
      </c>
      <c r="C20" s="406"/>
      <c r="D20" s="406"/>
      <c r="E20" s="389"/>
    </row>
    <row r="21" spans="1:5" s="562" customFormat="1" ht="12" customHeight="1" thickBot="1">
      <c r="A21" s="548" t="s">
        <v>88</v>
      </c>
      <c r="B21" s="418" t="s">
        <v>323</v>
      </c>
      <c r="C21" s="408"/>
      <c r="D21" s="408"/>
      <c r="E21" s="391"/>
    </row>
    <row r="22" spans="1:5" s="562" customFormat="1" ht="12" customHeight="1" thickBot="1">
      <c r="A22" s="378" t="s">
        <v>8</v>
      </c>
      <c r="B22" s="374" t="s">
        <v>324</v>
      </c>
      <c r="C22" s="405">
        <f>SUM(C23:C27)</f>
        <v>0</v>
      </c>
      <c r="D22" s="405">
        <f>SUM(D23:D27)</f>
        <v>0</v>
      </c>
      <c r="E22" s="388">
        <f>SUM(E23:E27)</f>
        <v>0</v>
      </c>
    </row>
    <row r="23" spans="1:5" s="562" customFormat="1" ht="12" customHeight="1">
      <c r="A23" s="546" t="s">
        <v>60</v>
      </c>
      <c r="B23" s="416" t="s">
        <v>325</v>
      </c>
      <c r="C23" s="407"/>
      <c r="D23" s="407"/>
      <c r="E23" s="390"/>
    </row>
    <row r="24" spans="1:5" s="536" customFormat="1" ht="12" customHeight="1">
      <c r="A24" s="547" t="s">
        <v>61</v>
      </c>
      <c r="B24" s="417" t="s">
        <v>326</v>
      </c>
      <c r="C24" s="406"/>
      <c r="D24" s="406"/>
      <c r="E24" s="389"/>
    </row>
    <row r="25" spans="1:5" s="562" customFormat="1" ht="12" customHeight="1">
      <c r="A25" s="547" t="s">
        <v>62</v>
      </c>
      <c r="B25" s="417" t="s">
        <v>327</v>
      </c>
      <c r="C25" s="406"/>
      <c r="D25" s="406"/>
      <c r="E25" s="389"/>
    </row>
    <row r="26" spans="1:5" s="562" customFormat="1" ht="12" customHeight="1">
      <c r="A26" s="547" t="s">
        <v>63</v>
      </c>
      <c r="B26" s="417" t="s">
        <v>328</v>
      </c>
      <c r="C26" s="406"/>
      <c r="D26" s="406"/>
      <c r="E26" s="389"/>
    </row>
    <row r="27" spans="1:5" s="562" customFormat="1" ht="12" customHeight="1">
      <c r="A27" s="547" t="s">
        <v>120</v>
      </c>
      <c r="B27" s="417" t="s">
        <v>329</v>
      </c>
      <c r="C27" s="406"/>
      <c r="D27" s="406"/>
      <c r="E27" s="389"/>
    </row>
    <row r="28" spans="1:5" s="562" customFormat="1" ht="12" customHeight="1" thickBot="1">
      <c r="A28" s="548" t="s">
        <v>121</v>
      </c>
      <c r="B28" s="418" t="s">
        <v>330</v>
      </c>
      <c r="C28" s="408"/>
      <c r="D28" s="408"/>
      <c r="E28" s="391"/>
    </row>
    <row r="29" spans="1:5" s="562" customFormat="1" ht="12" customHeight="1" thickBot="1">
      <c r="A29" s="378" t="s">
        <v>122</v>
      </c>
      <c r="B29" s="374" t="s">
        <v>331</v>
      </c>
      <c r="C29" s="411">
        <f>+C30+C33+C34+C35</f>
        <v>0</v>
      </c>
      <c r="D29" s="411">
        <f>+D30+D33+D34+D35</f>
        <v>0</v>
      </c>
      <c r="E29" s="424">
        <f>+E30+E33+E34+E35</f>
        <v>0</v>
      </c>
    </row>
    <row r="30" spans="1:5" s="562" customFormat="1" ht="12" customHeight="1">
      <c r="A30" s="546" t="s">
        <v>332</v>
      </c>
      <c r="B30" s="416" t="s">
        <v>333</v>
      </c>
      <c r="C30" s="426">
        <f>+C31+C32</f>
        <v>0</v>
      </c>
      <c r="D30" s="426">
        <f>+D31+D32</f>
        <v>0</v>
      </c>
      <c r="E30" s="425">
        <f>+E31+E32</f>
        <v>0</v>
      </c>
    </row>
    <row r="31" spans="1:5" s="562" customFormat="1" ht="12" customHeight="1">
      <c r="A31" s="547" t="s">
        <v>334</v>
      </c>
      <c r="B31" s="417" t="s">
        <v>335</v>
      </c>
      <c r="C31" s="406"/>
      <c r="D31" s="406"/>
      <c r="E31" s="389"/>
    </row>
    <row r="32" spans="1:5" s="562" customFormat="1" ht="12" customHeight="1">
      <c r="A32" s="547" t="s">
        <v>336</v>
      </c>
      <c r="B32" s="417" t="s">
        <v>337</v>
      </c>
      <c r="C32" s="406"/>
      <c r="D32" s="406"/>
      <c r="E32" s="389"/>
    </row>
    <row r="33" spans="1:5" s="562" customFormat="1" ht="12" customHeight="1">
      <c r="A33" s="547" t="s">
        <v>338</v>
      </c>
      <c r="B33" s="417" t="s">
        <v>339</v>
      </c>
      <c r="C33" s="406"/>
      <c r="D33" s="406"/>
      <c r="E33" s="389"/>
    </row>
    <row r="34" spans="1:5" s="562" customFormat="1" ht="12" customHeight="1">
      <c r="A34" s="547" t="s">
        <v>340</v>
      </c>
      <c r="B34" s="417" t="s">
        <v>341</v>
      </c>
      <c r="C34" s="406"/>
      <c r="D34" s="406"/>
      <c r="E34" s="389"/>
    </row>
    <row r="35" spans="1:5" s="562" customFormat="1" ht="12" customHeight="1" thickBot="1">
      <c r="A35" s="548" t="s">
        <v>342</v>
      </c>
      <c r="B35" s="418" t="s">
        <v>343</v>
      </c>
      <c r="C35" s="408"/>
      <c r="D35" s="408"/>
      <c r="E35" s="391"/>
    </row>
    <row r="36" spans="1:5" s="562" customFormat="1" ht="12" customHeight="1" thickBot="1">
      <c r="A36" s="378" t="s">
        <v>10</v>
      </c>
      <c r="B36" s="374" t="s">
        <v>344</v>
      </c>
      <c r="C36" s="405">
        <f>SUM(C37:C46)</f>
        <v>0</v>
      </c>
      <c r="D36" s="405">
        <f>SUM(D37:D46)</f>
        <v>0</v>
      </c>
      <c r="E36" s="388">
        <f>SUM(E37:E46)</f>
        <v>0</v>
      </c>
    </row>
    <row r="37" spans="1:5" s="562" customFormat="1" ht="12" customHeight="1">
      <c r="A37" s="546" t="s">
        <v>64</v>
      </c>
      <c r="B37" s="416" t="s">
        <v>345</v>
      </c>
      <c r="C37" s="407"/>
      <c r="D37" s="407"/>
      <c r="E37" s="390"/>
    </row>
    <row r="38" spans="1:5" s="562" customFormat="1" ht="12" customHeight="1">
      <c r="A38" s="547" t="s">
        <v>65</v>
      </c>
      <c r="B38" s="417" t="s">
        <v>346</v>
      </c>
      <c r="C38" s="406"/>
      <c r="D38" s="406"/>
      <c r="E38" s="389"/>
    </row>
    <row r="39" spans="1:5" s="562" customFormat="1" ht="12" customHeight="1">
      <c r="A39" s="547" t="s">
        <v>66</v>
      </c>
      <c r="B39" s="417" t="s">
        <v>347</v>
      </c>
      <c r="C39" s="406"/>
      <c r="D39" s="406"/>
      <c r="E39" s="389"/>
    </row>
    <row r="40" spans="1:5" s="562" customFormat="1" ht="12" customHeight="1">
      <c r="A40" s="547" t="s">
        <v>124</v>
      </c>
      <c r="B40" s="417" t="s">
        <v>348</v>
      </c>
      <c r="C40" s="406"/>
      <c r="D40" s="406"/>
      <c r="E40" s="389"/>
    </row>
    <row r="41" spans="1:5" s="562" customFormat="1" ht="12" customHeight="1">
      <c r="A41" s="547" t="s">
        <v>125</v>
      </c>
      <c r="B41" s="417" t="s">
        <v>349</v>
      </c>
      <c r="C41" s="406"/>
      <c r="D41" s="406"/>
      <c r="E41" s="389"/>
    </row>
    <row r="42" spans="1:5" s="562" customFormat="1" ht="12" customHeight="1">
      <c r="A42" s="547" t="s">
        <v>126</v>
      </c>
      <c r="B42" s="417" t="s">
        <v>350</v>
      </c>
      <c r="C42" s="406"/>
      <c r="D42" s="406"/>
      <c r="E42" s="389"/>
    </row>
    <row r="43" spans="1:5" s="562" customFormat="1" ht="12" customHeight="1">
      <c r="A43" s="547" t="s">
        <v>127</v>
      </c>
      <c r="B43" s="417" t="s">
        <v>351</v>
      </c>
      <c r="C43" s="406"/>
      <c r="D43" s="406"/>
      <c r="E43" s="389"/>
    </row>
    <row r="44" spans="1:5" s="562" customFormat="1" ht="12" customHeight="1">
      <c r="A44" s="547" t="s">
        <v>128</v>
      </c>
      <c r="B44" s="417" t="s">
        <v>352</v>
      </c>
      <c r="C44" s="406"/>
      <c r="D44" s="406"/>
      <c r="E44" s="389"/>
    </row>
    <row r="45" spans="1:5" s="562" customFormat="1" ht="12" customHeight="1">
      <c r="A45" s="547" t="s">
        <v>353</v>
      </c>
      <c r="B45" s="417" t="s">
        <v>354</v>
      </c>
      <c r="C45" s="409"/>
      <c r="D45" s="409"/>
      <c r="E45" s="392"/>
    </row>
    <row r="46" spans="1:5" s="536" customFormat="1" ht="12" customHeight="1" thickBot="1">
      <c r="A46" s="548" t="s">
        <v>355</v>
      </c>
      <c r="B46" s="418" t="s">
        <v>356</v>
      </c>
      <c r="C46" s="410"/>
      <c r="D46" s="410"/>
      <c r="E46" s="393"/>
    </row>
    <row r="47" spans="1:5" s="562" customFormat="1" ht="12" customHeight="1" thickBot="1">
      <c r="A47" s="378" t="s">
        <v>11</v>
      </c>
      <c r="B47" s="374" t="s">
        <v>357</v>
      </c>
      <c r="C47" s="405">
        <f>SUM(C48:C52)</f>
        <v>0</v>
      </c>
      <c r="D47" s="405">
        <f>SUM(D48:D52)</f>
        <v>0</v>
      </c>
      <c r="E47" s="388">
        <f>SUM(E48:E52)</f>
        <v>0</v>
      </c>
    </row>
    <row r="48" spans="1:5" s="562" customFormat="1" ht="12" customHeight="1">
      <c r="A48" s="546" t="s">
        <v>67</v>
      </c>
      <c r="B48" s="416" t="s">
        <v>358</v>
      </c>
      <c r="C48" s="428"/>
      <c r="D48" s="428"/>
      <c r="E48" s="394"/>
    </row>
    <row r="49" spans="1:5" s="562" customFormat="1" ht="12" customHeight="1">
      <c r="A49" s="547" t="s">
        <v>68</v>
      </c>
      <c r="B49" s="417" t="s">
        <v>359</v>
      </c>
      <c r="C49" s="409"/>
      <c r="D49" s="409"/>
      <c r="E49" s="392"/>
    </row>
    <row r="50" spans="1:5" s="562" customFormat="1" ht="12" customHeight="1">
      <c r="A50" s="547" t="s">
        <v>360</v>
      </c>
      <c r="B50" s="417" t="s">
        <v>361</v>
      </c>
      <c r="C50" s="409"/>
      <c r="D50" s="409"/>
      <c r="E50" s="392"/>
    </row>
    <row r="51" spans="1:5" s="562" customFormat="1" ht="12" customHeight="1">
      <c r="A51" s="547" t="s">
        <v>362</v>
      </c>
      <c r="B51" s="417" t="s">
        <v>363</v>
      </c>
      <c r="C51" s="409"/>
      <c r="D51" s="409"/>
      <c r="E51" s="392"/>
    </row>
    <row r="52" spans="1:5" s="562" customFormat="1" ht="12" customHeight="1" thickBot="1">
      <c r="A52" s="548" t="s">
        <v>364</v>
      </c>
      <c r="B52" s="418" t="s">
        <v>365</v>
      </c>
      <c r="C52" s="410"/>
      <c r="D52" s="410"/>
      <c r="E52" s="393"/>
    </row>
    <row r="53" spans="1:5" s="562" customFormat="1" ht="12" customHeight="1" thickBot="1">
      <c r="A53" s="378" t="s">
        <v>129</v>
      </c>
      <c r="B53" s="374" t="s">
        <v>366</v>
      </c>
      <c r="C53" s="405">
        <f>SUM(C54:C56)</f>
        <v>0</v>
      </c>
      <c r="D53" s="405">
        <f>SUM(D54:D56)</f>
        <v>0</v>
      </c>
      <c r="E53" s="388">
        <f>SUM(E54:E56)</f>
        <v>0</v>
      </c>
    </row>
    <row r="54" spans="1:5" s="536" customFormat="1" ht="12" customHeight="1">
      <c r="A54" s="546" t="s">
        <v>69</v>
      </c>
      <c r="B54" s="416" t="s">
        <v>367</v>
      </c>
      <c r="C54" s="407"/>
      <c r="D54" s="407"/>
      <c r="E54" s="390"/>
    </row>
    <row r="55" spans="1:5" s="536" customFormat="1" ht="12" customHeight="1">
      <c r="A55" s="547" t="s">
        <v>70</v>
      </c>
      <c r="B55" s="417" t="s">
        <v>368</v>
      </c>
      <c r="C55" s="406"/>
      <c r="D55" s="406"/>
      <c r="E55" s="389"/>
    </row>
    <row r="56" spans="1:5" s="536" customFormat="1" ht="12" customHeight="1">
      <c r="A56" s="547" t="s">
        <v>369</v>
      </c>
      <c r="B56" s="417" t="s">
        <v>370</v>
      </c>
      <c r="C56" s="406"/>
      <c r="D56" s="406"/>
      <c r="E56" s="389"/>
    </row>
    <row r="57" spans="1:5" s="536" customFormat="1" ht="12" customHeight="1" thickBot="1">
      <c r="A57" s="548" t="s">
        <v>371</v>
      </c>
      <c r="B57" s="418" t="s">
        <v>372</v>
      </c>
      <c r="C57" s="408"/>
      <c r="D57" s="408"/>
      <c r="E57" s="391"/>
    </row>
    <row r="58" spans="1:5" s="562" customFormat="1" ht="12" customHeight="1" thickBot="1">
      <c r="A58" s="378" t="s">
        <v>13</v>
      </c>
      <c r="B58" s="395" t="s">
        <v>373</v>
      </c>
      <c r="C58" s="405">
        <f>SUM(C59:C61)</f>
        <v>0</v>
      </c>
      <c r="D58" s="405">
        <f>SUM(D59:D61)</f>
        <v>0</v>
      </c>
      <c r="E58" s="388">
        <f>SUM(E59:E61)</f>
        <v>0</v>
      </c>
    </row>
    <row r="59" spans="1:5" s="562" customFormat="1" ht="12" customHeight="1">
      <c r="A59" s="546" t="s">
        <v>130</v>
      </c>
      <c r="B59" s="416" t="s">
        <v>374</v>
      </c>
      <c r="C59" s="409"/>
      <c r="D59" s="409"/>
      <c r="E59" s="392"/>
    </row>
    <row r="60" spans="1:5" s="562" customFormat="1" ht="12" customHeight="1">
      <c r="A60" s="547" t="s">
        <v>131</v>
      </c>
      <c r="B60" s="417" t="s">
        <v>561</v>
      </c>
      <c r="C60" s="409"/>
      <c r="D60" s="409"/>
      <c r="E60" s="392"/>
    </row>
    <row r="61" spans="1:5" s="562" customFormat="1" ht="12" customHeight="1">
      <c r="A61" s="547" t="s">
        <v>158</v>
      </c>
      <c r="B61" s="417" t="s">
        <v>376</v>
      </c>
      <c r="C61" s="409"/>
      <c r="D61" s="409"/>
      <c r="E61" s="392"/>
    </row>
    <row r="62" spans="1:5" s="562" customFormat="1" ht="12" customHeight="1" thickBot="1">
      <c r="A62" s="548" t="s">
        <v>377</v>
      </c>
      <c r="B62" s="418" t="s">
        <v>378</v>
      </c>
      <c r="C62" s="409"/>
      <c r="D62" s="409"/>
      <c r="E62" s="392"/>
    </row>
    <row r="63" spans="1:5" s="562" customFormat="1" ht="12" customHeight="1" thickBot="1">
      <c r="A63" s="378" t="s">
        <v>14</v>
      </c>
      <c r="B63" s="374" t="s">
        <v>379</v>
      </c>
      <c r="C63" s="411">
        <f>+C8+C15+C22+C29+C36+C47+C53+C58</f>
        <v>0</v>
      </c>
      <c r="D63" s="411">
        <f>+D8+D15+D22+D29+D36+D47+D53+D58</f>
        <v>0</v>
      </c>
      <c r="E63" s="424">
        <f>+E8+E15+E22+E29+E36+E47+E53+E58</f>
        <v>0</v>
      </c>
    </row>
    <row r="64" spans="1:5" s="562" customFormat="1" ht="12" customHeight="1" thickBot="1">
      <c r="A64" s="549" t="s">
        <v>559</v>
      </c>
      <c r="B64" s="395" t="s">
        <v>381</v>
      </c>
      <c r="C64" s="405">
        <f>SUM(C65:C67)</f>
        <v>0</v>
      </c>
      <c r="D64" s="405">
        <f>SUM(D65:D67)</f>
        <v>0</v>
      </c>
      <c r="E64" s="388">
        <f>SUM(E65:E67)</f>
        <v>0</v>
      </c>
    </row>
    <row r="65" spans="1:5" s="562" customFormat="1" ht="12" customHeight="1">
      <c r="A65" s="546" t="s">
        <v>382</v>
      </c>
      <c r="B65" s="416" t="s">
        <v>383</v>
      </c>
      <c r="C65" s="409"/>
      <c r="D65" s="409"/>
      <c r="E65" s="392"/>
    </row>
    <row r="66" spans="1:5" s="562" customFormat="1" ht="12" customHeight="1">
      <c r="A66" s="547" t="s">
        <v>384</v>
      </c>
      <c r="B66" s="417" t="s">
        <v>385</v>
      </c>
      <c r="C66" s="409"/>
      <c r="D66" s="409"/>
      <c r="E66" s="392"/>
    </row>
    <row r="67" spans="1:5" s="562" customFormat="1" ht="12" customHeight="1" thickBot="1">
      <c r="A67" s="548" t="s">
        <v>386</v>
      </c>
      <c r="B67" s="542" t="s">
        <v>387</v>
      </c>
      <c r="C67" s="409"/>
      <c r="D67" s="409"/>
      <c r="E67" s="392"/>
    </row>
    <row r="68" spans="1:5" s="562" customFormat="1" ht="12" customHeight="1" thickBot="1">
      <c r="A68" s="549" t="s">
        <v>388</v>
      </c>
      <c r="B68" s="395" t="s">
        <v>389</v>
      </c>
      <c r="C68" s="405">
        <f>SUM(C69:C72)</f>
        <v>0</v>
      </c>
      <c r="D68" s="405">
        <f>SUM(D69:D72)</f>
        <v>0</v>
      </c>
      <c r="E68" s="388">
        <f>SUM(E69:E72)</f>
        <v>0</v>
      </c>
    </row>
    <row r="69" spans="1:5" s="562" customFormat="1" ht="12" customHeight="1">
      <c r="A69" s="546" t="s">
        <v>107</v>
      </c>
      <c r="B69" s="416" t="s">
        <v>390</v>
      </c>
      <c r="C69" s="409"/>
      <c r="D69" s="409"/>
      <c r="E69" s="392"/>
    </row>
    <row r="70" spans="1:5" s="562" customFormat="1" ht="12" customHeight="1">
      <c r="A70" s="547" t="s">
        <v>108</v>
      </c>
      <c r="B70" s="417" t="s">
        <v>391</v>
      </c>
      <c r="C70" s="409"/>
      <c r="D70" s="409"/>
      <c r="E70" s="392"/>
    </row>
    <row r="71" spans="1:5" s="562" customFormat="1" ht="12" customHeight="1">
      <c r="A71" s="547" t="s">
        <v>392</v>
      </c>
      <c r="B71" s="417" t="s">
        <v>393</v>
      </c>
      <c r="C71" s="409"/>
      <c r="D71" s="409"/>
      <c r="E71" s="392"/>
    </row>
    <row r="72" spans="1:5" s="562" customFormat="1" ht="12" customHeight="1" thickBot="1">
      <c r="A72" s="548" t="s">
        <v>394</v>
      </c>
      <c r="B72" s="418" t="s">
        <v>395</v>
      </c>
      <c r="C72" s="409"/>
      <c r="D72" s="409"/>
      <c r="E72" s="392"/>
    </row>
    <row r="73" spans="1:5" s="562" customFormat="1" ht="12" customHeight="1" thickBot="1">
      <c r="A73" s="549" t="s">
        <v>396</v>
      </c>
      <c r="B73" s="395" t="s">
        <v>397</v>
      </c>
      <c r="C73" s="405">
        <f>SUM(C74:C75)</f>
        <v>2402</v>
      </c>
      <c r="D73" s="405">
        <f>SUM(D74:D75)</f>
        <v>2532</v>
      </c>
      <c r="E73" s="388">
        <f>SUM(E74:E75)</f>
        <v>1974</v>
      </c>
    </row>
    <row r="74" spans="1:5" s="562" customFormat="1" ht="12" customHeight="1">
      <c r="A74" s="546" t="s">
        <v>398</v>
      </c>
      <c r="B74" s="416" t="s">
        <v>399</v>
      </c>
      <c r="C74" s="409">
        <v>2402</v>
      </c>
      <c r="D74" s="409">
        <v>2532</v>
      </c>
      <c r="E74" s="392">
        <v>1974</v>
      </c>
    </row>
    <row r="75" spans="1:5" s="562" customFormat="1" ht="12" customHeight="1" thickBot="1">
      <c r="A75" s="548" t="s">
        <v>400</v>
      </c>
      <c r="B75" s="418" t="s">
        <v>401</v>
      </c>
      <c r="C75" s="409"/>
      <c r="D75" s="409"/>
      <c r="E75" s="392"/>
    </row>
    <row r="76" spans="1:5" s="562" customFormat="1" ht="12" customHeight="1" thickBot="1">
      <c r="A76" s="549" t="s">
        <v>402</v>
      </c>
      <c r="B76" s="395" t="s">
        <v>403</v>
      </c>
      <c r="C76" s="405">
        <f>SUM(C77:C79)</f>
        <v>0</v>
      </c>
      <c r="D76" s="405">
        <f>SUM(D77:D79)</f>
        <v>0</v>
      </c>
      <c r="E76" s="388">
        <f>SUM(E77:E79)</f>
        <v>0</v>
      </c>
    </row>
    <row r="77" spans="1:5" s="562" customFormat="1" ht="12" customHeight="1">
      <c r="A77" s="546" t="s">
        <v>404</v>
      </c>
      <c r="B77" s="416" t="s">
        <v>405</v>
      </c>
      <c r="C77" s="409"/>
      <c r="D77" s="409"/>
      <c r="E77" s="392"/>
    </row>
    <row r="78" spans="1:5" s="562" customFormat="1" ht="12" customHeight="1">
      <c r="A78" s="547" t="s">
        <v>406</v>
      </c>
      <c r="B78" s="417" t="s">
        <v>407</v>
      </c>
      <c r="C78" s="409"/>
      <c r="D78" s="409"/>
      <c r="E78" s="392"/>
    </row>
    <row r="79" spans="1:5" s="562" customFormat="1" ht="12" customHeight="1" thickBot="1">
      <c r="A79" s="548" t="s">
        <v>408</v>
      </c>
      <c r="B79" s="418" t="s">
        <v>409</v>
      </c>
      <c r="C79" s="409"/>
      <c r="D79" s="409"/>
      <c r="E79" s="392"/>
    </row>
    <row r="80" spans="1:5" s="562" customFormat="1" ht="12" customHeight="1" thickBot="1">
      <c r="A80" s="549" t="s">
        <v>410</v>
      </c>
      <c r="B80" s="395" t="s">
        <v>411</v>
      </c>
      <c r="C80" s="405">
        <f>SUM(C81:C84)</f>
        <v>0</v>
      </c>
      <c r="D80" s="405">
        <f>SUM(D81:D84)</f>
        <v>0</v>
      </c>
      <c r="E80" s="388">
        <f>SUM(E81:E84)</f>
        <v>0</v>
      </c>
    </row>
    <row r="81" spans="1:5" s="562" customFormat="1" ht="12" customHeight="1">
      <c r="A81" s="550" t="s">
        <v>412</v>
      </c>
      <c r="B81" s="416" t="s">
        <v>413</v>
      </c>
      <c r="C81" s="409"/>
      <c r="D81" s="409"/>
      <c r="E81" s="392"/>
    </row>
    <row r="82" spans="1:5" s="562" customFormat="1" ht="12" customHeight="1">
      <c r="A82" s="551" t="s">
        <v>414</v>
      </c>
      <c r="B82" s="417" t="s">
        <v>415</v>
      </c>
      <c r="C82" s="409"/>
      <c r="D82" s="409"/>
      <c r="E82" s="392"/>
    </row>
    <row r="83" spans="1:5" s="562" customFormat="1" ht="12" customHeight="1">
      <c r="A83" s="551" t="s">
        <v>416</v>
      </c>
      <c r="B83" s="417" t="s">
        <v>417</v>
      </c>
      <c r="C83" s="409"/>
      <c r="D83" s="409"/>
      <c r="E83" s="392"/>
    </row>
    <row r="84" spans="1:5" s="562" customFormat="1" ht="12" customHeight="1" thickBot="1">
      <c r="A84" s="552" t="s">
        <v>418</v>
      </c>
      <c r="B84" s="418" t="s">
        <v>419</v>
      </c>
      <c r="C84" s="409"/>
      <c r="D84" s="409"/>
      <c r="E84" s="392"/>
    </row>
    <row r="85" spans="1:5" s="562" customFormat="1" ht="12" customHeight="1" thickBot="1">
      <c r="A85" s="549" t="s">
        <v>420</v>
      </c>
      <c r="B85" s="395" t="s">
        <v>421</v>
      </c>
      <c r="C85" s="432"/>
      <c r="D85" s="432"/>
      <c r="E85" s="433"/>
    </row>
    <row r="86" spans="1:5" s="562" customFormat="1" ht="12" customHeight="1" thickBot="1">
      <c r="A86" s="549" t="s">
        <v>422</v>
      </c>
      <c r="B86" s="543" t="s">
        <v>423</v>
      </c>
      <c r="C86" s="411">
        <f>+C64+C68+C73+C76+C80+C85</f>
        <v>2402</v>
      </c>
      <c r="D86" s="411">
        <f>+D64+D68+D73+D76+D80+D85</f>
        <v>2532</v>
      </c>
      <c r="E86" s="424">
        <f>+E64+E68+E73+E76+E80+E85</f>
        <v>1974</v>
      </c>
    </row>
    <row r="87" spans="1:5" s="562" customFormat="1" ht="12" customHeight="1" thickBot="1">
      <c r="A87" s="553" t="s">
        <v>424</v>
      </c>
      <c r="B87" s="544" t="s">
        <v>560</v>
      </c>
      <c r="C87" s="411">
        <f>+C63+C86</f>
        <v>2402</v>
      </c>
      <c r="D87" s="411">
        <f>+D63+D86</f>
        <v>2532</v>
      </c>
      <c r="E87" s="424">
        <f>+E63+E86</f>
        <v>1974</v>
      </c>
    </row>
    <row r="88" spans="1:5" s="562" customFormat="1" ht="15" customHeight="1">
      <c r="A88" s="518"/>
      <c r="B88" s="519"/>
      <c r="C88" s="534"/>
      <c r="D88" s="534"/>
      <c r="E88" s="534"/>
    </row>
    <row r="89" spans="1:5" ht="13.5" thickBot="1">
      <c r="A89" s="520"/>
      <c r="B89" s="521"/>
      <c r="C89" s="535"/>
      <c r="D89" s="535"/>
      <c r="E89" s="535"/>
    </row>
    <row r="90" spans="1:5" s="561" customFormat="1" ht="16.5" customHeight="1" thickBot="1">
      <c r="A90" s="783" t="s">
        <v>44</v>
      </c>
      <c r="B90" s="784"/>
      <c r="C90" s="784"/>
      <c r="D90" s="784"/>
      <c r="E90" s="785"/>
    </row>
    <row r="91" spans="1:5" s="336" customFormat="1" ht="12" customHeight="1" thickBot="1">
      <c r="A91" s="541" t="s">
        <v>6</v>
      </c>
      <c r="B91" s="377" t="s">
        <v>432</v>
      </c>
      <c r="C91" s="525">
        <f>SUM(C92:C96)</f>
        <v>1017</v>
      </c>
      <c r="D91" s="525">
        <f>SUM(D92:D96)</f>
        <v>1017</v>
      </c>
      <c r="E91" s="525">
        <f>SUM(E92:E96)</f>
        <v>727</v>
      </c>
    </row>
    <row r="92" spans="1:5" ht="12" customHeight="1">
      <c r="A92" s="554" t="s">
        <v>71</v>
      </c>
      <c r="B92" s="363" t="s">
        <v>36</v>
      </c>
      <c r="C92" s="526">
        <v>749</v>
      </c>
      <c r="D92" s="526">
        <v>749</v>
      </c>
      <c r="E92" s="526">
        <v>531</v>
      </c>
    </row>
    <row r="93" spans="1:5" ht="12" customHeight="1">
      <c r="A93" s="547" t="s">
        <v>72</v>
      </c>
      <c r="B93" s="361" t="s">
        <v>132</v>
      </c>
      <c r="C93" s="527">
        <v>268</v>
      </c>
      <c r="D93" s="527">
        <v>268</v>
      </c>
      <c r="E93" s="527">
        <v>196</v>
      </c>
    </row>
    <row r="94" spans="1:5" ht="12" customHeight="1">
      <c r="A94" s="547" t="s">
        <v>73</v>
      </c>
      <c r="B94" s="361" t="s">
        <v>100</v>
      </c>
      <c r="C94" s="529"/>
      <c r="D94" s="529"/>
      <c r="E94" s="529"/>
    </row>
    <row r="95" spans="1:5" ht="12" customHeight="1">
      <c r="A95" s="547" t="s">
        <v>74</v>
      </c>
      <c r="B95" s="364" t="s">
        <v>133</v>
      </c>
      <c r="C95" s="529"/>
      <c r="D95" s="529"/>
      <c r="E95" s="529"/>
    </row>
    <row r="96" spans="1:5" ht="12" customHeight="1">
      <c r="A96" s="547" t="s">
        <v>83</v>
      </c>
      <c r="B96" s="372" t="s">
        <v>134</v>
      </c>
      <c r="C96" s="529"/>
      <c r="D96" s="529"/>
      <c r="E96" s="529"/>
    </row>
    <row r="97" spans="1:5" ht="12" customHeight="1">
      <c r="A97" s="547" t="s">
        <v>75</v>
      </c>
      <c r="B97" s="361" t="s">
        <v>433</v>
      </c>
      <c r="C97" s="529"/>
      <c r="D97" s="529"/>
      <c r="E97" s="529"/>
    </row>
    <row r="98" spans="1:5" ht="12" customHeight="1">
      <c r="A98" s="547" t="s">
        <v>76</v>
      </c>
      <c r="B98" s="384" t="s">
        <v>434</v>
      </c>
      <c r="C98" s="529"/>
      <c r="D98" s="529"/>
      <c r="E98" s="529"/>
    </row>
    <row r="99" spans="1:5" ht="12" customHeight="1">
      <c r="A99" s="547" t="s">
        <v>84</v>
      </c>
      <c r="B99" s="385" t="s">
        <v>435</v>
      </c>
      <c r="C99" s="529"/>
      <c r="D99" s="529"/>
      <c r="E99" s="529"/>
    </row>
    <row r="100" spans="1:5" ht="12" customHeight="1">
      <c r="A100" s="547" t="s">
        <v>85</v>
      </c>
      <c r="B100" s="385" t="s">
        <v>436</v>
      </c>
      <c r="C100" s="529"/>
      <c r="D100" s="529"/>
      <c r="E100" s="529"/>
    </row>
    <row r="101" spans="1:5" ht="12" customHeight="1">
      <c r="A101" s="547" t="s">
        <v>86</v>
      </c>
      <c r="B101" s="384" t="s">
        <v>437</v>
      </c>
      <c r="C101" s="529"/>
      <c r="D101" s="529"/>
      <c r="E101" s="529"/>
    </row>
    <row r="102" spans="1:5" ht="12" customHeight="1">
      <c r="A102" s="547" t="s">
        <v>87</v>
      </c>
      <c r="B102" s="384" t="s">
        <v>438</v>
      </c>
      <c r="C102" s="529"/>
      <c r="D102" s="529"/>
      <c r="E102" s="529"/>
    </row>
    <row r="103" spans="1:5" ht="12" customHeight="1">
      <c r="A103" s="547" t="s">
        <v>89</v>
      </c>
      <c r="B103" s="385" t="s">
        <v>439</v>
      </c>
      <c r="C103" s="529"/>
      <c r="D103" s="529"/>
      <c r="E103" s="529"/>
    </row>
    <row r="104" spans="1:5" ht="12" customHeight="1">
      <c r="A104" s="555" t="s">
        <v>135</v>
      </c>
      <c r="B104" s="386" t="s">
        <v>440</v>
      </c>
      <c r="C104" s="529"/>
      <c r="D104" s="529"/>
      <c r="E104" s="529"/>
    </row>
    <row r="105" spans="1:5" ht="12" customHeight="1">
      <c r="A105" s="547" t="s">
        <v>441</v>
      </c>
      <c r="B105" s="386" t="s">
        <v>442</v>
      </c>
      <c r="C105" s="529"/>
      <c r="D105" s="529"/>
      <c r="E105" s="529"/>
    </row>
    <row r="106" spans="1:5" ht="12" customHeight="1">
      <c r="A106" s="548" t="s">
        <v>443</v>
      </c>
      <c r="B106" s="386" t="s">
        <v>444</v>
      </c>
      <c r="C106" s="529"/>
      <c r="D106" s="529"/>
      <c r="E106" s="529"/>
    </row>
    <row r="107" spans="1:5" s="336" customFormat="1" ht="12" customHeight="1" thickBot="1">
      <c r="A107" s="679" t="s">
        <v>740</v>
      </c>
      <c r="B107" s="672" t="s">
        <v>753</v>
      </c>
      <c r="C107" s="531"/>
      <c r="D107" s="531"/>
      <c r="E107" s="531"/>
    </row>
    <row r="108" spans="1:5" ht="12" customHeight="1" thickBot="1">
      <c r="A108" s="378" t="s">
        <v>7</v>
      </c>
      <c r="B108" s="376" t="s">
        <v>445</v>
      </c>
      <c r="C108" s="399">
        <f>+C109+C111+C113</f>
        <v>0</v>
      </c>
      <c r="D108" s="399">
        <f>+D109+D111+D113</f>
        <v>0</v>
      </c>
      <c r="E108" s="399">
        <f>+E109+E111+E113</f>
        <v>0</v>
      </c>
    </row>
    <row r="109" spans="1:5" ht="12" customHeight="1">
      <c r="A109" s="546" t="s">
        <v>77</v>
      </c>
      <c r="B109" s="361" t="s">
        <v>156</v>
      </c>
      <c r="C109" s="528"/>
      <c r="D109" s="528"/>
      <c r="E109" s="528"/>
    </row>
    <row r="110" spans="1:5" ht="12" customHeight="1">
      <c r="A110" s="546" t="s">
        <v>78</v>
      </c>
      <c r="B110" s="365" t="s">
        <v>446</v>
      </c>
      <c r="C110" s="528"/>
      <c r="D110" s="528"/>
      <c r="E110" s="528"/>
    </row>
    <row r="111" spans="1:5" ht="12" customHeight="1">
      <c r="A111" s="546" t="s">
        <v>79</v>
      </c>
      <c r="B111" s="365" t="s">
        <v>136</v>
      </c>
      <c r="C111" s="527"/>
      <c r="D111" s="527"/>
      <c r="E111" s="527"/>
    </row>
    <row r="112" spans="1:5" ht="12" customHeight="1">
      <c r="A112" s="546" t="s">
        <v>80</v>
      </c>
      <c r="B112" s="365" t="s">
        <v>447</v>
      </c>
      <c r="C112" s="389"/>
      <c r="D112" s="389"/>
      <c r="E112" s="389"/>
    </row>
    <row r="113" spans="1:5" ht="12" customHeight="1">
      <c r="A113" s="546" t="s">
        <v>81</v>
      </c>
      <c r="B113" s="397" t="s">
        <v>159</v>
      </c>
      <c r="C113" s="389"/>
      <c r="D113" s="389"/>
      <c r="E113" s="389"/>
    </row>
    <row r="114" spans="1:5" ht="12" customHeight="1">
      <c r="A114" s="546" t="s">
        <v>88</v>
      </c>
      <c r="B114" s="396" t="s">
        <v>448</v>
      </c>
      <c r="C114" s="389"/>
      <c r="D114" s="389"/>
      <c r="E114" s="389"/>
    </row>
    <row r="115" spans="1:5" ht="12" customHeight="1">
      <c r="A115" s="546" t="s">
        <v>90</v>
      </c>
      <c r="B115" s="412" t="s">
        <v>449</v>
      </c>
      <c r="C115" s="389"/>
      <c r="D115" s="389"/>
      <c r="E115" s="389"/>
    </row>
    <row r="116" spans="1:5" ht="12" customHeight="1">
      <c r="A116" s="546" t="s">
        <v>137</v>
      </c>
      <c r="B116" s="385" t="s">
        <v>436</v>
      </c>
      <c r="C116" s="389"/>
      <c r="D116" s="389"/>
      <c r="E116" s="389"/>
    </row>
    <row r="117" spans="1:5" ht="12" customHeight="1">
      <c r="A117" s="546" t="s">
        <v>138</v>
      </c>
      <c r="B117" s="385" t="s">
        <v>450</v>
      </c>
      <c r="C117" s="389"/>
      <c r="D117" s="389"/>
      <c r="E117" s="389"/>
    </row>
    <row r="118" spans="1:5" ht="12" customHeight="1">
      <c r="A118" s="546" t="s">
        <v>139</v>
      </c>
      <c r="B118" s="385" t="s">
        <v>451</v>
      </c>
      <c r="C118" s="389"/>
      <c r="D118" s="389"/>
      <c r="E118" s="389"/>
    </row>
    <row r="119" spans="1:5" ht="12" customHeight="1">
      <c r="A119" s="546" t="s">
        <v>452</v>
      </c>
      <c r="B119" s="385" t="s">
        <v>439</v>
      </c>
      <c r="C119" s="389"/>
      <c r="D119" s="389"/>
      <c r="E119" s="389"/>
    </row>
    <row r="120" spans="1:5" ht="12" customHeight="1">
      <c r="A120" s="546" t="s">
        <v>453</v>
      </c>
      <c r="B120" s="385" t="s">
        <v>454</v>
      </c>
      <c r="C120" s="389"/>
      <c r="D120" s="389"/>
      <c r="E120" s="389"/>
    </row>
    <row r="121" spans="1:5" ht="12" customHeight="1" thickBot="1">
      <c r="A121" s="555" t="s">
        <v>455</v>
      </c>
      <c r="B121" s="385" t="s">
        <v>456</v>
      </c>
      <c r="C121" s="391"/>
      <c r="D121" s="391"/>
      <c r="E121" s="391"/>
    </row>
    <row r="122" spans="1:5" ht="12" customHeight="1" thickBot="1">
      <c r="A122" s="690" t="s">
        <v>8</v>
      </c>
      <c r="B122" s="381" t="s">
        <v>458</v>
      </c>
      <c r="C122" s="399">
        <f>+C91+C108</f>
        <v>1017</v>
      </c>
      <c r="D122" s="399">
        <f>+D91+D108</f>
        <v>1017</v>
      </c>
      <c r="E122" s="399">
        <f>+E91+E108</f>
        <v>727</v>
      </c>
    </row>
    <row r="123" spans="1:5" ht="12" customHeight="1" thickBot="1">
      <c r="A123" s="378" t="s">
        <v>9</v>
      </c>
      <c r="B123" s="381" t="s">
        <v>777</v>
      </c>
      <c r="C123" s="399">
        <f>+C124+C125+C126</f>
        <v>0</v>
      </c>
      <c r="D123" s="399">
        <f>+D124+D125+D126</f>
        <v>0</v>
      </c>
      <c r="E123" s="399">
        <f>+E124+E125+E126</f>
        <v>0</v>
      </c>
    </row>
    <row r="124" spans="1:5" ht="12" customHeight="1">
      <c r="A124" s="691" t="s">
        <v>332</v>
      </c>
      <c r="B124" s="362" t="s">
        <v>460</v>
      </c>
      <c r="C124" s="389"/>
      <c r="D124" s="389"/>
      <c r="E124" s="389"/>
    </row>
    <row r="125" spans="1:5" ht="12" customHeight="1">
      <c r="A125" s="691" t="s">
        <v>338</v>
      </c>
      <c r="B125" s="362" t="s">
        <v>461</v>
      </c>
      <c r="C125" s="389"/>
      <c r="D125" s="389"/>
      <c r="E125" s="389"/>
    </row>
    <row r="126" spans="1:5" ht="12" customHeight="1" thickBot="1">
      <c r="A126" s="692" t="s">
        <v>340</v>
      </c>
      <c r="B126" s="360" t="s">
        <v>462</v>
      </c>
      <c r="C126" s="389"/>
      <c r="D126" s="389"/>
      <c r="E126" s="389"/>
    </row>
    <row r="127" spans="1:5" ht="12" customHeight="1" thickBot="1">
      <c r="A127" s="690" t="s">
        <v>10</v>
      </c>
      <c r="B127" s="381" t="s">
        <v>778</v>
      </c>
      <c r="C127" s="399">
        <f>+C128+C129+C130+C131</f>
        <v>0</v>
      </c>
      <c r="D127" s="399">
        <f>+D128+D129+D130+D131</f>
        <v>0</v>
      </c>
      <c r="E127" s="399">
        <f>+E128+E129+E130+E131</f>
        <v>0</v>
      </c>
    </row>
    <row r="128" spans="1:5" ht="12" customHeight="1">
      <c r="A128" s="691" t="s">
        <v>64</v>
      </c>
      <c r="B128" s="362" t="s">
        <v>464</v>
      </c>
      <c r="C128" s="389"/>
      <c r="D128" s="389"/>
      <c r="E128" s="389"/>
    </row>
    <row r="129" spans="1:5" ht="12" customHeight="1">
      <c r="A129" s="691" t="s">
        <v>65</v>
      </c>
      <c r="B129" s="362" t="s">
        <v>465</v>
      </c>
      <c r="C129" s="389"/>
      <c r="D129" s="389"/>
      <c r="E129" s="389"/>
    </row>
    <row r="130" spans="1:5" ht="12" customHeight="1">
      <c r="A130" s="691" t="s">
        <v>66</v>
      </c>
      <c r="B130" s="362" t="s">
        <v>466</v>
      </c>
      <c r="C130" s="389"/>
      <c r="D130" s="389"/>
      <c r="E130" s="389"/>
    </row>
    <row r="131" spans="1:5" s="336" customFormat="1" ht="12" customHeight="1" thickBot="1">
      <c r="A131" s="692" t="s">
        <v>124</v>
      </c>
      <c r="B131" s="360" t="s">
        <v>467</v>
      </c>
      <c r="C131" s="389"/>
      <c r="D131" s="389"/>
      <c r="E131" s="389"/>
    </row>
    <row r="132" spans="1:11" ht="13.5" thickBot="1">
      <c r="A132" s="690" t="s">
        <v>11</v>
      </c>
      <c r="B132" s="381" t="s">
        <v>779</v>
      </c>
      <c r="C132" s="530">
        <f>+C133+C134+C136+C137+C135</f>
        <v>1385</v>
      </c>
      <c r="D132" s="530">
        <f>+D133+D134+D136+D137+D135</f>
        <v>1515</v>
      </c>
      <c r="E132" s="530">
        <f>+E133+E134+E136+E137+E135</f>
        <v>1247</v>
      </c>
      <c r="K132" s="509"/>
    </row>
    <row r="133" spans="1:5" ht="12.75">
      <c r="A133" s="691" t="s">
        <v>67</v>
      </c>
      <c r="B133" s="362" t="s">
        <v>468</v>
      </c>
      <c r="C133" s="389"/>
      <c r="D133" s="389"/>
      <c r="E133" s="389"/>
    </row>
    <row r="134" spans="1:5" ht="12" customHeight="1">
      <c r="A134" s="691" t="s">
        <v>68</v>
      </c>
      <c r="B134" s="362" t="s">
        <v>469</v>
      </c>
      <c r="C134" s="389"/>
      <c r="D134" s="389"/>
      <c r="E134" s="389"/>
    </row>
    <row r="135" spans="1:5" ht="12" customHeight="1">
      <c r="A135" s="691" t="s">
        <v>360</v>
      </c>
      <c r="B135" s="362" t="s">
        <v>679</v>
      </c>
      <c r="C135" s="389">
        <v>1385</v>
      </c>
      <c r="D135" s="389">
        <v>1515</v>
      </c>
      <c r="E135" s="389">
        <v>1247</v>
      </c>
    </row>
    <row r="136" spans="1:5" s="336" customFormat="1" ht="12" customHeight="1">
      <c r="A136" s="691" t="s">
        <v>362</v>
      </c>
      <c r="B136" s="362" t="s">
        <v>470</v>
      </c>
      <c r="C136" s="389"/>
      <c r="D136" s="389"/>
      <c r="E136" s="389"/>
    </row>
    <row r="137" spans="1:5" s="336" customFormat="1" ht="12" customHeight="1" thickBot="1">
      <c r="A137" s="692" t="s">
        <v>364</v>
      </c>
      <c r="B137" s="360" t="s">
        <v>471</v>
      </c>
      <c r="C137" s="389"/>
      <c r="D137" s="389"/>
      <c r="E137" s="389"/>
    </row>
    <row r="138" spans="1:5" s="336" customFormat="1" ht="12" customHeight="1" thickBot="1">
      <c r="A138" s="690" t="s">
        <v>12</v>
      </c>
      <c r="B138" s="381" t="s">
        <v>780</v>
      </c>
      <c r="C138" s="532">
        <f>+C139+C140+C141+C142</f>
        <v>0</v>
      </c>
      <c r="D138" s="532">
        <f>+D139+D140+D141+D142</f>
        <v>0</v>
      </c>
      <c r="E138" s="532">
        <f>+E139+E140+E141+E142</f>
        <v>0</v>
      </c>
    </row>
    <row r="139" spans="1:5" s="336" customFormat="1" ht="12" customHeight="1">
      <c r="A139" s="691" t="s">
        <v>69</v>
      </c>
      <c r="B139" s="362" t="s">
        <v>473</v>
      </c>
      <c r="C139" s="389"/>
      <c r="D139" s="389"/>
      <c r="E139" s="389"/>
    </row>
    <row r="140" spans="1:5" s="336" customFormat="1" ht="12" customHeight="1">
      <c r="A140" s="691" t="s">
        <v>70</v>
      </c>
      <c r="B140" s="362" t="s">
        <v>474</v>
      </c>
      <c r="C140" s="389"/>
      <c r="D140" s="389"/>
      <c r="E140" s="389"/>
    </row>
    <row r="141" spans="1:5" s="336" customFormat="1" ht="12" customHeight="1">
      <c r="A141" s="691" t="s">
        <v>369</v>
      </c>
      <c r="B141" s="362" t="s">
        <v>475</v>
      </c>
      <c r="C141" s="389"/>
      <c r="D141" s="389"/>
      <c r="E141" s="389"/>
    </row>
    <row r="142" spans="1:5" ht="12.75" customHeight="1" thickBot="1">
      <c r="A142" s="691" t="s">
        <v>371</v>
      </c>
      <c r="B142" s="362" t="s">
        <v>476</v>
      </c>
      <c r="C142" s="389"/>
      <c r="D142" s="389"/>
      <c r="E142" s="389"/>
    </row>
    <row r="143" spans="1:5" ht="12" customHeight="1" thickBot="1">
      <c r="A143" s="690" t="s">
        <v>13</v>
      </c>
      <c r="B143" s="381" t="s">
        <v>781</v>
      </c>
      <c r="C143" s="545">
        <f>+C123+C127+C132+C138</f>
        <v>1385</v>
      </c>
      <c r="D143" s="545">
        <f>+D123+D127+D132+D138</f>
        <v>1515</v>
      </c>
      <c r="E143" s="545">
        <f>+E123+E127+E132+E138</f>
        <v>1247</v>
      </c>
    </row>
    <row r="144" spans="1:5" ht="15" customHeight="1" thickBot="1">
      <c r="A144" s="556" t="s">
        <v>14</v>
      </c>
      <c r="B144" s="401" t="s">
        <v>782</v>
      </c>
      <c r="C144" s="545">
        <f>+C122+C143</f>
        <v>2402</v>
      </c>
      <c r="D144" s="545">
        <f>+D122+D143</f>
        <v>2532</v>
      </c>
      <c r="E144" s="545">
        <f>+E122+E143</f>
        <v>1974</v>
      </c>
    </row>
    <row r="145" spans="1:5" ht="13.5" thickBot="1">
      <c r="A145" s="40"/>
      <c r="B145" s="41"/>
      <c r="C145" s="42"/>
      <c r="D145" s="42"/>
      <c r="E145" s="42"/>
    </row>
    <row r="146" spans="1:5" ht="15" customHeight="1" thickBot="1">
      <c r="A146" s="522" t="s">
        <v>681</v>
      </c>
      <c r="B146" s="523"/>
      <c r="C146" s="683">
        <v>2.625</v>
      </c>
      <c r="D146" s="684">
        <v>2.625</v>
      </c>
      <c r="E146" s="684">
        <v>2.625</v>
      </c>
    </row>
    <row r="147" spans="1:5" ht="14.25" customHeight="1" thickBot="1">
      <c r="A147" s="522" t="s">
        <v>148</v>
      </c>
      <c r="B147" s="523"/>
      <c r="C147" s="111"/>
      <c r="D147" s="112"/>
      <c r="E147" s="109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47"/>
  <sheetViews>
    <sheetView zoomScaleSheetLayoutView="100" workbookViewId="0" topLeftCell="A115">
      <selection activeCell="M34" activeCellId="1" sqref="I13 M34"/>
    </sheetView>
  </sheetViews>
  <sheetFormatPr defaultColWidth="9.00390625" defaultRowHeight="12.75"/>
  <cols>
    <col min="1" max="1" width="14.875" style="537" customWidth="1"/>
    <col min="2" max="2" width="65.375" style="538" customWidth="1"/>
    <col min="3" max="5" width="17.00390625" style="539" customWidth="1"/>
    <col min="6" max="16384" width="9.375" style="31" customWidth="1"/>
  </cols>
  <sheetData>
    <row r="1" spans="1:5" s="513" customFormat="1" ht="16.5" customHeight="1" thickBot="1">
      <c r="A1" s="685" t="s">
        <v>754</v>
      </c>
      <c r="B1" s="514"/>
      <c r="C1" s="558"/>
      <c r="D1" s="524"/>
      <c r="E1" s="558" t="str">
        <f>+CONCATENATE("6.4. melléklet a ……/",LEFT(ÖSSZEFÜGGÉSEK!A4,4)+1,". (……) önkormányzati rendelethez")</f>
        <v>6.4. melléklet a ……/2017. (……) önkormányzati rendelethez</v>
      </c>
    </row>
    <row r="2" spans="1:5" s="559" customFormat="1" ht="15.75" customHeight="1">
      <c r="A2" s="540" t="s">
        <v>52</v>
      </c>
      <c r="B2" s="786" t="s">
        <v>153</v>
      </c>
      <c r="C2" s="787"/>
      <c r="D2" s="788"/>
      <c r="E2" s="533" t="s">
        <v>40</v>
      </c>
    </row>
    <row r="3" spans="1:5" s="559" customFormat="1" ht="24.75" thickBot="1">
      <c r="A3" s="557" t="s">
        <v>558</v>
      </c>
      <c r="B3" s="789" t="s">
        <v>685</v>
      </c>
      <c r="C3" s="790"/>
      <c r="D3" s="791"/>
      <c r="E3" s="508" t="s">
        <v>50</v>
      </c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61" customFormat="1" ht="12" customHeight="1" thickBot="1">
      <c r="A8" s="378" t="s">
        <v>6</v>
      </c>
      <c r="B8" s="374" t="s">
        <v>310</v>
      </c>
      <c r="C8" s="405">
        <f>SUM(C9:C14)</f>
        <v>0</v>
      </c>
      <c r="D8" s="405">
        <f>SUM(D9:D14)</f>
        <v>0</v>
      </c>
      <c r="E8" s="388">
        <f>SUM(E9:E14)</f>
        <v>0</v>
      </c>
    </row>
    <row r="9" spans="1:5" s="536" customFormat="1" ht="12" customHeight="1">
      <c r="A9" s="546" t="s">
        <v>71</v>
      </c>
      <c r="B9" s="416" t="s">
        <v>311</v>
      </c>
      <c r="C9" s="407"/>
      <c r="D9" s="407"/>
      <c r="E9" s="390"/>
    </row>
    <row r="10" spans="1:5" s="562" customFormat="1" ht="12" customHeight="1">
      <c r="A10" s="547" t="s">
        <v>72</v>
      </c>
      <c r="B10" s="417" t="s">
        <v>312</v>
      </c>
      <c r="C10" s="406"/>
      <c r="D10" s="406"/>
      <c r="E10" s="389"/>
    </row>
    <row r="11" spans="1:5" s="562" customFormat="1" ht="12" customHeight="1">
      <c r="A11" s="547" t="s">
        <v>73</v>
      </c>
      <c r="B11" s="417" t="s">
        <v>313</v>
      </c>
      <c r="C11" s="406"/>
      <c r="D11" s="406"/>
      <c r="E11" s="389"/>
    </row>
    <row r="12" spans="1:5" s="562" customFormat="1" ht="12" customHeight="1">
      <c r="A12" s="547" t="s">
        <v>74</v>
      </c>
      <c r="B12" s="417" t="s">
        <v>314</v>
      </c>
      <c r="C12" s="406"/>
      <c r="D12" s="406"/>
      <c r="E12" s="389"/>
    </row>
    <row r="13" spans="1:5" s="562" customFormat="1" ht="12" customHeight="1">
      <c r="A13" s="547" t="s">
        <v>106</v>
      </c>
      <c r="B13" s="417" t="s">
        <v>315</v>
      </c>
      <c r="C13" s="406"/>
      <c r="D13" s="406"/>
      <c r="E13" s="389"/>
    </row>
    <row r="14" spans="1:5" s="536" customFormat="1" ht="12" customHeight="1" thickBot="1">
      <c r="A14" s="548" t="s">
        <v>75</v>
      </c>
      <c r="B14" s="418" t="s">
        <v>316</v>
      </c>
      <c r="C14" s="408"/>
      <c r="D14" s="408"/>
      <c r="E14" s="391"/>
    </row>
    <row r="15" spans="1:5" s="536" customFormat="1" ht="12" customHeight="1" thickBot="1">
      <c r="A15" s="378" t="s">
        <v>7</v>
      </c>
      <c r="B15" s="395" t="s">
        <v>317</v>
      </c>
      <c r="C15" s="405">
        <f>SUM(C16:C20)</f>
        <v>0</v>
      </c>
      <c r="D15" s="405">
        <f>SUM(D16:D20)</f>
        <v>0</v>
      </c>
      <c r="E15" s="388">
        <f>SUM(E16:E20)</f>
        <v>0</v>
      </c>
    </row>
    <row r="16" spans="1:5" s="536" customFormat="1" ht="12" customHeight="1">
      <c r="A16" s="546" t="s">
        <v>77</v>
      </c>
      <c r="B16" s="416" t="s">
        <v>318</v>
      </c>
      <c r="C16" s="407"/>
      <c r="D16" s="407"/>
      <c r="E16" s="390"/>
    </row>
    <row r="17" spans="1:5" s="536" customFormat="1" ht="12" customHeight="1">
      <c r="A17" s="547" t="s">
        <v>78</v>
      </c>
      <c r="B17" s="417" t="s">
        <v>319</v>
      </c>
      <c r="C17" s="406"/>
      <c r="D17" s="406"/>
      <c r="E17" s="389"/>
    </row>
    <row r="18" spans="1:5" s="536" customFormat="1" ht="12" customHeight="1">
      <c r="A18" s="547" t="s">
        <v>79</v>
      </c>
      <c r="B18" s="417" t="s">
        <v>320</v>
      </c>
      <c r="C18" s="406"/>
      <c r="D18" s="406"/>
      <c r="E18" s="389"/>
    </row>
    <row r="19" spans="1:5" s="536" customFormat="1" ht="12" customHeight="1">
      <c r="A19" s="547" t="s">
        <v>80</v>
      </c>
      <c r="B19" s="417" t="s">
        <v>321</v>
      </c>
      <c r="C19" s="406"/>
      <c r="D19" s="406"/>
      <c r="E19" s="389"/>
    </row>
    <row r="20" spans="1:5" s="536" customFormat="1" ht="12" customHeight="1">
      <c r="A20" s="547" t="s">
        <v>81</v>
      </c>
      <c r="B20" s="417" t="s">
        <v>322</v>
      </c>
      <c r="C20" s="406"/>
      <c r="D20" s="406"/>
      <c r="E20" s="389"/>
    </row>
    <row r="21" spans="1:5" s="562" customFormat="1" ht="12" customHeight="1" thickBot="1">
      <c r="A21" s="548" t="s">
        <v>88</v>
      </c>
      <c r="B21" s="418" t="s">
        <v>323</v>
      </c>
      <c r="C21" s="408"/>
      <c r="D21" s="408"/>
      <c r="E21" s="391"/>
    </row>
    <row r="22" spans="1:5" s="562" customFormat="1" ht="12" customHeight="1" thickBot="1">
      <c r="A22" s="378" t="s">
        <v>8</v>
      </c>
      <c r="B22" s="374" t="s">
        <v>324</v>
      </c>
      <c r="C22" s="405">
        <f>SUM(C23:C27)</f>
        <v>0</v>
      </c>
      <c r="D22" s="405">
        <f>SUM(D23:D27)</f>
        <v>0</v>
      </c>
      <c r="E22" s="388">
        <f>SUM(E23:E27)</f>
        <v>0</v>
      </c>
    </row>
    <row r="23" spans="1:5" s="562" customFormat="1" ht="12" customHeight="1">
      <c r="A23" s="546" t="s">
        <v>60</v>
      </c>
      <c r="B23" s="416" t="s">
        <v>325</v>
      </c>
      <c r="C23" s="407"/>
      <c r="D23" s="407"/>
      <c r="E23" s="390"/>
    </row>
    <row r="24" spans="1:5" s="536" customFormat="1" ht="12" customHeight="1">
      <c r="A24" s="547" t="s">
        <v>61</v>
      </c>
      <c r="B24" s="417" t="s">
        <v>326</v>
      </c>
      <c r="C24" s="406"/>
      <c r="D24" s="406"/>
      <c r="E24" s="389"/>
    </row>
    <row r="25" spans="1:5" s="562" customFormat="1" ht="12" customHeight="1">
      <c r="A25" s="547" t="s">
        <v>62</v>
      </c>
      <c r="B25" s="417" t="s">
        <v>327</v>
      </c>
      <c r="C25" s="406"/>
      <c r="D25" s="406"/>
      <c r="E25" s="389"/>
    </row>
    <row r="26" spans="1:5" s="562" customFormat="1" ht="12" customHeight="1">
      <c r="A26" s="547" t="s">
        <v>63</v>
      </c>
      <c r="B26" s="417" t="s">
        <v>328</v>
      </c>
      <c r="C26" s="406"/>
      <c r="D26" s="406"/>
      <c r="E26" s="389"/>
    </row>
    <row r="27" spans="1:5" s="562" customFormat="1" ht="12" customHeight="1">
      <c r="A27" s="547" t="s">
        <v>120</v>
      </c>
      <c r="B27" s="417" t="s">
        <v>329</v>
      </c>
      <c r="C27" s="406"/>
      <c r="D27" s="406"/>
      <c r="E27" s="389"/>
    </row>
    <row r="28" spans="1:5" s="562" customFormat="1" ht="12" customHeight="1" thickBot="1">
      <c r="A28" s="548" t="s">
        <v>121</v>
      </c>
      <c r="B28" s="418" t="s">
        <v>330</v>
      </c>
      <c r="C28" s="408"/>
      <c r="D28" s="408"/>
      <c r="E28" s="391"/>
    </row>
    <row r="29" spans="1:5" s="562" customFormat="1" ht="12" customHeight="1" thickBot="1">
      <c r="A29" s="378" t="s">
        <v>122</v>
      </c>
      <c r="B29" s="374" t="s">
        <v>331</v>
      </c>
      <c r="C29" s="411">
        <f>+C30+C33+C34+C35</f>
        <v>0</v>
      </c>
      <c r="D29" s="411">
        <f>+D30+D33+D34+D35</f>
        <v>0</v>
      </c>
      <c r="E29" s="424">
        <f>+E30+E33+E34+E35</f>
        <v>0</v>
      </c>
    </row>
    <row r="30" spans="1:5" s="562" customFormat="1" ht="12" customHeight="1">
      <c r="A30" s="546" t="s">
        <v>332</v>
      </c>
      <c r="B30" s="416" t="s">
        <v>333</v>
      </c>
      <c r="C30" s="426">
        <f>+C31+C32</f>
        <v>0</v>
      </c>
      <c r="D30" s="426">
        <f>+D31+D32</f>
        <v>0</v>
      </c>
      <c r="E30" s="425">
        <f>+E31+E32</f>
        <v>0</v>
      </c>
    </row>
    <row r="31" spans="1:5" s="562" customFormat="1" ht="12" customHeight="1">
      <c r="A31" s="547" t="s">
        <v>334</v>
      </c>
      <c r="B31" s="417" t="s">
        <v>335</v>
      </c>
      <c r="C31" s="406"/>
      <c r="D31" s="406"/>
      <c r="E31" s="389"/>
    </row>
    <row r="32" spans="1:5" s="562" customFormat="1" ht="12" customHeight="1">
      <c r="A32" s="547" t="s">
        <v>336</v>
      </c>
      <c r="B32" s="417" t="s">
        <v>337</v>
      </c>
      <c r="C32" s="406"/>
      <c r="D32" s="406"/>
      <c r="E32" s="389"/>
    </row>
    <row r="33" spans="1:5" s="562" customFormat="1" ht="12" customHeight="1">
      <c r="A33" s="547" t="s">
        <v>338</v>
      </c>
      <c r="B33" s="417" t="s">
        <v>339</v>
      </c>
      <c r="C33" s="406"/>
      <c r="D33" s="406"/>
      <c r="E33" s="389"/>
    </row>
    <row r="34" spans="1:5" s="562" customFormat="1" ht="12" customHeight="1">
      <c r="A34" s="547" t="s">
        <v>340</v>
      </c>
      <c r="B34" s="417" t="s">
        <v>341</v>
      </c>
      <c r="C34" s="406"/>
      <c r="D34" s="406"/>
      <c r="E34" s="389"/>
    </row>
    <row r="35" spans="1:5" s="562" customFormat="1" ht="12" customHeight="1" thickBot="1">
      <c r="A35" s="548" t="s">
        <v>342</v>
      </c>
      <c r="B35" s="418" t="s">
        <v>343</v>
      </c>
      <c r="C35" s="408"/>
      <c r="D35" s="408"/>
      <c r="E35" s="391"/>
    </row>
    <row r="36" spans="1:5" s="562" customFormat="1" ht="12" customHeight="1" thickBot="1">
      <c r="A36" s="378" t="s">
        <v>10</v>
      </c>
      <c r="B36" s="374" t="s">
        <v>344</v>
      </c>
      <c r="C36" s="405">
        <f>SUM(C37:C46)</f>
        <v>0</v>
      </c>
      <c r="D36" s="405">
        <f>SUM(D37:D46)</f>
        <v>0</v>
      </c>
      <c r="E36" s="388">
        <f>SUM(E37:E46)</f>
        <v>0</v>
      </c>
    </row>
    <row r="37" spans="1:5" s="562" customFormat="1" ht="12" customHeight="1">
      <c r="A37" s="546" t="s">
        <v>64</v>
      </c>
      <c r="B37" s="416" t="s">
        <v>345</v>
      </c>
      <c r="C37" s="407"/>
      <c r="D37" s="407"/>
      <c r="E37" s="390"/>
    </row>
    <row r="38" spans="1:5" s="562" customFormat="1" ht="12" customHeight="1">
      <c r="A38" s="547" t="s">
        <v>65</v>
      </c>
      <c r="B38" s="417" t="s">
        <v>346</v>
      </c>
      <c r="C38" s="406"/>
      <c r="D38" s="406"/>
      <c r="E38" s="389"/>
    </row>
    <row r="39" spans="1:5" s="562" customFormat="1" ht="12" customHeight="1">
      <c r="A39" s="547" t="s">
        <v>66</v>
      </c>
      <c r="B39" s="417" t="s">
        <v>347</v>
      </c>
      <c r="C39" s="406"/>
      <c r="D39" s="406"/>
      <c r="E39" s="389"/>
    </row>
    <row r="40" spans="1:5" s="562" customFormat="1" ht="12" customHeight="1">
      <c r="A40" s="547" t="s">
        <v>124</v>
      </c>
      <c r="B40" s="417" t="s">
        <v>348</v>
      </c>
      <c r="C40" s="406"/>
      <c r="D40" s="406"/>
      <c r="E40" s="389"/>
    </row>
    <row r="41" spans="1:5" s="562" customFormat="1" ht="12" customHeight="1">
      <c r="A41" s="547" t="s">
        <v>125</v>
      </c>
      <c r="B41" s="417" t="s">
        <v>349</v>
      </c>
      <c r="C41" s="406"/>
      <c r="D41" s="406"/>
      <c r="E41" s="389"/>
    </row>
    <row r="42" spans="1:5" s="562" customFormat="1" ht="12" customHeight="1">
      <c r="A42" s="547" t="s">
        <v>126</v>
      </c>
      <c r="B42" s="417" t="s">
        <v>350</v>
      </c>
      <c r="C42" s="406"/>
      <c r="D42" s="406"/>
      <c r="E42" s="389"/>
    </row>
    <row r="43" spans="1:5" s="562" customFormat="1" ht="12" customHeight="1">
      <c r="A43" s="547" t="s">
        <v>127</v>
      </c>
      <c r="B43" s="417" t="s">
        <v>351</v>
      </c>
      <c r="C43" s="406"/>
      <c r="D43" s="406"/>
      <c r="E43" s="389"/>
    </row>
    <row r="44" spans="1:5" s="562" customFormat="1" ht="12" customHeight="1">
      <c r="A44" s="547" t="s">
        <v>128</v>
      </c>
      <c r="B44" s="417" t="s">
        <v>352</v>
      </c>
      <c r="C44" s="406"/>
      <c r="D44" s="406"/>
      <c r="E44" s="389"/>
    </row>
    <row r="45" spans="1:5" s="562" customFormat="1" ht="12" customHeight="1">
      <c r="A45" s="547" t="s">
        <v>353</v>
      </c>
      <c r="B45" s="417" t="s">
        <v>354</v>
      </c>
      <c r="C45" s="409"/>
      <c r="D45" s="409"/>
      <c r="E45" s="392"/>
    </row>
    <row r="46" spans="1:5" s="536" customFormat="1" ht="12" customHeight="1" thickBot="1">
      <c r="A46" s="548" t="s">
        <v>355</v>
      </c>
      <c r="B46" s="418" t="s">
        <v>356</v>
      </c>
      <c r="C46" s="410"/>
      <c r="D46" s="410"/>
      <c r="E46" s="393"/>
    </row>
    <row r="47" spans="1:5" s="562" customFormat="1" ht="12" customHeight="1" thickBot="1">
      <c r="A47" s="378" t="s">
        <v>11</v>
      </c>
      <c r="B47" s="374" t="s">
        <v>357</v>
      </c>
      <c r="C47" s="405">
        <f>SUM(C48:C52)</f>
        <v>0</v>
      </c>
      <c r="D47" s="405">
        <f>SUM(D48:D52)</f>
        <v>0</v>
      </c>
      <c r="E47" s="388">
        <f>SUM(E48:E52)</f>
        <v>0</v>
      </c>
    </row>
    <row r="48" spans="1:5" s="562" customFormat="1" ht="12" customHeight="1">
      <c r="A48" s="546" t="s">
        <v>67</v>
      </c>
      <c r="B48" s="416" t="s">
        <v>358</v>
      </c>
      <c r="C48" s="428"/>
      <c r="D48" s="428"/>
      <c r="E48" s="394"/>
    </row>
    <row r="49" spans="1:5" s="562" customFormat="1" ht="12" customHeight="1">
      <c r="A49" s="547" t="s">
        <v>68</v>
      </c>
      <c r="B49" s="417" t="s">
        <v>359</v>
      </c>
      <c r="C49" s="409"/>
      <c r="D49" s="409"/>
      <c r="E49" s="392"/>
    </row>
    <row r="50" spans="1:5" s="562" customFormat="1" ht="12" customHeight="1">
      <c r="A50" s="547" t="s">
        <v>360</v>
      </c>
      <c r="B50" s="417" t="s">
        <v>361</v>
      </c>
      <c r="C50" s="409"/>
      <c r="D50" s="409"/>
      <c r="E50" s="392"/>
    </row>
    <row r="51" spans="1:5" s="562" customFormat="1" ht="12" customHeight="1">
      <c r="A51" s="547" t="s">
        <v>362</v>
      </c>
      <c r="B51" s="417" t="s">
        <v>363</v>
      </c>
      <c r="C51" s="409"/>
      <c r="D51" s="409"/>
      <c r="E51" s="392"/>
    </row>
    <row r="52" spans="1:5" s="562" customFormat="1" ht="12" customHeight="1" thickBot="1">
      <c r="A52" s="548" t="s">
        <v>364</v>
      </c>
      <c r="B52" s="418" t="s">
        <v>365</v>
      </c>
      <c r="C52" s="410"/>
      <c r="D52" s="410"/>
      <c r="E52" s="393"/>
    </row>
    <row r="53" spans="1:5" s="562" customFormat="1" ht="12" customHeight="1" thickBot="1">
      <c r="A53" s="378" t="s">
        <v>129</v>
      </c>
      <c r="B53" s="374" t="s">
        <v>366</v>
      </c>
      <c r="C53" s="405">
        <f>SUM(C54:C56)</f>
        <v>0</v>
      </c>
      <c r="D53" s="405">
        <f>SUM(D54:D56)</f>
        <v>0</v>
      </c>
      <c r="E53" s="388">
        <f>SUM(E54:E56)</f>
        <v>0</v>
      </c>
    </row>
    <row r="54" spans="1:5" s="536" customFormat="1" ht="12" customHeight="1">
      <c r="A54" s="546" t="s">
        <v>69</v>
      </c>
      <c r="B54" s="416" t="s">
        <v>367</v>
      </c>
      <c r="C54" s="407"/>
      <c r="D54" s="407"/>
      <c r="E54" s="390"/>
    </row>
    <row r="55" spans="1:5" s="536" customFormat="1" ht="12" customHeight="1">
      <c r="A55" s="547" t="s">
        <v>70</v>
      </c>
      <c r="B55" s="417" t="s">
        <v>368</v>
      </c>
      <c r="C55" s="406"/>
      <c r="D55" s="406"/>
      <c r="E55" s="389"/>
    </row>
    <row r="56" spans="1:5" s="536" customFormat="1" ht="12" customHeight="1">
      <c r="A56" s="547" t="s">
        <v>369</v>
      </c>
      <c r="B56" s="417" t="s">
        <v>370</v>
      </c>
      <c r="C56" s="406"/>
      <c r="D56" s="406"/>
      <c r="E56" s="389"/>
    </row>
    <row r="57" spans="1:5" s="536" customFormat="1" ht="12" customHeight="1" thickBot="1">
      <c r="A57" s="548" t="s">
        <v>371</v>
      </c>
      <c r="B57" s="418" t="s">
        <v>372</v>
      </c>
      <c r="C57" s="408"/>
      <c r="D57" s="408"/>
      <c r="E57" s="391"/>
    </row>
    <row r="58" spans="1:5" s="562" customFormat="1" ht="12" customHeight="1" thickBot="1">
      <c r="A58" s="378" t="s">
        <v>13</v>
      </c>
      <c r="B58" s="395" t="s">
        <v>373</v>
      </c>
      <c r="C58" s="405">
        <f>SUM(C59:C61)</f>
        <v>0</v>
      </c>
      <c r="D58" s="405">
        <f>SUM(D59:D61)</f>
        <v>0</v>
      </c>
      <c r="E58" s="388">
        <f>SUM(E59:E61)</f>
        <v>0</v>
      </c>
    </row>
    <row r="59" spans="1:5" s="562" customFormat="1" ht="12" customHeight="1">
      <c r="A59" s="546" t="s">
        <v>130</v>
      </c>
      <c r="B59" s="416" t="s">
        <v>374</v>
      </c>
      <c r="C59" s="409"/>
      <c r="D59" s="409"/>
      <c r="E59" s="392"/>
    </row>
    <row r="60" spans="1:5" s="562" customFormat="1" ht="12" customHeight="1">
      <c r="A60" s="547" t="s">
        <v>131</v>
      </c>
      <c r="B60" s="417" t="s">
        <v>561</v>
      </c>
      <c r="C60" s="409"/>
      <c r="D60" s="409"/>
      <c r="E60" s="392"/>
    </row>
    <row r="61" spans="1:5" s="562" customFormat="1" ht="12" customHeight="1">
      <c r="A61" s="547" t="s">
        <v>158</v>
      </c>
      <c r="B61" s="417" t="s">
        <v>376</v>
      </c>
      <c r="C61" s="409"/>
      <c r="D61" s="409"/>
      <c r="E61" s="392"/>
    </row>
    <row r="62" spans="1:5" s="562" customFormat="1" ht="12" customHeight="1" thickBot="1">
      <c r="A62" s="548" t="s">
        <v>377</v>
      </c>
      <c r="B62" s="418" t="s">
        <v>378</v>
      </c>
      <c r="C62" s="409"/>
      <c r="D62" s="409"/>
      <c r="E62" s="392"/>
    </row>
    <row r="63" spans="1:5" s="562" customFormat="1" ht="12" customHeight="1" thickBot="1">
      <c r="A63" s="378" t="s">
        <v>14</v>
      </c>
      <c r="B63" s="374" t="s">
        <v>379</v>
      </c>
      <c r="C63" s="411">
        <f>+C8+C15+C22+C29+C36+C47+C53+C58</f>
        <v>0</v>
      </c>
      <c r="D63" s="411">
        <f>+D8+D15+D22+D29+D36+D47+D53+D58</f>
        <v>0</v>
      </c>
      <c r="E63" s="424">
        <f>+E8+E15+E22+E29+E36+E47+E53+E58</f>
        <v>0</v>
      </c>
    </row>
    <row r="64" spans="1:5" s="562" customFormat="1" ht="12" customHeight="1" thickBot="1">
      <c r="A64" s="549" t="s">
        <v>559</v>
      </c>
      <c r="B64" s="395" t="s">
        <v>381</v>
      </c>
      <c r="C64" s="405">
        <f>SUM(C65:C67)</f>
        <v>0</v>
      </c>
      <c r="D64" s="405">
        <f>SUM(D65:D67)</f>
        <v>0</v>
      </c>
      <c r="E64" s="388">
        <f>SUM(E65:E67)</f>
        <v>0</v>
      </c>
    </row>
    <row r="65" spans="1:5" s="562" customFormat="1" ht="12" customHeight="1">
      <c r="A65" s="546" t="s">
        <v>382</v>
      </c>
      <c r="B65" s="416" t="s">
        <v>383</v>
      </c>
      <c r="C65" s="409"/>
      <c r="D65" s="409"/>
      <c r="E65" s="392"/>
    </row>
    <row r="66" spans="1:5" s="562" customFormat="1" ht="12" customHeight="1">
      <c r="A66" s="547" t="s">
        <v>384</v>
      </c>
      <c r="B66" s="417" t="s">
        <v>385</v>
      </c>
      <c r="C66" s="409"/>
      <c r="D66" s="409"/>
      <c r="E66" s="392"/>
    </row>
    <row r="67" spans="1:5" s="562" customFormat="1" ht="12" customHeight="1" thickBot="1">
      <c r="A67" s="548" t="s">
        <v>386</v>
      </c>
      <c r="B67" s="542" t="s">
        <v>387</v>
      </c>
      <c r="C67" s="409"/>
      <c r="D67" s="409"/>
      <c r="E67" s="392"/>
    </row>
    <row r="68" spans="1:5" s="562" customFormat="1" ht="12" customHeight="1" thickBot="1">
      <c r="A68" s="549" t="s">
        <v>388</v>
      </c>
      <c r="B68" s="395" t="s">
        <v>389</v>
      </c>
      <c r="C68" s="405">
        <f>SUM(C69:C72)</f>
        <v>0</v>
      </c>
      <c r="D68" s="405">
        <f>SUM(D69:D72)</f>
        <v>0</v>
      </c>
      <c r="E68" s="388">
        <f>SUM(E69:E72)</f>
        <v>0</v>
      </c>
    </row>
    <row r="69" spans="1:5" s="562" customFormat="1" ht="12" customHeight="1">
      <c r="A69" s="546" t="s">
        <v>107</v>
      </c>
      <c r="B69" s="416" t="s">
        <v>390</v>
      </c>
      <c r="C69" s="409"/>
      <c r="D69" s="409"/>
      <c r="E69" s="392"/>
    </row>
    <row r="70" spans="1:5" s="562" customFormat="1" ht="12" customHeight="1">
      <c r="A70" s="547" t="s">
        <v>108</v>
      </c>
      <c r="B70" s="417" t="s">
        <v>391</v>
      </c>
      <c r="C70" s="409"/>
      <c r="D70" s="409"/>
      <c r="E70" s="392"/>
    </row>
    <row r="71" spans="1:5" s="562" customFormat="1" ht="12" customHeight="1">
      <c r="A71" s="547" t="s">
        <v>392</v>
      </c>
      <c r="B71" s="417" t="s">
        <v>393</v>
      </c>
      <c r="C71" s="409"/>
      <c r="D71" s="409"/>
      <c r="E71" s="392"/>
    </row>
    <row r="72" spans="1:5" s="562" customFormat="1" ht="12" customHeight="1" thickBot="1">
      <c r="A72" s="548" t="s">
        <v>394</v>
      </c>
      <c r="B72" s="418" t="s">
        <v>395</v>
      </c>
      <c r="C72" s="409"/>
      <c r="D72" s="409"/>
      <c r="E72" s="392"/>
    </row>
    <row r="73" spans="1:5" s="562" customFormat="1" ht="12" customHeight="1" thickBot="1">
      <c r="A73" s="549" t="s">
        <v>396</v>
      </c>
      <c r="B73" s="395" t="s">
        <v>397</v>
      </c>
      <c r="C73" s="405">
        <f>SUM(C74:C75)</f>
        <v>0</v>
      </c>
      <c r="D73" s="405">
        <f>SUM(D74:D75)</f>
        <v>0</v>
      </c>
      <c r="E73" s="388">
        <f>SUM(E74:E75)</f>
        <v>0</v>
      </c>
    </row>
    <row r="74" spans="1:5" s="562" customFormat="1" ht="12" customHeight="1">
      <c r="A74" s="546" t="s">
        <v>398</v>
      </c>
      <c r="B74" s="416" t="s">
        <v>399</v>
      </c>
      <c r="C74" s="409"/>
      <c r="D74" s="409"/>
      <c r="E74" s="392"/>
    </row>
    <row r="75" spans="1:5" s="562" customFormat="1" ht="12" customHeight="1" thickBot="1">
      <c r="A75" s="548" t="s">
        <v>400</v>
      </c>
      <c r="B75" s="418" t="s">
        <v>401</v>
      </c>
      <c r="C75" s="409"/>
      <c r="D75" s="409"/>
      <c r="E75" s="392"/>
    </row>
    <row r="76" spans="1:5" s="562" customFormat="1" ht="12" customHeight="1" thickBot="1">
      <c r="A76" s="549" t="s">
        <v>402</v>
      </c>
      <c r="B76" s="395" t="s">
        <v>403</v>
      </c>
      <c r="C76" s="405">
        <f>SUM(C77:C79)</f>
        <v>0</v>
      </c>
      <c r="D76" s="405">
        <f>SUM(D77:D79)</f>
        <v>0</v>
      </c>
      <c r="E76" s="388">
        <f>SUM(E77:E79)</f>
        <v>0</v>
      </c>
    </row>
    <row r="77" spans="1:5" s="562" customFormat="1" ht="12" customHeight="1">
      <c r="A77" s="546" t="s">
        <v>404</v>
      </c>
      <c r="B77" s="416" t="s">
        <v>405</v>
      </c>
      <c r="C77" s="409"/>
      <c r="D77" s="409"/>
      <c r="E77" s="392"/>
    </row>
    <row r="78" spans="1:5" s="562" customFormat="1" ht="12" customHeight="1">
      <c r="A78" s="547" t="s">
        <v>406</v>
      </c>
      <c r="B78" s="417" t="s">
        <v>407</v>
      </c>
      <c r="C78" s="409"/>
      <c r="D78" s="409"/>
      <c r="E78" s="392"/>
    </row>
    <row r="79" spans="1:5" s="562" customFormat="1" ht="12" customHeight="1" thickBot="1">
      <c r="A79" s="548" t="s">
        <v>408</v>
      </c>
      <c r="B79" s="418" t="s">
        <v>409</v>
      </c>
      <c r="C79" s="409"/>
      <c r="D79" s="409"/>
      <c r="E79" s="392"/>
    </row>
    <row r="80" spans="1:5" s="562" customFormat="1" ht="12" customHeight="1" thickBot="1">
      <c r="A80" s="549" t="s">
        <v>410</v>
      </c>
      <c r="B80" s="395" t="s">
        <v>411</v>
      </c>
      <c r="C80" s="405">
        <f>SUM(C81:C84)</f>
        <v>0</v>
      </c>
      <c r="D80" s="405">
        <f>SUM(D81:D84)</f>
        <v>0</v>
      </c>
      <c r="E80" s="388">
        <f>SUM(E81:E84)</f>
        <v>0</v>
      </c>
    </row>
    <row r="81" spans="1:5" s="562" customFormat="1" ht="12" customHeight="1">
      <c r="A81" s="550" t="s">
        <v>412</v>
      </c>
      <c r="B81" s="416" t="s">
        <v>413</v>
      </c>
      <c r="C81" s="409"/>
      <c r="D81" s="409"/>
      <c r="E81" s="392"/>
    </row>
    <row r="82" spans="1:5" s="562" customFormat="1" ht="12" customHeight="1">
      <c r="A82" s="551" t="s">
        <v>414</v>
      </c>
      <c r="B82" s="417" t="s">
        <v>415</v>
      </c>
      <c r="C82" s="409"/>
      <c r="D82" s="409"/>
      <c r="E82" s="392"/>
    </row>
    <row r="83" spans="1:5" s="562" customFormat="1" ht="12" customHeight="1">
      <c r="A83" s="551" t="s">
        <v>416</v>
      </c>
      <c r="B83" s="417" t="s">
        <v>417</v>
      </c>
      <c r="C83" s="409"/>
      <c r="D83" s="409"/>
      <c r="E83" s="392"/>
    </row>
    <row r="84" spans="1:5" s="562" customFormat="1" ht="12" customHeight="1" thickBot="1">
      <c r="A84" s="552" t="s">
        <v>418</v>
      </c>
      <c r="B84" s="418" t="s">
        <v>419</v>
      </c>
      <c r="C84" s="409"/>
      <c r="D84" s="409"/>
      <c r="E84" s="392"/>
    </row>
    <row r="85" spans="1:5" s="562" customFormat="1" ht="12" customHeight="1" thickBot="1">
      <c r="A85" s="549" t="s">
        <v>420</v>
      </c>
      <c r="B85" s="395" t="s">
        <v>421</v>
      </c>
      <c r="C85" s="432"/>
      <c r="D85" s="432"/>
      <c r="E85" s="433"/>
    </row>
    <row r="86" spans="1:5" s="562" customFormat="1" ht="12" customHeight="1" thickBot="1">
      <c r="A86" s="549" t="s">
        <v>422</v>
      </c>
      <c r="B86" s="543" t="s">
        <v>423</v>
      </c>
      <c r="C86" s="411">
        <f>+C64+C68+C73+C76+C80+C85</f>
        <v>0</v>
      </c>
      <c r="D86" s="411">
        <f>+D64+D68+D73+D76+D80+D85</f>
        <v>0</v>
      </c>
      <c r="E86" s="424">
        <f>+E64+E68+E73+E76+E80+E85</f>
        <v>0</v>
      </c>
    </row>
    <row r="87" spans="1:5" s="562" customFormat="1" ht="12" customHeight="1" thickBot="1">
      <c r="A87" s="553" t="s">
        <v>424</v>
      </c>
      <c r="B87" s="544" t="s">
        <v>560</v>
      </c>
      <c r="C87" s="411">
        <f>+C63+C86</f>
        <v>0</v>
      </c>
      <c r="D87" s="411">
        <f>+D63+D86</f>
        <v>0</v>
      </c>
      <c r="E87" s="424">
        <f>+E63+E86</f>
        <v>0</v>
      </c>
    </row>
    <row r="88" spans="1:5" s="562" customFormat="1" ht="15" customHeight="1">
      <c r="A88" s="518"/>
      <c r="B88" s="519"/>
      <c r="C88" s="534"/>
      <c r="D88" s="534"/>
      <c r="E88" s="534"/>
    </row>
    <row r="89" spans="1:5" ht="13.5" thickBot="1">
      <c r="A89" s="520"/>
      <c r="B89" s="521"/>
      <c r="C89" s="535"/>
      <c r="D89" s="535"/>
      <c r="E89" s="535"/>
    </row>
    <row r="90" spans="1:5" s="561" customFormat="1" ht="16.5" customHeight="1" thickBot="1">
      <c r="A90" s="783" t="s">
        <v>44</v>
      </c>
      <c r="B90" s="784"/>
      <c r="C90" s="784"/>
      <c r="D90" s="784"/>
      <c r="E90" s="785"/>
    </row>
    <row r="91" spans="1:5" s="336" customFormat="1" ht="12" customHeight="1" thickBot="1">
      <c r="A91" s="541" t="s">
        <v>6</v>
      </c>
      <c r="B91" s="377" t="s">
        <v>432</v>
      </c>
      <c r="C91" s="404">
        <f>SUM(C92:C96)</f>
        <v>0</v>
      </c>
      <c r="D91" s="404">
        <f>SUM(D92:D96)</f>
        <v>0</v>
      </c>
      <c r="E91" s="359">
        <f>SUM(E92:E96)</f>
        <v>0</v>
      </c>
    </row>
    <row r="92" spans="1:5" ht="12" customHeight="1">
      <c r="A92" s="554" t="s">
        <v>71</v>
      </c>
      <c r="B92" s="363" t="s">
        <v>36</v>
      </c>
      <c r="C92" s="96"/>
      <c r="D92" s="96"/>
      <c r="E92" s="358"/>
    </row>
    <row r="93" spans="1:5" ht="12" customHeight="1">
      <c r="A93" s="547" t="s">
        <v>72</v>
      </c>
      <c r="B93" s="361" t="s">
        <v>132</v>
      </c>
      <c r="C93" s="406"/>
      <c r="D93" s="406"/>
      <c r="E93" s="389"/>
    </row>
    <row r="94" spans="1:5" ht="12" customHeight="1">
      <c r="A94" s="547" t="s">
        <v>73</v>
      </c>
      <c r="B94" s="361" t="s">
        <v>100</v>
      </c>
      <c r="C94" s="408"/>
      <c r="D94" s="408"/>
      <c r="E94" s="391"/>
    </row>
    <row r="95" spans="1:5" ht="12" customHeight="1">
      <c r="A95" s="547" t="s">
        <v>74</v>
      </c>
      <c r="B95" s="364" t="s">
        <v>133</v>
      </c>
      <c r="C95" s="408"/>
      <c r="D95" s="408"/>
      <c r="E95" s="391"/>
    </row>
    <row r="96" spans="1:5" ht="12" customHeight="1">
      <c r="A96" s="547" t="s">
        <v>83</v>
      </c>
      <c r="B96" s="372" t="s">
        <v>134</v>
      </c>
      <c r="C96" s="408"/>
      <c r="D96" s="408"/>
      <c r="E96" s="391"/>
    </row>
    <row r="97" spans="1:5" ht="12" customHeight="1">
      <c r="A97" s="547" t="s">
        <v>75</v>
      </c>
      <c r="B97" s="361" t="s">
        <v>433</v>
      </c>
      <c r="C97" s="408"/>
      <c r="D97" s="408"/>
      <c r="E97" s="391"/>
    </row>
    <row r="98" spans="1:5" ht="12" customHeight="1">
      <c r="A98" s="547" t="s">
        <v>76</v>
      </c>
      <c r="B98" s="384" t="s">
        <v>434</v>
      </c>
      <c r="C98" s="408"/>
      <c r="D98" s="408"/>
      <c r="E98" s="391"/>
    </row>
    <row r="99" spans="1:5" ht="12" customHeight="1">
      <c r="A99" s="547" t="s">
        <v>84</v>
      </c>
      <c r="B99" s="385" t="s">
        <v>435</v>
      </c>
      <c r="C99" s="408"/>
      <c r="D99" s="408"/>
      <c r="E99" s="391"/>
    </row>
    <row r="100" spans="1:5" ht="12" customHeight="1">
      <c r="A100" s="547" t="s">
        <v>85</v>
      </c>
      <c r="B100" s="385" t="s">
        <v>436</v>
      </c>
      <c r="C100" s="408"/>
      <c r="D100" s="408"/>
      <c r="E100" s="391"/>
    </row>
    <row r="101" spans="1:5" ht="12" customHeight="1">
      <c r="A101" s="547" t="s">
        <v>86</v>
      </c>
      <c r="B101" s="384" t="s">
        <v>437</v>
      </c>
      <c r="C101" s="408"/>
      <c r="D101" s="408"/>
      <c r="E101" s="391"/>
    </row>
    <row r="102" spans="1:5" ht="12" customHeight="1">
      <c r="A102" s="547" t="s">
        <v>87</v>
      </c>
      <c r="B102" s="384" t="s">
        <v>438</v>
      </c>
      <c r="C102" s="408"/>
      <c r="D102" s="408"/>
      <c r="E102" s="391"/>
    </row>
    <row r="103" spans="1:5" ht="12" customHeight="1">
      <c r="A103" s="547" t="s">
        <v>89</v>
      </c>
      <c r="B103" s="385" t="s">
        <v>439</v>
      </c>
      <c r="C103" s="408"/>
      <c r="D103" s="408"/>
      <c r="E103" s="391"/>
    </row>
    <row r="104" spans="1:5" ht="12" customHeight="1">
      <c r="A104" s="555" t="s">
        <v>135</v>
      </c>
      <c r="B104" s="386" t="s">
        <v>440</v>
      </c>
      <c r="C104" s="408"/>
      <c r="D104" s="408"/>
      <c r="E104" s="391"/>
    </row>
    <row r="105" spans="1:5" ht="12" customHeight="1">
      <c r="A105" s="547" t="s">
        <v>441</v>
      </c>
      <c r="B105" s="386" t="s">
        <v>442</v>
      </c>
      <c r="C105" s="408"/>
      <c r="D105" s="408"/>
      <c r="E105" s="391"/>
    </row>
    <row r="106" spans="1:5" ht="12" customHeight="1">
      <c r="A106" s="548" t="s">
        <v>443</v>
      </c>
      <c r="B106" s="386" t="s">
        <v>444</v>
      </c>
      <c r="C106" s="408"/>
      <c r="D106" s="408"/>
      <c r="E106" s="391"/>
    </row>
    <row r="107" spans="1:5" s="336" customFormat="1" ht="12" customHeight="1" thickBot="1">
      <c r="A107" s="679" t="s">
        <v>740</v>
      </c>
      <c r="B107" s="672" t="s">
        <v>753</v>
      </c>
      <c r="C107" s="97"/>
      <c r="D107" s="97"/>
      <c r="E107" s="352"/>
    </row>
    <row r="108" spans="1:5" ht="12" customHeight="1" thickBot="1">
      <c r="A108" s="378" t="s">
        <v>7</v>
      </c>
      <c r="B108" s="376" t="s">
        <v>445</v>
      </c>
      <c r="C108" s="405">
        <f>+C109+C111+C113</f>
        <v>0</v>
      </c>
      <c r="D108" s="405">
        <f>+D109+D111+D113</f>
        <v>0</v>
      </c>
      <c r="E108" s="388">
        <f>+E109+E111+E113</f>
        <v>0</v>
      </c>
    </row>
    <row r="109" spans="1:5" ht="12" customHeight="1">
      <c r="A109" s="546" t="s">
        <v>77</v>
      </c>
      <c r="B109" s="361" t="s">
        <v>156</v>
      </c>
      <c r="C109" s="407"/>
      <c r="D109" s="407"/>
      <c r="E109" s="390"/>
    </row>
    <row r="110" spans="1:5" ht="12" customHeight="1">
      <c r="A110" s="546" t="s">
        <v>78</v>
      </c>
      <c r="B110" s="365" t="s">
        <v>446</v>
      </c>
      <c r="C110" s="407"/>
      <c r="D110" s="407"/>
      <c r="E110" s="390"/>
    </row>
    <row r="111" spans="1:5" ht="12" customHeight="1">
      <c r="A111" s="546" t="s">
        <v>79</v>
      </c>
      <c r="B111" s="365" t="s">
        <v>136</v>
      </c>
      <c r="C111" s="406"/>
      <c r="D111" s="406"/>
      <c r="E111" s="389"/>
    </row>
    <row r="112" spans="1:5" ht="12" customHeight="1">
      <c r="A112" s="546" t="s">
        <v>80</v>
      </c>
      <c r="B112" s="365" t="s">
        <v>447</v>
      </c>
      <c r="C112" s="406"/>
      <c r="D112" s="406"/>
      <c r="E112" s="389"/>
    </row>
    <row r="113" spans="1:5" ht="12" customHeight="1">
      <c r="A113" s="546" t="s">
        <v>81</v>
      </c>
      <c r="B113" s="397" t="s">
        <v>159</v>
      </c>
      <c r="C113" s="406"/>
      <c r="D113" s="406"/>
      <c r="E113" s="389"/>
    </row>
    <row r="114" spans="1:5" ht="12" customHeight="1">
      <c r="A114" s="546" t="s">
        <v>88</v>
      </c>
      <c r="B114" s="396" t="s">
        <v>448</v>
      </c>
      <c r="C114" s="406"/>
      <c r="D114" s="406"/>
      <c r="E114" s="389"/>
    </row>
    <row r="115" spans="1:5" ht="12" customHeight="1">
      <c r="A115" s="546" t="s">
        <v>90</v>
      </c>
      <c r="B115" s="412" t="s">
        <v>449</v>
      </c>
      <c r="C115" s="406"/>
      <c r="D115" s="406"/>
      <c r="E115" s="389"/>
    </row>
    <row r="116" spans="1:5" ht="12" customHeight="1">
      <c r="A116" s="546" t="s">
        <v>137</v>
      </c>
      <c r="B116" s="385" t="s">
        <v>436</v>
      </c>
      <c r="C116" s="406"/>
      <c r="D116" s="406"/>
      <c r="E116" s="389"/>
    </row>
    <row r="117" spans="1:5" ht="12" customHeight="1">
      <c r="A117" s="546" t="s">
        <v>138</v>
      </c>
      <c r="B117" s="385" t="s">
        <v>450</v>
      </c>
      <c r="C117" s="406"/>
      <c r="D117" s="406"/>
      <c r="E117" s="389"/>
    </row>
    <row r="118" spans="1:5" ht="12" customHeight="1">
      <c r="A118" s="546" t="s">
        <v>139</v>
      </c>
      <c r="B118" s="385" t="s">
        <v>451</v>
      </c>
      <c r="C118" s="406"/>
      <c r="D118" s="406"/>
      <c r="E118" s="389"/>
    </row>
    <row r="119" spans="1:5" ht="12" customHeight="1">
      <c r="A119" s="546" t="s">
        <v>452</v>
      </c>
      <c r="B119" s="385" t="s">
        <v>439</v>
      </c>
      <c r="C119" s="406"/>
      <c r="D119" s="406"/>
      <c r="E119" s="389"/>
    </row>
    <row r="120" spans="1:5" ht="12" customHeight="1">
      <c r="A120" s="546" t="s">
        <v>453</v>
      </c>
      <c r="B120" s="385" t="s">
        <v>454</v>
      </c>
      <c r="C120" s="406"/>
      <c r="D120" s="406"/>
      <c r="E120" s="389"/>
    </row>
    <row r="121" spans="1:5" ht="12" customHeight="1" thickBot="1">
      <c r="A121" s="555" t="s">
        <v>455</v>
      </c>
      <c r="B121" s="385" t="s">
        <v>456</v>
      </c>
      <c r="C121" s="408"/>
      <c r="D121" s="408"/>
      <c r="E121" s="391"/>
    </row>
    <row r="122" spans="1:5" ht="12" customHeight="1" thickBot="1">
      <c r="A122" s="690" t="s">
        <v>8</v>
      </c>
      <c r="B122" s="381" t="s">
        <v>458</v>
      </c>
      <c r="C122" s="405">
        <f>+C91+C108</f>
        <v>0</v>
      </c>
      <c r="D122" s="405">
        <f>+D91+D108</f>
        <v>0</v>
      </c>
      <c r="E122" s="405">
        <f>+E91+E108</f>
        <v>0</v>
      </c>
    </row>
    <row r="123" spans="1:5" ht="12" customHeight="1" thickBot="1">
      <c r="A123" s="378" t="s">
        <v>9</v>
      </c>
      <c r="B123" s="381" t="s">
        <v>777</v>
      </c>
      <c r="C123" s="405">
        <f>+C124+C125+C126</f>
        <v>0</v>
      </c>
      <c r="D123" s="405">
        <f>+D124+D125+D126</f>
        <v>0</v>
      </c>
      <c r="E123" s="388">
        <f>+E124+E125+E126</f>
        <v>0</v>
      </c>
    </row>
    <row r="124" spans="1:5" ht="12" customHeight="1">
      <c r="A124" s="691" t="s">
        <v>332</v>
      </c>
      <c r="B124" s="362" t="s">
        <v>460</v>
      </c>
      <c r="C124" s="406"/>
      <c r="D124" s="406"/>
      <c r="E124" s="389"/>
    </row>
    <row r="125" spans="1:5" ht="12" customHeight="1">
      <c r="A125" s="691" t="s">
        <v>338</v>
      </c>
      <c r="B125" s="362" t="s">
        <v>461</v>
      </c>
      <c r="C125" s="406"/>
      <c r="D125" s="406"/>
      <c r="E125" s="389"/>
    </row>
    <row r="126" spans="1:5" ht="12" customHeight="1" thickBot="1">
      <c r="A126" s="692" t="s">
        <v>340</v>
      </c>
      <c r="B126" s="360" t="s">
        <v>462</v>
      </c>
      <c r="C126" s="406"/>
      <c r="D126" s="406"/>
      <c r="E126" s="389"/>
    </row>
    <row r="127" spans="1:5" ht="12" customHeight="1" thickBot="1">
      <c r="A127" s="690" t="s">
        <v>10</v>
      </c>
      <c r="B127" s="381" t="s">
        <v>778</v>
      </c>
      <c r="C127" s="405">
        <f>+C128+C129+C130+C131</f>
        <v>0</v>
      </c>
      <c r="D127" s="405">
        <f>+D128+D129+D130+D131</f>
        <v>0</v>
      </c>
      <c r="E127" s="388">
        <f>+E128+E129+E130+E131</f>
        <v>0</v>
      </c>
    </row>
    <row r="128" spans="1:5" ht="12" customHeight="1">
      <c r="A128" s="691" t="s">
        <v>64</v>
      </c>
      <c r="B128" s="362" t="s">
        <v>464</v>
      </c>
      <c r="C128" s="406"/>
      <c r="D128" s="406"/>
      <c r="E128" s="389"/>
    </row>
    <row r="129" spans="1:5" ht="12" customHeight="1">
      <c r="A129" s="691" t="s">
        <v>65</v>
      </c>
      <c r="B129" s="362" t="s">
        <v>465</v>
      </c>
      <c r="C129" s="406"/>
      <c r="D129" s="406"/>
      <c r="E129" s="389"/>
    </row>
    <row r="130" spans="1:5" ht="12" customHeight="1">
      <c r="A130" s="691" t="s">
        <v>66</v>
      </c>
      <c r="B130" s="362" t="s">
        <v>466</v>
      </c>
      <c r="C130" s="406"/>
      <c r="D130" s="406"/>
      <c r="E130" s="389"/>
    </row>
    <row r="131" spans="1:5" s="336" customFormat="1" ht="12" customHeight="1" thickBot="1">
      <c r="A131" s="692" t="s">
        <v>124</v>
      </c>
      <c r="B131" s="360" t="s">
        <v>467</v>
      </c>
      <c r="C131" s="406"/>
      <c r="D131" s="406"/>
      <c r="E131" s="389"/>
    </row>
    <row r="132" spans="1:11" ht="13.5" thickBot="1">
      <c r="A132" s="690" t="s">
        <v>11</v>
      </c>
      <c r="B132" s="381" t="s">
        <v>779</v>
      </c>
      <c r="C132" s="411">
        <f>+C133+C134+C136+C137+C135</f>
        <v>0</v>
      </c>
      <c r="D132" s="411">
        <f>+D133+D134+D136+D137+D135</f>
        <v>0</v>
      </c>
      <c r="E132" s="424">
        <f>+E133+E134+E136+E137+E135</f>
        <v>0</v>
      </c>
      <c r="K132" s="509"/>
    </row>
    <row r="133" spans="1:5" ht="12.75">
      <c r="A133" s="691" t="s">
        <v>67</v>
      </c>
      <c r="B133" s="362" t="s">
        <v>468</v>
      </c>
      <c r="C133" s="406"/>
      <c r="D133" s="406"/>
      <c r="E133" s="389"/>
    </row>
    <row r="134" spans="1:5" ht="12" customHeight="1">
      <c r="A134" s="691" t="s">
        <v>68</v>
      </c>
      <c r="B134" s="362" t="s">
        <v>469</v>
      </c>
      <c r="C134" s="406"/>
      <c r="D134" s="406"/>
      <c r="E134" s="389"/>
    </row>
    <row r="135" spans="1:5" ht="12" customHeight="1">
      <c r="A135" s="691" t="s">
        <v>360</v>
      </c>
      <c r="B135" s="362" t="s">
        <v>679</v>
      </c>
      <c r="C135" s="406"/>
      <c r="D135" s="406"/>
      <c r="E135" s="389"/>
    </row>
    <row r="136" spans="1:5" s="336" customFormat="1" ht="12" customHeight="1">
      <c r="A136" s="691" t="s">
        <v>362</v>
      </c>
      <c r="B136" s="362" t="s">
        <v>470</v>
      </c>
      <c r="C136" s="406"/>
      <c r="D136" s="406"/>
      <c r="E136" s="389"/>
    </row>
    <row r="137" spans="1:5" s="336" customFormat="1" ht="12" customHeight="1" thickBot="1">
      <c r="A137" s="692" t="s">
        <v>364</v>
      </c>
      <c r="B137" s="360" t="s">
        <v>471</v>
      </c>
      <c r="C137" s="406"/>
      <c r="D137" s="406"/>
      <c r="E137" s="389"/>
    </row>
    <row r="138" spans="1:5" s="336" customFormat="1" ht="12" customHeight="1" thickBot="1">
      <c r="A138" s="690" t="s">
        <v>12</v>
      </c>
      <c r="B138" s="381" t="s">
        <v>780</v>
      </c>
      <c r="C138" s="98">
        <f>+C139+C140+C141+C142</f>
        <v>0</v>
      </c>
      <c r="D138" s="98">
        <f>+D139+D140+D141+D142</f>
        <v>0</v>
      </c>
      <c r="E138" s="357">
        <f>+E139+E140+E141+E142</f>
        <v>0</v>
      </c>
    </row>
    <row r="139" spans="1:5" s="336" customFormat="1" ht="12" customHeight="1">
      <c r="A139" s="691" t="s">
        <v>69</v>
      </c>
      <c r="B139" s="362" t="s">
        <v>473</v>
      </c>
      <c r="C139" s="406"/>
      <c r="D139" s="406"/>
      <c r="E139" s="389"/>
    </row>
    <row r="140" spans="1:5" s="336" customFormat="1" ht="12" customHeight="1">
      <c r="A140" s="691" t="s">
        <v>70</v>
      </c>
      <c r="B140" s="362" t="s">
        <v>474</v>
      </c>
      <c r="C140" s="406"/>
      <c r="D140" s="406"/>
      <c r="E140" s="389"/>
    </row>
    <row r="141" spans="1:5" s="336" customFormat="1" ht="12" customHeight="1">
      <c r="A141" s="691" t="s">
        <v>369</v>
      </c>
      <c r="B141" s="362" t="s">
        <v>475</v>
      </c>
      <c r="C141" s="406"/>
      <c r="D141" s="406"/>
      <c r="E141" s="389"/>
    </row>
    <row r="142" spans="1:5" ht="12.75" customHeight="1" thickBot="1">
      <c r="A142" s="691" t="s">
        <v>371</v>
      </c>
      <c r="B142" s="362" t="s">
        <v>476</v>
      </c>
      <c r="C142" s="406"/>
      <c r="D142" s="406"/>
      <c r="E142" s="389"/>
    </row>
    <row r="143" spans="1:5" ht="12" customHeight="1" thickBot="1">
      <c r="A143" s="690" t="s">
        <v>13</v>
      </c>
      <c r="B143" s="381" t="s">
        <v>781</v>
      </c>
      <c r="C143" s="355">
        <f>+C123+C127+C132+C138</f>
        <v>0</v>
      </c>
      <c r="D143" s="355">
        <f>+D123+D127+D132+D138</f>
        <v>0</v>
      </c>
      <c r="E143" s="356">
        <f>+E123+E127+E132+E138</f>
        <v>0</v>
      </c>
    </row>
    <row r="144" spans="1:5" ht="15" customHeight="1" thickBot="1">
      <c r="A144" s="556" t="s">
        <v>14</v>
      </c>
      <c r="B144" s="401" t="s">
        <v>782</v>
      </c>
      <c r="C144" s="355">
        <f>+C122+C143</f>
        <v>0</v>
      </c>
      <c r="D144" s="355">
        <f>+D122+D143</f>
        <v>0</v>
      </c>
      <c r="E144" s="356">
        <f>+E122+E143</f>
        <v>0</v>
      </c>
    </row>
    <row r="145" spans="1:5" ht="13.5" thickBot="1">
      <c r="A145" s="40"/>
      <c r="B145" s="41"/>
      <c r="C145" s="42"/>
      <c r="D145" s="42"/>
      <c r="E145" s="42"/>
    </row>
    <row r="146" spans="1:5" ht="15" customHeight="1" thickBot="1">
      <c r="A146" s="522" t="s">
        <v>681</v>
      </c>
      <c r="B146" s="523"/>
      <c r="C146" s="111"/>
      <c r="D146" s="112"/>
      <c r="E146" s="109"/>
    </row>
    <row r="147" spans="1:5" ht="14.25" customHeight="1" thickBot="1">
      <c r="A147" s="522" t="s">
        <v>148</v>
      </c>
      <c r="B147" s="523"/>
      <c r="C147" s="111"/>
      <c r="D147" s="112"/>
      <c r="E147" s="109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8"/>
  <sheetViews>
    <sheetView zoomScaleSheetLayoutView="115" workbookViewId="0" topLeftCell="A22">
      <selection activeCell="M34" activeCellId="1" sqref="I13 M34"/>
    </sheetView>
  </sheetViews>
  <sheetFormatPr defaultColWidth="9.00390625" defaultRowHeight="12.75"/>
  <cols>
    <col min="1" max="1" width="16.00390625" style="577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512"/>
      <c r="B1" s="514"/>
      <c r="C1" s="558"/>
      <c r="D1" s="558"/>
      <c r="E1" s="654" t="str">
        <f>+CONCATENATE("7.1. melléklet a ……/",LEFT(ÖSSZEFÜGGÉSEK!A4,4)+1,". (……) önkormányzati rendelethez")</f>
        <v>7.1. melléklet a ……/2017. (……) önkormányzati rendelethez</v>
      </c>
    </row>
    <row r="2" spans="1:5" s="559" customFormat="1" ht="36">
      <c r="A2" s="540" t="s">
        <v>146</v>
      </c>
      <c r="B2" s="786" t="s">
        <v>755</v>
      </c>
      <c r="C2" s="787"/>
      <c r="D2" s="788"/>
      <c r="E2" s="582"/>
    </row>
    <row r="3" spans="1:5" s="559" customFormat="1" ht="24.75" thickBot="1">
      <c r="A3" s="557" t="s">
        <v>563</v>
      </c>
      <c r="B3" s="789" t="s">
        <v>557</v>
      </c>
      <c r="C3" s="792"/>
      <c r="D3" s="793"/>
      <c r="E3" s="583"/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300</v>
      </c>
      <c r="D8" s="442">
        <f>SUM(D9:D18)</f>
        <v>300</v>
      </c>
      <c r="E8" s="579">
        <f>SUM(E9:E18)</f>
        <v>97</v>
      </c>
    </row>
    <row r="9" spans="1:5" s="536" customFormat="1" ht="12" customHeight="1">
      <c r="A9" s="584" t="s">
        <v>71</v>
      </c>
      <c r="B9" s="363" t="s">
        <v>345</v>
      </c>
      <c r="C9" s="104">
        <v>300</v>
      </c>
      <c r="D9" s="104">
        <v>300</v>
      </c>
      <c r="E9" s="568"/>
    </row>
    <row r="10" spans="1:5" s="536" customFormat="1" ht="12" customHeight="1">
      <c r="A10" s="585" t="s">
        <v>72</v>
      </c>
      <c r="B10" s="361" t="s">
        <v>346</v>
      </c>
      <c r="C10" s="439"/>
      <c r="D10" s="439"/>
      <c r="E10" s="113">
        <v>80</v>
      </c>
    </row>
    <row r="11" spans="1:5" s="536" customFormat="1" ht="12" customHeight="1">
      <c r="A11" s="585" t="s">
        <v>73</v>
      </c>
      <c r="B11" s="361" t="s">
        <v>347</v>
      </c>
      <c r="C11" s="439"/>
      <c r="D11" s="439"/>
      <c r="E11" s="113"/>
    </row>
    <row r="12" spans="1:5" s="536" customFormat="1" ht="12" customHeight="1">
      <c r="A12" s="585" t="s">
        <v>74</v>
      </c>
      <c r="B12" s="361" t="s">
        <v>348</v>
      </c>
      <c r="C12" s="439"/>
      <c r="D12" s="439"/>
      <c r="E12" s="113"/>
    </row>
    <row r="13" spans="1:5" s="536" customFormat="1" ht="12" customHeight="1">
      <c r="A13" s="585" t="s">
        <v>106</v>
      </c>
      <c r="B13" s="361" t="s">
        <v>349</v>
      </c>
      <c r="C13" s="439"/>
      <c r="D13" s="439"/>
      <c r="E13" s="113"/>
    </row>
    <row r="14" spans="1:5" s="536" customFormat="1" ht="12" customHeight="1">
      <c r="A14" s="585" t="s">
        <v>75</v>
      </c>
      <c r="B14" s="361" t="s">
        <v>565</v>
      </c>
      <c r="C14" s="439"/>
      <c r="D14" s="439"/>
      <c r="E14" s="113"/>
    </row>
    <row r="15" spans="1:5" s="562" customFormat="1" ht="12" customHeight="1">
      <c r="A15" s="585" t="s">
        <v>76</v>
      </c>
      <c r="B15" s="360" t="s">
        <v>566</v>
      </c>
      <c r="C15" s="439"/>
      <c r="D15" s="439"/>
      <c r="E15" s="113"/>
    </row>
    <row r="16" spans="1:5" s="562" customFormat="1" ht="12" customHeight="1">
      <c r="A16" s="585" t="s">
        <v>84</v>
      </c>
      <c r="B16" s="361" t="s">
        <v>352</v>
      </c>
      <c r="C16" s="105"/>
      <c r="D16" s="105"/>
      <c r="E16" s="567"/>
    </row>
    <row r="17" spans="1:5" s="536" customFormat="1" ht="12" customHeight="1">
      <c r="A17" s="585" t="s">
        <v>85</v>
      </c>
      <c r="B17" s="361" t="s">
        <v>354</v>
      </c>
      <c r="C17" s="439"/>
      <c r="D17" s="439"/>
      <c r="E17" s="113">
        <v>12</v>
      </c>
    </row>
    <row r="18" spans="1:5" s="562" customFormat="1" ht="12" customHeight="1" thickBot="1">
      <c r="A18" s="585" t="s">
        <v>86</v>
      </c>
      <c r="B18" s="360" t="s">
        <v>356</v>
      </c>
      <c r="C18" s="441"/>
      <c r="D18" s="441"/>
      <c r="E18" s="563">
        <v>5</v>
      </c>
    </row>
    <row r="19" spans="1:5" s="562" customFormat="1" ht="21.75" thickBot="1">
      <c r="A19" s="510" t="s">
        <v>7</v>
      </c>
      <c r="B19" s="573" t="s">
        <v>567</v>
      </c>
      <c r="C19" s="442"/>
      <c r="D19" s="442">
        <f>SUM(D20:D22)</f>
        <v>1167</v>
      </c>
      <c r="E19" s="579">
        <f>SUM(E20:E22)</f>
        <v>1218</v>
      </c>
    </row>
    <row r="20" spans="1:5" s="562" customFormat="1" ht="12" customHeight="1">
      <c r="A20" s="585" t="s">
        <v>77</v>
      </c>
      <c r="B20" s="362" t="s">
        <v>318</v>
      </c>
      <c r="C20" s="439"/>
      <c r="D20" s="439"/>
      <c r="E20" s="113"/>
    </row>
    <row r="21" spans="1:5" s="562" customFormat="1" ht="12" customHeight="1">
      <c r="A21" s="585" t="s">
        <v>78</v>
      </c>
      <c r="B21" s="361" t="s">
        <v>568</v>
      </c>
      <c r="C21" s="439"/>
      <c r="D21" s="439"/>
      <c r="E21" s="113"/>
    </row>
    <row r="22" spans="1:5" s="562" customFormat="1" ht="12" customHeight="1">
      <c r="A22" s="585" t="s">
        <v>79</v>
      </c>
      <c r="B22" s="361" t="s">
        <v>569</v>
      </c>
      <c r="C22" s="439"/>
      <c r="D22" s="439">
        <v>1167</v>
      </c>
      <c r="E22" s="113">
        <v>1218</v>
      </c>
    </row>
    <row r="23" spans="1:5" s="562" customFormat="1" ht="12" customHeight="1" thickBot="1">
      <c r="A23" s="585" t="s">
        <v>80</v>
      </c>
      <c r="B23" s="361" t="s">
        <v>686</v>
      </c>
      <c r="C23" s="439"/>
      <c r="D23" s="439"/>
      <c r="E23" s="113"/>
    </row>
    <row r="24" spans="1:5" s="562" customFormat="1" ht="12" customHeight="1" thickBot="1">
      <c r="A24" s="572" t="s">
        <v>8</v>
      </c>
      <c r="B24" s="381" t="s">
        <v>123</v>
      </c>
      <c r="C24" s="39"/>
      <c r="D24" s="39"/>
      <c r="E24" s="578"/>
    </row>
    <row r="25" spans="1:5" s="562" customFormat="1" ht="21.75" thickBot="1">
      <c r="A25" s="572" t="s">
        <v>9</v>
      </c>
      <c r="B25" s="381" t="s">
        <v>570</v>
      </c>
      <c r="C25" s="442">
        <f>SUM(C26:C27)</f>
        <v>0</v>
      </c>
      <c r="D25" s="442">
        <f>SUM(D26:D27)</f>
        <v>0</v>
      </c>
      <c r="E25" s="579">
        <f>SUM(E26:E27)</f>
        <v>0</v>
      </c>
    </row>
    <row r="26" spans="1:5" s="562" customFormat="1" ht="12" customHeight="1">
      <c r="A26" s="586" t="s">
        <v>332</v>
      </c>
      <c r="B26" s="587" t="s">
        <v>568</v>
      </c>
      <c r="C26" s="101"/>
      <c r="D26" s="101"/>
      <c r="E26" s="566"/>
    </row>
    <row r="27" spans="1:5" s="562" customFormat="1" ht="12" customHeight="1">
      <c r="A27" s="586" t="s">
        <v>338</v>
      </c>
      <c r="B27" s="588" t="s">
        <v>571</v>
      </c>
      <c r="C27" s="443"/>
      <c r="D27" s="443"/>
      <c r="E27" s="565"/>
    </row>
    <row r="28" spans="1:5" s="562" customFormat="1" ht="12" customHeight="1" thickBot="1">
      <c r="A28" s="585" t="s">
        <v>340</v>
      </c>
      <c r="B28" s="589" t="s">
        <v>687</v>
      </c>
      <c r="C28" s="569"/>
      <c r="D28" s="569"/>
      <c r="E28" s="564"/>
    </row>
    <row r="29" spans="1:5" s="562" customFormat="1" ht="12" customHeight="1" thickBot="1">
      <c r="A29" s="572" t="s">
        <v>10</v>
      </c>
      <c r="B29" s="381" t="s">
        <v>572</v>
      </c>
      <c r="C29" s="442">
        <f>SUM(C30:C32)</f>
        <v>0</v>
      </c>
      <c r="D29" s="442">
        <f>SUM(D30:D32)</f>
        <v>0</v>
      </c>
      <c r="E29" s="579">
        <f>SUM(E30:E32)</f>
        <v>0</v>
      </c>
    </row>
    <row r="30" spans="1:5" s="562" customFormat="1" ht="12" customHeight="1">
      <c r="A30" s="586" t="s">
        <v>64</v>
      </c>
      <c r="B30" s="587" t="s">
        <v>358</v>
      </c>
      <c r="C30" s="101"/>
      <c r="D30" s="101"/>
      <c r="E30" s="566"/>
    </row>
    <row r="31" spans="1:5" s="562" customFormat="1" ht="12" customHeight="1">
      <c r="A31" s="586" t="s">
        <v>65</v>
      </c>
      <c r="B31" s="588" t="s">
        <v>359</v>
      </c>
      <c r="C31" s="443"/>
      <c r="D31" s="443"/>
      <c r="E31" s="565"/>
    </row>
    <row r="32" spans="1:5" s="562" customFormat="1" ht="12" customHeight="1" thickBot="1">
      <c r="A32" s="585" t="s">
        <v>66</v>
      </c>
      <c r="B32" s="571" t="s">
        <v>361</v>
      </c>
      <c r="C32" s="569"/>
      <c r="D32" s="569"/>
      <c r="E32" s="564"/>
    </row>
    <row r="33" spans="1:5" s="562" customFormat="1" ht="12" customHeight="1" thickBot="1">
      <c r="A33" s="572" t="s">
        <v>11</v>
      </c>
      <c r="B33" s="381" t="s">
        <v>485</v>
      </c>
      <c r="C33" s="39"/>
      <c r="D33" s="39">
        <v>179</v>
      </c>
      <c r="E33" s="578">
        <v>25</v>
      </c>
    </row>
    <row r="34" spans="1:5" s="536" customFormat="1" ht="12" customHeight="1" thickBot="1">
      <c r="A34" s="572" t="s">
        <v>12</v>
      </c>
      <c r="B34" s="381" t="s">
        <v>573</v>
      </c>
      <c r="C34" s="39"/>
      <c r="D34" s="39"/>
      <c r="E34" s="578"/>
    </row>
    <row r="35" spans="1:5" s="536" customFormat="1" ht="12" customHeight="1" thickBot="1">
      <c r="A35" s="510" t="s">
        <v>13</v>
      </c>
      <c r="B35" s="381" t="s">
        <v>688</v>
      </c>
      <c r="C35" s="442">
        <f>+C8+C19+C24+C25+C29+C33+C34</f>
        <v>300</v>
      </c>
      <c r="D35" s="442">
        <f>+D8+D19+D24+D25+D29+D33+D34</f>
        <v>1646</v>
      </c>
      <c r="E35" s="579">
        <f>+E8+E19+E24+E25+E29+E33+E34</f>
        <v>1340</v>
      </c>
    </row>
    <row r="36" spans="1:5" s="536" customFormat="1" ht="12" customHeight="1" thickBot="1">
      <c r="A36" s="574" t="s">
        <v>14</v>
      </c>
      <c r="B36" s="381" t="s">
        <v>575</v>
      </c>
      <c r="C36" s="442">
        <f>+C37+C38+C39</f>
        <v>36521</v>
      </c>
      <c r="D36" s="442">
        <f>+D37+D38+D39</f>
        <v>37640</v>
      </c>
      <c r="E36" s="579">
        <f>+E37+E38+E39</f>
        <v>30808</v>
      </c>
    </row>
    <row r="37" spans="1:5" s="536" customFormat="1" ht="12" customHeight="1">
      <c r="A37" s="586" t="s">
        <v>576</v>
      </c>
      <c r="B37" s="587" t="s">
        <v>166</v>
      </c>
      <c r="C37" s="101"/>
      <c r="D37" s="101">
        <v>1119</v>
      </c>
      <c r="E37" s="566">
        <v>1119</v>
      </c>
    </row>
    <row r="38" spans="1:5" s="562" customFormat="1" ht="12" customHeight="1">
      <c r="A38" s="586" t="s">
        <v>577</v>
      </c>
      <c r="B38" s="588" t="s">
        <v>2</v>
      </c>
      <c r="C38" s="443"/>
      <c r="D38" s="443"/>
      <c r="E38" s="565"/>
    </row>
    <row r="39" spans="1:5" s="562" customFormat="1" ht="12" customHeight="1" thickBot="1">
      <c r="A39" s="585" t="s">
        <v>578</v>
      </c>
      <c r="B39" s="571" t="s">
        <v>579</v>
      </c>
      <c r="C39" s="569">
        <v>36521</v>
      </c>
      <c r="D39" s="569">
        <v>36521</v>
      </c>
      <c r="E39" s="564">
        <v>29689</v>
      </c>
    </row>
    <row r="40" spans="1:5" s="562" customFormat="1" ht="15" customHeight="1" thickBot="1">
      <c r="A40" s="574" t="s">
        <v>15</v>
      </c>
      <c r="B40" s="575" t="s">
        <v>580</v>
      </c>
      <c r="C40" s="107">
        <f>+C35+C36</f>
        <v>36821</v>
      </c>
      <c r="D40" s="107">
        <f>+D35+D36</f>
        <v>39286</v>
      </c>
      <c r="E40" s="580">
        <f>+E35+E36</f>
        <v>32148</v>
      </c>
    </row>
    <row r="41" spans="1:5" s="562" customFormat="1" ht="15" customHeight="1">
      <c r="A41" s="518"/>
      <c r="B41" s="519"/>
      <c r="C41" s="534"/>
      <c r="D41" s="534"/>
      <c r="E41" s="534"/>
    </row>
    <row r="42" spans="1:5" ht="13.5" thickBot="1">
      <c r="A42" s="520"/>
      <c r="B42" s="521"/>
      <c r="C42" s="535"/>
      <c r="D42" s="535"/>
      <c r="E42" s="535"/>
    </row>
    <row r="43" spans="1:5" s="561" customFormat="1" ht="16.5" customHeight="1" thickBot="1">
      <c r="A43" s="783" t="s">
        <v>44</v>
      </c>
      <c r="B43" s="784"/>
      <c r="C43" s="784"/>
      <c r="D43" s="784"/>
      <c r="E43" s="785"/>
    </row>
    <row r="44" spans="1:5" s="336" customFormat="1" ht="12" customHeight="1" thickBot="1">
      <c r="A44" s="572" t="s">
        <v>6</v>
      </c>
      <c r="B44" s="381" t="s">
        <v>581</v>
      </c>
      <c r="C44" s="442">
        <f>SUM(C45:C49)</f>
        <v>36722</v>
      </c>
      <c r="D44" s="442">
        <f>SUM(D45:D49)</f>
        <v>38943</v>
      </c>
      <c r="E44" s="474">
        <f>SUM(E45:E49)</f>
        <v>30611</v>
      </c>
    </row>
    <row r="45" spans="1:5" ht="12" customHeight="1">
      <c r="A45" s="585" t="s">
        <v>71</v>
      </c>
      <c r="B45" s="362" t="s">
        <v>36</v>
      </c>
      <c r="C45" s="101">
        <v>20271</v>
      </c>
      <c r="D45" s="101">
        <v>21798</v>
      </c>
      <c r="E45" s="469">
        <v>17549</v>
      </c>
    </row>
    <row r="46" spans="1:5" ht="12" customHeight="1">
      <c r="A46" s="585" t="s">
        <v>72</v>
      </c>
      <c r="B46" s="361" t="s">
        <v>132</v>
      </c>
      <c r="C46" s="436">
        <v>5684</v>
      </c>
      <c r="D46" s="436">
        <v>6100</v>
      </c>
      <c r="E46" s="470">
        <v>4944</v>
      </c>
    </row>
    <row r="47" spans="1:5" ht="12" customHeight="1">
      <c r="A47" s="585" t="s">
        <v>73</v>
      </c>
      <c r="B47" s="361" t="s">
        <v>100</v>
      </c>
      <c r="C47" s="436">
        <v>6394</v>
      </c>
      <c r="D47" s="436">
        <v>6713</v>
      </c>
      <c r="E47" s="470">
        <v>5011</v>
      </c>
    </row>
    <row r="48" spans="1:5" ht="12" customHeight="1">
      <c r="A48" s="585" t="s">
        <v>74</v>
      </c>
      <c r="B48" s="361" t="s">
        <v>133</v>
      </c>
      <c r="C48" s="436">
        <v>3073</v>
      </c>
      <c r="D48" s="436">
        <v>3073</v>
      </c>
      <c r="E48" s="470">
        <v>3107</v>
      </c>
    </row>
    <row r="49" spans="1:5" ht="12" customHeight="1" thickBot="1">
      <c r="A49" s="585" t="s">
        <v>106</v>
      </c>
      <c r="B49" s="361" t="s">
        <v>134</v>
      </c>
      <c r="C49" s="436">
        <v>1300</v>
      </c>
      <c r="D49" s="436">
        <v>1259</v>
      </c>
      <c r="E49" s="470"/>
    </row>
    <row r="50" spans="1:5" ht="12" customHeight="1" thickBot="1">
      <c r="A50" s="572" t="s">
        <v>7</v>
      </c>
      <c r="B50" s="381" t="s">
        <v>582</v>
      </c>
      <c r="C50" s="442">
        <f>SUM(C51:C53)</f>
        <v>99</v>
      </c>
      <c r="D50" s="442">
        <f>SUM(D51:D53)</f>
        <v>343</v>
      </c>
      <c r="E50" s="474">
        <f>SUM(E51:E53)</f>
        <v>917</v>
      </c>
    </row>
    <row r="51" spans="1:5" s="336" customFormat="1" ht="12" customHeight="1">
      <c r="A51" s="585" t="s">
        <v>77</v>
      </c>
      <c r="B51" s="362" t="s">
        <v>156</v>
      </c>
      <c r="C51" s="101">
        <v>38</v>
      </c>
      <c r="D51" s="101">
        <v>272</v>
      </c>
      <c r="E51" s="469">
        <v>109</v>
      </c>
    </row>
    <row r="52" spans="1:5" ht="12" customHeight="1">
      <c r="A52" s="585" t="s">
        <v>78</v>
      </c>
      <c r="B52" s="361" t="s">
        <v>136</v>
      </c>
      <c r="C52" s="436">
        <v>61</v>
      </c>
      <c r="D52" s="436">
        <v>71</v>
      </c>
      <c r="E52" s="470">
        <v>808</v>
      </c>
    </row>
    <row r="53" spans="1:5" ht="12" customHeight="1">
      <c r="A53" s="585" t="s">
        <v>79</v>
      </c>
      <c r="B53" s="361" t="s">
        <v>45</v>
      </c>
      <c r="C53" s="436"/>
      <c r="D53" s="436"/>
      <c r="E53" s="470"/>
    </row>
    <row r="54" spans="1:5" ht="12" customHeight="1" thickBot="1">
      <c r="A54" s="585" t="s">
        <v>80</v>
      </c>
      <c r="B54" s="361" t="s">
        <v>689</v>
      </c>
      <c r="C54" s="436"/>
      <c r="D54" s="436"/>
      <c r="E54" s="470"/>
    </row>
    <row r="55" spans="1:5" ht="12" customHeight="1" thickBot="1">
      <c r="A55" s="572" t="s">
        <v>8</v>
      </c>
      <c r="B55" s="576" t="s">
        <v>583</v>
      </c>
      <c r="C55" s="442">
        <f>+C44+C50</f>
        <v>36821</v>
      </c>
      <c r="D55" s="442">
        <f>+D44+D50</f>
        <v>39286</v>
      </c>
      <c r="E55" s="474">
        <f>+E44+E50</f>
        <v>31528</v>
      </c>
    </row>
    <row r="56" spans="3:5" ht="13.5" thickBot="1">
      <c r="C56" s="581"/>
      <c r="D56" s="581"/>
      <c r="E56" s="581"/>
    </row>
    <row r="57" spans="1:5" ht="15" customHeight="1" thickBot="1">
      <c r="A57" s="522" t="s">
        <v>681</v>
      </c>
      <c r="B57" s="523"/>
      <c r="C57" s="111">
        <v>8</v>
      </c>
      <c r="D57" s="111">
        <v>8</v>
      </c>
      <c r="E57" s="570">
        <v>8</v>
      </c>
    </row>
    <row r="58" spans="1:5" ht="14.25" customHeight="1" thickBot="1">
      <c r="A58" s="522" t="s">
        <v>148</v>
      </c>
      <c r="B58" s="523"/>
      <c r="C58" s="111">
        <v>0</v>
      </c>
      <c r="D58" s="111">
        <v>0</v>
      </c>
      <c r="E58" s="570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58"/>
  <sheetViews>
    <sheetView zoomScaleSheetLayoutView="115" workbookViewId="0" topLeftCell="A25">
      <selection activeCell="M34" activeCellId="1" sqref="I13 M34"/>
    </sheetView>
  </sheetViews>
  <sheetFormatPr defaultColWidth="9.00390625" defaultRowHeight="12.75"/>
  <cols>
    <col min="1" max="1" width="16.00390625" style="577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512"/>
      <c r="B1" s="514"/>
      <c r="C1" s="558"/>
      <c r="D1" s="558"/>
      <c r="E1" s="654" t="str">
        <f>+CONCATENATE("7.2. melléklet a ……/",LEFT(ÖSSZEFÜGGÉSEK!A4,4)+1,". (……) önkormányzati rendelethez")</f>
        <v>7.2. melléklet a ……/2017. (……) önkormányzati rendelethez</v>
      </c>
    </row>
    <row r="2" spans="1:5" s="559" customFormat="1" ht="36">
      <c r="A2" s="540" t="s">
        <v>146</v>
      </c>
      <c r="B2" s="786" t="s">
        <v>755</v>
      </c>
      <c r="C2" s="787"/>
      <c r="D2" s="788"/>
      <c r="E2" s="582"/>
    </row>
    <row r="3" spans="1:5" s="559" customFormat="1" ht="24.75" thickBot="1">
      <c r="A3" s="557" t="s">
        <v>563</v>
      </c>
      <c r="B3" s="789" t="s">
        <v>682</v>
      </c>
      <c r="C3" s="792"/>
      <c r="D3" s="793"/>
      <c r="E3" s="583"/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0</v>
      </c>
      <c r="D8" s="442">
        <f>SUM(D9:D18)</f>
        <v>159</v>
      </c>
      <c r="E8" s="579">
        <f>SUM(E9:E18)</f>
        <v>97</v>
      </c>
    </row>
    <row r="9" spans="1:5" s="536" customFormat="1" ht="12" customHeight="1">
      <c r="A9" s="584" t="s">
        <v>71</v>
      </c>
      <c r="B9" s="363" t="s">
        <v>345</v>
      </c>
      <c r="C9" s="104"/>
      <c r="D9" s="104"/>
      <c r="E9" s="696">
        <f>'7.1. sz. mell'!E9-'7.3. sz. mell'!E9</f>
        <v>0</v>
      </c>
    </row>
    <row r="10" spans="1:5" s="536" customFormat="1" ht="12" customHeight="1">
      <c r="A10" s="585" t="s">
        <v>72</v>
      </c>
      <c r="B10" s="361" t="s">
        <v>346</v>
      </c>
      <c r="C10" s="439"/>
      <c r="D10" s="439">
        <v>157</v>
      </c>
      <c r="E10" s="445">
        <f>'7.1. sz. mell'!E10-'7.3. sz. mell'!E10</f>
        <v>80</v>
      </c>
    </row>
    <row r="11" spans="1:5" s="536" customFormat="1" ht="12" customHeight="1">
      <c r="A11" s="585" t="s">
        <v>73</v>
      </c>
      <c r="B11" s="361" t="s">
        <v>347</v>
      </c>
      <c r="C11" s="439"/>
      <c r="D11" s="439"/>
      <c r="E11" s="445">
        <f>'7.1. sz. mell'!E11-'7.3. sz. mell'!E11</f>
        <v>0</v>
      </c>
    </row>
    <row r="12" spans="1:5" s="536" customFormat="1" ht="12" customHeight="1">
      <c r="A12" s="585" t="s">
        <v>74</v>
      </c>
      <c r="B12" s="361" t="s">
        <v>348</v>
      </c>
      <c r="C12" s="439"/>
      <c r="D12" s="439"/>
      <c r="E12" s="445">
        <f>'7.1. sz. mell'!E12-'7.3. sz. mell'!E12</f>
        <v>0</v>
      </c>
    </row>
    <row r="13" spans="1:5" s="536" customFormat="1" ht="12" customHeight="1">
      <c r="A13" s="585" t="s">
        <v>106</v>
      </c>
      <c r="B13" s="361" t="s">
        <v>349</v>
      </c>
      <c r="C13" s="439"/>
      <c r="D13" s="439"/>
      <c r="E13" s="445">
        <f>'7.1. sz. mell'!E13-'7.3. sz. mell'!E13</f>
        <v>0</v>
      </c>
    </row>
    <row r="14" spans="1:5" s="536" customFormat="1" ht="12" customHeight="1">
      <c r="A14" s="585" t="s">
        <v>75</v>
      </c>
      <c r="B14" s="361" t="s">
        <v>565</v>
      </c>
      <c r="C14" s="439"/>
      <c r="D14" s="439"/>
      <c r="E14" s="445">
        <f>'7.1. sz. mell'!E14-'7.3. sz. mell'!E14</f>
        <v>0</v>
      </c>
    </row>
    <row r="15" spans="1:5" s="562" customFormat="1" ht="12" customHeight="1">
      <c r="A15" s="585" t="s">
        <v>76</v>
      </c>
      <c r="B15" s="360" t="s">
        <v>566</v>
      </c>
      <c r="C15" s="439"/>
      <c r="D15" s="439"/>
      <c r="E15" s="445">
        <f>'7.1. sz. mell'!E15-'7.3. sz. mell'!E15</f>
        <v>0</v>
      </c>
    </row>
    <row r="16" spans="1:5" s="562" customFormat="1" ht="12" customHeight="1">
      <c r="A16" s="585" t="s">
        <v>84</v>
      </c>
      <c r="B16" s="361" t="s">
        <v>352</v>
      </c>
      <c r="C16" s="105"/>
      <c r="D16" s="105">
        <v>2</v>
      </c>
      <c r="E16" s="445">
        <f>'7.1. sz. mell'!E16-'7.3. sz. mell'!E16</f>
        <v>0</v>
      </c>
    </row>
    <row r="17" spans="1:5" s="536" customFormat="1" ht="12" customHeight="1">
      <c r="A17" s="585" t="s">
        <v>85</v>
      </c>
      <c r="B17" s="361" t="s">
        <v>354</v>
      </c>
      <c r="C17" s="439"/>
      <c r="D17" s="439"/>
      <c r="E17" s="445">
        <f>'7.1. sz. mell'!E17-'7.3. sz. mell'!E17</f>
        <v>12</v>
      </c>
    </row>
    <row r="18" spans="1:5" s="562" customFormat="1" ht="12" customHeight="1" thickBot="1">
      <c r="A18" s="585" t="s">
        <v>86</v>
      </c>
      <c r="B18" s="360" t="s">
        <v>356</v>
      </c>
      <c r="C18" s="441"/>
      <c r="D18" s="441"/>
      <c r="E18" s="697">
        <f>'7.1. sz. mell'!E18-'7.3. sz. mell'!E18</f>
        <v>5</v>
      </c>
    </row>
    <row r="19" spans="1:5" s="562" customFormat="1" ht="21.75" thickBot="1">
      <c r="A19" s="510" t="s">
        <v>7</v>
      </c>
      <c r="B19" s="573" t="s">
        <v>567</v>
      </c>
      <c r="C19" s="442">
        <f>SUM(C20:C22)</f>
        <v>0</v>
      </c>
      <c r="D19" s="442">
        <f>SUM(D20:D22)</f>
        <v>1667</v>
      </c>
      <c r="E19" s="579">
        <f>SUM(E20:E22)</f>
        <v>1218</v>
      </c>
    </row>
    <row r="20" spans="1:5" s="562" customFormat="1" ht="12" customHeight="1">
      <c r="A20" s="585" t="s">
        <v>77</v>
      </c>
      <c r="B20" s="362" t="s">
        <v>318</v>
      </c>
      <c r="C20" s="439"/>
      <c r="D20" s="439"/>
      <c r="E20" s="696">
        <f>'7.1. sz. mell'!E20-'7.3. sz. mell'!E20</f>
        <v>0</v>
      </c>
    </row>
    <row r="21" spans="1:9" s="562" customFormat="1" ht="12" customHeight="1">
      <c r="A21" s="585" t="s">
        <v>78</v>
      </c>
      <c r="B21" s="361" t="s">
        <v>568</v>
      </c>
      <c r="C21" s="439"/>
      <c r="D21" s="439"/>
      <c r="E21" s="445">
        <f>'7.1. sz. mell'!E21-'7.3. sz. mell'!E21</f>
        <v>0</v>
      </c>
      <c r="I21" s="699"/>
    </row>
    <row r="22" spans="1:5" s="562" customFormat="1" ht="12" customHeight="1">
      <c r="A22" s="585" t="s">
        <v>79</v>
      </c>
      <c r="B22" s="361" t="s">
        <v>569</v>
      </c>
      <c r="C22" s="439"/>
      <c r="D22" s="439">
        <v>1667</v>
      </c>
      <c r="E22" s="445">
        <f>'7.1. sz. mell'!E22-'7.3. sz. mell'!E22</f>
        <v>1218</v>
      </c>
    </row>
    <row r="23" spans="1:5" s="562" customFormat="1" ht="12" customHeight="1" thickBot="1">
      <c r="A23" s="585" t="s">
        <v>80</v>
      </c>
      <c r="B23" s="361" t="s">
        <v>686</v>
      </c>
      <c r="C23" s="439"/>
      <c r="D23" s="439"/>
      <c r="E23" s="697">
        <f>'7.1. sz. mell'!E23-'7.3. sz. mell'!E23</f>
        <v>0</v>
      </c>
    </row>
    <row r="24" spans="1:5" s="562" customFormat="1" ht="12" customHeight="1" thickBot="1">
      <c r="A24" s="572" t="s">
        <v>8</v>
      </c>
      <c r="B24" s="381" t="s">
        <v>123</v>
      </c>
      <c r="C24" s="39"/>
      <c r="D24" s="39">
        <v>43</v>
      </c>
      <c r="E24" s="700">
        <f>'7.1. sz. mell'!E24-'7.3. sz. mell'!E24</f>
        <v>0</v>
      </c>
    </row>
    <row r="25" spans="1:5" s="562" customFormat="1" ht="21.75" thickBot="1">
      <c r="A25" s="572" t="s">
        <v>9</v>
      </c>
      <c r="B25" s="381" t="s">
        <v>570</v>
      </c>
      <c r="C25" s="442">
        <f>SUM(C26:C27)</f>
        <v>0</v>
      </c>
      <c r="D25" s="442">
        <f>SUM(D26:D27)</f>
        <v>0</v>
      </c>
      <c r="E25" s="579">
        <f>SUM(E26:E27)</f>
        <v>0</v>
      </c>
    </row>
    <row r="26" spans="1:5" s="562" customFormat="1" ht="12" customHeight="1">
      <c r="A26" s="586" t="s">
        <v>332</v>
      </c>
      <c r="B26" s="587" t="s">
        <v>568</v>
      </c>
      <c r="C26" s="101"/>
      <c r="D26" s="101"/>
      <c r="E26" s="445">
        <f>'7.1. sz. mell'!E26-'7.3. sz. mell'!E26</f>
        <v>0</v>
      </c>
    </row>
    <row r="27" spans="1:5" s="562" customFormat="1" ht="12" customHeight="1">
      <c r="A27" s="586" t="s">
        <v>338</v>
      </c>
      <c r="B27" s="588" t="s">
        <v>571</v>
      </c>
      <c r="C27" s="443"/>
      <c r="D27" s="443"/>
      <c r="E27" s="445">
        <f>'7.1. sz. mell'!E27-'7.3. sz. mell'!E27</f>
        <v>0</v>
      </c>
    </row>
    <row r="28" spans="1:5" s="562" customFormat="1" ht="12" customHeight="1" thickBot="1">
      <c r="A28" s="585" t="s">
        <v>340</v>
      </c>
      <c r="B28" s="589" t="s">
        <v>687</v>
      </c>
      <c r="C28" s="569"/>
      <c r="D28" s="569"/>
      <c r="E28" s="445">
        <f>'7.1. sz. mell'!E28-'7.3. sz. mell'!E28</f>
        <v>0</v>
      </c>
    </row>
    <row r="29" spans="1:5" s="562" customFormat="1" ht="12" customHeight="1" thickBot="1">
      <c r="A29" s="572" t="s">
        <v>10</v>
      </c>
      <c r="B29" s="381" t="s">
        <v>572</v>
      </c>
      <c r="C29" s="442">
        <f>SUM(C30:C32)</f>
        <v>0</v>
      </c>
      <c r="D29" s="442">
        <f>SUM(D30:D32)</f>
        <v>0</v>
      </c>
      <c r="E29" s="579">
        <f>SUM(E30:E32)</f>
        <v>0</v>
      </c>
    </row>
    <row r="30" spans="1:5" s="562" customFormat="1" ht="12" customHeight="1">
      <c r="A30" s="586" t="s">
        <v>64</v>
      </c>
      <c r="B30" s="587" t="s">
        <v>358</v>
      </c>
      <c r="C30" s="101"/>
      <c r="D30" s="101"/>
      <c r="E30" s="445">
        <f>'7.1. sz. mell'!E30-'7.3. sz. mell'!E30</f>
        <v>0</v>
      </c>
    </row>
    <row r="31" spans="1:5" s="562" customFormat="1" ht="12" customHeight="1">
      <c r="A31" s="586" t="s">
        <v>65</v>
      </c>
      <c r="B31" s="588" t="s">
        <v>359</v>
      </c>
      <c r="C31" s="443"/>
      <c r="D31" s="443"/>
      <c r="E31" s="445">
        <f>'7.1. sz. mell'!E31-'7.3. sz. mell'!E31</f>
        <v>0</v>
      </c>
    </row>
    <row r="32" spans="1:5" s="562" customFormat="1" ht="12" customHeight="1" thickBot="1">
      <c r="A32" s="585" t="s">
        <v>66</v>
      </c>
      <c r="B32" s="571" t="s">
        <v>361</v>
      </c>
      <c r="C32" s="569"/>
      <c r="D32" s="569"/>
      <c r="E32" s="446">
        <f>'7.1. sz. mell'!E32-'7.3. sz. mell'!E32</f>
        <v>0</v>
      </c>
    </row>
    <row r="33" spans="1:5" s="562" customFormat="1" ht="12" customHeight="1" thickBot="1">
      <c r="A33" s="572" t="s">
        <v>11</v>
      </c>
      <c r="B33" s="381" t="s">
        <v>485</v>
      </c>
      <c r="C33" s="39"/>
      <c r="D33" s="39">
        <v>142</v>
      </c>
      <c r="E33" s="700">
        <f>'7.1. sz. mell'!E33-'7.3. sz. mell'!E33</f>
        <v>25</v>
      </c>
    </row>
    <row r="34" spans="1:5" s="536" customFormat="1" ht="12" customHeight="1" thickBot="1">
      <c r="A34" s="572" t="s">
        <v>12</v>
      </c>
      <c r="B34" s="381" t="s">
        <v>573</v>
      </c>
      <c r="C34" s="39"/>
      <c r="D34" s="39"/>
      <c r="E34" s="698">
        <f>'7.1. sz. mell'!E34-'7.3. sz. mell'!E34</f>
        <v>0</v>
      </c>
    </row>
    <row r="35" spans="1:5" s="536" customFormat="1" ht="12" customHeight="1" thickBot="1">
      <c r="A35" s="510" t="s">
        <v>13</v>
      </c>
      <c r="B35" s="381" t="s">
        <v>688</v>
      </c>
      <c r="C35" s="442">
        <f>+C8+C19+C24+C25+C29+C33+C34</f>
        <v>0</v>
      </c>
      <c r="D35" s="442">
        <f>+D8+D19+D24+D25+D29+D33+D34</f>
        <v>2011</v>
      </c>
      <c r="E35" s="579">
        <f>+E8+E19+E24+E25+E29+E33+E34</f>
        <v>1340</v>
      </c>
    </row>
    <row r="36" spans="1:5" s="536" customFormat="1" ht="12" customHeight="1" thickBot="1">
      <c r="A36" s="574" t="s">
        <v>14</v>
      </c>
      <c r="B36" s="381" t="s">
        <v>575</v>
      </c>
      <c r="C36" s="442">
        <f>+C37+C38+C39</f>
        <v>75169</v>
      </c>
      <c r="D36" s="442">
        <f>+D37+D38+D39</f>
        <v>69349</v>
      </c>
      <c r="E36" s="579">
        <f>+E37+E38+E39</f>
        <v>30808</v>
      </c>
    </row>
    <row r="37" spans="1:5" s="536" customFormat="1" ht="12" customHeight="1">
      <c r="A37" s="586" t="s">
        <v>576</v>
      </c>
      <c r="B37" s="587" t="s">
        <v>166</v>
      </c>
      <c r="C37" s="101"/>
      <c r="D37" s="101">
        <v>317</v>
      </c>
      <c r="E37" s="446">
        <f>'7.1. sz. mell'!E37-'7.3. sz. mell'!E37</f>
        <v>1119</v>
      </c>
    </row>
    <row r="38" spans="1:5" s="562" customFormat="1" ht="12" customHeight="1">
      <c r="A38" s="586" t="s">
        <v>577</v>
      </c>
      <c r="B38" s="588" t="s">
        <v>2</v>
      </c>
      <c r="C38" s="443"/>
      <c r="D38" s="443"/>
      <c r="E38" s="446">
        <f>'7.1. sz. mell'!E38-'7.3. sz. mell'!E38</f>
        <v>0</v>
      </c>
    </row>
    <row r="39" spans="1:5" s="562" customFormat="1" ht="12" customHeight="1" thickBot="1">
      <c r="A39" s="585" t="s">
        <v>578</v>
      </c>
      <c r="B39" s="571" t="s">
        <v>579</v>
      </c>
      <c r="C39" s="569">
        <v>75169</v>
      </c>
      <c r="D39" s="569">
        <v>69032</v>
      </c>
      <c r="E39" s="446">
        <f>'7.1. sz. mell'!E39-'7.3. sz. mell'!E39</f>
        <v>29689</v>
      </c>
    </row>
    <row r="40" spans="1:5" s="562" customFormat="1" ht="15" customHeight="1" thickBot="1">
      <c r="A40" s="574" t="s">
        <v>15</v>
      </c>
      <c r="B40" s="575" t="s">
        <v>580</v>
      </c>
      <c r="C40" s="107">
        <f>+C35+C36</f>
        <v>75169</v>
      </c>
      <c r="D40" s="107">
        <f>+D35+D36</f>
        <v>71360</v>
      </c>
      <c r="E40" s="580">
        <f>+E35+E36</f>
        <v>32148</v>
      </c>
    </row>
    <row r="41" spans="1:5" s="562" customFormat="1" ht="15" customHeight="1">
      <c r="A41" s="518"/>
      <c r="B41" s="519"/>
      <c r="C41" s="534"/>
      <c r="D41" s="534"/>
      <c r="E41" s="534"/>
    </row>
    <row r="42" spans="1:5" ht="13.5" thickBot="1">
      <c r="A42" s="520"/>
      <c r="B42" s="521"/>
      <c r="C42" s="535"/>
      <c r="D42" s="535"/>
      <c r="E42" s="535"/>
    </row>
    <row r="43" spans="1:5" s="561" customFormat="1" ht="16.5" customHeight="1" thickBot="1">
      <c r="A43" s="783" t="s">
        <v>44</v>
      </c>
      <c r="B43" s="784"/>
      <c r="C43" s="784"/>
      <c r="D43" s="784"/>
      <c r="E43" s="785"/>
    </row>
    <row r="44" spans="1:5" s="336" customFormat="1" ht="12" customHeight="1" thickBot="1">
      <c r="A44" s="572" t="s">
        <v>6</v>
      </c>
      <c r="B44" s="381" t="s">
        <v>581</v>
      </c>
      <c r="C44" s="442">
        <f>SUM(C45:C49)</f>
        <v>75169</v>
      </c>
      <c r="D44" s="442">
        <f>SUM(D45:D49)</f>
        <v>70938</v>
      </c>
      <c r="E44" s="474">
        <f>SUM(E45:E49)</f>
        <v>30611</v>
      </c>
    </row>
    <row r="45" spans="1:5" ht="12" customHeight="1">
      <c r="A45" s="585" t="s">
        <v>71</v>
      </c>
      <c r="B45" s="362" t="s">
        <v>36</v>
      </c>
      <c r="C45" s="101">
        <v>18625</v>
      </c>
      <c r="D45" s="101">
        <v>21190</v>
      </c>
      <c r="E45" s="445">
        <f>'7.1. sz. mell'!E45-'7.3. sz. mell'!E45</f>
        <v>17549</v>
      </c>
    </row>
    <row r="46" spans="1:5" ht="12" customHeight="1">
      <c r="A46" s="585" t="s">
        <v>72</v>
      </c>
      <c r="B46" s="361" t="s">
        <v>132</v>
      </c>
      <c r="C46" s="436">
        <v>5043</v>
      </c>
      <c r="D46" s="436">
        <v>5597</v>
      </c>
      <c r="E46" s="445">
        <f>'7.1. sz. mell'!E46-'7.3. sz. mell'!E46</f>
        <v>4944</v>
      </c>
    </row>
    <row r="47" spans="1:5" ht="12" customHeight="1">
      <c r="A47" s="585" t="s">
        <v>73</v>
      </c>
      <c r="B47" s="361" t="s">
        <v>100</v>
      </c>
      <c r="C47" s="436">
        <v>6776</v>
      </c>
      <c r="D47" s="436">
        <v>7113</v>
      </c>
      <c r="E47" s="445">
        <f>'7.1. sz. mell'!E47-'7.3. sz. mell'!E47</f>
        <v>5011</v>
      </c>
    </row>
    <row r="48" spans="1:5" ht="12" customHeight="1">
      <c r="A48" s="585" t="s">
        <v>74</v>
      </c>
      <c r="B48" s="361" t="s">
        <v>133</v>
      </c>
      <c r="C48" s="436">
        <v>44725</v>
      </c>
      <c r="D48" s="436">
        <v>36636</v>
      </c>
      <c r="E48" s="445">
        <f>'7.1. sz. mell'!E48-'7.3. sz. mell'!E48</f>
        <v>3107</v>
      </c>
    </row>
    <row r="49" spans="1:5" ht="12" customHeight="1" thickBot="1">
      <c r="A49" s="585" t="s">
        <v>106</v>
      </c>
      <c r="B49" s="361" t="s">
        <v>134</v>
      </c>
      <c r="C49" s="436"/>
      <c r="D49" s="436">
        <v>402</v>
      </c>
      <c r="E49" s="445">
        <f>'7.1. sz. mell'!E49-'7.3. sz. mell'!E49</f>
        <v>0</v>
      </c>
    </row>
    <row r="50" spans="1:5" ht="12" customHeight="1" thickBot="1">
      <c r="A50" s="572" t="s">
        <v>7</v>
      </c>
      <c r="B50" s="381" t="s">
        <v>582</v>
      </c>
      <c r="C50" s="442">
        <f>SUM(C51:C53)</f>
        <v>0</v>
      </c>
      <c r="D50" s="442">
        <f>SUM(D51:D53)</f>
        <v>422</v>
      </c>
      <c r="E50" s="474">
        <f>SUM(E51:E53)</f>
        <v>917</v>
      </c>
    </row>
    <row r="51" spans="1:5" s="336" customFormat="1" ht="12" customHeight="1">
      <c r="A51" s="585" t="s">
        <v>77</v>
      </c>
      <c r="B51" s="362" t="s">
        <v>156</v>
      </c>
      <c r="C51" s="101"/>
      <c r="D51" s="101">
        <v>422</v>
      </c>
      <c r="E51" s="445">
        <f>'7.1. sz. mell'!E51-'7.3. sz. mell'!E51</f>
        <v>109</v>
      </c>
    </row>
    <row r="52" spans="1:5" ht="12" customHeight="1">
      <c r="A52" s="585" t="s">
        <v>78</v>
      </c>
      <c r="B52" s="361" t="s">
        <v>136</v>
      </c>
      <c r="C52" s="436"/>
      <c r="D52" s="436"/>
      <c r="E52" s="445">
        <f>'7.1. sz. mell'!E52-'7.3. sz. mell'!E52</f>
        <v>808</v>
      </c>
    </row>
    <row r="53" spans="1:5" ht="12" customHeight="1">
      <c r="A53" s="585" t="s">
        <v>79</v>
      </c>
      <c r="B53" s="361" t="s">
        <v>45</v>
      </c>
      <c r="C53" s="436"/>
      <c r="D53" s="436"/>
      <c r="E53" s="445">
        <f>'7.1. sz. mell'!E53-'7.3. sz. mell'!E53</f>
        <v>0</v>
      </c>
    </row>
    <row r="54" spans="1:5" ht="12" customHeight="1" thickBot="1">
      <c r="A54" s="585" t="s">
        <v>80</v>
      </c>
      <c r="B54" s="361" t="s">
        <v>689</v>
      </c>
      <c r="C54" s="436"/>
      <c r="D54" s="436"/>
      <c r="E54" s="445">
        <f>'7.1. sz. mell'!E54-'7.3. sz. mell'!E54</f>
        <v>0</v>
      </c>
    </row>
    <row r="55" spans="1:5" ht="12" customHeight="1" thickBot="1">
      <c r="A55" s="572" t="s">
        <v>8</v>
      </c>
      <c r="B55" s="576" t="s">
        <v>583</v>
      </c>
      <c r="C55" s="442">
        <f>+C44+C50</f>
        <v>75169</v>
      </c>
      <c r="D55" s="442">
        <f>+D44+D50</f>
        <v>71360</v>
      </c>
      <c r="E55" s="474">
        <f>+E44+E50</f>
        <v>31528</v>
      </c>
    </row>
    <row r="56" spans="3:5" ht="13.5" thickBot="1">
      <c r="C56" s="581"/>
      <c r="D56" s="581"/>
      <c r="E56" s="581"/>
    </row>
    <row r="57" spans="1:5" ht="15" customHeight="1" thickBot="1">
      <c r="A57" s="522" t="s">
        <v>681</v>
      </c>
      <c r="B57" s="523"/>
      <c r="C57" s="111">
        <v>8</v>
      </c>
      <c r="D57" s="111">
        <v>8</v>
      </c>
      <c r="E57" s="570">
        <v>8</v>
      </c>
    </row>
    <row r="58" spans="1:5" ht="14.25" customHeight="1" thickBot="1">
      <c r="A58" s="522" t="s">
        <v>148</v>
      </c>
      <c r="B58" s="523"/>
      <c r="C58" s="111">
        <v>0</v>
      </c>
      <c r="D58" s="111">
        <v>0</v>
      </c>
      <c r="E58" s="570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8"/>
  <sheetViews>
    <sheetView zoomScaleSheetLayoutView="115" workbookViewId="0" topLeftCell="A40">
      <selection activeCell="D28" sqref="D28"/>
    </sheetView>
  </sheetViews>
  <sheetFormatPr defaultColWidth="9.00390625" defaultRowHeight="12.75"/>
  <cols>
    <col min="1" max="1" width="16.00390625" style="577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685" t="s">
        <v>754</v>
      </c>
      <c r="B1" s="514"/>
      <c r="C1" s="558"/>
      <c r="D1" s="558"/>
      <c r="E1" s="654" t="str">
        <f>+CONCATENATE("7.3. melléklet a ……/",LEFT(ÖSSZEFÜGGÉSEK!A4,4)+1,". (……) önkormányzati rendelethez")</f>
        <v>7.3. melléklet a ……/2017. (……) önkormányzati rendelethez</v>
      </c>
    </row>
    <row r="2" spans="1:5" s="559" customFormat="1" ht="36">
      <c r="A2" s="540" t="s">
        <v>146</v>
      </c>
      <c r="B2" s="786" t="s">
        <v>755</v>
      </c>
      <c r="C2" s="787"/>
      <c r="D2" s="788"/>
      <c r="E2" s="582"/>
    </row>
    <row r="3" spans="1:5" s="559" customFormat="1" ht="24.75" thickBot="1">
      <c r="A3" s="557" t="s">
        <v>563</v>
      </c>
      <c r="B3" s="789" t="s">
        <v>690</v>
      </c>
      <c r="C3" s="792"/>
      <c r="D3" s="793"/>
      <c r="E3" s="583"/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0</v>
      </c>
      <c r="D8" s="442">
        <f>SUM(D9:D18)</f>
        <v>0</v>
      </c>
      <c r="E8" s="579">
        <f>SUM(E9:E18)</f>
        <v>0</v>
      </c>
    </row>
    <row r="9" spans="1:5" s="536" customFormat="1" ht="12" customHeight="1">
      <c r="A9" s="584" t="s">
        <v>71</v>
      </c>
      <c r="B9" s="363" t="s">
        <v>345</v>
      </c>
      <c r="C9" s="104"/>
      <c r="D9" s="104"/>
      <c r="E9" s="568"/>
    </row>
    <row r="10" spans="1:5" s="536" customFormat="1" ht="12" customHeight="1">
      <c r="A10" s="585" t="s">
        <v>72</v>
      </c>
      <c r="B10" s="361" t="s">
        <v>346</v>
      </c>
      <c r="C10" s="439"/>
      <c r="D10" s="439"/>
      <c r="E10" s="113"/>
    </row>
    <row r="11" spans="1:5" s="536" customFormat="1" ht="12" customHeight="1">
      <c r="A11" s="585" t="s">
        <v>73</v>
      </c>
      <c r="B11" s="361" t="s">
        <v>347</v>
      </c>
      <c r="C11" s="439"/>
      <c r="D11" s="439"/>
      <c r="E11" s="113"/>
    </row>
    <row r="12" spans="1:5" s="536" customFormat="1" ht="12" customHeight="1">
      <c r="A12" s="585" t="s">
        <v>74</v>
      </c>
      <c r="B12" s="361" t="s">
        <v>348</v>
      </c>
      <c r="C12" s="439"/>
      <c r="D12" s="439"/>
      <c r="E12" s="113"/>
    </row>
    <row r="13" spans="1:5" s="536" customFormat="1" ht="12" customHeight="1">
      <c r="A13" s="585" t="s">
        <v>106</v>
      </c>
      <c r="B13" s="361" t="s">
        <v>349</v>
      </c>
      <c r="C13" s="439"/>
      <c r="D13" s="439"/>
      <c r="E13" s="113"/>
    </row>
    <row r="14" spans="1:5" s="536" customFormat="1" ht="12" customHeight="1">
      <c r="A14" s="585" t="s">
        <v>75</v>
      </c>
      <c r="B14" s="361" t="s">
        <v>565</v>
      </c>
      <c r="C14" s="439"/>
      <c r="D14" s="439"/>
      <c r="E14" s="113"/>
    </row>
    <row r="15" spans="1:5" s="562" customFormat="1" ht="12" customHeight="1">
      <c r="A15" s="585" t="s">
        <v>76</v>
      </c>
      <c r="B15" s="360" t="s">
        <v>566</v>
      </c>
      <c r="C15" s="439"/>
      <c r="D15" s="439"/>
      <c r="E15" s="113"/>
    </row>
    <row r="16" spans="1:5" s="562" customFormat="1" ht="12" customHeight="1">
      <c r="A16" s="585" t="s">
        <v>84</v>
      </c>
      <c r="B16" s="361" t="s">
        <v>352</v>
      </c>
      <c r="C16" s="105"/>
      <c r="D16" s="105"/>
      <c r="E16" s="567"/>
    </row>
    <row r="17" spans="1:5" s="536" customFormat="1" ht="12" customHeight="1">
      <c r="A17" s="585" t="s">
        <v>85</v>
      </c>
      <c r="B17" s="361" t="s">
        <v>354</v>
      </c>
      <c r="C17" s="439"/>
      <c r="D17" s="439"/>
      <c r="E17" s="113"/>
    </row>
    <row r="18" spans="1:5" s="562" customFormat="1" ht="12" customHeight="1" thickBot="1">
      <c r="A18" s="585" t="s">
        <v>86</v>
      </c>
      <c r="B18" s="360" t="s">
        <v>356</v>
      </c>
      <c r="C18" s="441"/>
      <c r="D18" s="441"/>
      <c r="E18" s="563"/>
    </row>
    <row r="19" spans="1:5" s="562" customFormat="1" ht="21.75" thickBot="1">
      <c r="A19" s="510" t="s">
        <v>7</v>
      </c>
      <c r="B19" s="573" t="s">
        <v>567</v>
      </c>
      <c r="C19" s="442">
        <f>SUM(C20:C22)</f>
        <v>0</v>
      </c>
      <c r="D19" s="442">
        <f>SUM(D20:D22)</f>
        <v>0</v>
      </c>
      <c r="E19" s="579">
        <f>SUM(E20:E22)</f>
        <v>0</v>
      </c>
    </row>
    <row r="20" spans="1:5" s="562" customFormat="1" ht="12" customHeight="1">
      <c r="A20" s="585" t="s">
        <v>77</v>
      </c>
      <c r="B20" s="362" t="s">
        <v>318</v>
      </c>
      <c r="C20" s="439"/>
      <c r="D20" s="439"/>
      <c r="E20" s="113"/>
    </row>
    <row r="21" spans="1:5" s="562" customFormat="1" ht="12" customHeight="1">
      <c r="A21" s="585" t="s">
        <v>78</v>
      </c>
      <c r="B21" s="361" t="s">
        <v>568</v>
      </c>
      <c r="C21" s="439"/>
      <c r="D21" s="439"/>
      <c r="E21" s="113"/>
    </row>
    <row r="22" spans="1:5" s="562" customFormat="1" ht="12" customHeight="1">
      <c r="A22" s="585" t="s">
        <v>79</v>
      </c>
      <c r="B22" s="361" t="s">
        <v>569</v>
      </c>
      <c r="C22" s="439"/>
      <c r="D22" s="439"/>
      <c r="E22" s="113"/>
    </row>
    <row r="23" spans="1:5" s="562" customFormat="1" ht="12" customHeight="1" thickBot="1">
      <c r="A23" s="585" t="s">
        <v>80</v>
      </c>
      <c r="B23" s="361" t="s">
        <v>686</v>
      </c>
      <c r="C23" s="439"/>
      <c r="D23" s="439"/>
      <c r="E23" s="113"/>
    </row>
    <row r="24" spans="1:5" s="562" customFormat="1" ht="12" customHeight="1" thickBot="1">
      <c r="A24" s="572" t="s">
        <v>8</v>
      </c>
      <c r="B24" s="381" t="s">
        <v>123</v>
      </c>
      <c r="C24" s="39"/>
      <c r="D24" s="39"/>
      <c r="E24" s="578"/>
    </row>
    <row r="25" spans="1:5" s="562" customFormat="1" ht="21.75" thickBot="1">
      <c r="A25" s="572" t="s">
        <v>9</v>
      </c>
      <c r="B25" s="381" t="s">
        <v>570</v>
      </c>
      <c r="C25" s="442">
        <f>SUM(C26:C27)</f>
        <v>0</v>
      </c>
      <c r="D25" s="442">
        <f>SUM(D26:D27)</f>
        <v>0</v>
      </c>
      <c r="E25" s="579">
        <f>SUM(E26:E27)</f>
        <v>0</v>
      </c>
    </row>
    <row r="26" spans="1:5" s="562" customFormat="1" ht="12" customHeight="1">
      <c r="A26" s="586" t="s">
        <v>332</v>
      </c>
      <c r="B26" s="587" t="s">
        <v>568</v>
      </c>
      <c r="C26" s="101"/>
      <c r="D26" s="101"/>
      <c r="E26" s="566"/>
    </row>
    <row r="27" spans="1:5" s="562" customFormat="1" ht="12" customHeight="1">
      <c r="A27" s="586" t="s">
        <v>338</v>
      </c>
      <c r="B27" s="588" t="s">
        <v>571</v>
      </c>
      <c r="C27" s="443"/>
      <c r="D27" s="443"/>
      <c r="E27" s="565"/>
    </row>
    <row r="28" spans="1:5" s="562" customFormat="1" ht="12" customHeight="1" thickBot="1">
      <c r="A28" s="585" t="s">
        <v>340</v>
      </c>
      <c r="B28" s="589" t="s">
        <v>687</v>
      </c>
      <c r="C28" s="569"/>
      <c r="D28" s="569"/>
      <c r="E28" s="564"/>
    </row>
    <row r="29" spans="1:5" s="562" customFormat="1" ht="12" customHeight="1" thickBot="1">
      <c r="A29" s="572" t="s">
        <v>10</v>
      </c>
      <c r="B29" s="381" t="s">
        <v>572</v>
      </c>
      <c r="C29" s="442">
        <f>SUM(C30:C32)</f>
        <v>0</v>
      </c>
      <c r="D29" s="442">
        <f>SUM(D30:D32)</f>
        <v>0</v>
      </c>
      <c r="E29" s="579">
        <f>SUM(E30:E32)</f>
        <v>0</v>
      </c>
    </row>
    <row r="30" spans="1:5" s="562" customFormat="1" ht="12" customHeight="1">
      <c r="A30" s="586" t="s">
        <v>64</v>
      </c>
      <c r="B30" s="587" t="s">
        <v>358</v>
      </c>
      <c r="C30" s="101"/>
      <c r="D30" s="101"/>
      <c r="E30" s="566"/>
    </row>
    <row r="31" spans="1:5" s="562" customFormat="1" ht="12" customHeight="1">
      <c r="A31" s="586" t="s">
        <v>65</v>
      </c>
      <c r="B31" s="588" t="s">
        <v>359</v>
      </c>
      <c r="C31" s="443"/>
      <c r="D31" s="443"/>
      <c r="E31" s="565"/>
    </row>
    <row r="32" spans="1:5" s="562" customFormat="1" ht="12" customHeight="1" thickBot="1">
      <c r="A32" s="585" t="s">
        <v>66</v>
      </c>
      <c r="B32" s="571" t="s">
        <v>361</v>
      </c>
      <c r="C32" s="569"/>
      <c r="D32" s="569"/>
      <c r="E32" s="564"/>
    </row>
    <row r="33" spans="1:5" s="562" customFormat="1" ht="12" customHeight="1" thickBot="1">
      <c r="A33" s="572" t="s">
        <v>11</v>
      </c>
      <c r="B33" s="381" t="s">
        <v>485</v>
      </c>
      <c r="C33" s="39"/>
      <c r="D33" s="39"/>
      <c r="E33" s="578"/>
    </row>
    <row r="34" spans="1:5" s="536" customFormat="1" ht="12" customHeight="1" thickBot="1">
      <c r="A34" s="572" t="s">
        <v>12</v>
      </c>
      <c r="B34" s="381" t="s">
        <v>573</v>
      </c>
      <c r="C34" s="39"/>
      <c r="D34" s="39"/>
      <c r="E34" s="578"/>
    </row>
    <row r="35" spans="1:5" s="536" customFormat="1" ht="12" customHeight="1" thickBot="1">
      <c r="A35" s="510" t="s">
        <v>13</v>
      </c>
      <c r="B35" s="381" t="s">
        <v>688</v>
      </c>
      <c r="C35" s="442">
        <f>+C8+C19+C24+C25+C29+C33+C34</f>
        <v>0</v>
      </c>
      <c r="D35" s="442">
        <f>+D8+D19+D24+D25+D29+D33+D34</f>
        <v>0</v>
      </c>
      <c r="E35" s="579">
        <f>+E8+E19+E24+E25+E29+E33+E34</f>
        <v>0</v>
      </c>
    </row>
    <row r="36" spans="1:5" s="536" customFormat="1" ht="12" customHeight="1" thickBot="1">
      <c r="A36" s="574" t="s">
        <v>14</v>
      </c>
      <c r="B36" s="381" t="s">
        <v>575</v>
      </c>
      <c r="C36" s="442">
        <f>+C37+C38+C39</f>
        <v>0</v>
      </c>
      <c r="D36" s="442"/>
      <c r="E36" s="579"/>
    </row>
    <row r="37" spans="1:5" s="536" customFormat="1" ht="12" customHeight="1">
      <c r="A37" s="586" t="s">
        <v>576</v>
      </c>
      <c r="B37" s="587" t="s">
        <v>166</v>
      </c>
      <c r="C37" s="101"/>
      <c r="D37" s="101"/>
      <c r="E37" s="566"/>
    </row>
    <row r="38" spans="1:5" s="562" customFormat="1" ht="12" customHeight="1">
      <c r="A38" s="586" t="s">
        <v>577</v>
      </c>
      <c r="B38" s="588" t="s">
        <v>2</v>
      </c>
      <c r="C38" s="443"/>
      <c r="D38" s="443"/>
      <c r="E38" s="565"/>
    </row>
    <row r="39" spans="1:5" s="562" customFormat="1" ht="12" customHeight="1" thickBot="1">
      <c r="A39" s="585" t="s">
        <v>578</v>
      </c>
      <c r="B39" s="571" t="s">
        <v>579</v>
      </c>
      <c r="C39" s="569"/>
      <c r="D39" s="695"/>
      <c r="E39" s="695"/>
    </row>
    <row r="40" spans="1:5" s="562" customFormat="1" ht="15" customHeight="1" thickBot="1">
      <c r="A40" s="574" t="s">
        <v>15</v>
      </c>
      <c r="B40" s="575" t="s">
        <v>580</v>
      </c>
      <c r="C40" s="107">
        <f>+C35+C36</f>
        <v>0</v>
      </c>
      <c r="D40" s="107">
        <f>+D35+D36</f>
        <v>0</v>
      </c>
      <c r="E40" s="580">
        <f>+E35+E36</f>
        <v>0</v>
      </c>
    </row>
    <row r="41" spans="1:5" s="562" customFormat="1" ht="15" customHeight="1">
      <c r="A41" s="518"/>
      <c r="B41" s="519"/>
      <c r="C41" s="534"/>
      <c r="D41" s="534"/>
      <c r="E41" s="534"/>
    </row>
    <row r="42" spans="1:5" ht="13.5" thickBot="1">
      <c r="A42" s="520"/>
      <c r="B42" s="521"/>
      <c r="C42" s="535"/>
      <c r="D42" s="535"/>
      <c r="E42" s="535"/>
    </row>
    <row r="43" spans="1:5" s="561" customFormat="1" ht="16.5" customHeight="1" thickBot="1">
      <c r="A43" s="783" t="s">
        <v>44</v>
      </c>
      <c r="B43" s="784"/>
      <c r="C43" s="784"/>
      <c r="D43" s="784"/>
      <c r="E43" s="785"/>
    </row>
    <row r="44" spans="1:5" s="336" customFormat="1" ht="12" customHeight="1" thickBot="1">
      <c r="A44" s="572" t="s">
        <v>6</v>
      </c>
      <c r="B44" s="381" t="s">
        <v>581</v>
      </c>
      <c r="C44" s="442">
        <f>SUM(C45:C49)</f>
        <v>0</v>
      </c>
      <c r="D44" s="442">
        <f>SUM(D45:D49)</f>
        <v>0</v>
      </c>
      <c r="E44" s="474">
        <f>SUM(E45:E49)</f>
        <v>0</v>
      </c>
    </row>
    <row r="45" spans="1:5" ht="12" customHeight="1">
      <c r="A45" s="585" t="s">
        <v>71</v>
      </c>
      <c r="B45" s="362" t="s">
        <v>36</v>
      </c>
      <c r="C45" s="101"/>
      <c r="D45" s="693"/>
      <c r="E45" s="693"/>
    </row>
    <row r="46" spans="1:5" ht="12" customHeight="1">
      <c r="A46" s="585" t="s">
        <v>72</v>
      </c>
      <c r="B46" s="361" t="s">
        <v>132</v>
      </c>
      <c r="C46" s="436"/>
      <c r="D46" s="694"/>
      <c r="E46" s="694"/>
    </row>
    <row r="47" spans="1:5" ht="12" customHeight="1">
      <c r="A47" s="585" t="s">
        <v>73</v>
      </c>
      <c r="B47" s="361" t="s">
        <v>100</v>
      </c>
      <c r="C47" s="436"/>
      <c r="D47" s="694"/>
      <c r="E47" s="694"/>
    </row>
    <row r="48" spans="1:5" ht="12" customHeight="1">
      <c r="A48" s="585" t="s">
        <v>74</v>
      </c>
      <c r="B48" s="361" t="s">
        <v>133</v>
      </c>
      <c r="C48" s="436"/>
      <c r="D48" s="694"/>
      <c r="E48" s="694"/>
    </row>
    <row r="49" spans="1:5" ht="12" customHeight="1" thickBot="1">
      <c r="A49" s="585" t="s">
        <v>106</v>
      </c>
      <c r="B49" s="361" t="s">
        <v>134</v>
      </c>
      <c r="C49" s="436"/>
      <c r="D49" s="694"/>
      <c r="E49" s="694"/>
    </row>
    <row r="50" spans="1:5" ht="12" customHeight="1" thickBot="1">
      <c r="A50" s="572" t="s">
        <v>7</v>
      </c>
      <c r="B50" s="381" t="s">
        <v>582</v>
      </c>
      <c r="C50" s="442">
        <f>SUM(C51:C53)</f>
        <v>0</v>
      </c>
      <c r="D50" s="442">
        <f>SUM(D51:D53)</f>
        <v>0</v>
      </c>
      <c r="E50" s="474">
        <f>SUM(E51:E53)</f>
        <v>0</v>
      </c>
    </row>
    <row r="51" spans="1:5" s="336" customFormat="1" ht="12" customHeight="1">
      <c r="A51" s="585" t="s">
        <v>77</v>
      </c>
      <c r="B51" s="362" t="s">
        <v>156</v>
      </c>
      <c r="C51" s="101"/>
      <c r="D51" s="101"/>
      <c r="E51" s="469"/>
    </row>
    <row r="52" spans="1:5" ht="12" customHeight="1">
      <c r="A52" s="585" t="s">
        <v>78</v>
      </c>
      <c r="B52" s="361" t="s">
        <v>136</v>
      </c>
      <c r="C52" s="436"/>
      <c r="D52" s="436"/>
      <c r="E52" s="470"/>
    </row>
    <row r="53" spans="1:5" ht="12" customHeight="1">
      <c r="A53" s="585" t="s">
        <v>79</v>
      </c>
      <c r="B53" s="361" t="s">
        <v>45</v>
      </c>
      <c r="C53" s="436"/>
      <c r="D53" s="436"/>
      <c r="E53" s="470"/>
    </row>
    <row r="54" spans="1:5" ht="12" customHeight="1" thickBot="1">
      <c r="A54" s="585" t="s">
        <v>80</v>
      </c>
      <c r="B54" s="361" t="s">
        <v>689</v>
      </c>
      <c r="C54" s="436"/>
      <c r="D54" s="436"/>
      <c r="E54" s="470"/>
    </row>
    <row r="55" spans="1:5" ht="12" customHeight="1" thickBot="1">
      <c r="A55" s="572" t="s">
        <v>8</v>
      </c>
      <c r="B55" s="576" t="s">
        <v>583</v>
      </c>
      <c r="C55" s="442">
        <f>+C44+C50</f>
        <v>0</v>
      </c>
      <c r="D55" s="442">
        <f>+D44+D50</f>
        <v>0</v>
      </c>
      <c r="E55" s="474">
        <f>+E44+E50</f>
        <v>0</v>
      </c>
    </row>
    <row r="56" spans="3:5" ht="13.5" thickBot="1">
      <c r="C56" s="581"/>
      <c r="D56" s="581"/>
      <c r="E56" s="581"/>
    </row>
    <row r="57" spans="1:5" ht="15" customHeight="1" thickBot="1">
      <c r="A57" s="522" t="s">
        <v>681</v>
      </c>
      <c r="B57" s="523"/>
      <c r="C57" s="111"/>
      <c r="D57" s="111"/>
      <c r="E57" s="570"/>
    </row>
    <row r="58" spans="1:5" ht="14.25" customHeight="1" thickBot="1">
      <c r="A58" s="522" t="s">
        <v>148</v>
      </c>
      <c r="B58" s="523"/>
      <c r="C58" s="111"/>
      <c r="D58" s="111"/>
      <c r="E58" s="57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8"/>
  <sheetViews>
    <sheetView zoomScaleSheetLayoutView="115" workbookViewId="0" topLeftCell="A1">
      <selection activeCell="M34" activeCellId="1" sqref="I13 M34"/>
    </sheetView>
  </sheetViews>
  <sheetFormatPr defaultColWidth="9.00390625" defaultRowHeight="12.75"/>
  <cols>
    <col min="1" max="1" width="16.00390625" style="577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685" t="s">
        <v>754</v>
      </c>
      <c r="B1" s="514"/>
      <c r="C1" s="558"/>
      <c r="D1" s="558"/>
      <c r="E1" s="654" t="str">
        <f>+CONCATENATE("7.4. melléklet a ……/",LEFT(ÖSSZEFÜGGÉSEK!A4,4)+1,". (……) önkormányzati rendelethez")</f>
        <v>7.4. melléklet a ……/2017. (……) önkormányzati rendelethez</v>
      </c>
    </row>
    <row r="2" spans="1:5" s="559" customFormat="1" ht="36">
      <c r="A2" s="540" t="s">
        <v>146</v>
      </c>
      <c r="B2" s="786" t="s">
        <v>755</v>
      </c>
      <c r="C2" s="787"/>
      <c r="D2" s="788"/>
      <c r="E2" s="582"/>
    </row>
    <row r="3" spans="1:5" s="559" customFormat="1" ht="24.75" thickBot="1">
      <c r="A3" s="557" t="s">
        <v>563</v>
      </c>
      <c r="B3" s="789" t="s">
        <v>685</v>
      </c>
      <c r="C3" s="792"/>
      <c r="D3" s="793"/>
      <c r="E3" s="583"/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0</v>
      </c>
      <c r="D8" s="442">
        <f>SUM(D9:D18)</f>
        <v>0</v>
      </c>
      <c r="E8" s="579">
        <f>SUM(E9:E18)</f>
        <v>0</v>
      </c>
    </row>
    <row r="9" spans="1:5" s="536" customFormat="1" ht="12" customHeight="1">
      <c r="A9" s="584" t="s">
        <v>71</v>
      </c>
      <c r="B9" s="363" t="s">
        <v>345</v>
      </c>
      <c r="C9" s="104"/>
      <c r="D9" s="104"/>
      <c r="E9" s="568"/>
    </row>
    <row r="10" spans="1:5" s="536" customFormat="1" ht="12" customHeight="1">
      <c r="A10" s="585" t="s">
        <v>72</v>
      </c>
      <c r="B10" s="361" t="s">
        <v>346</v>
      </c>
      <c r="C10" s="439"/>
      <c r="D10" s="439"/>
      <c r="E10" s="113"/>
    </row>
    <row r="11" spans="1:5" s="536" customFormat="1" ht="12" customHeight="1">
      <c r="A11" s="585" t="s">
        <v>73</v>
      </c>
      <c r="B11" s="361" t="s">
        <v>347</v>
      </c>
      <c r="C11" s="439"/>
      <c r="D11" s="439"/>
      <c r="E11" s="113"/>
    </row>
    <row r="12" spans="1:5" s="536" customFormat="1" ht="12" customHeight="1">
      <c r="A12" s="585" t="s">
        <v>74</v>
      </c>
      <c r="B12" s="361" t="s">
        <v>348</v>
      </c>
      <c r="C12" s="439"/>
      <c r="D12" s="439"/>
      <c r="E12" s="113"/>
    </row>
    <row r="13" spans="1:5" s="536" customFormat="1" ht="12" customHeight="1">
      <c r="A13" s="585" t="s">
        <v>106</v>
      </c>
      <c r="B13" s="361" t="s">
        <v>349</v>
      </c>
      <c r="C13" s="439"/>
      <c r="D13" s="439"/>
      <c r="E13" s="113"/>
    </row>
    <row r="14" spans="1:5" s="536" customFormat="1" ht="12" customHeight="1">
      <c r="A14" s="585" t="s">
        <v>75</v>
      </c>
      <c r="B14" s="361" t="s">
        <v>565</v>
      </c>
      <c r="C14" s="439"/>
      <c r="D14" s="439"/>
      <c r="E14" s="113"/>
    </row>
    <row r="15" spans="1:5" s="562" customFormat="1" ht="12" customHeight="1">
      <c r="A15" s="585" t="s">
        <v>76</v>
      </c>
      <c r="B15" s="360" t="s">
        <v>566</v>
      </c>
      <c r="C15" s="439"/>
      <c r="D15" s="439"/>
      <c r="E15" s="113"/>
    </row>
    <row r="16" spans="1:5" s="562" customFormat="1" ht="12" customHeight="1">
      <c r="A16" s="585" t="s">
        <v>84</v>
      </c>
      <c r="B16" s="361" t="s">
        <v>352</v>
      </c>
      <c r="C16" s="105"/>
      <c r="D16" s="105"/>
      <c r="E16" s="567"/>
    </row>
    <row r="17" spans="1:5" s="536" customFormat="1" ht="12" customHeight="1">
      <c r="A17" s="585" t="s">
        <v>85</v>
      </c>
      <c r="B17" s="361" t="s">
        <v>354</v>
      </c>
      <c r="C17" s="439"/>
      <c r="D17" s="439"/>
      <c r="E17" s="113"/>
    </row>
    <row r="18" spans="1:5" s="562" customFormat="1" ht="12" customHeight="1" thickBot="1">
      <c r="A18" s="585" t="s">
        <v>86</v>
      </c>
      <c r="B18" s="360" t="s">
        <v>356</v>
      </c>
      <c r="C18" s="441"/>
      <c r="D18" s="441"/>
      <c r="E18" s="563"/>
    </row>
    <row r="19" spans="1:5" s="562" customFormat="1" ht="21.75" thickBot="1">
      <c r="A19" s="510" t="s">
        <v>7</v>
      </c>
      <c r="B19" s="573" t="s">
        <v>567</v>
      </c>
      <c r="C19" s="442">
        <f>SUM(C20:C22)</f>
        <v>0</v>
      </c>
      <c r="D19" s="442">
        <f>SUM(D20:D22)</f>
        <v>0</v>
      </c>
      <c r="E19" s="579">
        <f>SUM(E20:E22)</f>
        <v>0</v>
      </c>
    </row>
    <row r="20" spans="1:5" s="562" customFormat="1" ht="12" customHeight="1">
      <c r="A20" s="585" t="s">
        <v>77</v>
      </c>
      <c r="B20" s="362" t="s">
        <v>318</v>
      </c>
      <c r="C20" s="439"/>
      <c r="D20" s="439"/>
      <c r="E20" s="113"/>
    </row>
    <row r="21" spans="1:5" s="562" customFormat="1" ht="12" customHeight="1">
      <c r="A21" s="585" t="s">
        <v>78</v>
      </c>
      <c r="B21" s="361" t="s">
        <v>568</v>
      </c>
      <c r="C21" s="439"/>
      <c r="D21" s="439"/>
      <c r="E21" s="113"/>
    </row>
    <row r="22" spans="1:5" s="562" customFormat="1" ht="12" customHeight="1">
      <c r="A22" s="585" t="s">
        <v>79</v>
      </c>
      <c r="B22" s="361" t="s">
        <v>569</v>
      </c>
      <c r="C22" s="439"/>
      <c r="D22" s="439"/>
      <c r="E22" s="113"/>
    </row>
    <row r="23" spans="1:5" s="562" customFormat="1" ht="12" customHeight="1" thickBot="1">
      <c r="A23" s="585" t="s">
        <v>80</v>
      </c>
      <c r="B23" s="361" t="s">
        <v>686</v>
      </c>
      <c r="C23" s="439"/>
      <c r="D23" s="439"/>
      <c r="E23" s="113"/>
    </row>
    <row r="24" spans="1:5" s="562" customFormat="1" ht="12" customHeight="1" thickBot="1">
      <c r="A24" s="572" t="s">
        <v>8</v>
      </c>
      <c r="B24" s="381" t="s">
        <v>123</v>
      </c>
      <c r="C24" s="39"/>
      <c r="D24" s="39"/>
      <c r="E24" s="578"/>
    </row>
    <row r="25" spans="1:5" s="562" customFormat="1" ht="21.75" thickBot="1">
      <c r="A25" s="572" t="s">
        <v>9</v>
      </c>
      <c r="B25" s="381" t="s">
        <v>570</v>
      </c>
      <c r="C25" s="442">
        <f>SUM(C26:C27)</f>
        <v>0</v>
      </c>
      <c r="D25" s="442">
        <f>SUM(D26:D27)</f>
        <v>0</v>
      </c>
      <c r="E25" s="579">
        <f>SUM(E26:E27)</f>
        <v>0</v>
      </c>
    </row>
    <row r="26" spans="1:5" s="562" customFormat="1" ht="12" customHeight="1">
      <c r="A26" s="586" t="s">
        <v>332</v>
      </c>
      <c r="B26" s="587" t="s">
        <v>568</v>
      </c>
      <c r="C26" s="101"/>
      <c r="D26" s="101"/>
      <c r="E26" s="566"/>
    </row>
    <row r="27" spans="1:5" s="562" customFormat="1" ht="12" customHeight="1">
      <c r="A27" s="586" t="s">
        <v>338</v>
      </c>
      <c r="B27" s="588" t="s">
        <v>571</v>
      </c>
      <c r="C27" s="443"/>
      <c r="D27" s="443"/>
      <c r="E27" s="565"/>
    </row>
    <row r="28" spans="1:5" s="562" customFormat="1" ht="12" customHeight="1" thickBot="1">
      <c r="A28" s="585" t="s">
        <v>340</v>
      </c>
      <c r="B28" s="589" t="s">
        <v>687</v>
      </c>
      <c r="C28" s="569"/>
      <c r="D28" s="569"/>
      <c r="E28" s="564"/>
    </row>
    <row r="29" spans="1:5" s="562" customFormat="1" ht="12" customHeight="1" thickBot="1">
      <c r="A29" s="572" t="s">
        <v>10</v>
      </c>
      <c r="B29" s="381" t="s">
        <v>572</v>
      </c>
      <c r="C29" s="442">
        <f>SUM(C30:C32)</f>
        <v>0</v>
      </c>
      <c r="D29" s="442">
        <f>SUM(D30:D32)</f>
        <v>0</v>
      </c>
      <c r="E29" s="579">
        <f>SUM(E30:E32)</f>
        <v>0</v>
      </c>
    </row>
    <row r="30" spans="1:5" s="562" customFormat="1" ht="12" customHeight="1">
      <c r="A30" s="586" t="s">
        <v>64</v>
      </c>
      <c r="B30" s="587" t="s">
        <v>358</v>
      </c>
      <c r="C30" s="101"/>
      <c r="D30" s="101"/>
      <c r="E30" s="566"/>
    </row>
    <row r="31" spans="1:5" s="562" customFormat="1" ht="12" customHeight="1">
      <c r="A31" s="586" t="s">
        <v>65</v>
      </c>
      <c r="B31" s="588" t="s">
        <v>359</v>
      </c>
      <c r="C31" s="443"/>
      <c r="D31" s="443"/>
      <c r="E31" s="565"/>
    </row>
    <row r="32" spans="1:5" s="562" customFormat="1" ht="12" customHeight="1" thickBot="1">
      <c r="A32" s="585" t="s">
        <v>66</v>
      </c>
      <c r="B32" s="571" t="s">
        <v>361</v>
      </c>
      <c r="C32" s="569"/>
      <c r="D32" s="569"/>
      <c r="E32" s="564"/>
    </row>
    <row r="33" spans="1:5" s="562" customFormat="1" ht="12" customHeight="1" thickBot="1">
      <c r="A33" s="572" t="s">
        <v>11</v>
      </c>
      <c r="B33" s="381" t="s">
        <v>485</v>
      </c>
      <c r="C33" s="39"/>
      <c r="D33" s="39"/>
      <c r="E33" s="578"/>
    </row>
    <row r="34" spans="1:5" s="536" customFormat="1" ht="12" customHeight="1" thickBot="1">
      <c r="A34" s="572" t="s">
        <v>12</v>
      </c>
      <c r="B34" s="381" t="s">
        <v>573</v>
      </c>
      <c r="C34" s="39"/>
      <c r="D34" s="39"/>
      <c r="E34" s="578"/>
    </row>
    <row r="35" spans="1:5" s="536" customFormat="1" ht="12" customHeight="1" thickBot="1">
      <c r="A35" s="510" t="s">
        <v>13</v>
      </c>
      <c r="B35" s="381" t="s">
        <v>688</v>
      </c>
      <c r="C35" s="442">
        <f>+C8+C19+C24+C25+C29+C33+C34</f>
        <v>0</v>
      </c>
      <c r="D35" s="442">
        <f>+D8+D19+D24+D25+D29+D33+D34</f>
        <v>0</v>
      </c>
      <c r="E35" s="579">
        <f>+E8+E19+E24+E25+E29+E33+E34</f>
        <v>0</v>
      </c>
    </row>
    <row r="36" spans="1:5" s="536" customFormat="1" ht="12" customHeight="1" thickBot="1">
      <c r="A36" s="574" t="s">
        <v>14</v>
      </c>
      <c r="B36" s="381" t="s">
        <v>575</v>
      </c>
      <c r="C36" s="442">
        <f>+C37+C38+C39</f>
        <v>0</v>
      </c>
      <c r="D36" s="442">
        <f>+D37+D38+D39</f>
        <v>0</v>
      </c>
      <c r="E36" s="579">
        <f>+E37+E38+E39</f>
        <v>0</v>
      </c>
    </row>
    <row r="37" spans="1:5" s="536" customFormat="1" ht="12" customHeight="1">
      <c r="A37" s="586" t="s">
        <v>576</v>
      </c>
      <c r="B37" s="587" t="s">
        <v>166</v>
      </c>
      <c r="C37" s="101"/>
      <c r="D37" s="101"/>
      <c r="E37" s="566"/>
    </row>
    <row r="38" spans="1:5" s="562" customFormat="1" ht="12" customHeight="1">
      <c r="A38" s="586" t="s">
        <v>577</v>
      </c>
      <c r="B38" s="588" t="s">
        <v>2</v>
      </c>
      <c r="C38" s="443"/>
      <c r="D38" s="443"/>
      <c r="E38" s="565"/>
    </row>
    <row r="39" spans="1:5" s="562" customFormat="1" ht="12" customHeight="1" thickBot="1">
      <c r="A39" s="585" t="s">
        <v>578</v>
      </c>
      <c r="B39" s="571" t="s">
        <v>579</v>
      </c>
      <c r="C39" s="569"/>
      <c r="D39" s="569"/>
      <c r="E39" s="564"/>
    </row>
    <row r="40" spans="1:5" s="562" customFormat="1" ht="15" customHeight="1" thickBot="1">
      <c r="A40" s="574" t="s">
        <v>15</v>
      </c>
      <c r="B40" s="575" t="s">
        <v>580</v>
      </c>
      <c r="C40" s="107">
        <f>+C35+C36</f>
        <v>0</v>
      </c>
      <c r="D40" s="107">
        <f>+D35+D36</f>
        <v>0</v>
      </c>
      <c r="E40" s="580">
        <f>+E35+E36</f>
        <v>0</v>
      </c>
    </row>
    <row r="41" spans="1:5" s="562" customFormat="1" ht="15" customHeight="1">
      <c r="A41" s="518"/>
      <c r="B41" s="519"/>
      <c r="C41" s="534"/>
      <c r="D41" s="534"/>
      <c r="E41" s="534"/>
    </row>
    <row r="42" spans="1:5" ht="13.5" thickBot="1">
      <c r="A42" s="520"/>
      <c r="B42" s="521"/>
      <c r="C42" s="535"/>
      <c r="D42" s="535"/>
      <c r="E42" s="535"/>
    </row>
    <row r="43" spans="1:5" s="561" customFormat="1" ht="16.5" customHeight="1" thickBot="1">
      <c r="A43" s="783" t="s">
        <v>44</v>
      </c>
      <c r="B43" s="784"/>
      <c r="C43" s="784"/>
      <c r="D43" s="784"/>
      <c r="E43" s="785"/>
    </row>
    <row r="44" spans="1:5" s="336" customFormat="1" ht="12" customHeight="1" thickBot="1">
      <c r="A44" s="572" t="s">
        <v>6</v>
      </c>
      <c r="B44" s="381" t="s">
        <v>581</v>
      </c>
      <c r="C44" s="442">
        <f>SUM(C45:C49)</f>
        <v>0</v>
      </c>
      <c r="D44" s="442">
        <f>SUM(D45:D49)</f>
        <v>0</v>
      </c>
      <c r="E44" s="474">
        <f>SUM(E45:E49)</f>
        <v>0</v>
      </c>
    </row>
    <row r="45" spans="1:5" ht="12" customHeight="1">
      <c r="A45" s="585" t="s">
        <v>71</v>
      </c>
      <c r="B45" s="362" t="s">
        <v>36</v>
      </c>
      <c r="C45" s="101"/>
      <c r="D45" s="101"/>
      <c r="E45" s="469"/>
    </row>
    <row r="46" spans="1:5" ht="12" customHeight="1">
      <c r="A46" s="585" t="s">
        <v>72</v>
      </c>
      <c r="B46" s="361" t="s">
        <v>132</v>
      </c>
      <c r="C46" s="436"/>
      <c r="D46" s="436"/>
      <c r="E46" s="470"/>
    </row>
    <row r="47" spans="1:5" ht="12" customHeight="1">
      <c r="A47" s="585" t="s">
        <v>73</v>
      </c>
      <c r="B47" s="361" t="s">
        <v>100</v>
      </c>
      <c r="C47" s="436"/>
      <c r="D47" s="436"/>
      <c r="E47" s="470"/>
    </row>
    <row r="48" spans="1:5" ht="12" customHeight="1">
      <c r="A48" s="585" t="s">
        <v>74</v>
      </c>
      <c r="B48" s="361" t="s">
        <v>133</v>
      </c>
      <c r="C48" s="436"/>
      <c r="D48" s="436"/>
      <c r="E48" s="470"/>
    </row>
    <row r="49" spans="1:5" ht="12" customHeight="1" thickBot="1">
      <c r="A49" s="585" t="s">
        <v>106</v>
      </c>
      <c r="B49" s="361" t="s">
        <v>134</v>
      </c>
      <c r="C49" s="436"/>
      <c r="D49" s="436"/>
      <c r="E49" s="470"/>
    </row>
    <row r="50" spans="1:5" ht="12" customHeight="1" thickBot="1">
      <c r="A50" s="572" t="s">
        <v>7</v>
      </c>
      <c r="B50" s="381" t="s">
        <v>582</v>
      </c>
      <c r="C50" s="442">
        <f>SUM(C51:C53)</f>
        <v>0</v>
      </c>
      <c r="D50" s="442">
        <f>SUM(D51:D53)</f>
        <v>0</v>
      </c>
      <c r="E50" s="474">
        <f>SUM(E51:E53)</f>
        <v>0</v>
      </c>
    </row>
    <row r="51" spans="1:5" s="336" customFormat="1" ht="12" customHeight="1">
      <c r="A51" s="585" t="s">
        <v>77</v>
      </c>
      <c r="B51" s="362" t="s">
        <v>156</v>
      </c>
      <c r="C51" s="101"/>
      <c r="D51" s="101"/>
      <c r="E51" s="469"/>
    </row>
    <row r="52" spans="1:5" ht="12" customHeight="1">
      <c r="A52" s="585" t="s">
        <v>78</v>
      </c>
      <c r="B52" s="361" t="s">
        <v>136</v>
      </c>
      <c r="C52" s="436"/>
      <c r="D52" s="436"/>
      <c r="E52" s="470"/>
    </row>
    <row r="53" spans="1:5" ht="12" customHeight="1">
      <c r="A53" s="585" t="s">
        <v>79</v>
      </c>
      <c r="B53" s="361" t="s">
        <v>45</v>
      </c>
      <c r="C53" s="436"/>
      <c r="D53" s="436"/>
      <c r="E53" s="470"/>
    </row>
    <row r="54" spans="1:5" ht="12" customHeight="1" thickBot="1">
      <c r="A54" s="585" t="s">
        <v>80</v>
      </c>
      <c r="B54" s="361" t="s">
        <v>689</v>
      </c>
      <c r="C54" s="436"/>
      <c r="D54" s="436"/>
      <c r="E54" s="470"/>
    </row>
    <row r="55" spans="1:5" ht="12" customHeight="1" thickBot="1">
      <c r="A55" s="572" t="s">
        <v>8</v>
      </c>
      <c r="B55" s="576" t="s">
        <v>583</v>
      </c>
      <c r="C55" s="442">
        <f>+C44+C50</f>
        <v>0</v>
      </c>
      <c r="D55" s="442">
        <f>+D44+D50</f>
        <v>0</v>
      </c>
      <c r="E55" s="474">
        <f>+E44+E50</f>
        <v>0</v>
      </c>
    </row>
    <row r="56" spans="3:5" ht="13.5" thickBot="1">
      <c r="C56" s="581"/>
      <c r="D56" s="581"/>
      <c r="E56" s="581"/>
    </row>
    <row r="57" spans="1:5" ht="15" customHeight="1" thickBot="1">
      <c r="A57" s="522" t="s">
        <v>681</v>
      </c>
      <c r="B57" s="523"/>
      <c r="C57" s="111"/>
      <c r="D57" s="111"/>
      <c r="E57" s="570"/>
    </row>
    <row r="58" spans="1:5" ht="14.25" customHeight="1" thickBot="1">
      <c r="A58" s="522" t="s">
        <v>148</v>
      </c>
      <c r="B58" s="523"/>
      <c r="C58" s="111"/>
      <c r="D58" s="111"/>
      <c r="E58" s="57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66"/>
  <sheetViews>
    <sheetView view="pageBreakPreview" zoomScaleNormal="130" zoomScaleSheetLayoutView="100" workbookViewId="0" topLeftCell="A1">
      <selection activeCell="E14" sqref="E14"/>
    </sheetView>
  </sheetViews>
  <sheetFormatPr defaultColWidth="9.00390625" defaultRowHeight="12.75"/>
  <cols>
    <col min="1" max="1" width="9.50390625" style="402" customWidth="1"/>
    <col min="2" max="2" width="60.875" style="402" customWidth="1"/>
    <col min="3" max="5" width="15.875" style="403" customWidth="1"/>
    <col min="6" max="16384" width="9.375" style="413" customWidth="1"/>
  </cols>
  <sheetData>
    <row r="1" spans="1:5" ht="15.75" customHeight="1">
      <c r="A1" s="744" t="s">
        <v>3</v>
      </c>
      <c r="B1" s="744"/>
      <c r="C1" s="744"/>
      <c r="D1" s="744"/>
      <c r="E1" s="744"/>
    </row>
    <row r="2" spans="1:5" ht="15.75" customHeight="1" thickBot="1">
      <c r="A2" s="43" t="s">
        <v>110</v>
      </c>
      <c r="B2" s="43"/>
      <c r="C2" s="400"/>
      <c r="D2" s="400"/>
      <c r="E2" s="400" t="s">
        <v>157</v>
      </c>
    </row>
    <row r="3" spans="1:5" ht="15.75" customHeight="1">
      <c r="A3" s="745" t="s">
        <v>59</v>
      </c>
      <c r="B3" s="747" t="s">
        <v>5</v>
      </c>
      <c r="C3" s="749" t="str">
        <f>+CONCATENATE(LEFT(ÖSSZEFÜGGÉSEK!A4,4),". évi")</f>
        <v>2016. évi</v>
      </c>
      <c r="D3" s="749"/>
      <c r="E3" s="750"/>
    </row>
    <row r="4" spans="1:5" ht="37.5" customHeight="1" thickBot="1">
      <c r="A4" s="746"/>
      <c r="B4" s="748"/>
      <c r="C4" s="45" t="s">
        <v>179</v>
      </c>
      <c r="D4" s="45" t="s">
        <v>183</v>
      </c>
      <c r="E4" s="46" t="s">
        <v>184</v>
      </c>
    </row>
    <row r="5" spans="1:5" s="414" customFormat="1" ht="12" customHeight="1" thickBot="1">
      <c r="A5" s="378" t="s">
        <v>426</v>
      </c>
      <c r="B5" s="379" t="s">
        <v>427</v>
      </c>
      <c r="C5" s="379" t="s">
        <v>428</v>
      </c>
      <c r="D5" s="379" t="s">
        <v>429</v>
      </c>
      <c r="E5" s="427" t="s">
        <v>430</v>
      </c>
    </row>
    <row r="6" spans="1:5" s="415" customFormat="1" ht="12" customHeight="1" thickBot="1">
      <c r="A6" s="373" t="s">
        <v>6</v>
      </c>
      <c r="B6" s="374" t="s">
        <v>310</v>
      </c>
      <c r="C6" s="405">
        <f>SUM(C7:C12)</f>
        <v>140559</v>
      </c>
      <c r="D6" s="405">
        <f>SUM(D7:D12)</f>
        <v>142121</v>
      </c>
      <c r="E6" s="388">
        <f>SUM(E7:E12)</f>
        <v>148702</v>
      </c>
    </row>
    <row r="7" spans="1:5" s="415" customFormat="1" ht="12" customHeight="1">
      <c r="A7" s="368" t="s">
        <v>71</v>
      </c>
      <c r="B7" s="416" t="s">
        <v>311</v>
      </c>
      <c r="C7" s="407">
        <v>43439</v>
      </c>
      <c r="D7" s="407">
        <v>43439</v>
      </c>
      <c r="E7" s="390">
        <v>43439</v>
      </c>
    </row>
    <row r="8" spans="1:5" s="415" customFormat="1" ht="12" customHeight="1">
      <c r="A8" s="367" t="s">
        <v>72</v>
      </c>
      <c r="B8" s="417" t="s">
        <v>312</v>
      </c>
      <c r="C8" s="406">
        <v>39025</v>
      </c>
      <c r="D8" s="406">
        <v>39025</v>
      </c>
      <c r="E8" s="389">
        <v>38504</v>
      </c>
    </row>
    <row r="9" spans="1:5" s="415" customFormat="1" ht="12" customHeight="1">
      <c r="A9" s="367" t="s">
        <v>73</v>
      </c>
      <c r="B9" s="417" t="s">
        <v>313</v>
      </c>
      <c r="C9" s="406">
        <v>55767</v>
      </c>
      <c r="D9" s="406">
        <v>57329</v>
      </c>
      <c r="E9" s="389">
        <v>57385</v>
      </c>
    </row>
    <row r="10" spans="1:5" s="415" customFormat="1" ht="12" customHeight="1">
      <c r="A10" s="367" t="s">
        <v>74</v>
      </c>
      <c r="B10" s="417" t="s">
        <v>314</v>
      </c>
      <c r="C10" s="406">
        <v>2328</v>
      </c>
      <c r="D10" s="406">
        <v>2328</v>
      </c>
      <c r="E10" s="389">
        <v>2328</v>
      </c>
    </row>
    <row r="11" spans="1:5" s="415" customFormat="1" ht="12" customHeight="1">
      <c r="A11" s="367" t="s">
        <v>106</v>
      </c>
      <c r="B11" s="417" t="s">
        <v>315</v>
      </c>
      <c r="C11" s="406"/>
      <c r="D11" s="406"/>
      <c r="E11" s="389">
        <v>6518</v>
      </c>
    </row>
    <row r="12" spans="1:5" s="415" customFormat="1" ht="12" customHeight="1" thickBot="1">
      <c r="A12" s="369" t="s">
        <v>75</v>
      </c>
      <c r="B12" s="418" t="s">
        <v>316</v>
      </c>
      <c r="C12" s="408"/>
      <c r="D12" s="408"/>
      <c r="E12" s="391">
        <v>528</v>
      </c>
    </row>
    <row r="13" spans="1:5" s="415" customFormat="1" ht="25.5" customHeight="1" thickBot="1">
      <c r="A13" s="373" t="s">
        <v>7</v>
      </c>
      <c r="B13" s="395" t="s">
        <v>317</v>
      </c>
      <c r="C13" s="405">
        <f>SUM(C14:C18)</f>
        <v>104758</v>
      </c>
      <c r="D13" s="405">
        <f>SUM(D14:D18)</f>
        <v>106824</v>
      </c>
      <c r="E13" s="388">
        <f>SUM(E14:E18)</f>
        <v>125276</v>
      </c>
    </row>
    <row r="14" spans="1:5" s="415" customFormat="1" ht="12" customHeight="1">
      <c r="A14" s="368" t="s">
        <v>77</v>
      </c>
      <c r="B14" s="416" t="s">
        <v>318</v>
      </c>
      <c r="C14" s="407"/>
      <c r="D14" s="407"/>
      <c r="E14" s="390"/>
    </row>
    <row r="15" spans="1:5" s="415" customFormat="1" ht="12" customHeight="1">
      <c r="A15" s="367" t="s">
        <v>78</v>
      </c>
      <c r="B15" s="417" t="s">
        <v>319</v>
      </c>
      <c r="C15" s="406"/>
      <c r="D15" s="406"/>
      <c r="E15" s="389"/>
    </row>
    <row r="16" spans="1:5" s="415" customFormat="1" ht="12" customHeight="1">
      <c r="A16" s="367" t="s">
        <v>79</v>
      </c>
      <c r="B16" s="417" t="s">
        <v>320</v>
      </c>
      <c r="C16" s="406"/>
      <c r="D16" s="406"/>
      <c r="E16" s="389"/>
    </row>
    <row r="17" spans="1:5" s="415" customFormat="1" ht="12" customHeight="1">
      <c r="A17" s="367" t="s">
        <v>80</v>
      </c>
      <c r="B17" s="417" t="s">
        <v>321</v>
      </c>
      <c r="C17" s="406"/>
      <c r="D17" s="406"/>
      <c r="E17" s="389"/>
    </row>
    <row r="18" spans="1:5" s="415" customFormat="1" ht="12" customHeight="1">
      <c r="A18" s="367" t="s">
        <v>81</v>
      </c>
      <c r="B18" s="417" t="s">
        <v>322</v>
      </c>
      <c r="C18" s="406">
        <v>104758</v>
      </c>
      <c r="D18" s="406">
        <v>106824</v>
      </c>
      <c r="E18" s="389">
        <v>125276</v>
      </c>
    </row>
    <row r="19" spans="1:5" s="415" customFormat="1" ht="12" customHeight="1" thickBot="1">
      <c r="A19" s="369" t="s">
        <v>88</v>
      </c>
      <c r="B19" s="418" t="s">
        <v>323</v>
      </c>
      <c r="C19" s="408"/>
      <c r="D19" s="408"/>
      <c r="E19" s="391"/>
    </row>
    <row r="20" spans="1:5" s="415" customFormat="1" ht="21" customHeight="1" thickBot="1">
      <c r="A20" s="373" t="s">
        <v>8</v>
      </c>
      <c r="B20" s="374" t="s">
        <v>324</v>
      </c>
      <c r="C20" s="405">
        <f>SUM(C21:C25)</f>
        <v>4382</v>
      </c>
      <c r="D20" s="405">
        <f>SUM(D21:D25)</f>
        <v>4382</v>
      </c>
      <c r="E20" s="388">
        <f>SUM(E21:E25)</f>
        <v>683</v>
      </c>
    </row>
    <row r="21" spans="1:5" s="415" customFormat="1" ht="12" customHeight="1">
      <c r="A21" s="368" t="s">
        <v>60</v>
      </c>
      <c r="B21" s="416" t="s">
        <v>325</v>
      </c>
      <c r="C21" s="407"/>
      <c r="D21" s="407"/>
      <c r="E21" s="390">
        <v>683</v>
      </c>
    </row>
    <row r="22" spans="1:5" s="415" customFormat="1" ht="12" customHeight="1">
      <c r="A22" s="367" t="s">
        <v>61</v>
      </c>
      <c r="B22" s="417" t="s">
        <v>326</v>
      </c>
      <c r="C22" s="406"/>
      <c r="D22" s="406"/>
      <c r="E22" s="389"/>
    </row>
    <row r="23" spans="1:5" s="415" customFormat="1" ht="12" customHeight="1">
      <c r="A23" s="367" t="s">
        <v>62</v>
      </c>
      <c r="B23" s="417" t="s">
        <v>327</v>
      </c>
      <c r="C23" s="406"/>
      <c r="D23" s="406"/>
      <c r="E23" s="389"/>
    </row>
    <row r="24" spans="1:5" s="415" customFormat="1" ht="12" customHeight="1">
      <c r="A24" s="367" t="s">
        <v>63</v>
      </c>
      <c r="B24" s="417" t="s">
        <v>328</v>
      </c>
      <c r="C24" s="406"/>
      <c r="D24" s="406"/>
      <c r="E24" s="389"/>
    </row>
    <row r="25" spans="1:5" s="415" customFormat="1" ht="12" customHeight="1">
      <c r="A25" s="367" t="s">
        <v>120</v>
      </c>
      <c r="B25" s="417" t="s">
        <v>329</v>
      </c>
      <c r="C25" s="406">
        <v>4382</v>
      </c>
      <c r="D25" s="406">
        <v>4382</v>
      </c>
      <c r="E25" s="389"/>
    </row>
    <row r="26" spans="1:5" s="415" customFormat="1" ht="12" customHeight="1" thickBot="1">
      <c r="A26" s="369" t="s">
        <v>121</v>
      </c>
      <c r="B26" s="397" t="s">
        <v>330</v>
      </c>
      <c r="C26" s="408"/>
      <c r="D26" s="408"/>
      <c r="E26" s="391"/>
    </row>
    <row r="27" spans="1:5" s="415" customFormat="1" ht="12" customHeight="1" thickBot="1">
      <c r="A27" s="373" t="s">
        <v>122</v>
      </c>
      <c r="B27" s="374" t="s">
        <v>331</v>
      </c>
      <c r="C27" s="411">
        <f>+C28+C31+C32+C33</f>
        <v>34020</v>
      </c>
      <c r="D27" s="411">
        <f>+D28+D31+D32+D33</f>
        <v>34020</v>
      </c>
      <c r="E27" s="424">
        <f>+E28+E31+E32+E33</f>
        <v>38866</v>
      </c>
    </row>
    <row r="28" spans="1:5" s="415" customFormat="1" ht="12" customHeight="1">
      <c r="A28" s="368" t="s">
        <v>332</v>
      </c>
      <c r="B28" s="416" t="s">
        <v>333</v>
      </c>
      <c r="C28" s="426">
        <f>+C29+C30</f>
        <v>27500</v>
      </c>
      <c r="D28" s="426">
        <f>+D29+D30</f>
        <v>27500</v>
      </c>
      <c r="E28" s="425">
        <f>+E29+E30</f>
        <v>32142</v>
      </c>
    </row>
    <row r="29" spans="1:5" s="415" customFormat="1" ht="12" customHeight="1">
      <c r="A29" s="367" t="s">
        <v>334</v>
      </c>
      <c r="B29" s="417" t="s">
        <v>335</v>
      </c>
      <c r="C29" s="406">
        <v>2500</v>
      </c>
      <c r="D29" s="406">
        <v>2500</v>
      </c>
      <c r="E29" s="389">
        <v>2800</v>
      </c>
    </row>
    <row r="30" spans="1:5" s="415" customFormat="1" ht="12" customHeight="1">
      <c r="A30" s="367" t="s">
        <v>336</v>
      </c>
      <c r="B30" s="417" t="s">
        <v>337</v>
      </c>
      <c r="C30" s="406">
        <v>25000</v>
      </c>
      <c r="D30" s="406">
        <v>25000</v>
      </c>
      <c r="E30" s="389">
        <v>29342</v>
      </c>
    </row>
    <row r="31" spans="1:5" s="415" customFormat="1" ht="12" customHeight="1">
      <c r="A31" s="367" t="s">
        <v>338</v>
      </c>
      <c r="B31" s="417" t="s">
        <v>339</v>
      </c>
      <c r="C31" s="406">
        <v>3500</v>
      </c>
      <c r="D31" s="406">
        <v>3500</v>
      </c>
      <c r="E31" s="389">
        <v>3449</v>
      </c>
    </row>
    <row r="32" spans="1:5" s="415" customFormat="1" ht="12" customHeight="1">
      <c r="A32" s="367" t="s">
        <v>340</v>
      </c>
      <c r="B32" s="417" t="s">
        <v>341</v>
      </c>
      <c r="C32" s="406"/>
      <c r="D32" s="406"/>
      <c r="E32" s="389"/>
    </row>
    <row r="33" spans="1:5" s="415" customFormat="1" ht="12" customHeight="1" thickBot="1">
      <c r="A33" s="369" t="s">
        <v>342</v>
      </c>
      <c r="B33" s="397" t="s">
        <v>343</v>
      </c>
      <c r="C33" s="408">
        <v>3020</v>
      </c>
      <c r="D33" s="408">
        <v>3020</v>
      </c>
      <c r="E33" s="391">
        <v>3275</v>
      </c>
    </row>
    <row r="34" spans="1:5" s="415" customFormat="1" ht="12" customHeight="1" thickBot="1">
      <c r="A34" s="373" t="s">
        <v>10</v>
      </c>
      <c r="B34" s="374" t="s">
        <v>344</v>
      </c>
      <c r="C34" s="405">
        <f>SUM(C35:C44)</f>
        <v>28081</v>
      </c>
      <c r="D34" s="405">
        <f>SUM(D35:D44)</f>
        <v>32880</v>
      </c>
      <c r="E34" s="388">
        <f>SUM(E35:E44)</f>
        <v>33439</v>
      </c>
    </row>
    <row r="35" spans="1:5" s="415" customFormat="1" ht="12" customHeight="1">
      <c r="A35" s="368" t="s">
        <v>64</v>
      </c>
      <c r="B35" s="416" t="s">
        <v>345</v>
      </c>
      <c r="C35" s="407">
        <v>300</v>
      </c>
      <c r="D35" s="407">
        <v>300</v>
      </c>
      <c r="E35" s="390">
        <v>1671</v>
      </c>
    </row>
    <row r="36" spans="1:5" s="415" customFormat="1" ht="12" customHeight="1">
      <c r="A36" s="367" t="s">
        <v>65</v>
      </c>
      <c r="B36" s="417" t="s">
        <v>346</v>
      </c>
      <c r="C36" s="406">
        <v>7499</v>
      </c>
      <c r="D36" s="406">
        <v>7449</v>
      </c>
      <c r="E36" s="389">
        <v>10889</v>
      </c>
    </row>
    <row r="37" spans="1:5" s="415" customFormat="1" ht="12" customHeight="1">
      <c r="A37" s="367" t="s">
        <v>66</v>
      </c>
      <c r="B37" s="417" t="s">
        <v>347</v>
      </c>
      <c r="C37" s="406">
        <v>559</v>
      </c>
      <c r="D37" s="406">
        <v>559</v>
      </c>
      <c r="E37" s="389">
        <v>1344</v>
      </c>
    </row>
    <row r="38" spans="1:5" s="415" customFormat="1" ht="12" customHeight="1">
      <c r="A38" s="367" t="s">
        <v>124</v>
      </c>
      <c r="B38" s="417" t="s">
        <v>348</v>
      </c>
      <c r="C38" s="406">
        <v>3100</v>
      </c>
      <c r="D38" s="406">
        <v>3100</v>
      </c>
      <c r="E38" s="389">
        <v>785</v>
      </c>
    </row>
    <row r="39" spans="1:5" s="415" customFormat="1" ht="12" customHeight="1">
      <c r="A39" s="367" t="s">
        <v>125</v>
      </c>
      <c r="B39" s="417" t="s">
        <v>349</v>
      </c>
      <c r="C39" s="406">
        <v>11377</v>
      </c>
      <c r="D39" s="406">
        <v>11376</v>
      </c>
      <c r="E39" s="389">
        <v>7342</v>
      </c>
    </row>
    <row r="40" spans="1:5" s="415" customFormat="1" ht="12" customHeight="1">
      <c r="A40" s="367" t="s">
        <v>126</v>
      </c>
      <c r="B40" s="417" t="s">
        <v>350</v>
      </c>
      <c r="C40" s="406">
        <v>4183</v>
      </c>
      <c r="D40" s="406">
        <v>4183</v>
      </c>
      <c r="E40" s="389">
        <v>5395</v>
      </c>
    </row>
    <row r="41" spans="1:5" s="415" customFormat="1" ht="12" customHeight="1">
      <c r="A41" s="367" t="s">
        <v>127</v>
      </c>
      <c r="B41" s="417" t="s">
        <v>351</v>
      </c>
      <c r="C41" s="406">
        <v>1063</v>
      </c>
      <c r="D41" s="406">
        <v>1551</v>
      </c>
      <c r="E41" s="389">
        <v>1416</v>
      </c>
    </row>
    <row r="42" spans="1:5" s="415" customFormat="1" ht="12" customHeight="1">
      <c r="A42" s="367" t="s">
        <v>128</v>
      </c>
      <c r="B42" s="417" t="s">
        <v>352</v>
      </c>
      <c r="C42" s="406"/>
      <c r="D42" s="406"/>
      <c r="E42" s="389">
        <v>135</v>
      </c>
    </row>
    <row r="43" spans="1:5" s="415" customFormat="1" ht="12" customHeight="1">
      <c r="A43" s="367" t="s">
        <v>353</v>
      </c>
      <c r="B43" s="417" t="s">
        <v>354</v>
      </c>
      <c r="C43" s="409"/>
      <c r="D43" s="409"/>
      <c r="E43" s="392">
        <v>37</v>
      </c>
    </row>
    <row r="44" spans="1:5" s="415" customFormat="1" ht="12" customHeight="1" thickBot="1">
      <c r="A44" s="369" t="s">
        <v>355</v>
      </c>
      <c r="B44" s="418" t="s">
        <v>356</v>
      </c>
      <c r="C44" s="410"/>
      <c r="D44" s="410">
        <v>4362</v>
      </c>
      <c r="E44" s="393">
        <v>4425</v>
      </c>
    </row>
    <row r="45" spans="1:5" s="415" customFormat="1" ht="12" customHeight="1" thickBot="1">
      <c r="A45" s="373" t="s">
        <v>11</v>
      </c>
      <c r="B45" s="374" t="s">
        <v>357</v>
      </c>
      <c r="C45" s="405">
        <f>SUM(C46:C50)</f>
        <v>0</v>
      </c>
      <c r="D45" s="405">
        <f>SUM(D46:D50)</f>
        <v>0</v>
      </c>
      <c r="E45" s="388">
        <f>SUM(E46:E50)</f>
        <v>402</v>
      </c>
    </row>
    <row r="46" spans="1:5" s="415" customFormat="1" ht="12" customHeight="1">
      <c r="A46" s="368" t="s">
        <v>67</v>
      </c>
      <c r="B46" s="416" t="s">
        <v>358</v>
      </c>
      <c r="C46" s="428"/>
      <c r="D46" s="428"/>
      <c r="E46" s="394"/>
    </row>
    <row r="47" spans="1:5" s="415" customFormat="1" ht="12" customHeight="1">
      <c r="A47" s="367" t="s">
        <v>68</v>
      </c>
      <c r="B47" s="417" t="s">
        <v>359</v>
      </c>
      <c r="C47" s="409"/>
      <c r="D47" s="409"/>
      <c r="E47" s="392">
        <v>400</v>
      </c>
    </row>
    <row r="48" spans="1:5" s="415" customFormat="1" ht="12" customHeight="1">
      <c r="A48" s="367" t="s">
        <v>360</v>
      </c>
      <c r="B48" s="417" t="s">
        <v>361</v>
      </c>
      <c r="C48" s="409"/>
      <c r="D48" s="409"/>
      <c r="E48" s="392"/>
    </row>
    <row r="49" spans="1:5" s="415" customFormat="1" ht="12" customHeight="1">
      <c r="A49" s="367" t="s">
        <v>362</v>
      </c>
      <c r="B49" s="417" t="s">
        <v>363</v>
      </c>
      <c r="C49" s="409"/>
      <c r="D49" s="409"/>
      <c r="E49" s="392">
        <v>2</v>
      </c>
    </row>
    <row r="50" spans="1:5" s="415" customFormat="1" ht="12" customHeight="1" thickBot="1">
      <c r="A50" s="369" t="s">
        <v>364</v>
      </c>
      <c r="B50" s="418" t="s">
        <v>365</v>
      </c>
      <c r="C50" s="410"/>
      <c r="D50" s="410"/>
      <c r="E50" s="393"/>
    </row>
    <row r="51" spans="1:5" s="415" customFormat="1" ht="17.25" customHeight="1" thickBot="1">
      <c r="A51" s="373" t="s">
        <v>129</v>
      </c>
      <c r="B51" s="374" t="s">
        <v>366</v>
      </c>
      <c r="C51" s="405">
        <f>SUM(C52:C54)</f>
        <v>0</v>
      </c>
      <c r="D51" s="405">
        <f>SUM(D52:D54)</f>
        <v>1064</v>
      </c>
      <c r="E51" s="388">
        <f>SUM(E52:E54)</f>
        <v>1020</v>
      </c>
    </row>
    <row r="52" spans="1:5" s="415" customFormat="1" ht="12" customHeight="1">
      <c r="A52" s="368" t="s">
        <v>69</v>
      </c>
      <c r="B52" s="416" t="s">
        <v>367</v>
      </c>
      <c r="C52" s="407"/>
      <c r="D52" s="407"/>
      <c r="E52" s="390"/>
    </row>
    <row r="53" spans="1:5" s="415" customFormat="1" ht="12" customHeight="1">
      <c r="A53" s="367" t="s">
        <v>70</v>
      </c>
      <c r="B53" s="417" t="s">
        <v>368</v>
      </c>
      <c r="C53" s="406"/>
      <c r="D53" s="406"/>
      <c r="E53" s="389"/>
    </row>
    <row r="54" spans="1:5" s="415" customFormat="1" ht="12" customHeight="1">
      <c r="A54" s="367" t="s">
        <v>369</v>
      </c>
      <c r="B54" s="417" t="s">
        <v>370</v>
      </c>
      <c r="C54" s="406"/>
      <c r="D54" s="406">
        <v>1064</v>
      </c>
      <c r="E54" s="389">
        <v>1020</v>
      </c>
    </row>
    <row r="55" spans="1:5" s="415" customFormat="1" ht="12" customHeight="1" thickBot="1">
      <c r="A55" s="369" t="s">
        <v>371</v>
      </c>
      <c r="B55" s="418" t="s">
        <v>372</v>
      </c>
      <c r="C55" s="408"/>
      <c r="D55" s="408"/>
      <c r="E55" s="391"/>
    </row>
    <row r="56" spans="1:5" s="415" customFormat="1" ht="12" customHeight="1" thickBot="1">
      <c r="A56" s="373" t="s">
        <v>13</v>
      </c>
      <c r="B56" s="395" t="s">
        <v>373</v>
      </c>
      <c r="C56" s="405">
        <f>SUM(C57:C59)</f>
        <v>33500</v>
      </c>
      <c r="D56" s="405">
        <f>SUM(D57:D59)</f>
        <v>33500</v>
      </c>
      <c r="E56" s="388">
        <f>SUM(E57:E59)</f>
        <v>37635</v>
      </c>
    </row>
    <row r="57" spans="1:5" s="415" customFormat="1" ht="12" customHeight="1">
      <c r="A57" s="368" t="s">
        <v>130</v>
      </c>
      <c r="B57" s="416" t="s">
        <v>374</v>
      </c>
      <c r="C57" s="409">
        <v>33500</v>
      </c>
      <c r="D57" s="409">
        <v>33500</v>
      </c>
      <c r="E57" s="392">
        <v>36635</v>
      </c>
    </row>
    <row r="58" spans="1:5" s="415" customFormat="1" ht="12" customHeight="1">
      <c r="A58" s="367" t="s">
        <v>131</v>
      </c>
      <c r="B58" s="417" t="s">
        <v>375</v>
      </c>
      <c r="C58" s="409"/>
      <c r="D58" s="409"/>
      <c r="E58" s="392"/>
    </row>
    <row r="59" spans="1:5" s="415" customFormat="1" ht="12" customHeight="1">
      <c r="A59" s="367" t="s">
        <v>158</v>
      </c>
      <c r="B59" s="417" t="s">
        <v>376</v>
      </c>
      <c r="C59" s="409"/>
      <c r="D59" s="409"/>
      <c r="E59" s="392">
        <v>1000</v>
      </c>
    </row>
    <row r="60" spans="1:5" s="415" customFormat="1" ht="12" customHeight="1" thickBot="1">
      <c r="A60" s="369" t="s">
        <v>377</v>
      </c>
      <c r="B60" s="418" t="s">
        <v>378</v>
      </c>
      <c r="C60" s="409"/>
      <c r="D60" s="409"/>
      <c r="E60" s="392"/>
    </row>
    <row r="61" spans="1:5" s="415" customFormat="1" ht="12" customHeight="1" thickBot="1">
      <c r="A61" s="373" t="s">
        <v>14</v>
      </c>
      <c r="B61" s="374" t="s">
        <v>379</v>
      </c>
      <c r="C61" s="411">
        <f>+C6+C13+C20+C27+C34+C45+C51+C56</f>
        <v>345300</v>
      </c>
      <c r="D61" s="411">
        <f>+D6+D13+D20+D27+D34+D45+D51+D56</f>
        <v>354791</v>
      </c>
      <c r="E61" s="424">
        <f>+E6+E13+E20+E27+E34+E45+E51+E56</f>
        <v>386023</v>
      </c>
    </row>
    <row r="62" spans="1:5" s="415" customFormat="1" ht="12" customHeight="1" thickBot="1">
      <c r="A62" s="429" t="s">
        <v>380</v>
      </c>
      <c r="B62" s="395" t="s">
        <v>381</v>
      </c>
      <c r="C62" s="405">
        <f>+C63+C64+C65</f>
        <v>0</v>
      </c>
      <c r="D62" s="405">
        <f>+D63+D64+D65</f>
        <v>0</v>
      </c>
      <c r="E62" s="388">
        <f>+E63+E64+E65</f>
        <v>0</v>
      </c>
    </row>
    <row r="63" spans="1:5" s="415" customFormat="1" ht="12" customHeight="1">
      <c r="A63" s="368" t="s">
        <v>382</v>
      </c>
      <c r="B63" s="416" t="s">
        <v>383</v>
      </c>
      <c r="C63" s="409"/>
      <c r="D63" s="409"/>
      <c r="E63" s="392"/>
    </row>
    <row r="64" spans="1:5" s="415" customFormat="1" ht="12" customHeight="1">
      <c r="A64" s="367" t="s">
        <v>384</v>
      </c>
      <c r="B64" s="417" t="s">
        <v>385</v>
      </c>
      <c r="C64" s="409"/>
      <c r="D64" s="409"/>
      <c r="E64" s="392"/>
    </row>
    <row r="65" spans="1:5" s="415" customFormat="1" ht="12" customHeight="1" thickBot="1">
      <c r="A65" s="369" t="s">
        <v>386</v>
      </c>
      <c r="B65" s="353" t="s">
        <v>431</v>
      </c>
      <c r="C65" s="409"/>
      <c r="D65" s="409"/>
      <c r="E65" s="392"/>
    </row>
    <row r="66" spans="1:5" s="415" customFormat="1" ht="12" customHeight="1" thickBot="1">
      <c r="A66" s="429" t="s">
        <v>388</v>
      </c>
      <c r="B66" s="395" t="s">
        <v>389</v>
      </c>
      <c r="C66" s="405">
        <f>+C67+C68+C69+C70</f>
        <v>0</v>
      </c>
      <c r="D66" s="405">
        <f>+D67+D68+D69+D70</f>
        <v>0</v>
      </c>
      <c r="E66" s="388">
        <f>+E67+E68+E69+E70</f>
        <v>0</v>
      </c>
    </row>
    <row r="67" spans="1:5" s="415" customFormat="1" ht="13.5" customHeight="1">
      <c r="A67" s="368" t="s">
        <v>107</v>
      </c>
      <c r="B67" s="416" t="s">
        <v>390</v>
      </c>
      <c r="C67" s="409"/>
      <c r="D67" s="409"/>
      <c r="E67" s="392"/>
    </row>
    <row r="68" spans="1:5" s="415" customFormat="1" ht="12" customHeight="1">
      <c r="A68" s="367" t="s">
        <v>108</v>
      </c>
      <c r="B68" s="417" t="s">
        <v>391</v>
      </c>
      <c r="C68" s="409"/>
      <c r="D68" s="409"/>
      <c r="E68" s="392"/>
    </row>
    <row r="69" spans="1:5" s="415" customFormat="1" ht="12" customHeight="1">
      <c r="A69" s="367" t="s">
        <v>392</v>
      </c>
      <c r="B69" s="417" t="s">
        <v>393</v>
      </c>
      <c r="C69" s="409"/>
      <c r="D69" s="409"/>
      <c r="E69" s="392"/>
    </row>
    <row r="70" spans="1:5" s="415" customFormat="1" ht="12" customHeight="1" thickBot="1">
      <c r="A70" s="369" t="s">
        <v>394</v>
      </c>
      <c r="B70" s="418" t="s">
        <v>395</v>
      </c>
      <c r="C70" s="409"/>
      <c r="D70" s="409"/>
      <c r="E70" s="392"/>
    </row>
    <row r="71" spans="1:5" s="415" customFormat="1" ht="12" customHeight="1" thickBot="1">
      <c r="A71" s="429" t="s">
        <v>396</v>
      </c>
      <c r="B71" s="395" t="s">
        <v>397</v>
      </c>
      <c r="C71" s="405">
        <f>+C72+C73</f>
        <v>36421</v>
      </c>
      <c r="D71" s="405">
        <f>+D72+D73</f>
        <v>57989</v>
      </c>
      <c r="E71" s="388">
        <f>+E72+E73</f>
        <v>57989</v>
      </c>
    </row>
    <row r="72" spans="1:5" s="415" customFormat="1" ht="12" customHeight="1">
      <c r="A72" s="368" t="s">
        <v>398</v>
      </c>
      <c r="B72" s="416" t="s">
        <v>399</v>
      </c>
      <c r="C72" s="409">
        <v>36421</v>
      </c>
      <c r="D72" s="409">
        <v>57989</v>
      </c>
      <c r="E72" s="392">
        <v>57989</v>
      </c>
    </row>
    <row r="73" spans="1:5" s="415" customFormat="1" ht="12" customHeight="1" thickBot="1">
      <c r="A73" s="369" t="s">
        <v>400</v>
      </c>
      <c r="B73" s="418" t="s">
        <v>401</v>
      </c>
      <c r="C73" s="409"/>
      <c r="D73" s="409"/>
      <c r="E73" s="392"/>
    </row>
    <row r="74" spans="1:5" s="415" customFormat="1" ht="12" customHeight="1" thickBot="1">
      <c r="A74" s="429" t="s">
        <v>402</v>
      </c>
      <c r="B74" s="395" t="s">
        <v>403</v>
      </c>
      <c r="C74" s="405">
        <f>+C75+C76+C78+C77</f>
        <v>108210</v>
      </c>
      <c r="D74" s="405">
        <f>+D75+D76+D78+D77</f>
        <v>107722</v>
      </c>
      <c r="E74" s="399">
        <f>+E75+E76+E78+E77</f>
        <v>100880</v>
      </c>
    </row>
    <row r="75" spans="1:5" s="415" customFormat="1" ht="12" customHeight="1">
      <c r="A75" s="368" t="s">
        <v>404</v>
      </c>
      <c r="B75" s="416" t="s">
        <v>405</v>
      </c>
      <c r="C75" s="409"/>
      <c r="D75" s="409"/>
      <c r="E75" s="392">
        <v>5318</v>
      </c>
    </row>
    <row r="76" spans="1:5" s="415" customFormat="1" ht="12" customHeight="1">
      <c r="A76" s="367" t="s">
        <v>406</v>
      </c>
      <c r="B76" s="417" t="s">
        <v>407</v>
      </c>
      <c r="C76" s="409"/>
      <c r="D76" s="409"/>
      <c r="E76" s="392"/>
    </row>
    <row r="77" spans="1:5" s="415" customFormat="1" ht="12" customHeight="1">
      <c r="A77" s="369" t="s">
        <v>408</v>
      </c>
      <c r="B77" s="418" t="s">
        <v>739</v>
      </c>
      <c r="C77" s="409">
        <v>108210</v>
      </c>
      <c r="D77" s="409">
        <v>107722</v>
      </c>
      <c r="E77" s="392">
        <v>95562</v>
      </c>
    </row>
    <row r="78" spans="1:5" s="415" customFormat="1" ht="12" customHeight="1" thickBot="1">
      <c r="A78" s="369" t="s">
        <v>738</v>
      </c>
      <c r="B78" s="397" t="s">
        <v>409</v>
      </c>
      <c r="C78" s="409"/>
      <c r="D78" s="409"/>
      <c r="E78" s="392"/>
    </row>
    <row r="79" spans="1:5" s="415" customFormat="1" ht="12" customHeight="1" thickBot="1">
      <c r="A79" s="429" t="s">
        <v>410</v>
      </c>
      <c r="B79" s="395" t="s">
        <v>411</v>
      </c>
      <c r="C79" s="405">
        <f>+C80+C81+C82+C83</f>
        <v>0</v>
      </c>
      <c r="D79" s="405">
        <f>+D80+D81+D82+D83</f>
        <v>0</v>
      </c>
      <c r="E79" s="388">
        <f>+E80+E81+E82+E83</f>
        <v>0</v>
      </c>
    </row>
    <row r="80" spans="1:5" s="415" customFormat="1" ht="12" customHeight="1">
      <c r="A80" s="419" t="s">
        <v>412</v>
      </c>
      <c r="B80" s="416" t="s">
        <v>413</v>
      </c>
      <c r="C80" s="409"/>
      <c r="D80" s="409"/>
      <c r="E80" s="392"/>
    </row>
    <row r="81" spans="1:5" s="415" customFormat="1" ht="12" customHeight="1">
      <c r="A81" s="420" t="s">
        <v>414</v>
      </c>
      <c r="B81" s="417" t="s">
        <v>415</v>
      </c>
      <c r="C81" s="409"/>
      <c r="D81" s="409"/>
      <c r="E81" s="392"/>
    </row>
    <row r="82" spans="1:5" s="415" customFormat="1" ht="12" customHeight="1">
      <c r="A82" s="420" t="s">
        <v>416</v>
      </c>
      <c r="B82" s="417" t="s">
        <v>417</v>
      </c>
      <c r="C82" s="409"/>
      <c r="D82" s="409"/>
      <c r="E82" s="392"/>
    </row>
    <row r="83" spans="1:5" s="415" customFormat="1" ht="12" customHeight="1" thickBot="1">
      <c r="A83" s="430" t="s">
        <v>418</v>
      </c>
      <c r="B83" s="397" t="s">
        <v>419</v>
      </c>
      <c r="C83" s="409"/>
      <c r="D83" s="409"/>
      <c r="E83" s="392"/>
    </row>
    <row r="84" spans="1:5" s="415" customFormat="1" ht="12" customHeight="1" thickBot="1">
      <c r="A84" s="429" t="s">
        <v>420</v>
      </c>
      <c r="B84" s="395" t="s">
        <v>421</v>
      </c>
      <c r="C84" s="432"/>
      <c r="D84" s="432"/>
      <c r="E84" s="433"/>
    </row>
    <row r="85" spans="1:5" s="415" customFormat="1" ht="12" customHeight="1" thickBot="1">
      <c r="A85" s="429" t="s">
        <v>422</v>
      </c>
      <c r="B85" s="351" t="s">
        <v>423</v>
      </c>
      <c r="C85" s="411">
        <f>+C62+C66+C71+C74+C79+C84</f>
        <v>144631</v>
      </c>
      <c r="D85" s="411">
        <f>+D62+D66+D71+D74+D79+D84</f>
        <v>165711</v>
      </c>
      <c r="E85" s="424">
        <f>+E62+E66+E71+E74+E79+E84</f>
        <v>158869</v>
      </c>
    </row>
    <row r="86" spans="1:5" s="415" customFormat="1" ht="12" customHeight="1" thickBot="1">
      <c r="A86" s="431" t="s">
        <v>424</v>
      </c>
      <c r="B86" s="354" t="s">
        <v>425</v>
      </c>
      <c r="C86" s="411">
        <f>+C61+C85</f>
        <v>489931</v>
      </c>
      <c r="D86" s="411">
        <f>+D61+D85</f>
        <v>520502</v>
      </c>
      <c r="E86" s="424">
        <f>+E61+E85</f>
        <v>544892</v>
      </c>
    </row>
    <row r="87" spans="1:5" s="415" customFormat="1" ht="12" customHeight="1">
      <c r="A87" s="349"/>
      <c r="B87" s="349"/>
      <c r="C87" s="350"/>
      <c r="D87" s="350"/>
      <c r="E87" s="350"/>
    </row>
    <row r="88" spans="1:5" ht="16.5" customHeight="1">
      <c r="A88" s="744" t="s">
        <v>35</v>
      </c>
      <c r="B88" s="744"/>
      <c r="C88" s="744"/>
      <c r="D88" s="744"/>
      <c r="E88" s="744"/>
    </row>
    <row r="89" spans="1:5" s="421" customFormat="1" ht="16.5" customHeight="1" thickBot="1">
      <c r="A89" s="44" t="s">
        <v>111</v>
      </c>
      <c r="B89" s="44"/>
      <c r="C89" s="382"/>
      <c r="D89" s="382"/>
      <c r="E89" s="382" t="s">
        <v>157</v>
      </c>
    </row>
    <row r="90" spans="1:5" s="421" customFormat="1" ht="16.5" customHeight="1">
      <c r="A90" s="745" t="s">
        <v>59</v>
      </c>
      <c r="B90" s="747" t="s">
        <v>178</v>
      </c>
      <c r="C90" s="749" t="str">
        <f>+C3</f>
        <v>2016. évi</v>
      </c>
      <c r="D90" s="749"/>
      <c r="E90" s="750"/>
    </row>
    <row r="91" spans="1:5" ht="37.5" customHeight="1" thickBot="1">
      <c r="A91" s="746"/>
      <c r="B91" s="748"/>
      <c r="C91" s="45" t="s">
        <v>179</v>
      </c>
      <c r="D91" s="45" t="s">
        <v>183</v>
      </c>
      <c r="E91" s="46" t="s">
        <v>184</v>
      </c>
    </row>
    <row r="92" spans="1:5" s="414" customFormat="1" ht="12" customHeight="1" thickBot="1">
      <c r="A92" s="378" t="s">
        <v>426</v>
      </c>
      <c r="B92" s="379" t="s">
        <v>427</v>
      </c>
      <c r="C92" s="379" t="s">
        <v>428</v>
      </c>
      <c r="D92" s="379" t="s">
        <v>429</v>
      </c>
      <c r="E92" s="380" t="s">
        <v>430</v>
      </c>
    </row>
    <row r="93" spans="1:5" ht="12" customHeight="1" thickBot="1">
      <c r="A93" s="375" t="s">
        <v>6</v>
      </c>
      <c r="B93" s="377" t="s">
        <v>432</v>
      </c>
      <c r="C93" s="404">
        <f>SUM(C94:C98)</f>
        <v>367095</v>
      </c>
      <c r="D93" s="404">
        <f>SUM(D94:D98)</f>
        <v>380571</v>
      </c>
      <c r="E93" s="359">
        <f>SUM(E94:E98)</f>
        <v>305061</v>
      </c>
    </row>
    <row r="94" spans="1:6" ht="12" customHeight="1">
      <c r="A94" s="370" t="s">
        <v>71</v>
      </c>
      <c r="B94" s="363" t="s">
        <v>36</v>
      </c>
      <c r="C94" s="96">
        <v>159689</v>
      </c>
      <c r="D94" s="96">
        <v>164035</v>
      </c>
      <c r="E94" s="358">
        <v>158017</v>
      </c>
      <c r="F94" s="413">
        <f>'6.1. sz. mell'!E92+'7.1. sz. mell'!E45+'8.1. sz. mell.'!E45+'8.2. sz. mell.'!E45</f>
        <v>158017</v>
      </c>
    </row>
    <row r="95" spans="1:6" ht="12" customHeight="1">
      <c r="A95" s="367" t="s">
        <v>72</v>
      </c>
      <c r="B95" s="361" t="s">
        <v>132</v>
      </c>
      <c r="C95" s="406">
        <v>35987</v>
      </c>
      <c r="D95" s="406">
        <v>37597</v>
      </c>
      <c r="E95" s="389">
        <v>34872</v>
      </c>
      <c r="F95" s="413">
        <f>'6.1. sz. mell'!E93+'7.1. sz. mell'!E46+'8.1. sz. mell.'!E46+'8.2. sz. mell.'!E46</f>
        <v>34872</v>
      </c>
    </row>
    <row r="96" spans="1:6" ht="12" customHeight="1">
      <c r="A96" s="367" t="s">
        <v>73</v>
      </c>
      <c r="B96" s="361" t="s">
        <v>100</v>
      </c>
      <c r="C96" s="408">
        <v>128636</v>
      </c>
      <c r="D96" s="408">
        <v>134363</v>
      </c>
      <c r="E96" s="391">
        <v>101218</v>
      </c>
      <c r="F96" s="413">
        <f>'6.1. sz. mell'!E94+'7.1. sz. mell'!E47+'8.1. sz. mell.'!E47+'8.2. sz. mell.'!E47</f>
        <v>101218</v>
      </c>
    </row>
    <row r="97" spans="1:6" ht="12" customHeight="1">
      <c r="A97" s="367" t="s">
        <v>74</v>
      </c>
      <c r="B97" s="364" t="s">
        <v>133</v>
      </c>
      <c r="C97" s="408">
        <v>7248</v>
      </c>
      <c r="D97" s="408">
        <v>7748</v>
      </c>
      <c r="E97" s="391">
        <v>7919</v>
      </c>
      <c r="F97" s="413">
        <f>'6.1. sz. mell'!E95+'7.1. sz. mell'!E48+'8.1. sz. mell.'!E48+'8.2. sz. mell.'!E48</f>
        <v>7919</v>
      </c>
    </row>
    <row r="98" spans="1:6" ht="12" customHeight="1">
      <c r="A98" s="367" t="s">
        <v>83</v>
      </c>
      <c r="B98" s="372" t="s">
        <v>134</v>
      </c>
      <c r="C98" s="408">
        <v>35535</v>
      </c>
      <c r="D98" s="408">
        <v>36828</v>
      </c>
      <c r="E98" s="391">
        <v>3035</v>
      </c>
      <c r="F98" s="413">
        <f>'6.1. sz. mell'!E96+'7.1. sz. mell'!E49+'8.1. sz. mell.'!E49+'8.2. sz. mell.'!E49</f>
        <v>3035</v>
      </c>
    </row>
    <row r="99" spans="1:5" ht="12" customHeight="1">
      <c r="A99" s="367" t="s">
        <v>75</v>
      </c>
      <c r="B99" s="361" t="s">
        <v>433</v>
      </c>
      <c r="C99" s="408"/>
      <c r="D99" s="408"/>
      <c r="E99" s="391"/>
    </row>
    <row r="100" spans="1:5" ht="12" customHeight="1">
      <c r="A100" s="367" t="s">
        <v>76</v>
      </c>
      <c r="B100" s="384" t="s">
        <v>742</v>
      </c>
      <c r="C100" s="408"/>
      <c r="D100" s="408"/>
      <c r="E100" s="391"/>
    </row>
    <row r="101" spans="1:5" ht="12" customHeight="1">
      <c r="A101" s="367" t="s">
        <v>84</v>
      </c>
      <c r="B101" s="385" t="s">
        <v>750</v>
      </c>
      <c r="C101" s="408"/>
      <c r="D101" s="408"/>
      <c r="E101" s="391"/>
    </row>
    <row r="102" spans="1:5" ht="22.5">
      <c r="A102" s="367" t="s">
        <v>85</v>
      </c>
      <c r="B102" s="385" t="s">
        <v>743</v>
      </c>
      <c r="C102" s="408"/>
      <c r="D102" s="408"/>
      <c r="E102" s="391"/>
    </row>
    <row r="103" spans="1:5" ht="12" customHeight="1">
      <c r="A103" s="367" t="s">
        <v>86</v>
      </c>
      <c r="B103" s="384" t="s">
        <v>437</v>
      </c>
      <c r="C103" s="408">
        <v>1803</v>
      </c>
      <c r="D103" s="408">
        <v>1762</v>
      </c>
      <c r="E103" s="391">
        <v>633</v>
      </c>
    </row>
    <row r="104" spans="1:5" ht="12" customHeight="1">
      <c r="A104" s="367" t="s">
        <v>87</v>
      </c>
      <c r="B104" s="384" t="s">
        <v>744</v>
      </c>
      <c r="C104" s="408">
        <v>10</v>
      </c>
      <c r="D104" s="408">
        <v>10</v>
      </c>
      <c r="E104" s="391"/>
    </row>
    <row r="105" spans="1:5" ht="22.5">
      <c r="A105" s="367" t="s">
        <v>89</v>
      </c>
      <c r="B105" s="385" t="s">
        <v>745</v>
      </c>
      <c r="C105" s="408"/>
      <c r="D105" s="408"/>
      <c r="E105" s="391"/>
    </row>
    <row r="106" spans="1:5" ht="12" customHeight="1">
      <c r="A106" s="366" t="s">
        <v>135</v>
      </c>
      <c r="B106" s="386" t="s">
        <v>746</v>
      </c>
      <c r="C106" s="408"/>
      <c r="D106" s="408"/>
      <c r="E106" s="391"/>
    </row>
    <row r="107" spans="1:5" ht="12" customHeight="1">
      <c r="A107" s="367" t="s">
        <v>441</v>
      </c>
      <c r="B107" s="386" t="s">
        <v>747</v>
      </c>
      <c r="C107" s="408"/>
      <c r="D107" s="408"/>
      <c r="E107" s="391"/>
    </row>
    <row r="108" spans="1:5" ht="12" customHeight="1">
      <c r="A108" s="369" t="s">
        <v>443</v>
      </c>
      <c r="B108" s="386" t="s">
        <v>748</v>
      </c>
      <c r="C108" s="408">
        <v>685</v>
      </c>
      <c r="D108" s="408">
        <v>1985</v>
      </c>
      <c r="E108" s="391">
        <v>2403</v>
      </c>
    </row>
    <row r="109" spans="1:5" ht="12" customHeight="1" thickBot="1">
      <c r="A109" s="371" t="s">
        <v>740</v>
      </c>
      <c r="B109" s="387" t="s">
        <v>749</v>
      </c>
      <c r="C109" s="97">
        <v>33037</v>
      </c>
      <c r="D109" s="97">
        <v>32471</v>
      </c>
      <c r="E109" s="352">
        <v>0</v>
      </c>
    </row>
    <row r="110" spans="1:5" ht="12" customHeight="1" thickBot="1">
      <c r="A110" s="373" t="s">
        <v>7</v>
      </c>
      <c r="B110" s="376" t="s">
        <v>445</v>
      </c>
      <c r="C110" s="405">
        <f>+C111+C113+C115</f>
        <v>9724</v>
      </c>
      <c r="D110" s="405">
        <f>+D111+D113+D115</f>
        <v>27357</v>
      </c>
      <c r="E110" s="388">
        <f>+E111+E113+E115</f>
        <v>20568</v>
      </c>
    </row>
    <row r="111" spans="1:5" ht="12" customHeight="1">
      <c r="A111" s="368" t="s">
        <v>77</v>
      </c>
      <c r="B111" s="361" t="s">
        <v>156</v>
      </c>
      <c r="C111" s="407">
        <v>6653</v>
      </c>
      <c r="D111" s="407">
        <v>16325</v>
      </c>
      <c r="E111" s="390">
        <v>9958</v>
      </c>
    </row>
    <row r="112" spans="1:5" ht="12" customHeight="1">
      <c r="A112" s="368" t="s">
        <v>78</v>
      </c>
      <c r="B112" s="365" t="s">
        <v>446</v>
      </c>
      <c r="C112" s="407"/>
      <c r="D112" s="407"/>
      <c r="E112" s="390"/>
    </row>
    <row r="113" spans="1:5" ht="15.75">
      <c r="A113" s="368" t="s">
        <v>79</v>
      </c>
      <c r="B113" s="365" t="s">
        <v>136</v>
      </c>
      <c r="C113" s="406">
        <v>3071</v>
      </c>
      <c r="D113" s="406">
        <v>11032</v>
      </c>
      <c r="E113" s="389">
        <v>10610</v>
      </c>
    </row>
    <row r="114" spans="1:5" ht="12" customHeight="1">
      <c r="A114" s="368" t="s">
        <v>80</v>
      </c>
      <c r="B114" s="365" t="s">
        <v>447</v>
      </c>
      <c r="C114" s="406"/>
      <c r="D114" s="406"/>
      <c r="E114" s="389"/>
    </row>
    <row r="115" spans="1:5" ht="12" customHeight="1">
      <c r="A115" s="368" t="s">
        <v>81</v>
      </c>
      <c r="B115" s="397" t="s">
        <v>159</v>
      </c>
      <c r="C115" s="406"/>
      <c r="D115" s="406"/>
      <c r="E115" s="389"/>
    </row>
    <row r="116" spans="1:5" ht="21.75" customHeight="1">
      <c r="A116" s="368" t="s">
        <v>88</v>
      </c>
      <c r="B116" s="396" t="s">
        <v>448</v>
      </c>
      <c r="C116" s="406"/>
      <c r="D116" s="406"/>
      <c r="E116" s="389"/>
    </row>
    <row r="117" spans="1:5" ht="24" customHeight="1">
      <c r="A117" s="368" t="s">
        <v>90</v>
      </c>
      <c r="B117" s="412" t="s">
        <v>449</v>
      </c>
      <c r="C117" s="406"/>
      <c r="D117" s="406"/>
      <c r="E117" s="389"/>
    </row>
    <row r="118" spans="1:5" ht="22.5">
      <c r="A118" s="368" t="s">
        <v>137</v>
      </c>
      <c r="B118" s="385" t="s">
        <v>436</v>
      </c>
      <c r="C118" s="406"/>
      <c r="D118" s="406"/>
      <c r="E118" s="389"/>
    </row>
    <row r="119" spans="1:5" ht="12" customHeight="1">
      <c r="A119" s="368" t="s">
        <v>138</v>
      </c>
      <c r="B119" s="385" t="s">
        <v>450</v>
      </c>
      <c r="C119" s="406"/>
      <c r="D119" s="406"/>
      <c r="E119" s="389"/>
    </row>
    <row r="120" spans="1:5" ht="12" customHeight="1">
      <c r="A120" s="368" t="s">
        <v>139</v>
      </c>
      <c r="B120" s="385" t="s">
        <v>451</v>
      </c>
      <c r="C120" s="406"/>
      <c r="D120" s="406"/>
      <c r="E120" s="389"/>
    </row>
    <row r="121" spans="1:5" s="434" customFormat="1" ht="22.5">
      <c r="A121" s="368" t="s">
        <v>452</v>
      </c>
      <c r="B121" s="385" t="s">
        <v>439</v>
      </c>
      <c r="C121" s="406"/>
      <c r="D121" s="406"/>
      <c r="E121" s="389"/>
    </row>
    <row r="122" spans="1:5" ht="12" customHeight="1">
      <c r="A122" s="368" t="s">
        <v>453</v>
      </c>
      <c r="B122" s="385" t="s">
        <v>454</v>
      </c>
      <c r="C122" s="406"/>
      <c r="D122" s="406"/>
      <c r="E122" s="389"/>
    </row>
    <row r="123" spans="1:5" ht="12" customHeight="1" thickBot="1">
      <c r="A123" s="366" t="s">
        <v>455</v>
      </c>
      <c r="B123" s="385" t="s">
        <v>456</v>
      </c>
      <c r="C123" s="408"/>
      <c r="D123" s="408"/>
      <c r="E123" s="391"/>
    </row>
    <row r="124" spans="1:5" ht="12" customHeight="1" thickBot="1">
      <c r="A124" s="373" t="s">
        <v>8</v>
      </c>
      <c r="B124" s="381" t="s">
        <v>457</v>
      </c>
      <c r="C124" s="405">
        <f>+C125+C126</f>
        <v>0</v>
      </c>
      <c r="D124" s="405">
        <f>+D125+D126</f>
        <v>0</v>
      </c>
      <c r="E124" s="388">
        <f>+E125+E126</f>
        <v>0</v>
      </c>
    </row>
    <row r="125" spans="1:5" ht="12" customHeight="1">
      <c r="A125" s="368" t="s">
        <v>60</v>
      </c>
      <c r="B125" s="362" t="s">
        <v>46</v>
      </c>
      <c r="C125" s="407"/>
      <c r="D125" s="407"/>
      <c r="E125" s="390"/>
    </row>
    <row r="126" spans="1:5" ht="12" customHeight="1" thickBot="1">
      <c r="A126" s="369" t="s">
        <v>61</v>
      </c>
      <c r="B126" s="365" t="s">
        <v>47</v>
      </c>
      <c r="C126" s="408"/>
      <c r="D126" s="408"/>
      <c r="E126" s="391"/>
    </row>
    <row r="127" spans="1:5" ht="12" customHeight="1" thickBot="1">
      <c r="A127" s="373" t="s">
        <v>9</v>
      </c>
      <c r="B127" s="381" t="s">
        <v>458</v>
      </c>
      <c r="C127" s="405">
        <f>+C93+C110+C124</f>
        <v>376819</v>
      </c>
      <c r="D127" s="405">
        <f>+D93+D110+D124</f>
        <v>407928</v>
      </c>
      <c r="E127" s="388">
        <f>+E93+E110+E124</f>
        <v>325629</v>
      </c>
    </row>
    <row r="128" spans="1:5" ht="12" customHeight="1" thickBot="1">
      <c r="A128" s="373" t="s">
        <v>10</v>
      </c>
      <c r="B128" s="381" t="s">
        <v>459</v>
      </c>
      <c r="C128" s="405">
        <f>+C129+C130+C131</f>
        <v>0</v>
      </c>
      <c r="D128" s="405">
        <f>+D129+D130+D131</f>
        <v>0</v>
      </c>
      <c r="E128" s="388">
        <f>+E129+E130+E131</f>
        <v>0</v>
      </c>
    </row>
    <row r="129" spans="1:5" ht="12" customHeight="1">
      <c r="A129" s="368" t="s">
        <v>64</v>
      </c>
      <c r="B129" s="362" t="s">
        <v>460</v>
      </c>
      <c r="C129" s="406"/>
      <c r="D129" s="406"/>
      <c r="E129" s="389"/>
    </row>
    <row r="130" spans="1:5" ht="12" customHeight="1">
      <c r="A130" s="368" t="s">
        <v>65</v>
      </c>
      <c r="B130" s="362" t="s">
        <v>461</v>
      </c>
      <c r="C130" s="406"/>
      <c r="D130" s="406"/>
      <c r="E130" s="389"/>
    </row>
    <row r="131" spans="1:5" ht="12" customHeight="1" thickBot="1">
      <c r="A131" s="366" t="s">
        <v>66</v>
      </c>
      <c r="B131" s="360" t="s">
        <v>462</v>
      </c>
      <c r="C131" s="406"/>
      <c r="D131" s="406"/>
      <c r="E131" s="389"/>
    </row>
    <row r="132" spans="1:5" ht="12" customHeight="1" thickBot="1">
      <c r="A132" s="373" t="s">
        <v>11</v>
      </c>
      <c r="B132" s="381" t="s">
        <v>463</v>
      </c>
      <c r="C132" s="405">
        <f>+C133+C134+C136+C135</f>
        <v>0</v>
      </c>
      <c r="D132" s="405">
        <f>+D133+D134+D136+D135</f>
        <v>0</v>
      </c>
      <c r="E132" s="405">
        <f>+E133+E134+E136+E135</f>
        <v>0</v>
      </c>
    </row>
    <row r="133" spans="1:5" ht="12" customHeight="1">
      <c r="A133" s="368" t="s">
        <v>67</v>
      </c>
      <c r="B133" s="362" t="s">
        <v>464</v>
      </c>
      <c r="C133" s="406"/>
      <c r="D133" s="406"/>
      <c r="E133" s="389"/>
    </row>
    <row r="134" spans="1:5" ht="12" customHeight="1">
      <c r="A134" s="368" t="s">
        <v>68</v>
      </c>
      <c r="B134" s="361" t="s">
        <v>465</v>
      </c>
      <c r="C134" s="406"/>
      <c r="D134" s="406"/>
      <c r="E134" s="389"/>
    </row>
    <row r="135" spans="1:5" ht="12" customHeight="1">
      <c r="A135" s="368" t="s">
        <v>360</v>
      </c>
      <c r="B135" s="362" t="s">
        <v>466</v>
      </c>
      <c r="C135" s="406"/>
      <c r="D135" s="406"/>
      <c r="E135" s="389"/>
    </row>
    <row r="136" spans="1:5" ht="12" customHeight="1" thickBot="1">
      <c r="A136" s="366" t="s">
        <v>362</v>
      </c>
      <c r="B136" s="360" t="s">
        <v>467</v>
      </c>
      <c r="C136" s="406"/>
      <c r="D136" s="406"/>
      <c r="E136" s="389"/>
    </row>
    <row r="137" spans="1:5" ht="12" customHeight="1" thickBot="1">
      <c r="A137" s="373" t="s">
        <v>12</v>
      </c>
      <c r="B137" s="381" t="s">
        <v>680</v>
      </c>
      <c r="C137" s="411">
        <f>+C138+C139+C141+C142+C140</f>
        <v>113062</v>
      </c>
      <c r="D137" s="411">
        <f>+D138+D139+D141+D142+D140</f>
        <v>112574</v>
      </c>
      <c r="E137" s="530">
        <f>+E138+E139+E141+E142+E140</f>
        <v>100414</v>
      </c>
    </row>
    <row r="138" spans="1:5" ht="12" customHeight="1">
      <c r="A138" s="368" t="s">
        <v>69</v>
      </c>
      <c r="B138" s="362" t="s">
        <v>468</v>
      </c>
      <c r="C138" s="406"/>
      <c r="D138" s="406"/>
      <c r="E138" s="389"/>
    </row>
    <row r="139" spans="1:5" ht="12" customHeight="1">
      <c r="A139" s="368" t="s">
        <v>70</v>
      </c>
      <c r="B139" s="362" t="s">
        <v>469</v>
      </c>
      <c r="C139" s="406">
        <v>4852</v>
      </c>
      <c r="D139" s="406">
        <v>4852</v>
      </c>
      <c r="E139" s="389">
        <v>4852</v>
      </c>
    </row>
    <row r="140" spans="1:5" ht="12" customHeight="1">
      <c r="A140" s="368" t="s">
        <v>369</v>
      </c>
      <c r="B140" s="396" t="s">
        <v>739</v>
      </c>
      <c r="C140" s="406">
        <v>108210</v>
      </c>
      <c r="D140" s="406">
        <v>107722</v>
      </c>
      <c r="E140" s="389">
        <v>95562</v>
      </c>
    </row>
    <row r="141" spans="1:5" ht="12" customHeight="1">
      <c r="A141" s="368" t="s">
        <v>371</v>
      </c>
      <c r="B141" s="362" t="s">
        <v>595</v>
      </c>
      <c r="C141" s="406"/>
      <c r="D141" s="406"/>
      <c r="E141" s="389"/>
    </row>
    <row r="142" spans="1:5" ht="12" customHeight="1" thickBot="1">
      <c r="A142" s="366" t="s">
        <v>678</v>
      </c>
      <c r="B142" s="360" t="s">
        <v>513</v>
      </c>
      <c r="C142" s="406"/>
      <c r="D142" s="406"/>
      <c r="E142" s="389"/>
    </row>
    <row r="143" spans="1:9" ht="15" customHeight="1" thickBot="1">
      <c r="A143" s="373" t="s">
        <v>13</v>
      </c>
      <c r="B143" s="381" t="s">
        <v>472</v>
      </c>
      <c r="C143" s="98">
        <f>+C144+C145+C146+C147</f>
        <v>0</v>
      </c>
      <c r="D143" s="98">
        <f>+D144+D145+D146+D147</f>
        <v>0</v>
      </c>
      <c r="E143" s="357">
        <f>+E144+E145+E146+E147</f>
        <v>0</v>
      </c>
      <c r="F143" s="422"/>
      <c r="G143" s="423"/>
      <c r="H143" s="423"/>
      <c r="I143" s="423"/>
    </row>
    <row r="144" spans="1:5" s="415" customFormat="1" ht="12.75" customHeight="1">
      <c r="A144" s="368" t="s">
        <v>130</v>
      </c>
      <c r="B144" s="362" t="s">
        <v>473</v>
      </c>
      <c r="C144" s="406"/>
      <c r="D144" s="406"/>
      <c r="E144" s="389"/>
    </row>
    <row r="145" spans="1:5" ht="12.75" customHeight="1">
      <c r="A145" s="368" t="s">
        <v>131</v>
      </c>
      <c r="B145" s="362" t="s">
        <v>474</v>
      </c>
      <c r="C145" s="406"/>
      <c r="D145" s="406"/>
      <c r="E145" s="389"/>
    </row>
    <row r="146" spans="1:5" ht="12.75" customHeight="1">
      <c r="A146" s="368" t="s">
        <v>158</v>
      </c>
      <c r="B146" s="362" t="s">
        <v>475</v>
      </c>
      <c r="C146" s="406"/>
      <c r="D146" s="406"/>
      <c r="E146" s="389"/>
    </row>
    <row r="147" spans="1:5" ht="12.75" customHeight="1" thickBot="1">
      <c r="A147" s="368" t="s">
        <v>377</v>
      </c>
      <c r="B147" s="362" t="s">
        <v>476</v>
      </c>
      <c r="C147" s="406"/>
      <c r="D147" s="406"/>
      <c r="E147" s="389"/>
    </row>
    <row r="148" spans="1:5" ht="16.5" thickBot="1">
      <c r="A148" s="373" t="s">
        <v>14</v>
      </c>
      <c r="B148" s="381" t="s">
        <v>477</v>
      </c>
      <c r="C148" s="355">
        <f>+C128+C132+C137+C143</f>
        <v>113062</v>
      </c>
      <c r="D148" s="355">
        <f>+D128+D132+D137+D143</f>
        <v>112574</v>
      </c>
      <c r="E148" s="356">
        <f>+E128+E132+E137+E143</f>
        <v>100414</v>
      </c>
    </row>
    <row r="149" spans="1:5" ht="16.5" thickBot="1">
      <c r="A149" s="398" t="s">
        <v>15</v>
      </c>
      <c r="B149" s="401" t="s">
        <v>478</v>
      </c>
      <c r="C149" s="355">
        <f>+C127+C148</f>
        <v>489881</v>
      </c>
      <c r="D149" s="355">
        <f>+D127+D148</f>
        <v>520502</v>
      </c>
      <c r="E149" s="356">
        <f>+E127+E148</f>
        <v>426043</v>
      </c>
    </row>
    <row r="151" spans="1:5" ht="18.75" customHeight="1">
      <c r="A151" s="743" t="s">
        <v>479</v>
      </c>
      <c r="B151" s="743"/>
      <c r="C151" s="743"/>
      <c r="D151" s="743"/>
      <c r="E151" s="743"/>
    </row>
    <row r="152" spans="1:5" ht="13.5" customHeight="1" thickBot="1">
      <c r="A152" s="383" t="s">
        <v>112</v>
      </c>
      <c r="B152" s="383"/>
      <c r="C152" s="413"/>
      <c r="E152" s="400" t="s">
        <v>157</v>
      </c>
    </row>
    <row r="153" spans="1:5" ht="21.75" thickBot="1">
      <c r="A153" s="373">
        <v>1</v>
      </c>
      <c r="B153" s="376" t="s">
        <v>480</v>
      </c>
      <c r="C153" s="399">
        <f>+C61-C127</f>
        <v>-31519</v>
      </c>
      <c r="D153" s="399">
        <f>+D61-D127</f>
        <v>-53137</v>
      </c>
      <c r="E153" s="399">
        <f>+E61-E127</f>
        <v>60394</v>
      </c>
    </row>
    <row r="154" spans="1:5" ht="21.75" thickBot="1">
      <c r="A154" s="373" t="s">
        <v>7</v>
      </c>
      <c r="B154" s="376" t="s">
        <v>481</v>
      </c>
      <c r="C154" s="399">
        <f>+C85-C148</f>
        <v>31569</v>
      </c>
      <c r="D154" s="399">
        <f>+D85-D148</f>
        <v>53137</v>
      </c>
      <c r="E154" s="399">
        <f>+E85-E148</f>
        <v>58455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6" ht="15.75">
      <c r="B166" s="402" t="s">
        <v>812</v>
      </c>
    </row>
  </sheetData>
  <sheetProtection/>
  <mergeCells count="9">
    <mergeCell ref="A151:E151"/>
    <mergeCell ref="A1:E1"/>
    <mergeCell ref="A88:E88"/>
    <mergeCell ref="A90:A91"/>
    <mergeCell ref="B90:B91"/>
    <mergeCell ref="C90:E90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Alattyán Község Önkormányzata
2016. ÉVI ZÁRSZÁMADÁSÁNAK PÉNZÜGYI MÉRLEGE&amp;10
&amp;R&amp;"Times New Roman CE,Félkövér dőlt"&amp;11 1.1. melléklet a ....../2017. (......) önkormányzati rendelethez</oddHeader>
  </headerFooter>
  <rowBreaks count="1" manualBreakCount="1">
    <brk id="8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8"/>
  <sheetViews>
    <sheetView zoomScaleSheetLayoutView="145" workbookViewId="0" topLeftCell="A28">
      <selection activeCell="M34" activeCellId="1" sqref="I13 M34"/>
    </sheetView>
  </sheetViews>
  <sheetFormatPr defaultColWidth="9.00390625" defaultRowHeight="12.75"/>
  <cols>
    <col min="1" max="1" width="18.625" style="577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512"/>
      <c r="B1" s="514"/>
      <c r="C1" s="558"/>
      <c r="D1" s="558"/>
      <c r="E1" s="654" t="str">
        <f>+CONCATENATE("8.1. melléklet a ……/",LEFT(ÖSSZEFÜGGÉSEK!A4,4)+1,". (……) önkormányzati rendelethez")</f>
        <v>8.1. melléklet a ……/2017. (……) önkormányzati rendelethez</v>
      </c>
    </row>
    <row r="2" spans="1:5" s="559" customFormat="1" ht="25.5" customHeight="1">
      <c r="A2" s="540" t="s">
        <v>146</v>
      </c>
      <c r="B2" s="786" t="s">
        <v>756</v>
      </c>
      <c r="C2" s="787"/>
      <c r="D2" s="788"/>
      <c r="E2" s="582"/>
    </row>
    <row r="3" spans="1:5" s="559" customFormat="1" ht="24.75" thickBot="1">
      <c r="A3" s="557" t="s">
        <v>145</v>
      </c>
      <c r="B3" s="789" t="s">
        <v>557</v>
      </c>
      <c r="C3" s="792"/>
      <c r="D3" s="793"/>
      <c r="E3" s="583"/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12292</v>
      </c>
      <c r="D8" s="601">
        <f>SUM(D9:D18)</f>
        <v>12480</v>
      </c>
      <c r="E8" s="579">
        <f>SUM(E9:E18)</f>
        <v>8053</v>
      </c>
    </row>
    <row r="9" spans="1:5" s="536" customFormat="1" ht="12" customHeight="1">
      <c r="A9" s="584" t="s">
        <v>71</v>
      </c>
      <c r="B9" s="363" t="s">
        <v>345</v>
      </c>
      <c r="C9" s="104"/>
      <c r="D9" s="602"/>
      <c r="E9" s="568"/>
    </row>
    <row r="10" spans="1:5" s="536" customFormat="1" ht="12" customHeight="1">
      <c r="A10" s="585" t="s">
        <v>72</v>
      </c>
      <c r="B10" s="361" t="s">
        <v>346</v>
      </c>
      <c r="C10" s="439"/>
      <c r="D10" s="603"/>
      <c r="E10" s="113"/>
    </row>
    <row r="11" spans="1:5" s="536" customFormat="1" ht="12" customHeight="1">
      <c r="A11" s="585" t="s">
        <v>73</v>
      </c>
      <c r="B11" s="361" t="s">
        <v>347</v>
      </c>
      <c r="C11" s="439"/>
      <c r="D11" s="603"/>
      <c r="E11" s="113"/>
    </row>
    <row r="12" spans="1:5" s="536" customFormat="1" ht="12" customHeight="1">
      <c r="A12" s="585" t="s">
        <v>74</v>
      </c>
      <c r="B12" s="361" t="s">
        <v>348</v>
      </c>
      <c r="C12" s="439"/>
      <c r="D12" s="603"/>
      <c r="E12" s="113"/>
    </row>
    <row r="13" spans="1:5" s="536" customFormat="1" ht="12" customHeight="1">
      <c r="A13" s="585" t="s">
        <v>106</v>
      </c>
      <c r="B13" s="361" t="s">
        <v>349</v>
      </c>
      <c r="C13" s="439">
        <v>9956</v>
      </c>
      <c r="D13" s="603">
        <v>9956</v>
      </c>
      <c r="E13" s="113">
        <v>5661</v>
      </c>
    </row>
    <row r="14" spans="1:5" s="536" customFormat="1" ht="12" customHeight="1">
      <c r="A14" s="585" t="s">
        <v>75</v>
      </c>
      <c r="B14" s="361" t="s">
        <v>565</v>
      </c>
      <c r="C14" s="439">
        <v>1765</v>
      </c>
      <c r="D14" s="603">
        <v>1765</v>
      </c>
      <c r="E14" s="113">
        <v>1286</v>
      </c>
    </row>
    <row r="15" spans="1:5" s="562" customFormat="1" ht="12" customHeight="1">
      <c r="A15" s="585" t="s">
        <v>76</v>
      </c>
      <c r="B15" s="360" t="s">
        <v>566</v>
      </c>
      <c r="C15" s="439">
        <v>571</v>
      </c>
      <c r="D15" s="603">
        <v>759</v>
      </c>
      <c r="E15" s="113">
        <v>1106</v>
      </c>
    </row>
    <row r="16" spans="1:5" s="562" customFormat="1" ht="12" customHeight="1">
      <c r="A16" s="585" t="s">
        <v>84</v>
      </c>
      <c r="B16" s="361" t="s">
        <v>352</v>
      </c>
      <c r="C16" s="105"/>
      <c r="D16" s="604"/>
      <c r="E16" s="567"/>
    </row>
    <row r="17" spans="1:5" s="536" customFormat="1" ht="12" customHeight="1">
      <c r="A17" s="585" t="s">
        <v>85</v>
      </c>
      <c r="B17" s="361" t="s">
        <v>354</v>
      </c>
      <c r="C17" s="439"/>
      <c r="D17" s="603"/>
      <c r="E17" s="113"/>
    </row>
    <row r="18" spans="1:5" s="562" customFormat="1" ht="12" customHeight="1" thickBot="1">
      <c r="A18" s="585" t="s">
        <v>86</v>
      </c>
      <c r="B18" s="360" t="s">
        <v>356</v>
      </c>
      <c r="C18" s="441"/>
      <c r="D18" s="114"/>
      <c r="E18" s="563"/>
    </row>
    <row r="19" spans="1:5" s="562" customFormat="1" ht="12" customHeight="1" thickBot="1">
      <c r="A19" s="510" t="s">
        <v>7</v>
      </c>
      <c r="B19" s="573" t="s">
        <v>567</v>
      </c>
      <c r="C19" s="442">
        <f>SUM(C20:C22)</f>
        <v>0</v>
      </c>
      <c r="D19" s="601">
        <f>SUM(D20:D22)</f>
        <v>0</v>
      </c>
      <c r="E19" s="579">
        <f>SUM(E20:E22)</f>
        <v>0</v>
      </c>
    </row>
    <row r="20" spans="1:5" s="562" customFormat="1" ht="12" customHeight="1">
      <c r="A20" s="585" t="s">
        <v>77</v>
      </c>
      <c r="B20" s="362" t="s">
        <v>318</v>
      </c>
      <c r="C20" s="439"/>
      <c r="D20" s="603"/>
      <c r="E20" s="113"/>
    </row>
    <row r="21" spans="1:5" s="562" customFormat="1" ht="12" customHeight="1">
      <c r="A21" s="585" t="s">
        <v>78</v>
      </c>
      <c r="B21" s="361" t="s">
        <v>568</v>
      </c>
      <c r="C21" s="439"/>
      <c r="D21" s="603"/>
      <c r="E21" s="113"/>
    </row>
    <row r="22" spans="1:5" s="562" customFormat="1" ht="12" customHeight="1">
      <c r="A22" s="585" t="s">
        <v>79</v>
      </c>
      <c r="B22" s="361" t="s">
        <v>569</v>
      </c>
      <c r="C22" s="439"/>
      <c r="D22" s="603"/>
      <c r="E22" s="113"/>
    </row>
    <row r="23" spans="1:5" s="536" customFormat="1" ht="12" customHeight="1" thickBot="1">
      <c r="A23" s="585" t="s">
        <v>80</v>
      </c>
      <c r="B23" s="361" t="s">
        <v>691</v>
      </c>
      <c r="C23" s="439"/>
      <c r="D23" s="603"/>
      <c r="E23" s="113"/>
    </row>
    <row r="24" spans="1:5" s="536" customFormat="1" ht="12" customHeight="1" thickBot="1">
      <c r="A24" s="572" t="s">
        <v>8</v>
      </c>
      <c r="B24" s="381" t="s">
        <v>123</v>
      </c>
      <c r="C24" s="39"/>
      <c r="D24" s="605"/>
      <c r="E24" s="578"/>
    </row>
    <row r="25" spans="1:5" s="536" customFormat="1" ht="12" customHeight="1" thickBot="1">
      <c r="A25" s="572" t="s">
        <v>9</v>
      </c>
      <c r="B25" s="381" t="s">
        <v>570</v>
      </c>
      <c r="C25" s="442">
        <f>+C26+C27</f>
        <v>0</v>
      </c>
      <c r="D25" s="601">
        <f>+D26+D27</f>
        <v>0</v>
      </c>
      <c r="E25" s="579">
        <f>+E26+E27</f>
        <v>0</v>
      </c>
    </row>
    <row r="26" spans="1:5" s="536" customFormat="1" ht="12" customHeight="1">
      <c r="A26" s="586" t="s">
        <v>332</v>
      </c>
      <c r="B26" s="587" t="s">
        <v>568</v>
      </c>
      <c r="C26" s="101"/>
      <c r="D26" s="593"/>
      <c r="E26" s="566"/>
    </row>
    <row r="27" spans="1:5" s="536" customFormat="1" ht="12" customHeight="1">
      <c r="A27" s="586" t="s">
        <v>338</v>
      </c>
      <c r="B27" s="588" t="s">
        <v>571</v>
      </c>
      <c r="C27" s="443"/>
      <c r="D27" s="606"/>
      <c r="E27" s="565"/>
    </row>
    <row r="28" spans="1:5" s="536" customFormat="1" ht="12" customHeight="1" thickBot="1">
      <c r="A28" s="585" t="s">
        <v>340</v>
      </c>
      <c r="B28" s="589" t="s">
        <v>692</v>
      </c>
      <c r="C28" s="569"/>
      <c r="D28" s="607"/>
      <c r="E28" s="564"/>
    </row>
    <row r="29" spans="1:5" s="536" customFormat="1" ht="12" customHeight="1" thickBot="1">
      <c r="A29" s="572" t="s">
        <v>10</v>
      </c>
      <c r="B29" s="381" t="s">
        <v>572</v>
      </c>
      <c r="C29" s="442">
        <f>+C30+C31+C32</f>
        <v>0</v>
      </c>
      <c r="D29" s="601">
        <f>+D30+D31+D32</f>
        <v>0</v>
      </c>
      <c r="E29" s="579">
        <f>+E30+E31+E32</f>
        <v>0</v>
      </c>
    </row>
    <row r="30" spans="1:5" s="536" customFormat="1" ht="12" customHeight="1">
      <c r="A30" s="586" t="s">
        <v>64</v>
      </c>
      <c r="B30" s="587" t="s">
        <v>358</v>
      </c>
      <c r="C30" s="101"/>
      <c r="D30" s="593"/>
      <c r="E30" s="566"/>
    </row>
    <row r="31" spans="1:5" s="536" customFormat="1" ht="12" customHeight="1">
      <c r="A31" s="586" t="s">
        <v>65</v>
      </c>
      <c r="B31" s="588" t="s">
        <v>359</v>
      </c>
      <c r="C31" s="443"/>
      <c r="D31" s="606"/>
      <c r="E31" s="565"/>
    </row>
    <row r="32" spans="1:5" s="536" customFormat="1" ht="12" customHeight="1" thickBot="1">
      <c r="A32" s="585" t="s">
        <v>66</v>
      </c>
      <c r="B32" s="571" t="s">
        <v>361</v>
      </c>
      <c r="C32" s="569"/>
      <c r="D32" s="607"/>
      <c r="E32" s="564"/>
    </row>
    <row r="33" spans="1:5" s="536" customFormat="1" ht="12" customHeight="1" thickBot="1">
      <c r="A33" s="572" t="s">
        <v>11</v>
      </c>
      <c r="B33" s="381" t="s">
        <v>485</v>
      </c>
      <c r="C33" s="39"/>
      <c r="D33" s="605"/>
      <c r="E33" s="578"/>
    </row>
    <row r="34" spans="1:5" s="536" customFormat="1" ht="12" customHeight="1" thickBot="1">
      <c r="A34" s="572" t="s">
        <v>12</v>
      </c>
      <c r="B34" s="381" t="s">
        <v>573</v>
      </c>
      <c r="C34" s="39"/>
      <c r="D34" s="605"/>
      <c r="E34" s="578"/>
    </row>
    <row r="35" spans="1:5" s="536" customFormat="1" ht="12" customHeight="1" thickBot="1">
      <c r="A35" s="510" t="s">
        <v>13</v>
      </c>
      <c r="B35" s="381" t="s">
        <v>574</v>
      </c>
      <c r="C35" s="442">
        <f>+C8+C19+C24+C25+C29+C33+C34</f>
        <v>12292</v>
      </c>
      <c r="D35" s="601">
        <f>+D8+D19+D24+D25+D29+D33+D34</f>
        <v>12480</v>
      </c>
      <c r="E35" s="579">
        <f>+E8+E19+E24+E25+E29+E33+E34</f>
        <v>8053</v>
      </c>
    </row>
    <row r="36" spans="1:5" s="562" customFormat="1" ht="12" customHeight="1" thickBot="1">
      <c r="A36" s="574" t="s">
        <v>14</v>
      </c>
      <c r="B36" s="381" t="s">
        <v>575</v>
      </c>
      <c r="C36" s="442">
        <f>+C37+C38+C39</f>
        <v>17168</v>
      </c>
      <c r="D36" s="601">
        <f>+D37+D38+D39</f>
        <v>17843</v>
      </c>
      <c r="E36" s="579">
        <f>+E37+E38+E39</f>
        <v>21812</v>
      </c>
    </row>
    <row r="37" spans="1:5" s="562" customFormat="1" ht="15" customHeight="1">
      <c r="A37" s="586" t="s">
        <v>576</v>
      </c>
      <c r="B37" s="587" t="s">
        <v>166</v>
      </c>
      <c r="C37" s="101"/>
      <c r="D37" s="593">
        <v>863</v>
      </c>
      <c r="E37" s="566">
        <v>863</v>
      </c>
    </row>
    <row r="38" spans="1:5" s="562" customFormat="1" ht="15" customHeight="1">
      <c r="A38" s="586" t="s">
        <v>577</v>
      </c>
      <c r="B38" s="588" t="s">
        <v>2</v>
      </c>
      <c r="C38" s="443"/>
      <c r="D38" s="606"/>
      <c r="E38" s="565"/>
    </row>
    <row r="39" spans="1:5" ht="13.5" thickBot="1">
      <c r="A39" s="585" t="s">
        <v>578</v>
      </c>
      <c r="B39" s="571" t="s">
        <v>579</v>
      </c>
      <c r="C39" s="569">
        <v>17168</v>
      </c>
      <c r="D39" s="607">
        <v>16980</v>
      </c>
      <c r="E39" s="564">
        <v>20949</v>
      </c>
    </row>
    <row r="40" spans="1:5" s="561" customFormat="1" ht="16.5" customHeight="1" thickBot="1">
      <c r="A40" s="574" t="s">
        <v>15</v>
      </c>
      <c r="B40" s="575" t="s">
        <v>580</v>
      </c>
      <c r="C40" s="107">
        <f>+C35+C36</f>
        <v>29460</v>
      </c>
      <c r="D40" s="608">
        <f>+D35+D36</f>
        <v>30323</v>
      </c>
      <c r="E40" s="580">
        <f>+E35+E36</f>
        <v>29865</v>
      </c>
    </row>
    <row r="41" spans="1:5" s="336" customFormat="1" ht="12" customHeight="1">
      <c r="A41" s="518"/>
      <c r="B41" s="519"/>
      <c r="C41" s="534"/>
      <c r="D41" s="534"/>
      <c r="E41" s="534"/>
    </row>
    <row r="42" spans="1:5" ht="12" customHeight="1" thickBot="1">
      <c r="A42" s="520"/>
      <c r="B42" s="521"/>
      <c r="C42" s="535"/>
      <c r="D42" s="535"/>
      <c r="E42" s="535"/>
    </row>
    <row r="43" spans="1:5" ht="12" customHeight="1" thickBot="1">
      <c r="A43" s="783" t="s">
        <v>44</v>
      </c>
      <c r="B43" s="784"/>
      <c r="C43" s="784"/>
      <c r="D43" s="784"/>
      <c r="E43" s="785"/>
    </row>
    <row r="44" spans="1:5" ht="12" customHeight="1" thickBot="1">
      <c r="A44" s="572" t="s">
        <v>6</v>
      </c>
      <c r="B44" s="381" t="s">
        <v>581</v>
      </c>
      <c r="C44" s="442">
        <f>SUM(C45:C49)</f>
        <v>29320</v>
      </c>
      <c r="D44" s="442">
        <f>SUM(D45:D49)</f>
        <v>30183</v>
      </c>
      <c r="E44" s="579">
        <f>SUM(E45:E49)</f>
        <v>28879</v>
      </c>
    </row>
    <row r="45" spans="1:5" ht="12" customHeight="1">
      <c r="A45" s="585" t="s">
        <v>71</v>
      </c>
      <c r="B45" s="362" t="s">
        <v>36</v>
      </c>
      <c r="C45" s="101">
        <v>12225</v>
      </c>
      <c r="D45" s="101">
        <v>12735</v>
      </c>
      <c r="E45" s="566">
        <v>12712</v>
      </c>
    </row>
    <row r="46" spans="1:5" ht="12" customHeight="1">
      <c r="A46" s="585" t="s">
        <v>72</v>
      </c>
      <c r="B46" s="361" t="s">
        <v>132</v>
      </c>
      <c r="C46" s="436">
        <v>3283</v>
      </c>
      <c r="D46" s="436">
        <v>3343</v>
      </c>
      <c r="E46" s="590">
        <v>3472</v>
      </c>
    </row>
    <row r="47" spans="1:5" ht="12" customHeight="1">
      <c r="A47" s="585" t="s">
        <v>73</v>
      </c>
      <c r="B47" s="361" t="s">
        <v>100</v>
      </c>
      <c r="C47" s="436">
        <v>13812</v>
      </c>
      <c r="D47" s="436">
        <v>14105</v>
      </c>
      <c r="E47" s="590">
        <v>12695</v>
      </c>
    </row>
    <row r="48" spans="1:5" s="336" customFormat="1" ht="12" customHeight="1">
      <c r="A48" s="585" t="s">
        <v>74</v>
      </c>
      <c r="B48" s="361" t="s">
        <v>133</v>
      </c>
      <c r="C48" s="436"/>
      <c r="D48" s="436"/>
      <c r="E48" s="590"/>
    </row>
    <row r="49" spans="1:5" ht="12" customHeight="1" thickBot="1">
      <c r="A49" s="585" t="s">
        <v>106</v>
      </c>
      <c r="B49" s="361" t="s">
        <v>134</v>
      </c>
      <c r="C49" s="436"/>
      <c r="D49" s="436"/>
      <c r="E49" s="590"/>
    </row>
    <row r="50" spans="1:5" ht="12" customHeight="1" thickBot="1">
      <c r="A50" s="572" t="s">
        <v>7</v>
      </c>
      <c r="B50" s="381" t="s">
        <v>582</v>
      </c>
      <c r="C50" s="442">
        <f>SUM(C51:C53)</f>
        <v>140</v>
      </c>
      <c r="D50" s="442">
        <f>SUM(D51:D53)</f>
        <v>140</v>
      </c>
      <c r="E50" s="579">
        <f>SUM(E51:E53)</f>
        <v>0</v>
      </c>
    </row>
    <row r="51" spans="1:5" ht="12" customHeight="1">
      <c r="A51" s="585" t="s">
        <v>77</v>
      </c>
      <c r="B51" s="362" t="s">
        <v>156</v>
      </c>
      <c r="C51" s="101">
        <v>140</v>
      </c>
      <c r="D51" s="101">
        <v>140</v>
      </c>
      <c r="E51" s="566"/>
    </row>
    <row r="52" spans="1:5" ht="12" customHeight="1">
      <c r="A52" s="585" t="s">
        <v>78</v>
      </c>
      <c r="B52" s="361" t="s">
        <v>136</v>
      </c>
      <c r="C52" s="436"/>
      <c r="D52" s="436"/>
      <c r="E52" s="590"/>
    </row>
    <row r="53" spans="1:5" ht="15" customHeight="1">
      <c r="A53" s="585" t="s">
        <v>79</v>
      </c>
      <c r="B53" s="361" t="s">
        <v>45</v>
      </c>
      <c r="C53" s="436"/>
      <c r="D53" s="436"/>
      <c r="E53" s="590"/>
    </row>
    <row r="54" spans="1:5" ht="13.5" thickBot="1">
      <c r="A54" s="585" t="s">
        <v>80</v>
      </c>
      <c r="B54" s="361" t="s">
        <v>693</v>
      </c>
      <c r="C54" s="436"/>
      <c r="D54" s="436"/>
      <c r="E54" s="590"/>
    </row>
    <row r="55" spans="1:5" ht="15" customHeight="1" thickBot="1">
      <c r="A55" s="572" t="s">
        <v>8</v>
      </c>
      <c r="B55" s="576" t="s">
        <v>583</v>
      </c>
      <c r="C55" s="107">
        <f>+C44+C50</f>
        <v>29460</v>
      </c>
      <c r="D55" s="107">
        <f>+D44+D50</f>
        <v>30323</v>
      </c>
      <c r="E55" s="580">
        <f>+E44+E50</f>
        <v>28879</v>
      </c>
    </row>
    <row r="56" spans="3:5" ht="13.5" thickBot="1">
      <c r="C56" s="581"/>
      <c r="D56" s="581"/>
      <c r="E56" s="581"/>
    </row>
    <row r="57" spans="1:5" ht="13.5" thickBot="1">
      <c r="A57" s="522" t="s">
        <v>681</v>
      </c>
      <c r="B57" s="523"/>
      <c r="C57" s="111">
        <v>6</v>
      </c>
      <c r="D57" s="111">
        <v>6</v>
      </c>
      <c r="E57" s="570">
        <v>6</v>
      </c>
    </row>
    <row r="58" spans="1:5" ht="13.5" thickBot="1">
      <c r="A58" s="522" t="s">
        <v>148</v>
      </c>
      <c r="B58" s="523"/>
      <c r="C58" s="111">
        <v>0</v>
      </c>
      <c r="D58" s="111">
        <v>0</v>
      </c>
      <c r="E58" s="570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8"/>
  <sheetViews>
    <sheetView zoomScaleSheetLayoutView="145" workbookViewId="0" topLeftCell="A10">
      <selection activeCell="M34" activeCellId="1" sqref="I13 M34"/>
    </sheetView>
  </sheetViews>
  <sheetFormatPr defaultColWidth="9.00390625" defaultRowHeight="12.75"/>
  <cols>
    <col min="1" max="1" width="18.625" style="577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512"/>
      <c r="B1" s="514"/>
      <c r="C1" s="558"/>
      <c r="D1" s="558"/>
      <c r="E1" s="654" t="str">
        <f>+CONCATENATE("8.1.1. melléklet a ……/",LEFT(ÖSSZEFÜGGÉSEK!A4,4)+1,". (……) önkormányzati rendelethez")</f>
        <v>8.1.1. melléklet a ……/2017. (……) önkormányzati rendelethez</v>
      </c>
    </row>
    <row r="2" spans="1:5" s="559" customFormat="1" ht="25.5" customHeight="1">
      <c r="A2" s="540" t="s">
        <v>146</v>
      </c>
      <c r="B2" s="786" t="s">
        <v>756</v>
      </c>
      <c r="C2" s="787"/>
      <c r="D2" s="788"/>
      <c r="E2" s="582"/>
    </row>
    <row r="3" spans="1:5" s="559" customFormat="1" ht="24.75" thickBot="1">
      <c r="A3" s="557" t="s">
        <v>145</v>
      </c>
      <c r="B3" s="789" t="s">
        <v>698</v>
      </c>
      <c r="C3" s="792"/>
      <c r="D3" s="793"/>
      <c r="E3" s="583"/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7056</v>
      </c>
      <c r="D8" s="601">
        <f>SUM(D9:D18)</f>
        <v>6152</v>
      </c>
      <c r="E8" s="579">
        <f>SUM(E9:E18)</f>
        <v>8053</v>
      </c>
    </row>
    <row r="9" spans="1:5" s="536" customFormat="1" ht="12" customHeight="1">
      <c r="A9" s="584" t="s">
        <v>71</v>
      </c>
      <c r="B9" s="363" t="s">
        <v>345</v>
      </c>
      <c r="C9" s="104"/>
      <c r="D9" s="602"/>
      <c r="E9" s="696">
        <f>'8.1. sz. mell.'!E9-'8.1.2. sz. mell.'!E9</f>
        <v>0</v>
      </c>
    </row>
    <row r="10" spans="1:5" s="536" customFormat="1" ht="12" customHeight="1">
      <c r="A10" s="585" t="s">
        <v>72</v>
      </c>
      <c r="B10" s="361" t="s">
        <v>346</v>
      </c>
      <c r="C10" s="439"/>
      <c r="D10" s="603"/>
      <c r="E10" s="445">
        <f>'8.1. sz. mell.'!E10-'8.1.2. sz. mell.'!E10</f>
        <v>0</v>
      </c>
    </row>
    <row r="11" spans="1:5" s="536" customFormat="1" ht="12" customHeight="1">
      <c r="A11" s="585" t="s">
        <v>73</v>
      </c>
      <c r="B11" s="361" t="s">
        <v>347</v>
      </c>
      <c r="C11" s="439"/>
      <c r="D11" s="603"/>
      <c r="E11" s="445">
        <f>'8.1. sz. mell.'!E11-'8.1.2. sz. mell.'!E11</f>
        <v>0</v>
      </c>
    </row>
    <row r="12" spans="1:5" s="536" customFormat="1" ht="12" customHeight="1">
      <c r="A12" s="585" t="s">
        <v>74</v>
      </c>
      <c r="B12" s="361" t="s">
        <v>348</v>
      </c>
      <c r="C12" s="439"/>
      <c r="D12" s="603"/>
      <c r="E12" s="445">
        <f>'8.1. sz. mell.'!E12-'8.1.2. sz. mell.'!E12</f>
        <v>0</v>
      </c>
    </row>
    <row r="13" spans="1:5" s="536" customFormat="1" ht="12" customHeight="1">
      <c r="A13" s="585" t="s">
        <v>106</v>
      </c>
      <c r="B13" s="361" t="s">
        <v>349</v>
      </c>
      <c r="C13" s="439">
        <v>5108</v>
      </c>
      <c r="D13" s="603">
        <v>4219</v>
      </c>
      <c r="E13" s="445">
        <f>'8.1. sz. mell.'!E13-'8.1.2. sz. mell.'!E13</f>
        <v>5661</v>
      </c>
    </row>
    <row r="14" spans="1:5" s="536" customFormat="1" ht="12" customHeight="1">
      <c r="A14" s="585" t="s">
        <v>75</v>
      </c>
      <c r="B14" s="361" t="s">
        <v>565</v>
      </c>
      <c r="C14" s="439">
        <v>1154</v>
      </c>
      <c r="D14" s="603">
        <v>1013</v>
      </c>
      <c r="E14" s="445">
        <f>'8.1. sz. mell.'!E14-'8.1.2. sz. mell.'!E14</f>
        <v>1286</v>
      </c>
    </row>
    <row r="15" spans="1:5" s="562" customFormat="1" ht="12" customHeight="1">
      <c r="A15" s="585" t="s">
        <v>76</v>
      </c>
      <c r="B15" s="360" t="s">
        <v>566</v>
      </c>
      <c r="C15" s="439">
        <v>794</v>
      </c>
      <c r="D15" s="603">
        <v>919</v>
      </c>
      <c r="E15" s="445">
        <f>'8.1. sz. mell.'!E15-'8.1.2. sz. mell.'!E15</f>
        <v>1106</v>
      </c>
    </row>
    <row r="16" spans="1:5" s="562" customFormat="1" ht="12" customHeight="1">
      <c r="A16" s="585" t="s">
        <v>84</v>
      </c>
      <c r="B16" s="361" t="s">
        <v>352</v>
      </c>
      <c r="C16" s="105"/>
      <c r="D16" s="604">
        <v>1</v>
      </c>
      <c r="E16" s="445">
        <f>'8.1. sz. mell.'!E16-'8.1.2. sz. mell.'!E16</f>
        <v>0</v>
      </c>
    </row>
    <row r="17" spans="1:5" s="536" customFormat="1" ht="12" customHeight="1">
      <c r="A17" s="585" t="s">
        <v>85</v>
      </c>
      <c r="B17" s="361" t="s">
        <v>354</v>
      </c>
      <c r="C17" s="439"/>
      <c r="D17" s="603"/>
      <c r="E17" s="445">
        <f>'8.1. sz. mell.'!E17-'8.1.2. sz. mell.'!E17</f>
        <v>0</v>
      </c>
    </row>
    <row r="18" spans="1:5" s="562" customFormat="1" ht="12" customHeight="1" thickBot="1">
      <c r="A18" s="585" t="s">
        <v>86</v>
      </c>
      <c r="B18" s="360" t="s">
        <v>356</v>
      </c>
      <c r="C18" s="441"/>
      <c r="D18" s="114"/>
      <c r="E18" s="697">
        <f>'8.1. sz. mell.'!E18-'8.1.2. sz. mell.'!E18</f>
        <v>0</v>
      </c>
    </row>
    <row r="19" spans="1:5" s="562" customFormat="1" ht="12" customHeight="1" thickBot="1">
      <c r="A19" s="510" t="s">
        <v>7</v>
      </c>
      <c r="B19" s="573" t="s">
        <v>567</v>
      </c>
      <c r="C19" s="442">
        <f>SUM(C20:C22)</f>
        <v>0</v>
      </c>
      <c r="D19" s="601">
        <f>SUM(D20:D22)</f>
        <v>0</v>
      </c>
      <c r="E19" s="579">
        <f>SUM(E20:E22)</f>
        <v>0</v>
      </c>
    </row>
    <row r="20" spans="1:5" s="562" customFormat="1" ht="12" customHeight="1">
      <c r="A20" s="585" t="s">
        <v>77</v>
      </c>
      <c r="B20" s="362" t="s">
        <v>318</v>
      </c>
      <c r="C20" s="439"/>
      <c r="D20" s="603"/>
      <c r="E20" s="445">
        <f>'8.1. sz. mell.'!E20-'8.1.2. sz. mell.'!E20</f>
        <v>0</v>
      </c>
    </row>
    <row r="21" spans="1:5" s="562" customFormat="1" ht="12" customHeight="1">
      <c r="A21" s="585" t="s">
        <v>78</v>
      </c>
      <c r="B21" s="361" t="s">
        <v>568</v>
      </c>
      <c r="C21" s="439"/>
      <c r="D21" s="603"/>
      <c r="E21" s="445">
        <f>'8.1. sz. mell.'!E21-'8.1.2. sz. mell.'!E21</f>
        <v>0</v>
      </c>
    </row>
    <row r="22" spans="1:5" s="562" customFormat="1" ht="12" customHeight="1">
      <c r="A22" s="585" t="s">
        <v>79</v>
      </c>
      <c r="B22" s="361" t="s">
        <v>569</v>
      </c>
      <c r="C22" s="439"/>
      <c r="D22" s="603"/>
      <c r="E22" s="445">
        <f>'8.1. sz. mell.'!E22-'8.1.2. sz. mell.'!E22</f>
        <v>0</v>
      </c>
    </row>
    <row r="23" spans="1:5" s="536" customFormat="1" ht="12" customHeight="1" thickBot="1">
      <c r="A23" s="585" t="s">
        <v>80</v>
      </c>
      <c r="B23" s="361" t="s">
        <v>691</v>
      </c>
      <c r="C23" s="439"/>
      <c r="D23" s="603"/>
      <c r="E23" s="445">
        <f>'8.1. sz. mell.'!E23-'8.1.2. sz. mell.'!E23</f>
        <v>0</v>
      </c>
    </row>
    <row r="24" spans="1:5" s="536" customFormat="1" ht="12" customHeight="1" thickBot="1">
      <c r="A24" s="572" t="s">
        <v>8</v>
      </c>
      <c r="B24" s="381" t="s">
        <v>123</v>
      </c>
      <c r="C24" s="39"/>
      <c r="D24" s="605"/>
      <c r="E24" s="578"/>
    </row>
    <row r="25" spans="1:5" s="536" customFormat="1" ht="12" customHeight="1" thickBot="1">
      <c r="A25" s="572" t="s">
        <v>9</v>
      </c>
      <c r="B25" s="381" t="s">
        <v>570</v>
      </c>
      <c r="C25" s="442">
        <f>+C26+C27</f>
        <v>0</v>
      </c>
      <c r="D25" s="601">
        <f>+D26+D27</f>
        <v>0</v>
      </c>
      <c r="E25" s="579">
        <f>+E26+E27</f>
        <v>0</v>
      </c>
    </row>
    <row r="26" spans="1:5" s="536" customFormat="1" ht="12" customHeight="1">
      <c r="A26" s="586" t="s">
        <v>332</v>
      </c>
      <c r="B26" s="587" t="s">
        <v>568</v>
      </c>
      <c r="C26" s="101"/>
      <c r="D26" s="593"/>
      <c r="E26" s="445">
        <f>'8.1. sz. mell.'!E26-'8.1.2. sz. mell.'!E26</f>
        <v>0</v>
      </c>
    </row>
    <row r="27" spans="1:5" s="536" customFormat="1" ht="12" customHeight="1">
      <c r="A27" s="586" t="s">
        <v>338</v>
      </c>
      <c r="B27" s="588" t="s">
        <v>571</v>
      </c>
      <c r="C27" s="443"/>
      <c r="D27" s="606"/>
      <c r="E27" s="445">
        <f>'8.1. sz. mell.'!E27-'8.1.2. sz. mell.'!E27</f>
        <v>0</v>
      </c>
    </row>
    <row r="28" spans="1:5" s="536" customFormat="1" ht="12" customHeight="1" thickBot="1">
      <c r="A28" s="585" t="s">
        <v>340</v>
      </c>
      <c r="B28" s="589" t="s">
        <v>692</v>
      </c>
      <c r="C28" s="569"/>
      <c r="D28" s="607"/>
      <c r="E28" s="445">
        <f>'8.1. sz. mell.'!E28-'8.1.2. sz. mell.'!E28</f>
        <v>0</v>
      </c>
    </row>
    <row r="29" spans="1:5" s="536" customFormat="1" ht="12" customHeight="1" thickBot="1">
      <c r="A29" s="572" t="s">
        <v>10</v>
      </c>
      <c r="B29" s="381" t="s">
        <v>572</v>
      </c>
      <c r="C29" s="442">
        <f>+C30+C31+C32</f>
        <v>0</v>
      </c>
      <c r="D29" s="601">
        <f>+D30+D31+D32</f>
        <v>0</v>
      </c>
      <c r="E29" s="579">
        <f>+E30+E31+E32</f>
        <v>0</v>
      </c>
    </row>
    <row r="30" spans="1:5" s="536" customFormat="1" ht="12" customHeight="1">
      <c r="A30" s="586" t="s">
        <v>64</v>
      </c>
      <c r="B30" s="587" t="s">
        <v>358</v>
      </c>
      <c r="C30" s="101"/>
      <c r="D30" s="593"/>
      <c r="E30" s="445">
        <f>'8.1. sz. mell.'!E30-'8.1.2. sz. mell.'!E30</f>
        <v>0</v>
      </c>
    </row>
    <row r="31" spans="1:5" s="536" customFormat="1" ht="12" customHeight="1">
      <c r="A31" s="586" t="s">
        <v>65</v>
      </c>
      <c r="B31" s="588" t="s">
        <v>359</v>
      </c>
      <c r="C31" s="443"/>
      <c r="D31" s="606"/>
      <c r="E31" s="445">
        <f>'8.1. sz. mell.'!E31-'8.1.2. sz. mell.'!E31</f>
        <v>0</v>
      </c>
    </row>
    <row r="32" spans="1:5" s="536" customFormat="1" ht="12" customHeight="1" thickBot="1">
      <c r="A32" s="585" t="s">
        <v>66</v>
      </c>
      <c r="B32" s="571" t="s">
        <v>361</v>
      </c>
      <c r="C32" s="569"/>
      <c r="D32" s="607"/>
      <c r="E32" s="445">
        <f>'8.1. sz. mell.'!E32-'8.1.2. sz. mell.'!E32</f>
        <v>0</v>
      </c>
    </row>
    <row r="33" spans="1:5" s="536" customFormat="1" ht="12" customHeight="1" thickBot="1">
      <c r="A33" s="572" t="s">
        <v>11</v>
      </c>
      <c r="B33" s="381" t="s">
        <v>485</v>
      </c>
      <c r="C33" s="39"/>
      <c r="D33" s="605"/>
      <c r="E33" s="578"/>
    </row>
    <row r="34" spans="1:5" s="536" customFormat="1" ht="12" customHeight="1" thickBot="1">
      <c r="A34" s="572" t="s">
        <v>12</v>
      </c>
      <c r="B34" s="381" t="s">
        <v>573</v>
      </c>
      <c r="C34" s="39"/>
      <c r="D34" s="605"/>
      <c r="E34" s="578"/>
    </row>
    <row r="35" spans="1:5" s="536" customFormat="1" ht="12" customHeight="1" thickBot="1">
      <c r="A35" s="510" t="s">
        <v>13</v>
      </c>
      <c r="B35" s="381" t="s">
        <v>574</v>
      </c>
      <c r="C35" s="442">
        <f>+C8+C19+C24+C25+C29+C33+C34</f>
        <v>7056</v>
      </c>
      <c r="D35" s="601">
        <f>+D8+D19+D24+D25+D29+D33+D34</f>
        <v>6152</v>
      </c>
      <c r="E35" s="579">
        <f>+E8+E19+E24+E25+E29+E33+E34</f>
        <v>8053</v>
      </c>
    </row>
    <row r="36" spans="1:5" s="562" customFormat="1" ht="12" customHeight="1" thickBot="1">
      <c r="A36" s="574" t="s">
        <v>14</v>
      </c>
      <c r="B36" s="381" t="s">
        <v>575</v>
      </c>
      <c r="C36" s="442">
        <f>+C37+C38+C39</f>
        <v>15961</v>
      </c>
      <c r="D36" s="601">
        <f>+D37+D38+D39</f>
        <v>4266</v>
      </c>
      <c r="E36" s="579">
        <f>+E37+E38+E39</f>
        <v>21360</v>
      </c>
    </row>
    <row r="37" spans="1:5" s="562" customFormat="1" ht="15" customHeight="1">
      <c r="A37" s="586" t="s">
        <v>576</v>
      </c>
      <c r="B37" s="587" t="s">
        <v>166</v>
      </c>
      <c r="C37" s="101"/>
      <c r="D37" s="593">
        <v>323</v>
      </c>
      <c r="E37" s="445">
        <f>'8.1. sz. mell.'!E37-'8.1.2. sz. mell.'!E37</f>
        <v>863</v>
      </c>
    </row>
    <row r="38" spans="1:5" s="562" customFormat="1" ht="15" customHeight="1">
      <c r="A38" s="586" t="s">
        <v>577</v>
      </c>
      <c r="B38" s="588" t="s">
        <v>2</v>
      </c>
      <c r="C38" s="443"/>
      <c r="D38" s="606"/>
      <c r="E38" s="445">
        <f>'8.1. sz. mell.'!E38-'8.1.2. sz. mell.'!E38</f>
        <v>0</v>
      </c>
    </row>
    <row r="39" spans="1:5" ht="13.5" thickBot="1">
      <c r="A39" s="585" t="s">
        <v>578</v>
      </c>
      <c r="B39" s="571" t="s">
        <v>579</v>
      </c>
      <c r="C39" s="569">
        <v>15961</v>
      </c>
      <c r="D39" s="607">
        <v>3943</v>
      </c>
      <c r="E39" s="445">
        <f>'8.1. sz. mell.'!E39-'8.1.2. sz. mell.'!E39</f>
        <v>20497</v>
      </c>
    </row>
    <row r="40" spans="1:5" s="561" customFormat="1" ht="16.5" customHeight="1" thickBot="1">
      <c r="A40" s="574" t="s">
        <v>15</v>
      </c>
      <c r="B40" s="575" t="s">
        <v>580</v>
      </c>
      <c r="C40" s="107">
        <f>+C35+C36</f>
        <v>23017</v>
      </c>
      <c r="D40" s="608">
        <f>+D35+D36</f>
        <v>10418</v>
      </c>
      <c r="E40" s="580">
        <f>+E35+E36</f>
        <v>29413</v>
      </c>
    </row>
    <row r="41" spans="1:5" s="336" customFormat="1" ht="12" customHeight="1">
      <c r="A41" s="518"/>
      <c r="B41" s="519"/>
      <c r="C41" s="534"/>
      <c r="D41" s="534"/>
      <c r="E41" s="534"/>
    </row>
    <row r="42" spans="1:5" ht="12" customHeight="1" thickBot="1">
      <c r="A42" s="520"/>
      <c r="B42" s="521"/>
      <c r="C42" s="535"/>
      <c r="D42" s="535"/>
      <c r="E42" s="535"/>
    </row>
    <row r="43" spans="1:5" ht="12" customHeight="1" thickBot="1">
      <c r="A43" s="783" t="s">
        <v>44</v>
      </c>
      <c r="B43" s="784"/>
      <c r="C43" s="784"/>
      <c r="D43" s="784"/>
      <c r="E43" s="785"/>
    </row>
    <row r="44" spans="1:5" ht="12" customHeight="1" thickBot="1">
      <c r="A44" s="572" t="s">
        <v>6</v>
      </c>
      <c r="B44" s="381" t="s">
        <v>581</v>
      </c>
      <c r="C44" s="442">
        <f>SUM(C45:C49)</f>
        <v>23017</v>
      </c>
      <c r="D44" s="442">
        <f>SUM(D45:D49)</f>
        <v>10311</v>
      </c>
      <c r="E44" s="579">
        <f>SUM(E45:E49)</f>
        <v>28427</v>
      </c>
    </row>
    <row r="45" spans="1:5" ht="12" customHeight="1">
      <c r="A45" s="585" t="s">
        <v>71</v>
      </c>
      <c r="B45" s="362" t="s">
        <v>36</v>
      </c>
      <c r="C45" s="101">
        <v>9243</v>
      </c>
      <c r="D45" s="101">
        <v>3127</v>
      </c>
      <c r="E45" s="445">
        <f>'8.1. sz. mell.'!E45-'8.1.2. sz. mell.'!E45</f>
        <v>12382</v>
      </c>
    </row>
    <row r="46" spans="1:5" ht="12" customHeight="1">
      <c r="A46" s="585" t="s">
        <v>72</v>
      </c>
      <c r="B46" s="361" t="s">
        <v>132</v>
      </c>
      <c r="C46" s="436">
        <v>2445</v>
      </c>
      <c r="D46" s="436">
        <v>828</v>
      </c>
      <c r="E46" s="445">
        <f>'8.1. sz. mell.'!E46-'8.1.2. sz. mell.'!E46</f>
        <v>3350</v>
      </c>
    </row>
    <row r="47" spans="1:5" ht="12" customHeight="1">
      <c r="A47" s="585" t="s">
        <v>73</v>
      </c>
      <c r="B47" s="361" t="s">
        <v>100</v>
      </c>
      <c r="C47" s="436">
        <v>11329</v>
      </c>
      <c r="D47" s="436">
        <v>6103</v>
      </c>
      <c r="E47" s="445">
        <f>'8.1. sz. mell.'!E47-'8.1.2. sz. mell.'!E47</f>
        <v>12695</v>
      </c>
    </row>
    <row r="48" spans="1:5" s="336" customFormat="1" ht="12" customHeight="1">
      <c r="A48" s="585" t="s">
        <v>74</v>
      </c>
      <c r="B48" s="361" t="s">
        <v>133</v>
      </c>
      <c r="C48" s="436"/>
      <c r="D48" s="436"/>
      <c r="E48" s="445">
        <f>'8.1. sz. mell.'!E48-'8.1.2. sz. mell.'!E48</f>
        <v>0</v>
      </c>
    </row>
    <row r="49" spans="1:5" ht="12" customHeight="1" thickBot="1">
      <c r="A49" s="585" t="s">
        <v>106</v>
      </c>
      <c r="B49" s="361" t="s">
        <v>134</v>
      </c>
      <c r="C49" s="436"/>
      <c r="D49" s="436">
        <v>253</v>
      </c>
      <c r="E49" s="445">
        <f>'8.1. sz. mell.'!E49-'8.1.2. sz. mell.'!E49</f>
        <v>0</v>
      </c>
    </row>
    <row r="50" spans="1:5" ht="12" customHeight="1" thickBot="1">
      <c r="A50" s="572" t="s">
        <v>7</v>
      </c>
      <c r="B50" s="381" t="s">
        <v>582</v>
      </c>
      <c r="C50" s="442">
        <f>SUM(C51:C53)</f>
        <v>0</v>
      </c>
      <c r="D50" s="442">
        <f>SUM(D51:D53)</f>
        <v>107</v>
      </c>
      <c r="E50" s="579">
        <f>SUM(E51:E53)</f>
        <v>0</v>
      </c>
    </row>
    <row r="51" spans="1:5" ht="12" customHeight="1">
      <c r="A51" s="585" t="s">
        <v>77</v>
      </c>
      <c r="B51" s="362" t="s">
        <v>156</v>
      </c>
      <c r="C51" s="101"/>
      <c r="D51" s="101">
        <v>107</v>
      </c>
      <c r="E51" s="445">
        <f>'8.1. sz. mell.'!E51-'8.1.2. sz. mell.'!E51</f>
        <v>0</v>
      </c>
    </row>
    <row r="52" spans="1:5" ht="12" customHeight="1">
      <c r="A52" s="585" t="s">
        <v>78</v>
      </c>
      <c r="B52" s="361" t="s">
        <v>136</v>
      </c>
      <c r="C52" s="436"/>
      <c r="D52" s="436"/>
      <c r="E52" s="445">
        <f>'8.1. sz. mell.'!E52-'8.1.2. sz. mell.'!E52</f>
        <v>0</v>
      </c>
    </row>
    <row r="53" spans="1:5" ht="15" customHeight="1">
      <c r="A53" s="585" t="s">
        <v>79</v>
      </c>
      <c r="B53" s="361" t="s">
        <v>45</v>
      </c>
      <c r="C53" s="436"/>
      <c r="D53" s="436"/>
      <c r="E53" s="445">
        <f>'8.1. sz. mell.'!E53-'8.1.2. sz. mell.'!E53</f>
        <v>0</v>
      </c>
    </row>
    <row r="54" spans="1:5" ht="13.5" thickBot="1">
      <c r="A54" s="585" t="s">
        <v>80</v>
      </c>
      <c r="B54" s="361" t="s">
        <v>693</v>
      </c>
      <c r="C54" s="436"/>
      <c r="D54" s="436"/>
      <c r="E54" s="445">
        <f>'8.1. sz. mell.'!E54-'8.1.2. sz. mell.'!E54</f>
        <v>0</v>
      </c>
    </row>
    <row r="55" spans="1:5" ht="15" customHeight="1" thickBot="1">
      <c r="A55" s="572" t="s">
        <v>8</v>
      </c>
      <c r="B55" s="576" t="s">
        <v>583</v>
      </c>
      <c r="C55" s="107">
        <f>+C44+C50</f>
        <v>23017</v>
      </c>
      <c r="D55" s="107">
        <f>+D44+D50</f>
        <v>10418</v>
      </c>
      <c r="E55" s="580">
        <f>+E44+E50</f>
        <v>28427</v>
      </c>
    </row>
    <row r="56" spans="3:5" ht="13.5" thickBot="1">
      <c r="C56" s="581"/>
      <c r="D56" s="581"/>
      <c r="E56" s="581"/>
    </row>
    <row r="57" spans="1:5" ht="13.5" thickBot="1">
      <c r="A57" s="522" t="s">
        <v>681</v>
      </c>
      <c r="B57" s="523"/>
      <c r="C57" s="681">
        <v>3.48</v>
      </c>
      <c r="D57" s="681">
        <v>3.48</v>
      </c>
      <c r="E57" s="702">
        <v>3.48</v>
      </c>
    </row>
    <row r="58" spans="1:5" ht="13.5" thickBot="1">
      <c r="A58" s="522" t="s">
        <v>148</v>
      </c>
      <c r="B58" s="523"/>
      <c r="C58" s="111">
        <v>0</v>
      </c>
      <c r="D58" s="111">
        <v>0</v>
      </c>
      <c r="E58" s="570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8"/>
  <sheetViews>
    <sheetView zoomScaleSheetLayoutView="145" workbookViewId="0" topLeftCell="A37">
      <selection activeCell="M34" activeCellId="1" sqref="I13 M34"/>
    </sheetView>
  </sheetViews>
  <sheetFormatPr defaultColWidth="9.00390625" defaultRowHeight="12.75"/>
  <cols>
    <col min="1" max="1" width="18.625" style="577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512"/>
      <c r="B1" s="514"/>
      <c r="C1" s="558"/>
      <c r="D1" s="558"/>
      <c r="E1" s="654" t="str">
        <f>+CONCATENATE("8.1.2. melléklet a ……/",LEFT(ÖSSZEFÜGGÉSEK!A4,4)+1,". (……) önkormányzati rendelethez")</f>
        <v>8.1.2. melléklet a ……/2017. (……) önkormányzati rendelethez</v>
      </c>
    </row>
    <row r="2" spans="1:5" s="559" customFormat="1" ht="25.5" customHeight="1">
      <c r="A2" s="540" t="s">
        <v>146</v>
      </c>
      <c r="B2" s="786" t="s">
        <v>756</v>
      </c>
      <c r="C2" s="787"/>
      <c r="D2" s="788"/>
      <c r="E2" s="582" t="s">
        <v>49</v>
      </c>
    </row>
    <row r="3" spans="1:5" s="559" customFormat="1" ht="24.75" thickBot="1">
      <c r="A3" s="557" t="s">
        <v>145</v>
      </c>
      <c r="B3" s="789" t="s">
        <v>690</v>
      </c>
      <c r="C3" s="792"/>
      <c r="D3" s="793"/>
      <c r="E3" s="583" t="s">
        <v>49</v>
      </c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0</v>
      </c>
      <c r="D8" s="601">
        <f>SUM(D9:D18)</f>
        <v>0</v>
      </c>
      <c r="E8" s="579">
        <f>SUM(E9:E18)</f>
        <v>0</v>
      </c>
    </row>
    <row r="9" spans="1:5" s="536" customFormat="1" ht="12" customHeight="1">
      <c r="A9" s="584" t="s">
        <v>71</v>
      </c>
      <c r="B9" s="363" t="s">
        <v>345</v>
      </c>
      <c r="C9" s="104"/>
      <c r="D9" s="602"/>
      <c r="E9" s="701"/>
    </row>
    <row r="10" spans="1:5" s="536" customFormat="1" ht="12" customHeight="1">
      <c r="A10" s="585" t="s">
        <v>72</v>
      </c>
      <c r="B10" s="361" t="s">
        <v>346</v>
      </c>
      <c r="C10" s="439"/>
      <c r="D10" s="603"/>
      <c r="E10" s="694"/>
    </row>
    <row r="11" spans="1:5" s="536" customFormat="1" ht="12" customHeight="1">
      <c r="A11" s="585" t="s">
        <v>73</v>
      </c>
      <c r="B11" s="361" t="s">
        <v>347</v>
      </c>
      <c r="C11" s="439"/>
      <c r="D11" s="603"/>
      <c r="E11" s="694"/>
    </row>
    <row r="12" spans="1:5" s="536" customFormat="1" ht="12" customHeight="1">
      <c r="A12" s="585" t="s">
        <v>74</v>
      </c>
      <c r="B12" s="361" t="s">
        <v>348</v>
      </c>
      <c r="C12" s="439"/>
      <c r="D12" s="603"/>
      <c r="E12" s="694"/>
    </row>
    <row r="13" spans="1:5" s="536" customFormat="1" ht="12" customHeight="1">
      <c r="A13" s="585" t="s">
        <v>106</v>
      </c>
      <c r="B13" s="361" t="s">
        <v>349</v>
      </c>
      <c r="C13" s="439"/>
      <c r="D13" s="603"/>
      <c r="E13" s="694"/>
    </row>
    <row r="14" spans="1:5" s="536" customFormat="1" ht="12" customHeight="1">
      <c r="A14" s="585" t="s">
        <v>75</v>
      </c>
      <c r="B14" s="361" t="s">
        <v>565</v>
      </c>
      <c r="C14" s="439"/>
      <c r="D14" s="603"/>
      <c r="E14" s="694"/>
    </row>
    <row r="15" spans="1:5" s="562" customFormat="1" ht="12" customHeight="1">
      <c r="A15" s="585" t="s">
        <v>76</v>
      </c>
      <c r="B15" s="360" t="s">
        <v>566</v>
      </c>
      <c r="C15" s="439"/>
      <c r="D15" s="603"/>
      <c r="E15" s="694"/>
    </row>
    <row r="16" spans="1:5" s="562" customFormat="1" ht="12" customHeight="1">
      <c r="A16" s="585" t="s">
        <v>84</v>
      </c>
      <c r="B16" s="361" t="s">
        <v>352</v>
      </c>
      <c r="C16" s="105"/>
      <c r="D16" s="604"/>
      <c r="E16" s="694"/>
    </row>
    <row r="17" spans="1:5" s="536" customFormat="1" ht="12" customHeight="1">
      <c r="A17" s="585" t="s">
        <v>85</v>
      </c>
      <c r="B17" s="361" t="s">
        <v>354</v>
      </c>
      <c r="C17" s="439"/>
      <c r="D17" s="603"/>
      <c r="E17" s="694"/>
    </row>
    <row r="18" spans="1:5" s="562" customFormat="1" ht="12" customHeight="1" thickBot="1">
      <c r="A18" s="585" t="s">
        <v>86</v>
      </c>
      <c r="B18" s="360" t="s">
        <v>356</v>
      </c>
      <c r="C18" s="441"/>
      <c r="D18" s="114"/>
      <c r="E18" s="695"/>
    </row>
    <row r="19" spans="1:5" s="562" customFormat="1" ht="12" customHeight="1" thickBot="1">
      <c r="A19" s="510" t="s">
        <v>7</v>
      </c>
      <c r="B19" s="573" t="s">
        <v>567</v>
      </c>
      <c r="C19" s="442">
        <f>SUM(C20:C22)</f>
        <v>0</v>
      </c>
      <c r="D19" s="601">
        <f>SUM(D20:D22)</f>
        <v>0</v>
      </c>
      <c r="E19" s="579">
        <f>SUM(E20:E22)</f>
        <v>0</v>
      </c>
    </row>
    <row r="20" spans="1:5" s="562" customFormat="1" ht="12" customHeight="1">
      <c r="A20" s="585" t="s">
        <v>77</v>
      </c>
      <c r="B20" s="362" t="s">
        <v>318</v>
      </c>
      <c r="C20" s="439"/>
      <c r="D20" s="603"/>
      <c r="E20" s="113"/>
    </row>
    <row r="21" spans="1:5" s="562" customFormat="1" ht="12" customHeight="1">
      <c r="A21" s="585" t="s">
        <v>78</v>
      </c>
      <c r="B21" s="361" t="s">
        <v>568</v>
      </c>
      <c r="C21" s="439"/>
      <c r="D21" s="603"/>
      <c r="E21" s="113"/>
    </row>
    <row r="22" spans="1:5" s="562" customFormat="1" ht="12" customHeight="1">
      <c r="A22" s="585" t="s">
        <v>79</v>
      </c>
      <c r="B22" s="361" t="s">
        <v>569</v>
      </c>
      <c r="C22" s="439"/>
      <c r="D22" s="603"/>
      <c r="E22" s="113"/>
    </row>
    <row r="23" spans="1:5" s="536" customFormat="1" ht="12" customHeight="1" thickBot="1">
      <c r="A23" s="585" t="s">
        <v>80</v>
      </c>
      <c r="B23" s="361" t="s">
        <v>691</v>
      </c>
      <c r="C23" s="439"/>
      <c r="D23" s="603"/>
      <c r="E23" s="113"/>
    </row>
    <row r="24" spans="1:5" s="536" customFormat="1" ht="12" customHeight="1" thickBot="1">
      <c r="A24" s="572" t="s">
        <v>8</v>
      </c>
      <c r="B24" s="381" t="s">
        <v>123</v>
      </c>
      <c r="C24" s="39"/>
      <c r="D24" s="605"/>
      <c r="E24" s="578"/>
    </row>
    <row r="25" spans="1:5" s="536" customFormat="1" ht="12" customHeight="1" thickBot="1">
      <c r="A25" s="572" t="s">
        <v>9</v>
      </c>
      <c r="B25" s="381" t="s">
        <v>570</v>
      </c>
      <c r="C25" s="442">
        <f>+C26+C27</f>
        <v>0</v>
      </c>
      <c r="D25" s="601">
        <f>+D26+D27</f>
        <v>0</v>
      </c>
      <c r="E25" s="579">
        <f>+E26+E27</f>
        <v>0</v>
      </c>
    </row>
    <row r="26" spans="1:5" s="536" customFormat="1" ht="12" customHeight="1">
      <c r="A26" s="586" t="s">
        <v>332</v>
      </c>
      <c r="B26" s="587" t="s">
        <v>568</v>
      </c>
      <c r="C26" s="101"/>
      <c r="D26" s="593"/>
      <c r="E26" s="566"/>
    </row>
    <row r="27" spans="1:5" s="536" customFormat="1" ht="12" customHeight="1">
      <c r="A27" s="586" t="s">
        <v>338</v>
      </c>
      <c r="B27" s="588" t="s">
        <v>571</v>
      </c>
      <c r="C27" s="443"/>
      <c r="D27" s="606"/>
      <c r="E27" s="565"/>
    </row>
    <row r="28" spans="1:5" s="536" customFormat="1" ht="12" customHeight="1" thickBot="1">
      <c r="A28" s="585" t="s">
        <v>340</v>
      </c>
      <c r="B28" s="589" t="s">
        <v>692</v>
      </c>
      <c r="C28" s="569"/>
      <c r="D28" s="607"/>
      <c r="E28" s="564"/>
    </row>
    <row r="29" spans="1:5" s="536" customFormat="1" ht="12" customHeight="1" thickBot="1">
      <c r="A29" s="572" t="s">
        <v>10</v>
      </c>
      <c r="B29" s="381" t="s">
        <v>572</v>
      </c>
      <c r="C29" s="442">
        <f>+C30+C31+C32</f>
        <v>0</v>
      </c>
      <c r="D29" s="601">
        <f>+D30+D31+D32</f>
        <v>0</v>
      </c>
      <c r="E29" s="579">
        <f>+E30+E31+E32</f>
        <v>0</v>
      </c>
    </row>
    <row r="30" spans="1:5" s="536" customFormat="1" ht="12" customHeight="1">
      <c r="A30" s="586" t="s">
        <v>64</v>
      </c>
      <c r="B30" s="587" t="s">
        <v>358</v>
      </c>
      <c r="C30" s="101"/>
      <c r="D30" s="593"/>
      <c r="E30" s="566"/>
    </row>
    <row r="31" spans="1:5" s="536" customFormat="1" ht="12" customHeight="1">
      <c r="A31" s="586" t="s">
        <v>65</v>
      </c>
      <c r="B31" s="588" t="s">
        <v>359</v>
      </c>
      <c r="C31" s="443"/>
      <c r="D31" s="606"/>
      <c r="E31" s="565"/>
    </row>
    <row r="32" spans="1:5" s="536" customFormat="1" ht="12" customHeight="1" thickBot="1">
      <c r="A32" s="585" t="s">
        <v>66</v>
      </c>
      <c r="B32" s="571" t="s">
        <v>361</v>
      </c>
      <c r="C32" s="569"/>
      <c r="D32" s="607"/>
      <c r="E32" s="564"/>
    </row>
    <row r="33" spans="1:5" s="536" customFormat="1" ht="12" customHeight="1" thickBot="1">
      <c r="A33" s="572" t="s">
        <v>11</v>
      </c>
      <c r="B33" s="381" t="s">
        <v>485</v>
      </c>
      <c r="C33" s="39"/>
      <c r="D33" s="605"/>
      <c r="E33" s="578"/>
    </row>
    <row r="34" spans="1:5" s="536" customFormat="1" ht="12" customHeight="1" thickBot="1">
      <c r="A34" s="572" t="s">
        <v>12</v>
      </c>
      <c r="B34" s="381" t="s">
        <v>573</v>
      </c>
      <c r="C34" s="39"/>
      <c r="D34" s="605"/>
      <c r="E34" s="578"/>
    </row>
    <row r="35" spans="1:5" s="536" customFormat="1" ht="12" customHeight="1" thickBot="1">
      <c r="A35" s="510" t="s">
        <v>13</v>
      </c>
      <c r="B35" s="381" t="s">
        <v>574</v>
      </c>
      <c r="C35" s="442">
        <f>+C8+C19+C24+C25+C29+C33+C34</f>
        <v>0</v>
      </c>
      <c r="D35" s="601">
        <f>+D8+D19+D24+D25+D29+D33+D34</f>
        <v>0</v>
      </c>
      <c r="E35" s="579">
        <f>+E8+E19+E24+E25+E29+E33+E34</f>
        <v>0</v>
      </c>
    </row>
    <row r="36" spans="1:5" s="562" customFormat="1" ht="12" customHeight="1" thickBot="1">
      <c r="A36" s="574" t="s">
        <v>14</v>
      </c>
      <c r="B36" s="381" t="s">
        <v>575</v>
      </c>
      <c r="C36" s="442">
        <f>+C37+C38+C39</f>
        <v>489</v>
      </c>
      <c r="D36" s="601">
        <f>+D37+D38+D39</f>
        <v>619</v>
      </c>
      <c r="E36" s="579">
        <f>+E37+E38+E39</f>
        <v>452</v>
      </c>
    </row>
    <row r="37" spans="1:5" s="562" customFormat="1" ht="15" customHeight="1">
      <c r="A37" s="586" t="s">
        <v>576</v>
      </c>
      <c r="B37" s="587" t="s">
        <v>166</v>
      </c>
      <c r="C37" s="101"/>
      <c r="D37" s="593"/>
      <c r="E37" s="566"/>
    </row>
    <row r="38" spans="1:5" s="562" customFormat="1" ht="15" customHeight="1">
      <c r="A38" s="586" t="s">
        <v>577</v>
      </c>
      <c r="B38" s="588" t="s">
        <v>2</v>
      </c>
      <c r="C38" s="443"/>
      <c r="D38" s="606"/>
      <c r="E38" s="565"/>
    </row>
    <row r="39" spans="1:5" ht="13.5" thickBot="1">
      <c r="A39" s="585" t="s">
        <v>578</v>
      </c>
      <c r="B39" s="571" t="s">
        <v>579</v>
      </c>
      <c r="C39" s="569">
        <v>489</v>
      </c>
      <c r="D39" s="607">
        <v>619</v>
      </c>
      <c r="E39" s="703">
        <v>452</v>
      </c>
    </row>
    <row r="40" spans="1:5" s="561" customFormat="1" ht="16.5" customHeight="1" thickBot="1">
      <c r="A40" s="574" t="s">
        <v>15</v>
      </c>
      <c r="B40" s="575" t="s">
        <v>580</v>
      </c>
      <c r="C40" s="107">
        <f>+C35+C36</f>
        <v>489</v>
      </c>
      <c r="D40" s="608">
        <f>+D35+D36</f>
        <v>619</v>
      </c>
      <c r="E40" s="580">
        <f>+E35+E36</f>
        <v>452</v>
      </c>
    </row>
    <row r="41" spans="1:5" s="336" customFormat="1" ht="12" customHeight="1">
      <c r="A41" s="518"/>
      <c r="B41" s="519"/>
      <c r="C41" s="534"/>
      <c r="D41" s="534"/>
      <c r="E41" s="534"/>
    </row>
    <row r="42" spans="1:5" ht="12" customHeight="1" thickBot="1">
      <c r="A42" s="520"/>
      <c r="B42" s="521"/>
      <c r="C42" s="535"/>
      <c r="D42" s="535"/>
      <c r="E42" s="535"/>
    </row>
    <row r="43" spans="1:5" ht="12" customHeight="1" thickBot="1">
      <c r="A43" s="783" t="s">
        <v>44</v>
      </c>
      <c r="B43" s="784"/>
      <c r="C43" s="784"/>
      <c r="D43" s="784"/>
      <c r="E43" s="785"/>
    </row>
    <row r="44" spans="1:5" ht="12" customHeight="1" thickBot="1">
      <c r="A44" s="572" t="s">
        <v>6</v>
      </c>
      <c r="B44" s="381" t="s">
        <v>581</v>
      </c>
      <c r="C44" s="442">
        <f>SUM(C45:C49)</f>
        <v>489</v>
      </c>
      <c r="D44" s="442">
        <f>SUM(D45:D49)</f>
        <v>619</v>
      </c>
      <c r="E44" s="579">
        <f>SUM(E45:E49)</f>
        <v>452</v>
      </c>
    </row>
    <row r="45" spans="1:5" ht="12" customHeight="1">
      <c r="A45" s="585" t="s">
        <v>71</v>
      </c>
      <c r="B45" s="362" t="s">
        <v>36</v>
      </c>
      <c r="C45" s="101">
        <v>360</v>
      </c>
      <c r="D45" s="101">
        <v>460</v>
      </c>
      <c r="E45" s="693">
        <v>330</v>
      </c>
    </row>
    <row r="46" spans="1:5" ht="12" customHeight="1">
      <c r="A46" s="585" t="s">
        <v>72</v>
      </c>
      <c r="B46" s="361" t="s">
        <v>132</v>
      </c>
      <c r="C46" s="436">
        <v>129</v>
      </c>
      <c r="D46" s="436">
        <v>159</v>
      </c>
      <c r="E46" s="693">
        <v>122</v>
      </c>
    </row>
    <row r="47" spans="1:5" ht="12" customHeight="1">
      <c r="A47" s="585" t="s">
        <v>73</v>
      </c>
      <c r="B47" s="361" t="s">
        <v>100</v>
      </c>
      <c r="C47" s="436"/>
      <c r="D47" s="436"/>
      <c r="E47" s="693"/>
    </row>
    <row r="48" spans="1:5" s="336" customFormat="1" ht="12" customHeight="1">
      <c r="A48" s="585" t="s">
        <v>74</v>
      </c>
      <c r="B48" s="361" t="s">
        <v>133</v>
      </c>
      <c r="C48" s="436"/>
      <c r="D48" s="436"/>
      <c r="E48" s="693"/>
    </row>
    <row r="49" spans="1:5" ht="12" customHeight="1" thickBot="1">
      <c r="A49" s="585" t="s">
        <v>106</v>
      </c>
      <c r="B49" s="361" t="s">
        <v>134</v>
      </c>
      <c r="C49" s="436"/>
      <c r="D49" s="436"/>
      <c r="E49" s="693"/>
    </row>
    <row r="50" spans="1:5" ht="12" customHeight="1" thickBot="1">
      <c r="A50" s="572" t="s">
        <v>7</v>
      </c>
      <c r="B50" s="381" t="s">
        <v>582</v>
      </c>
      <c r="C50" s="442">
        <f>SUM(C51:C53)</f>
        <v>0</v>
      </c>
      <c r="D50" s="442">
        <f>SUM(D51:D53)</f>
        <v>0</v>
      </c>
      <c r="E50" s="579">
        <f>SUM(E51:E53)</f>
        <v>0</v>
      </c>
    </row>
    <row r="51" spans="1:5" ht="12" customHeight="1">
      <c r="A51" s="585" t="s">
        <v>77</v>
      </c>
      <c r="B51" s="362" t="s">
        <v>156</v>
      </c>
      <c r="C51" s="101"/>
      <c r="D51" s="101"/>
      <c r="E51" s="566"/>
    </row>
    <row r="52" spans="1:5" ht="12" customHeight="1">
      <c r="A52" s="585" t="s">
        <v>78</v>
      </c>
      <c r="B52" s="361" t="s">
        <v>136</v>
      </c>
      <c r="C52" s="436"/>
      <c r="D52" s="436"/>
      <c r="E52" s="590"/>
    </row>
    <row r="53" spans="1:5" ht="15" customHeight="1">
      <c r="A53" s="585" t="s">
        <v>79</v>
      </c>
      <c r="B53" s="361" t="s">
        <v>45</v>
      </c>
      <c r="C53" s="436"/>
      <c r="D53" s="436"/>
      <c r="E53" s="590"/>
    </row>
    <row r="54" spans="1:5" ht="13.5" thickBot="1">
      <c r="A54" s="585" t="s">
        <v>80</v>
      </c>
      <c r="B54" s="361" t="s">
        <v>693</v>
      </c>
      <c r="C54" s="436"/>
      <c r="D54" s="436"/>
      <c r="E54" s="590"/>
    </row>
    <row r="55" spans="1:5" ht="15" customHeight="1" thickBot="1">
      <c r="A55" s="572" t="s">
        <v>8</v>
      </c>
      <c r="B55" s="576" t="s">
        <v>583</v>
      </c>
      <c r="C55" s="107">
        <f>+C44+C50</f>
        <v>489</v>
      </c>
      <c r="D55" s="107">
        <f>+D44+D50</f>
        <v>619</v>
      </c>
      <c r="E55" s="580">
        <f>+E44+E50</f>
        <v>452</v>
      </c>
    </row>
    <row r="56" spans="3:5" ht="13.5" thickBot="1">
      <c r="C56" s="581"/>
      <c r="D56" s="581"/>
      <c r="E56" s="581"/>
    </row>
    <row r="57" spans="1:5" ht="13.5" thickBot="1">
      <c r="A57" s="522" t="s">
        <v>681</v>
      </c>
      <c r="B57" s="523"/>
      <c r="C57" s="681">
        <v>2.52</v>
      </c>
      <c r="D57" s="681">
        <v>2.52</v>
      </c>
      <c r="E57" s="702">
        <v>2.52</v>
      </c>
    </row>
    <row r="58" spans="1:5" ht="13.5" thickBot="1">
      <c r="A58" s="522" t="s">
        <v>148</v>
      </c>
      <c r="B58" s="523"/>
      <c r="C58" s="111">
        <v>0</v>
      </c>
      <c r="D58" s="111">
        <v>0</v>
      </c>
      <c r="E58" s="570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8"/>
  <sheetViews>
    <sheetView zoomScaleSheetLayoutView="145" workbookViewId="0" topLeftCell="A1">
      <selection activeCell="M34" activeCellId="1" sqref="I13 M34"/>
    </sheetView>
  </sheetViews>
  <sheetFormatPr defaultColWidth="9.00390625" defaultRowHeight="12.75"/>
  <cols>
    <col min="1" max="1" width="18.625" style="577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685" t="s">
        <v>754</v>
      </c>
      <c r="B1" s="514"/>
      <c r="C1" s="558"/>
      <c r="D1" s="558"/>
      <c r="E1" s="654" t="str">
        <f>+CONCATENATE("8.1.3. melléklet a ……/",LEFT(ÖSSZEFÜGGÉSEK!A4,4)+1,". (……) önkormányzati rendelethez")</f>
        <v>8.1.3. melléklet a ……/2017. (……) önkormányzati rendelethez</v>
      </c>
    </row>
    <row r="2" spans="1:5" s="559" customFormat="1" ht="25.5" customHeight="1">
      <c r="A2" s="540" t="s">
        <v>146</v>
      </c>
      <c r="B2" s="786" t="s">
        <v>756</v>
      </c>
      <c r="C2" s="787"/>
      <c r="D2" s="788"/>
      <c r="E2" s="582"/>
    </row>
    <row r="3" spans="1:5" s="559" customFormat="1" ht="24.75" thickBot="1">
      <c r="A3" s="557" t="s">
        <v>145</v>
      </c>
      <c r="B3" s="789" t="s">
        <v>699</v>
      </c>
      <c r="C3" s="792"/>
      <c r="D3" s="793"/>
      <c r="E3" s="583"/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0</v>
      </c>
      <c r="D8" s="601">
        <f>SUM(D9:D18)</f>
        <v>0</v>
      </c>
      <c r="E8" s="579">
        <f>SUM(E9:E18)</f>
        <v>0</v>
      </c>
    </row>
    <row r="9" spans="1:5" s="536" customFormat="1" ht="12" customHeight="1">
      <c r="A9" s="584" t="s">
        <v>71</v>
      </c>
      <c r="B9" s="363" t="s">
        <v>345</v>
      </c>
      <c r="C9" s="104"/>
      <c r="D9" s="602"/>
      <c r="E9" s="568"/>
    </row>
    <row r="10" spans="1:5" s="536" customFormat="1" ht="12" customHeight="1">
      <c r="A10" s="585" t="s">
        <v>72</v>
      </c>
      <c r="B10" s="361" t="s">
        <v>346</v>
      </c>
      <c r="C10" s="439"/>
      <c r="D10" s="603"/>
      <c r="E10" s="113"/>
    </row>
    <row r="11" spans="1:5" s="536" customFormat="1" ht="12" customHeight="1">
      <c r="A11" s="585" t="s">
        <v>73</v>
      </c>
      <c r="B11" s="361" t="s">
        <v>347</v>
      </c>
      <c r="C11" s="439"/>
      <c r="D11" s="603"/>
      <c r="E11" s="113"/>
    </row>
    <row r="12" spans="1:5" s="536" customFormat="1" ht="12" customHeight="1">
      <c r="A12" s="585" t="s">
        <v>74</v>
      </c>
      <c r="B12" s="361" t="s">
        <v>348</v>
      </c>
      <c r="C12" s="439"/>
      <c r="D12" s="603"/>
      <c r="E12" s="113"/>
    </row>
    <row r="13" spans="1:5" s="536" customFormat="1" ht="12" customHeight="1">
      <c r="A13" s="585" t="s">
        <v>106</v>
      </c>
      <c r="B13" s="361" t="s">
        <v>349</v>
      </c>
      <c r="C13" s="439"/>
      <c r="D13" s="603"/>
      <c r="E13" s="113"/>
    </row>
    <row r="14" spans="1:5" s="536" customFormat="1" ht="12" customHeight="1">
      <c r="A14" s="585" t="s">
        <v>75</v>
      </c>
      <c r="B14" s="361" t="s">
        <v>565</v>
      </c>
      <c r="C14" s="439"/>
      <c r="D14" s="603"/>
      <c r="E14" s="113"/>
    </row>
    <row r="15" spans="1:5" s="562" customFormat="1" ht="12" customHeight="1">
      <c r="A15" s="585" t="s">
        <v>76</v>
      </c>
      <c r="B15" s="360" t="s">
        <v>566</v>
      </c>
      <c r="C15" s="439"/>
      <c r="D15" s="603"/>
      <c r="E15" s="113"/>
    </row>
    <row r="16" spans="1:5" s="562" customFormat="1" ht="12" customHeight="1">
      <c r="A16" s="585" t="s">
        <v>84</v>
      </c>
      <c r="B16" s="361" t="s">
        <v>352</v>
      </c>
      <c r="C16" s="105"/>
      <c r="D16" s="604"/>
      <c r="E16" s="567"/>
    </row>
    <row r="17" spans="1:5" s="536" customFormat="1" ht="12" customHeight="1">
      <c r="A17" s="585" t="s">
        <v>85</v>
      </c>
      <c r="B17" s="361" t="s">
        <v>354</v>
      </c>
      <c r="C17" s="439"/>
      <c r="D17" s="603"/>
      <c r="E17" s="113"/>
    </row>
    <row r="18" spans="1:5" s="562" customFormat="1" ht="12" customHeight="1" thickBot="1">
      <c r="A18" s="585" t="s">
        <v>86</v>
      </c>
      <c r="B18" s="360" t="s">
        <v>356</v>
      </c>
      <c r="C18" s="441"/>
      <c r="D18" s="114"/>
      <c r="E18" s="563"/>
    </row>
    <row r="19" spans="1:5" s="562" customFormat="1" ht="12" customHeight="1" thickBot="1">
      <c r="A19" s="510" t="s">
        <v>7</v>
      </c>
      <c r="B19" s="573" t="s">
        <v>567</v>
      </c>
      <c r="C19" s="442">
        <f>SUM(C20:C22)</f>
        <v>0</v>
      </c>
      <c r="D19" s="601">
        <f>SUM(D20:D22)</f>
        <v>0</v>
      </c>
      <c r="E19" s="579">
        <f>SUM(E20:E22)</f>
        <v>0</v>
      </c>
    </row>
    <row r="20" spans="1:5" s="562" customFormat="1" ht="12" customHeight="1">
      <c r="A20" s="585" t="s">
        <v>77</v>
      </c>
      <c r="B20" s="362" t="s">
        <v>318</v>
      </c>
      <c r="C20" s="439"/>
      <c r="D20" s="603"/>
      <c r="E20" s="113"/>
    </row>
    <row r="21" spans="1:5" s="562" customFormat="1" ht="12" customHeight="1">
      <c r="A21" s="585" t="s">
        <v>78</v>
      </c>
      <c r="B21" s="361" t="s">
        <v>568</v>
      </c>
      <c r="C21" s="439"/>
      <c r="D21" s="603"/>
      <c r="E21" s="113"/>
    </row>
    <row r="22" spans="1:5" s="562" customFormat="1" ht="12" customHeight="1">
      <c r="A22" s="585" t="s">
        <v>79</v>
      </c>
      <c r="B22" s="361" t="s">
        <v>569</v>
      </c>
      <c r="C22" s="439"/>
      <c r="D22" s="603"/>
      <c r="E22" s="113"/>
    </row>
    <row r="23" spans="1:5" s="536" customFormat="1" ht="12" customHeight="1" thickBot="1">
      <c r="A23" s="585" t="s">
        <v>80</v>
      </c>
      <c r="B23" s="361" t="s">
        <v>691</v>
      </c>
      <c r="C23" s="439"/>
      <c r="D23" s="603"/>
      <c r="E23" s="113"/>
    </row>
    <row r="24" spans="1:5" s="536" customFormat="1" ht="12" customHeight="1" thickBot="1">
      <c r="A24" s="572" t="s">
        <v>8</v>
      </c>
      <c r="B24" s="381" t="s">
        <v>123</v>
      </c>
      <c r="C24" s="39"/>
      <c r="D24" s="605"/>
      <c r="E24" s="578"/>
    </row>
    <row r="25" spans="1:5" s="536" customFormat="1" ht="12" customHeight="1" thickBot="1">
      <c r="A25" s="572" t="s">
        <v>9</v>
      </c>
      <c r="B25" s="381" t="s">
        <v>570</v>
      </c>
      <c r="C25" s="442">
        <f>+C26+C27</f>
        <v>0</v>
      </c>
      <c r="D25" s="601">
        <f>+D26+D27</f>
        <v>0</v>
      </c>
      <c r="E25" s="579">
        <f>+E26+E27</f>
        <v>0</v>
      </c>
    </row>
    <row r="26" spans="1:5" s="536" customFormat="1" ht="12" customHeight="1">
      <c r="A26" s="586" t="s">
        <v>332</v>
      </c>
      <c r="B26" s="587" t="s">
        <v>568</v>
      </c>
      <c r="C26" s="101"/>
      <c r="D26" s="593"/>
      <c r="E26" s="566"/>
    </row>
    <row r="27" spans="1:5" s="536" customFormat="1" ht="12" customHeight="1">
      <c r="A27" s="586" t="s">
        <v>338</v>
      </c>
      <c r="B27" s="588" t="s">
        <v>571</v>
      </c>
      <c r="C27" s="443"/>
      <c r="D27" s="606"/>
      <c r="E27" s="565"/>
    </row>
    <row r="28" spans="1:5" s="536" customFormat="1" ht="12" customHeight="1" thickBot="1">
      <c r="A28" s="585" t="s">
        <v>340</v>
      </c>
      <c r="B28" s="589" t="s">
        <v>692</v>
      </c>
      <c r="C28" s="569"/>
      <c r="D28" s="607"/>
      <c r="E28" s="564"/>
    </row>
    <row r="29" spans="1:5" s="536" customFormat="1" ht="12" customHeight="1" thickBot="1">
      <c r="A29" s="572" t="s">
        <v>10</v>
      </c>
      <c r="B29" s="381" t="s">
        <v>572</v>
      </c>
      <c r="C29" s="442">
        <f>+C30+C31+C32</f>
        <v>0</v>
      </c>
      <c r="D29" s="601">
        <f>+D30+D31+D32</f>
        <v>0</v>
      </c>
      <c r="E29" s="579">
        <f>+E30+E31+E32</f>
        <v>0</v>
      </c>
    </row>
    <row r="30" spans="1:5" s="536" customFormat="1" ht="12" customHeight="1">
      <c r="A30" s="586" t="s">
        <v>64</v>
      </c>
      <c r="B30" s="587" t="s">
        <v>358</v>
      </c>
      <c r="C30" s="101"/>
      <c r="D30" s="593"/>
      <c r="E30" s="566"/>
    </row>
    <row r="31" spans="1:5" s="536" customFormat="1" ht="12" customHeight="1">
      <c r="A31" s="586" t="s">
        <v>65</v>
      </c>
      <c r="B31" s="588" t="s">
        <v>359</v>
      </c>
      <c r="C31" s="443"/>
      <c r="D31" s="606"/>
      <c r="E31" s="565"/>
    </row>
    <row r="32" spans="1:5" s="536" customFormat="1" ht="12" customHeight="1" thickBot="1">
      <c r="A32" s="585" t="s">
        <v>66</v>
      </c>
      <c r="B32" s="571" t="s">
        <v>361</v>
      </c>
      <c r="C32" s="569"/>
      <c r="D32" s="607"/>
      <c r="E32" s="564"/>
    </row>
    <row r="33" spans="1:5" s="536" customFormat="1" ht="12" customHeight="1" thickBot="1">
      <c r="A33" s="572" t="s">
        <v>11</v>
      </c>
      <c r="B33" s="381" t="s">
        <v>485</v>
      </c>
      <c r="C33" s="39"/>
      <c r="D33" s="605"/>
      <c r="E33" s="578"/>
    </row>
    <row r="34" spans="1:5" s="536" customFormat="1" ht="12" customHeight="1" thickBot="1">
      <c r="A34" s="572" t="s">
        <v>12</v>
      </c>
      <c r="B34" s="381" t="s">
        <v>573</v>
      </c>
      <c r="C34" s="39"/>
      <c r="D34" s="605"/>
      <c r="E34" s="578"/>
    </row>
    <row r="35" spans="1:5" s="536" customFormat="1" ht="12" customHeight="1" thickBot="1">
      <c r="A35" s="510" t="s">
        <v>13</v>
      </c>
      <c r="B35" s="381" t="s">
        <v>574</v>
      </c>
      <c r="C35" s="442">
        <f>+C8+C19+C24+C25+C29+C33+C34</f>
        <v>0</v>
      </c>
      <c r="D35" s="601">
        <f>+D8+D19+D24+D25+D29+D33+D34</f>
        <v>0</v>
      </c>
      <c r="E35" s="579">
        <f>+E8+E19+E24+E25+E29+E33+E34</f>
        <v>0</v>
      </c>
    </row>
    <row r="36" spans="1:5" s="562" customFormat="1" ht="12" customHeight="1" thickBot="1">
      <c r="A36" s="574" t="s">
        <v>14</v>
      </c>
      <c r="B36" s="381" t="s">
        <v>575</v>
      </c>
      <c r="C36" s="442">
        <f>+C37+C38+C39</f>
        <v>0</v>
      </c>
      <c r="D36" s="601">
        <f>+D37+D38+D39</f>
        <v>0</v>
      </c>
      <c r="E36" s="579">
        <f>+E37+E38+E39</f>
        <v>0</v>
      </c>
    </row>
    <row r="37" spans="1:5" s="562" customFormat="1" ht="15" customHeight="1">
      <c r="A37" s="586" t="s">
        <v>576</v>
      </c>
      <c r="B37" s="587" t="s">
        <v>166</v>
      </c>
      <c r="C37" s="101"/>
      <c r="D37" s="593"/>
      <c r="E37" s="566"/>
    </row>
    <row r="38" spans="1:5" s="562" customFormat="1" ht="15" customHeight="1">
      <c r="A38" s="586" t="s">
        <v>577</v>
      </c>
      <c r="B38" s="588" t="s">
        <v>2</v>
      </c>
      <c r="C38" s="443"/>
      <c r="D38" s="606"/>
      <c r="E38" s="565"/>
    </row>
    <row r="39" spans="1:5" ht="13.5" thickBot="1">
      <c r="A39" s="585" t="s">
        <v>578</v>
      </c>
      <c r="B39" s="571" t="s">
        <v>579</v>
      </c>
      <c r="C39" s="569"/>
      <c r="D39" s="607"/>
      <c r="E39" s="564"/>
    </row>
    <row r="40" spans="1:5" s="561" customFormat="1" ht="16.5" customHeight="1" thickBot="1">
      <c r="A40" s="574" t="s">
        <v>15</v>
      </c>
      <c r="B40" s="575" t="s">
        <v>580</v>
      </c>
      <c r="C40" s="107">
        <f>+C35+C36</f>
        <v>0</v>
      </c>
      <c r="D40" s="608">
        <f>+D35+D36</f>
        <v>0</v>
      </c>
      <c r="E40" s="580">
        <f>+E35+E36</f>
        <v>0</v>
      </c>
    </row>
    <row r="41" spans="1:5" s="336" customFormat="1" ht="12" customHeight="1">
      <c r="A41" s="518"/>
      <c r="B41" s="519"/>
      <c r="C41" s="534"/>
      <c r="D41" s="534"/>
      <c r="E41" s="534"/>
    </row>
    <row r="42" spans="1:5" ht="12" customHeight="1" thickBot="1">
      <c r="A42" s="520"/>
      <c r="B42" s="521"/>
      <c r="C42" s="535"/>
      <c r="D42" s="535"/>
      <c r="E42" s="535"/>
    </row>
    <row r="43" spans="1:5" ht="12" customHeight="1" thickBot="1">
      <c r="A43" s="783" t="s">
        <v>44</v>
      </c>
      <c r="B43" s="784"/>
      <c r="C43" s="784"/>
      <c r="D43" s="784"/>
      <c r="E43" s="785"/>
    </row>
    <row r="44" spans="1:5" ht="12" customHeight="1" thickBot="1">
      <c r="A44" s="572" t="s">
        <v>6</v>
      </c>
      <c r="B44" s="381" t="s">
        <v>581</v>
      </c>
      <c r="C44" s="442">
        <f>SUM(C45:C49)</f>
        <v>0</v>
      </c>
      <c r="D44" s="442">
        <f>SUM(D45:D49)</f>
        <v>0</v>
      </c>
      <c r="E44" s="579">
        <f>SUM(E45:E49)</f>
        <v>0</v>
      </c>
    </row>
    <row r="45" spans="1:5" ht="12" customHeight="1">
      <c r="A45" s="585" t="s">
        <v>71</v>
      </c>
      <c r="B45" s="362" t="s">
        <v>36</v>
      </c>
      <c r="C45" s="101"/>
      <c r="D45" s="101"/>
      <c r="E45" s="566"/>
    </row>
    <row r="46" spans="1:5" ht="12" customHeight="1">
      <c r="A46" s="585" t="s">
        <v>72</v>
      </c>
      <c r="B46" s="361" t="s">
        <v>132</v>
      </c>
      <c r="C46" s="436"/>
      <c r="D46" s="436"/>
      <c r="E46" s="590"/>
    </row>
    <row r="47" spans="1:5" ht="12" customHeight="1">
      <c r="A47" s="585" t="s">
        <v>73</v>
      </c>
      <c r="B47" s="361" t="s">
        <v>100</v>
      </c>
      <c r="C47" s="436"/>
      <c r="D47" s="436"/>
      <c r="E47" s="590"/>
    </row>
    <row r="48" spans="1:5" s="336" customFormat="1" ht="12" customHeight="1">
      <c r="A48" s="585" t="s">
        <v>74</v>
      </c>
      <c r="B48" s="361" t="s">
        <v>133</v>
      </c>
      <c r="C48" s="436"/>
      <c r="D48" s="436"/>
      <c r="E48" s="590"/>
    </row>
    <row r="49" spans="1:5" ht="12" customHeight="1" thickBot="1">
      <c r="A49" s="585" t="s">
        <v>106</v>
      </c>
      <c r="B49" s="361" t="s">
        <v>134</v>
      </c>
      <c r="C49" s="436"/>
      <c r="D49" s="436"/>
      <c r="E49" s="590"/>
    </row>
    <row r="50" spans="1:5" ht="12" customHeight="1" thickBot="1">
      <c r="A50" s="572" t="s">
        <v>7</v>
      </c>
      <c r="B50" s="381" t="s">
        <v>582</v>
      </c>
      <c r="C50" s="442">
        <f>SUM(C51:C53)</f>
        <v>0</v>
      </c>
      <c r="D50" s="442">
        <f>SUM(D51:D53)</f>
        <v>0</v>
      </c>
      <c r="E50" s="579">
        <f>SUM(E51:E53)</f>
        <v>0</v>
      </c>
    </row>
    <row r="51" spans="1:5" ht="12" customHeight="1">
      <c r="A51" s="585" t="s">
        <v>77</v>
      </c>
      <c r="B51" s="362" t="s">
        <v>156</v>
      </c>
      <c r="C51" s="101"/>
      <c r="D51" s="101"/>
      <c r="E51" s="566"/>
    </row>
    <row r="52" spans="1:5" ht="12" customHeight="1">
      <c r="A52" s="585" t="s">
        <v>78</v>
      </c>
      <c r="B52" s="361" t="s">
        <v>136</v>
      </c>
      <c r="C52" s="436"/>
      <c r="D52" s="436"/>
      <c r="E52" s="590"/>
    </row>
    <row r="53" spans="1:5" ht="15" customHeight="1">
      <c r="A53" s="585" t="s">
        <v>79</v>
      </c>
      <c r="B53" s="361" t="s">
        <v>45</v>
      </c>
      <c r="C53" s="436"/>
      <c r="D53" s="436"/>
      <c r="E53" s="590"/>
    </row>
    <row r="54" spans="1:5" ht="13.5" thickBot="1">
      <c r="A54" s="585" t="s">
        <v>80</v>
      </c>
      <c r="B54" s="361" t="s">
        <v>693</v>
      </c>
      <c r="C54" s="436"/>
      <c r="D54" s="436"/>
      <c r="E54" s="590"/>
    </row>
    <row r="55" spans="1:5" ht="15" customHeight="1" thickBot="1">
      <c r="A55" s="572" t="s">
        <v>8</v>
      </c>
      <c r="B55" s="576" t="s">
        <v>583</v>
      </c>
      <c r="C55" s="107">
        <f>+C44+C50</f>
        <v>0</v>
      </c>
      <c r="D55" s="107">
        <f>+D44+D50</f>
        <v>0</v>
      </c>
      <c r="E55" s="580">
        <f>+E44+E50</f>
        <v>0</v>
      </c>
    </row>
    <row r="56" spans="3:5" ht="13.5" thickBot="1">
      <c r="C56" s="581"/>
      <c r="D56" s="581"/>
      <c r="E56" s="581"/>
    </row>
    <row r="57" spans="1:5" ht="13.5" thickBot="1">
      <c r="A57" s="522" t="s">
        <v>681</v>
      </c>
      <c r="B57" s="523"/>
      <c r="C57" s="111"/>
      <c r="D57" s="111"/>
      <c r="E57" s="570"/>
    </row>
    <row r="58" spans="1:5" ht="13.5" thickBot="1">
      <c r="A58" s="522" t="s">
        <v>148</v>
      </c>
      <c r="B58" s="523"/>
      <c r="C58" s="111"/>
      <c r="D58" s="111"/>
      <c r="E58" s="57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8"/>
  <sheetViews>
    <sheetView zoomScaleSheetLayoutView="145" workbookViewId="0" topLeftCell="A20">
      <selection activeCell="M34" activeCellId="1" sqref="I13 M34"/>
    </sheetView>
  </sheetViews>
  <sheetFormatPr defaultColWidth="9.00390625" defaultRowHeight="12.75"/>
  <cols>
    <col min="1" max="1" width="18.625" style="577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512"/>
      <c r="B1" s="514"/>
      <c r="C1" s="558"/>
      <c r="D1" s="558"/>
      <c r="E1" s="654" t="str">
        <f>+CONCATENATE("8.2. melléklet a ……/",LEFT(ÖSSZEFÜGGÉSEK!A4,4)+1,". (……) önkormányzati rendelethez")</f>
        <v>8.2. melléklet a ……/2017. (……) önkormányzati rendelethez</v>
      </c>
    </row>
    <row r="2" spans="1:5" s="559" customFormat="1" ht="25.5" customHeight="1">
      <c r="A2" s="540" t="s">
        <v>146</v>
      </c>
      <c r="B2" s="786" t="s">
        <v>757</v>
      </c>
      <c r="C2" s="787"/>
      <c r="D2" s="788"/>
      <c r="E2" s="582"/>
    </row>
    <row r="3" spans="1:5" s="559" customFormat="1" ht="24.75" thickBot="1">
      <c r="A3" s="557" t="s">
        <v>145</v>
      </c>
      <c r="B3" s="789" t="s">
        <v>557</v>
      </c>
      <c r="C3" s="792"/>
      <c r="D3" s="793"/>
      <c r="E3" s="583"/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110</v>
      </c>
      <c r="D8" s="601">
        <f>SUM(D9:D18)</f>
        <v>410</v>
      </c>
      <c r="E8" s="579">
        <f>SUM(E9:E18)</f>
        <v>361</v>
      </c>
    </row>
    <row r="9" spans="1:5" s="536" customFormat="1" ht="12" customHeight="1">
      <c r="A9" s="584" t="s">
        <v>71</v>
      </c>
      <c r="B9" s="363" t="s">
        <v>345</v>
      </c>
      <c r="C9" s="104"/>
      <c r="D9" s="602"/>
      <c r="E9" s="568"/>
    </row>
    <row r="10" spans="1:5" s="536" customFormat="1" ht="12" customHeight="1">
      <c r="A10" s="585" t="s">
        <v>72</v>
      </c>
      <c r="B10" s="361" t="s">
        <v>346</v>
      </c>
      <c r="C10" s="439"/>
      <c r="D10" s="603"/>
      <c r="E10" s="113"/>
    </row>
    <row r="11" spans="1:5" s="536" customFormat="1" ht="12" customHeight="1">
      <c r="A11" s="585" t="s">
        <v>73</v>
      </c>
      <c r="B11" s="361" t="s">
        <v>347</v>
      </c>
      <c r="C11" s="439"/>
      <c r="D11" s="603"/>
      <c r="E11" s="113"/>
    </row>
    <row r="12" spans="1:5" s="536" customFormat="1" ht="12" customHeight="1">
      <c r="A12" s="585" t="s">
        <v>74</v>
      </c>
      <c r="B12" s="361" t="s">
        <v>348</v>
      </c>
      <c r="C12" s="439"/>
      <c r="D12" s="603"/>
      <c r="E12" s="113"/>
    </row>
    <row r="13" spans="1:5" s="536" customFormat="1" ht="12" customHeight="1">
      <c r="A13" s="585" t="s">
        <v>106</v>
      </c>
      <c r="B13" s="361" t="s">
        <v>349</v>
      </c>
      <c r="C13" s="439">
        <v>76</v>
      </c>
      <c r="D13" s="603">
        <v>75</v>
      </c>
      <c r="E13" s="113">
        <v>40</v>
      </c>
    </row>
    <row r="14" spans="1:5" s="536" customFormat="1" ht="12" customHeight="1">
      <c r="A14" s="585" t="s">
        <v>75</v>
      </c>
      <c r="B14" s="361" t="s">
        <v>565</v>
      </c>
      <c r="C14" s="439">
        <v>21</v>
      </c>
      <c r="D14" s="603">
        <v>21</v>
      </c>
      <c r="E14" s="113">
        <v>11</v>
      </c>
    </row>
    <row r="15" spans="1:5" s="562" customFormat="1" ht="12" customHeight="1">
      <c r="A15" s="585" t="s">
        <v>76</v>
      </c>
      <c r="B15" s="360" t="s">
        <v>566</v>
      </c>
      <c r="C15" s="439">
        <v>13</v>
      </c>
      <c r="D15" s="603">
        <v>313</v>
      </c>
      <c r="E15" s="113">
        <v>310</v>
      </c>
    </row>
    <row r="16" spans="1:5" s="562" customFormat="1" ht="12" customHeight="1">
      <c r="A16" s="585" t="s">
        <v>84</v>
      </c>
      <c r="B16" s="361" t="s">
        <v>352</v>
      </c>
      <c r="C16" s="105"/>
      <c r="D16" s="604"/>
      <c r="E16" s="567"/>
    </row>
    <row r="17" spans="1:5" s="536" customFormat="1" ht="12" customHeight="1">
      <c r="A17" s="585" t="s">
        <v>85</v>
      </c>
      <c r="B17" s="361" t="s">
        <v>354</v>
      </c>
      <c r="C17" s="439"/>
      <c r="D17" s="603"/>
      <c r="E17" s="113"/>
    </row>
    <row r="18" spans="1:5" s="562" customFormat="1" ht="12" customHeight="1" thickBot="1">
      <c r="A18" s="585" t="s">
        <v>86</v>
      </c>
      <c r="B18" s="360" t="s">
        <v>356</v>
      </c>
      <c r="C18" s="441"/>
      <c r="D18" s="114">
        <v>1</v>
      </c>
      <c r="E18" s="563"/>
    </row>
    <row r="19" spans="1:5" s="562" customFormat="1" ht="12" customHeight="1" thickBot="1">
      <c r="A19" s="510" t="s">
        <v>7</v>
      </c>
      <c r="B19" s="573" t="s">
        <v>567</v>
      </c>
      <c r="C19" s="442">
        <f>SUM(C20:C22)</f>
        <v>0</v>
      </c>
      <c r="D19" s="601">
        <f>SUM(D20:D22)</f>
        <v>0</v>
      </c>
      <c r="E19" s="579">
        <f>SUM(E20:E22)</f>
        <v>0</v>
      </c>
    </row>
    <row r="20" spans="1:5" s="562" customFormat="1" ht="12" customHeight="1">
      <c r="A20" s="585" t="s">
        <v>77</v>
      </c>
      <c r="B20" s="362" t="s">
        <v>318</v>
      </c>
      <c r="C20" s="439"/>
      <c r="D20" s="603"/>
      <c r="E20" s="113"/>
    </row>
    <row r="21" spans="1:5" s="562" customFormat="1" ht="12" customHeight="1">
      <c r="A21" s="585" t="s">
        <v>78</v>
      </c>
      <c r="B21" s="361" t="s">
        <v>568</v>
      </c>
      <c r="C21" s="439"/>
      <c r="D21" s="603"/>
      <c r="E21" s="113"/>
    </row>
    <row r="22" spans="1:5" s="562" customFormat="1" ht="12" customHeight="1">
      <c r="A22" s="585" t="s">
        <v>79</v>
      </c>
      <c r="B22" s="361" t="s">
        <v>569</v>
      </c>
      <c r="C22" s="439"/>
      <c r="D22" s="603"/>
      <c r="E22" s="113"/>
    </row>
    <row r="23" spans="1:5" s="536" customFormat="1" ht="12" customHeight="1" thickBot="1">
      <c r="A23" s="585" t="s">
        <v>80</v>
      </c>
      <c r="B23" s="361" t="s">
        <v>691</v>
      </c>
      <c r="C23" s="439"/>
      <c r="D23" s="603"/>
      <c r="E23" s="113"/>
    </row>
    <row r="24" spans="1:5" s="536" customFormat="1" ht="12" customHeight="1" thickBot="1">
      <c r="A24" s="572" t="s">
        <v>8</v>
      </c>
      <c r="B24" s="381" t="s">
        <v>123</v>
      </c>
      <c r="C24" s="39"/>
      <c r="D24" s="605"/>
      <c r="E24" s="578"/>
    </row>
    <row r="25" spans="1:5" s="536" customFormat="1" ht="12" customHeight="1" thickBot="1">
      <c r="A25" s="572" t="s">
        <v>9</v>
      </c>
      <c r="B25" s="381" t="s">
        <v>570</v>
      </c>
      <c r="C25" s="442">
        <f>+C26+C27</f>
        <v>0</v>
      </c>
      <c r="D25" s="601">
        <f>+D26+D27</f>
        <v>0</v>
      </c>
      <c r="E25" s="579">
        <f>+E26+E27</f>
        <v>0</v>
      </c>
    </row>
    <row r="26" spans="1:5" s="536" customFormat="1" ht="12" customHeight="1">
      <c r="A26" s="586" t="s">
        <v>332</v>
      </c>
      <c r="B26" s="587" t="s">
        <v>568</v>
      </c>
      <c r="C26" s="101"/>
      <c r="D26" s="593"/>
      <c r="E26" s="566"/>
    </row>
    <row r="27" spans="1:5" s="536" customFormat="1" ht="12" customHeight="1">
      <c r="A27" s="586" t="s">
        <v>338</v>
      </c>
      <c r="B27" s="588" t="s">
        <v>571</v>
      </c>
      <c r="C27" s="443"/>
      <c r="D27" s="606"/>
      <c r="E27" s="565"/>
    </row>
    <row r="28" spans="1:5" s="536" customFormat="1" ht="12" customHeight="1" thickBot="1">
      <c r="A28" s="585" t="s">
        <v>340</v>
      </c>
      <c r="B28" s="589" t="s">
        <v>692</v>
      </c>
      <c r="C28" s="569"/>
      <c r="D28" s="607"/>
      <c r="E28" s="564"/>
    </row>
    <row r="29" spans="1:5" s="536" customFormat="1" ht="12" customHeight="1" thickBot="1">
      <c r="A29" s="572" t="s">
        <v>10</v>
      </c>
      <c r="B29" s="381" t="s">
        <v>572</v>
      </c>
      <c r="C29" s="442">
        <f>+C30+C31+C32</f>
        <v>0</v>
      </c>
      <c r="D29" s="601">
        <f>+D30+D31+D32</f>
        <v>0</v>
      </c>
      <c r="E29" s="579">
        <f>+E30+E31+E32</f>
        <v>0</v>
      </c>
    </row>
    <row r="30" spans="1:5" s="536" customFormat="1" ht="12" customHeight="1">
      <c r="A30" s="586" t="s">
        <v>64</v>
      </c>
      <c r="B30" s="587" t="s">
        <v>358</v>
      </c>
      <c r="C30" s="101"/>
      <c r="D30" s="593"/>
      <c r="E30" s="566"/>
    </row>
    <row r="31" spans="1:5" s="536" customFormat="1" ht="12" customHeight="1">
      <c r="A31" s="586" t="s">
        <v>65</v>
      </c>
      <c r="B31" s="588" t="s">
        <v>359</v>
      </c>
      <c r="C31" s="443"/>
      <c r="D31" s="606"/>
      <c r="E31" s="565"/>
    </row>
    <row r="32" spans="1:5" s="536" customFormat="1" ht="12" customHeight="1" thickBot="1">
      <c r="A32" s="585" t="s">
        <v>66</v>
      </c>
      <c r="B32" s="571" t="s">
        <v>361</v>
      </c>
      <c r="C32" s="569"/>
      <c r="D32" s="607"/>
      <c r="E32" s="564"/>
    </row>
    <row r="33" spans="1:5" s="536" customFormat="1" ht="12" customHeight="1" thickBot="1">
      <c r="A33" s="572" t="s">
        <v>11</v>
      </c>
      <c r="B33" s="381" t="s">
        <v>485</v>
      </c>
      <c r="C33" s="39"/>
      <c r="D33" s="605"/>
      <c r="E33" s="578"/>
    </row>
    <row r="34" spans="1:5" s="536" customFormat="1" ht="12" customHeight="1" thickBot="1">
      <c r="A34" s="572" t="s">
        <v>12</v>
      </c>
      <c r="B34" s="381" t="s">
        <v>573</v>
      </c>
      <c r="C34" s="39"/>
      <c r="D34" s="605"/>
      <c r="E34" s="578"/>
    </row>
    <row r="35" spans="1:5" s="536" customFormat="1" ht="12" customHeight="1" thickBot="1">
      <c r="A35" s="510" t="s">
        <v>13</v>
      </c>
      <c r="B35" s="381" t="s">
        <v>574</v>
      </c>
      <c r="C35" s="442">
        <f>+C8+C19+C24+C25+C29+C33+C34</f>
        <v>110</v>
      </c>
      <c r="D35" s="601">
        <f>+D8+D19+D24+D25+D29+D33+D34</f>
        <v>410</v>
      </c>
      <c r="E35" s="579">
        <f>+E8+E19+E24+E25+E29+E33+E34</f>
        <v>361</v>
      </c>
    </row>
    <row r="36" spans="1:5" s="562" customFormat="1" ht="12" customHeight="1" thickBot="1">
      <c r="A36" s="574" t="s">
        <v>14</v>
      </c>
      <c r="B36" s="381" t="s">
        <v>575</v>
      </c>
      <c r="C36" s="442">
        <f>+C37+C38+C39</f>
        <v>54521</v>
      </c>
      <c r="D36" s="601">
        <f>+D37+D38+D39</f>
        <v>55982</v>
      </c>
      <c r="E36" s="579">
        <f>+E37+E38+E39</f>
        <v>46685</v>
      </c>
    </row>
    <row r="37" spans="1:5" s="562" customFormat="1" ht="15" customHeight="1">
      <c r="A37" s="586" t="s">
        <v>576</v>
      </c>
      <c r="B37" s="587" t="s">
        <v>166</v>
      </c>
      <c r="C37" s="101"/>
      <c r="D37" s="593">
        <v>1761</v>
      </c>
      <c r="E37" s="566">
        <v>1761</v>
      </c>
    </row>
    <row r="38" spans="1:5" s="562" customFormat="1" ht="15" customHeight="1">
      <c r="A38" s="586" t="s">
        <v>577</v>
      </c>
      <c r="B38" s="588" t="s">
        <v>2</v>
      </c>
      <c r="C38" s="443"/>
      <c r="D38" s="606"/>
      <c r="E38" s="565"/>
    </row>
    <row r="39" spans="1:5" ht="13.5" thickBot="1">
      <c r="A39" s="585" t="s">
        <v>578</v>
      </c>
      <c r="B39" s="571" t="s">
        <v>579</v>
      </c>
      <c r="C39" s="569">
        <v>54521</v>
      </c>
      <c r="D39" s="607">
        <v>54221</v>
      </c>
      <c r="E39" s="564">
        <v>44924</v>
      </c>
    </row>
    <row r="40" spans="1:5" s="561" customFormat="1" ht="16.5" customHeight="1" thickBot="1">
      <c r="A40" s="574" t="s">
        <v>15</v>
      </c>
      <c r="B40" s="575" t="s">
        <v>580</v>
      </c>
      <c r="C40" s="107">
        <f>+C35+C36</f>
        <v>54631</v>
      </c>
      <c r="D40" s="608">
        <f>+D35+D36</f>
        <v>56392</v>
      </c>
      <c r="E40" s="580">
        <f>+E35+E36</f>
        <v>47046</v>
      </c>
    </row>
    <row r="41" spans="1:5" s="336" customFormat="1" ht="12" customHeight="1">
      <c r="A41" s="518"/>
      <c r="B41" s="519"/>
      <c r="C41" s="534"/>
      <c r="D41" s="534"/>
      <c r="E41" s="534"/>
    </row>
    <row r="42" spans="1:5" ht="12" customHeight="1" thickBot="1">
      <c r="A42" s="520"/>
      <c r="B42" s="521"/>
      <c r="C42" s="535"/>
      <c r="D42" s="535"/>
      <c r="E42" s="535"/>
    </row>
    <row r="43" spans="1:5" ht="12" customHeight="1" thickBot="1">
      <c r="A43" s="783" t="s">
        <v>44</v>
      </c>
      <c r="B43" s="784"/>
      <c r="C43" s="784"/>
      <c r="D43" s="784"/>
      <c r="E43" s="785"/>
    </row>
    <row r="44" spans="1:5" ht="12" customHeight="1" thickBot="1">
      <c r="A44" s="572" t="s">
        <v>6</v>
      </c>
      <c r="B44" s="381" t="s">
        <v>581</v>
      </c>
      <c r="C44" s="442">
        <f>SUM(C45:C49)</f>
        <v>54532</v>
      </c>
      <c r="D44" s="442">
        <f>SUM(D45:D49)</f>
        <v>56103</v>
      </c>
      <c r="E44" s="579">
        <f>SUM(E45:E49)</f>
        <v>46608</v>
      </c>
    </row>
    <row r="45" spans="1:5" ht="12" customHeight="1">
      <c r="A45" s="585" t="s">
        <v>71</v>
      </c>
      <c r="B45" s="362" t="s">
        <v>36</v>
      </c>
      <c r="C45" s="101">
        <v>31781</v>
      </c>
      <c r="D45" s="101">
        <v>31781</v>
      </c>
      <c r="E45" s="566">
        <v>29130</v>
      </c>
    </row>
    <row r="46" spans="1:5" ht="12" customHeight="1">
      <c r="A46" s="585" t="s">
        <v>72</v>
      </c>
      <c r="B46" s="361" t="s">
        <v>132</v>
      </c>
      <c r="C46" s="436">
        <v>8546</v>
      </c>
      <c r="D46" s="436">
        <v>8546</v>
      </c>
      <c r="E46" s="590">
        <v>7940</v>
      </c>
    </row>
    <row r="47" spans="1:5" ht="12" customHeight="1">
      <c r="A47" s="585" t="s">
        <v>73</v>
      </c>
      <c r="B47" s="361" t="s">
        <v>100</v>
      </c>
      <c r="C47" s="436">
        <v>14205</v>
      </c>
      <c r="D47" s="436">
        <v>15776</v>
      </c>
      <c r="E47" s="590">
        <v>9538</v>
      </c>
    </row>
    <row r="48" spans="1:5" s="336" customFormat="1" ht="12" customHeight="1">
      <c r="A48" s="585" t="s">
        <v>74</v>
      </c>
      <c r="B48" s="361" t="s">
        <v>133</v>
      </c>
      <c r="C48" s="436"/>
      <c r="D48" s="436"/>
      <c r="E48" s="590"/>
    </row>
    <row r="49" spans="1:5" ht="12" customHeight="1" thickBot="1">
      <c r="A49" s="585" t="s">
        <v>106</v>
      </c>
      <c r="B49" s="361" t="s">
        <v>134</v>
      </c>
      <c r="C49" s="436"/>
      <c r="D49" s="436"/>
      <c r="E49" s="590"/>
    </row>
    <row r="50" spans="1:5" ht="12" customHeight="1" thickBot="1">
      <c r="A50" s="572" t="s">
        <v>7</v>
      </c>
      <c r="B50" s="381" t="s">
        <v>582</v>
      </c>
      <c r="C50" s="442">
        <f>SUM(C51:C53)</f>
        <v>99</v>
      </c>
      <c r="D50" s="442">
        <f>SUM(D51:D53)</f>
        <v>290</v>
      </c>
      <c r="E50" s="579">
        <f>SUM(E51:E53)</f>
        <v>93</v>
      </c>
    </row>
    <row r="51" spans="1:5" ht="12" customHeight="1">
      <c r="A51" s="585" t="s">
        <v>77</v>
      </c>
      <c r="B51" s="362" t="s">
        <v>156</v>
      </c>
      <c r="C51" s="101">
        <v>99</v>
      </c>
      <c r="D51" s="101">
        <v>99</v>
      </c>
      <c r="E51" s="566">
        <v>93</v>
      </c>
    </row>
    <row r="52" spans="1:5" ht="12" customHeight="1">
      <c r="A52" s="585" t="s">
        <v>78</v>
      </c>
      <c r="B52" s="361" t="s">
        <v>136</v>
      </c>
      <c r="C52" s="436"/>
      <c r="D52" s="436">
        <v>191</v>
      </c>
      <c r="E52" s="590"/>
    </row>
    <row r="53" spans="1:5" ht="15" customHeight="1">
      <c r="A53" s="585" t="s">
        <v>79</v>
      </c>
      <c r="B53" s="361" t="s">
        <v>45</v>
      </c>
      <c r="C53" s="436"/>
      <c r="D53" s="436"/>
      <c r="E53" s="590"/>
    </row>
    <row r="54" spans="1:5" ht="13.5" thickBot="1">
      <c r="A54" s="585" t="s">
        <v>80</v>
      </c>
      <c r="B54" s="361" t="s">
        <v>693</v>
      </c>
      <c r="C54" s="436"/>
      <c r="D54" s="436"/>
      <c r="E54" s="590"/>
    </row>
    <row r="55" spans="1:5" ht="15" customHeight="1" thickBot="1">
      <c r="A55" s="572" t="s">
        <v>8</v>
      </c>
      <c r="B55" s="576" t="s">
        <v>583</v>
      </c>
      <c r="C55" s="107">
        <f>+C44+C50</f>
        <v>54631</v>
      </c>
      <c r="D55" s="107">
        <f>+D44+D50</f>
        <v>56393</v>
      </c>
      <c r="E55" s="580">
        <f>+E44+E50</f>
        <v>46701</v>
      </c>
    </row>
    <row r="56" spans="3:5" ht="13.5" thickBot="1">
      <c r="C56" s="581"/>
      <c r="D56" s="581"/>
      <c r="E56" s="581"/>
    </row>
    <row r="57" spans="1:5" ht="13.5" thickBot="1">
      <c r="A57" s="522" t="s">
        <v>681</v>
      </c>
      <c r="B57" s="523"/>
      <c r="C57" s="111">
        <v>11</v>
      </c>
      <c r="D57" s="111">
        <v>11</v>
      </c>
      <c r="E57" s="570">
        <v>11</v>
      </c>
    </row>
    <row r="58" spans="1:5" ht="13.5" thickBot="1">
      <c r="A58" s="522" t="s">
        <v>148</v>
      </c>
      <c r="B58" s="523"/>
      <c r="C58" s="111">
        <v>0</v>
      </c>
      <c r="D58" s="111">
        <v>0</v>
      </c>
      <c r="E58" s="570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8"/>
  <sheetViews>
    <sheetView zoomScaleSheetLayoutView="145" workbookViewId="0" topLeftCell="A43">
      <selection activeCell="M34" activeCellId="1" sqref="I13 M34"/>
    </sheetView>
  </sheetViews>
  <sheetFormatPr defaultColWidth="9.00390625" defaultRowHeight="12.75"/>
  <cols>
    <col min="1" max="1" width="18.625" style="577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512"/>
      <c r="B1" s="514"/>
      <c r="C1" s="558"/>
      <c r="D1" s="558"/>
      <c r="E1" s="654" t="str">
        <f>+CONCATENATE("8.2.1. melléklet a ……/",LEFT(ÖSSZEFÜGGÉSEK!A4,4)+1,". (……) önkormányzati rendelethez")</f>
        <v>8.2.1. melléklet a ……/2017. (……) önkormányzati rendelethez</v>
      </c>
    </row>
    <row r="2" spans="1:5" s="559" customFormat="1" ht="25.5" customHeight="1">
      <c r="A2" s="540" t="s">
        <v>146</v>
      </c>
      <c r="B2" s="786" t="s">
        <v>757</v>
      </c>
      <c r="C2" s="787"/>
      <c r="D2" s="788"/>
      <c r="E2" s="582"/>
    </row>
    <row r="3" spans="1:5" s="559" customFormat="1" ht="24.75" thickBot="1">
      <c r="A3" s="557" t="s">
        <v>145</v>
      </c>
      <c r="B3" s="789" t="s">
        <v>698</v>
      </c>
      <c r="C3" s="792"/>
      <c r="D3" s="793"/>
      <c r="E3" s="583"/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1854</v>
      </c>
      <c r="D8" s="601">
        <f>SUM(D9:D18)</f>
        <v>1771</v>
      </c>
      <c r="E8" s="579">
        <f>SUM(E9:E18)</f>
        <v>361</v>
      </c>
    </row>
    <row r="9" spans="1:5" s="536" customFormat="1" ht="12" customHeight="1">
      <c r="A9" s="584" t="s">
        <v>71</v>
      </c>
      <c r="B9" s="363" t="s">
        <v>345</v>
      </c>
      <c r="C9" s="104"/>
      <c r="D9" s="602"/>
      <c r="E9" s="696">
        <f>'8.2. sz. mell.'!E9-'8.2.2. sz. mell.'!E9</f>
        <v>0</v>
      </c>
    </row>
    <row r="10" spans="1:5" s="536" customFormat="1" ht="12" customHeight="1">
      <c r="A10" s="585" t="s">
        <v>72</v>
      </c>
      <c r="B10" s="361" t="s">
        <v>346</v>
      </c>
      <c r="C10" s="439"/>
      <c r="D10" s="603"/>
      <c r="E10" s="445">
        <f>'8.2. sz. mell.'!E10-'8.2.2. sz. mell.'!E10</f>
        <v>0</v>
      </c>
    </row>
    <row r="11" spans="1:5" s="536" customFormat="1" ht="12" customHeight="1">
      <c r="A11" s="585" t="s">
        <v>73</v>
      </c>
      <c r="B11" s="361" t="s">
        <v>347</v>
      </c>
      <c r="C11" s="439"/>
      <c r="D11" s="603"/>
      <c r="E11" s="445">
        <f>'8.2. sz. mell.'!E11-'8.2.2. sz. mell.'!E11</f>
        <v>0</v>
      </c>
    </row>
    <row r="12" spans="1:5" s="536" customFormat="1" ht="12" customHeight="1">
      <c r="A12" s="585" t="s">
        <v>74</v>
      </c>
      <c r="B12" s="361" t="s">
        <v>348</v>
      </c>
      <c r="C12" s="439"/>
      <c r="D12" s="603"/>
      <c r="E12" s="445">
        <f>'8.2. sz. mell.'!E12-'8.2.2. sz. mell.'!E12</f>
        <v>0</v>
      </c>
    </row>
    <row r="13" spans="1:5" s="536" customFormat="1" ht="12" customHeight="1">
      <c r="A13" s="585" t="s">
        <v>106</v>
      </c>
      <c r="B13" s="361" t="s">
        <v>349</v>
      </c>
      <c r="C13" s="439">
        <v>1353</v>
      </c>
      <c r="D13" s="603">
        <v>1192</v>
      </c>
      <c r="E13" s="445">
        <f>'8.2. sz. mell.'!E13-'8.2.2. sz. mell.'!E13</f>
        <v>40</v>
      </c>
    </row>
    <row r="14" spans="1:5" s="536" customFormat="1" ht="12" customHeight="1">
      <c r="A14" s="585" t="s">
        <v>75</v>
      </c>
      <c r="B14" s="361" t="s">
        <v>565</v>
      </c>
      <c r="C14" s="439">
        <v>365</v>
      </c>
      <c r="D14" s="603">
        <v>312</v>
      </c>
      <c r="E14" s="445">
        <f>'8.2. sz. mell.'!E14-'8.2.2. sz. mell.'!E14</f>
        <v>11</v>
      </c>
    </row>
    <row r="15" spans="1:5" s="562" customFormat="1" ht="12" customHeight="1">
      <c r="A15" s="585" t="s">
        <v>76</v>
      </c>
      <c r="B15" s="360" t="s">
        <v>566</v>
      </c>
      <c r="C15" s="439">
        <v>136</v>
      </c>
      <c r="D15" s="439">
        <v>267</v>
      </c>
      <c r="E15" s="445">
        <f>'8.2. sz. mell.'!E15-'8.2.2. sz. mell.'!E15</f>
        <v>310</v>
      </c>
    </row>
    <row r="16" spans="1:5" s="562" customFormat="1" ht="12" customHeight="1">
      <c r="A16" s="585" t="s">
        <v>84</v>
      </c>
      <c r="B16" s="361" t="s">
        <v>352</v>
      </c>
      <c r="C16" s="439"/>
      <c r="D16" s="439"/>
      <c r="E16" s="445">
        <f>'8.2. sz. mell.'!E16-'8.2.2. sz. mell.'!E16</f>
        <v>0</v>
      </c>
    </row>
    <row r="17" spans="1:5" s="536" customFormat="1" ht="12" customHeight="1">
      <c r="A17" s="585" t="s">
        <v>85</v>
      </c>
      <c r="B17" s="361" t="s">
        <v>354</v>
      </c>
      <c r="C17" s="439"/>
      <c r="D17" s="603"/>
      <c r="E17" s="445">
        <f>'8.2. sz. mell.'!E17-'8.2.2. sz. mell.'!E17</f>
        <v>0</v>
      </c>
    </row>
    <row r="18" spans="1:5" s="562" customFormat="1" ht="12" customHeight="1" thickBot="1">
      <c r="A18" s="585" t="s">
        <v>86</v>
      </c>
      <c r="B18" s="360" t="s">
        <v>356</v>
      </c>
      <c r="C18" s="441"/>
      <c r="D18" s="114"/>
      <c r="E18" s="697">
        <f>'8.2. sz. mell.'!E18-'8.2.2. sz. mell.'!E18</f>
        <v>0</v>
      </c>
    </row>
    <row r="19" spans="1:5" s="562" customFormat="1" ht="12" customHeight="1" thickBot="1">
      <c r="A19" s="510" t="s">
        <v>7</v>
      </c>
      <c r="B19" s="573" t="s">
        <v>567</v>
      </c>
      <c r="C19" s="442">
        <f>SUM(C20:C22)</f>
        <v>520</v>
      </c>
      <c r="D19" s="601">
        <f>SUM(D20:D22)</f>
        <v>1238</v>
      </c>
      <c r="E19" s="579">
        <f>SUM(E20:E22)</f>
        <v>0</v>
      </c>
    </row>
    <row r="20" spans="1:5" s="562" customFormat="1" ht="12" customHeight="1">
      <c r="A20" s="585" t="s">
        <v>77</v>
      </c>
      <c r="B20" s="362" t="s">
        <v>318</v>
      </c>
      <c r="C20" s="439"/>
      <c r="D20" s="603"/>
      <c r="E20" s="445">
        <f>'8.2. sz. mell.'!E20-'8.2.2. sz. mell.'!E20</f>
        <v>0</v>
      </c>
    </row>
    <row r="21" spans="1:5" s="562" customFormat="1" ht="12" customHeight="1">
      <c r="A21" s="585" t="s">
        <v>78</v>
      </c>
      <c r="B21" s="361" t="s">
        <v>568</v>
      </c>
      <c r="C21" s="439"/>
      <c r="D21" s="603"/>
      <c r="E21" s="445">
        <f>'8.2. sz. mell.'!E21-'8.2.2. sz. mell.'!E21</f>
        <v>0</v>
      </c>
    </row>
    <row r="22" spans="1:5" s="562" customFormat="1" ht="12" customHeight="1">
      <c r="A22" s="585" t="s">
        <v>79</v>
      </c>
      <c r="B22" s="361" t="s">
        <v>569</v>
      </c>
      <c r="C22" s="439">
        <v>520</v>
      </c>
      <c r="D22" s="603">
        <v>1238</v>
      </c>
      <c r="E22" s="445">
        <f>'8.2. sz. mell.'!E22-'8.2.2. sz. mell.'!E22</f>
        <v>0</v>
      </c>
    </row>
    <row r="23" spans="1:5" s="536" customFormat="1" ht="12" customHeight="1" thickBot="1">
      <c r="A23" s="585" t="s">
        <v>80</v>
      </c>
      <c r="B23" s="361" t="s">
        <v>691</v>
      </c>
      <c r="C23" s="439"/>
      <c r="D23" s="603"/>
      <c r="E23" s="445">
        <f>'8.2. sz. mell.'!E23-'8.2.2. sz. mell.'!E23</f>
        <v>0</v>
      </c>
    </row>
    <row r="24" spans="1:5" s="536" customFormat="1" ht="12" customHeight="1" thickBot="1">
      <c r="A24" s="572" t="s">
        <v>8</v>
      </c>
      <c r="B24" s="381" t="s">
        <v>123</v>
      </c>
      <c r="C24" s="39"/>
      <c r="D24" s="605"/>
      <c r="E24" s="578"/>
    </row>
    <row r="25" spans="1:5" s="536" customFormat="1" ht="12" customHeight="1" thickBot="1">
      <c r="A25" s="572" t="s">
        <v>9</v>
      </c>
      <c r="B25" s="381" t="s">
        <v>570</v>
      </c>
      <c r="C25" s="442">
        <f>+C26+C27</f>
        <v>0</v>
      </c>
      <c r="D25" s="601">
        <f>+D26+D27</f>
        <v>0</v>
      </c>
      <c r="E25" s="579">
        <f>+E26+E27</f>
        <v>0</v>
      </c>
    </row>
    <row r="26" spans="1:5" s="536" customFormat="1" ht="12" customHeight="1">
      <c r="A26" s="586" t="s">
        <v>332</v>
      </c>
      <c r="B26" s="587" t="s">
        <v>568</v>
      </c>
      <c r="C26" s="101"/>
      <c r="D26" s="593"/>
      <c r="E26" s="445">
        <f>'8.2. sz. mell.'!E26-'8.2.2. sz. mell.'!E26</f>
        <v>0</v>
      </c>
    </row>
    <row r="27" spans="1:5" s="536" customFormat="1" ht="12" customHeight="1">
      <c r="A27" s="586" t="s">
        <v>338</v>
      </c>
      <c r="B27" s="588" t="s">
        <v>571</v>
      </c>
      <c r="C27" s="443"/>
      <c r="D27" s="606"/>
      <c r="E27" s="445">
        <f>'8.2. sz. mell.'!E27-'8.2.2. sz. mell.'!E27</f>
        <v>0</v>
      </c>
    </row>
    <row r="28" spans="1:5" s="536" customFormat="1" ht="12" customHeight="1" thickBot="1">
      <c r="A28" s="585" t="s">
        <v>340</v>
      </c>
      <c r="B28" s="589" t="s">
        <v>692</v>
      </c>
      <c r="C28" s="569"/>
      <c r="D28" s="607"/>
      <c r="E28" s="445">
        <f>'8.2. sz. mell.'!E28-'8.2.2. sz. mell.'!E28</f>
        <v>0</v>
      </c>
    </row>
    <row r="29" spans="1:5" s="536" customFormat="1" ht="12" customHeight="1" thickBot="1">
      <c r="A29" s="572" t="s">
        <v>10</v>
      </c>
      <c r="B29" s="381" t="s">
        <v>572</v>
      </c>
      <c r="C29" s="442">
        <f>+C30+C31+C32</f>
        <v>0</v>
      </c>
      <c r="D29" s="601">
        <f>+D30+D31+D32</f>
        <v>0</v>
      </c>
      <c r="E29" s="579">
        <f>+E30+E31+E32</f>
        <v>0</v>
      </c>
    </row>
    <row r="30" spans="1:5" s="536" customFormat="1" ht="12" customHeight="1">
      <c r="A30" s="586" t="s">
        <v>64</v>
      </c>
      <c r="B30" s="587" t="s">
        <v>358</v>
      </c>
      <c r="C30" s="101"/>
      <c r="D30" s="593"/>
      <c r="E30" s="445">
        <f>'8.2. sz. mell.'!E30-'8.2.2. sz. mell.'!E30</f>
        <v>0</v>
      </c>
    </row>
    <row r="31" spans="1:5" s="536" customFormat="1" ht="12" customHeight="1">
      <c r="A31" s="586" t="s">
        <v>65</v>
      </c>
      <c r="B31" s="588" t="s">
        <v>359</v>
      </c>
      <c r="C31" s="443"/>
      <c r="D31" s="606"/>
      <c r="E31" s="445">
        <f>'8.2. sz. mell.'!E31-'8.2.2. sz. mell.'!E31</f>
        <v>0</v>
      </c>
    </row>
    <row r="32" spans="1:5" s="536" customFormat="1" ht="12" customHeight="1" thickBot="1">
      <c r="A32" s="585" t="s">
        <v>66</v>
      </c>
      <c r="B32" s="571" t="s">
        <v>361</v>
      </c>
      <c r="C32" s="569"/>
      <c r="D32" s="607"/>
      <c r="E32" s="445">
        <f>'8.2. sz. mell.'!E32-'8.2.2. sz. mell.'!E32</f>
        <v>0</v>
      </c>
    </row>
    <row r="33" spans="1:5" s="536" customFormat="1" ht="12" customHeight="1" thickBot="1">
      <c r="A33" s="572" t="s">
        <v>11</v>
      </c>
      <c r="B33" s="381" t="s">
        <v>485</v>
      </c>
      <c r="C33" s="39"/>
      <c r="D33" s="605"/>
      <c r="E33" s="578"/>
    </row>
    <row r="34" spans="1:5" s="536" customFormat="1" ht="12" customHeight="1" thickBot="1">
      <c r="A34" s="572" t="s">
        <v>12</v>
      </c>
      <c r="B34" s="381" t="s">
        <v>573</v>
      </c>
      <c r="C34" s="39"/>
      <c r="D34" s="605"/>
      <c r="E34" s="578"/>
    </row>
    <row r="35" spans="1:5" s="536" customFormat="1" ht="12" customHeight="1" thickBot="1">
      <c r="A35" s="510" t="s">
        <v>13</v>
      </c>
      <c r="B35" s="381" t="s">
        <v>574</v>
      </c>
      <c r="C35" s="442">
        <f>+C8+C19+C24+C25+C29+C33+C34</f>
        <v>2374</v>
      </c>
      <c r="D35" s="601">
        <f>+D8+D19+D24+D25+D29+D33+D34</f>
        <v>3009</v>
      </c>
      <c r="E35" s="579">
        <f>+E8+E19+E24+E25+E29+E33+E34</f>
        <v>361</v>
      </c>
    </row>
    <row r="36" spans="1:5" s="562" customFormat="1" ht="12" customHeight="1" thickBot="1">
      <c r="A36" s="574" t="s">
        <v>14</v>
      </c>
      <c r="B36" s="381" t="s">
        <v>575</v>
      </c>
      <c r="C36" s="442">
        <f>+C37+C38+C39</f>
        <v>47235</v>
      </c>
      <c r="D36" s="601">
        <f>+D37+D38+D39</f>
        <v>42489</v>
      </c>
      <c r="E36" s="579">
        <f>+E37+E38+E39</f>
        <v>45890</v>
      </c>
    </row>
    <row r="37" spans="1:5" s="562" customFormat="1" ht="15" customHeight="1">
      <c r="A37" s="586" t="s">
        <v>576</v>
      </c>
      <c r="B37" s="587" t="s">
        <v>166</v>
      </c>
      <c r="C37" s="101"/>
      <c r="D37" s="593">
        <v>123</v>
      </c>
      <c r="E37" s="445">
        <f>'8.2. sz. mell.'!E37-'8.2.2. sz. mell.'!E37</f>
        <v>1761</v>
      </c>
    </row>
    <row r="38" spans="1:5" s="562" customFormat="1" ht="15" customHeight="1">
      <c r="A38" s="586" t="s">
        <v>577</v>
      </c>
      <c r="B38" s="588" t="s">
        <v>2</v>
      </c>
      <c r="C38" s="443"/>
      <c r="D38" s="606"/>
      <c r="E38" s="445">
        <f>'8.2. sz. mell.'!E38-'8.2.2. sz. mell.'!E38</f>
        <v>0</v>
      </c>
    </row>
    <row r="39" spans="1:5" ht="13.5" thickBot="1">
      <c r="A39" s="585" t="s">
        <v>578</v>
      </c>
      <c r="B39" s="571" t="s">
        <v>579</v>
      </c>
      <c r="C39" s="569">
        <v>47235</v>
      </c>
      <c r="D39" s="607">
        <v>42366</v>
      </c>
      <c r="E39" s="445">
        <f>'8.2. sz. mell.'!E39-'8.2.2. sz. mell.'!E39</f>
        <v>44129</v>
      </c>
    </row>
    <row r="40" spans="1:5" s="561" customFormat="1" ht="16.5" customHeight="1" thickBot="1">
      <c r="A40" s="574" t="s">
        <v>15</v>
      </c>
      <c r="B40" s="575" t="s">
        <v>580</v>
      </c>
      <c r="C40" s="107">
        <f>+C35+C36</f>
        <v>49609</v>
      </c>
      <c r="D40" s="608">
        <f>+D35+D36</f>
        <v>45498</v>
      </c>
      <c r="E40" s="580">
        <f>+E35+E36</f>
        <v>46251</v>
      </c>
    </row>
    <row r="41" spans="1:5" s="336" customFormat="1" ht="12" customHeight="1">
      <c r="A41" s="518"/>
      <c r="B41" s="519"/>
      <c r="C41" s="534"/>
      <c r="D41" s="534"/>
      <c r="E41" s="534"/>
    </row>
    <row r="42" spans="1:5" ht="12" customHeight="1" thickBot="1">
      <c r="A42" s="520"/>
      <c r="B42" s="521"/>
      <c r="C42" s="535"/>
      <c r="D42" s="535"/>
      <c r="E42" s="535"/>
    </row>
    <row r="43" spans="1:5" ht="12" customHeight="1" thickBot="1">
      <c r="A43" s="783" t="s">
        <v>44</v>
      </c>
      <c r="B43" s="784"/>
      <c r="C43" s="784"/>
      <c r="D43" s="784"/>
      <c r="E43" s="785"/>
    </row>
    <row r="44" spans="1:5" ht="12" customHeight="1" thickBot="1">
      <c r="A44" s="572" t="s">
        <v>6</v>
      </c>
      <c r="B44" s="381" t="s">
        <v>581</v>
      </c>
      <c r="C44" s="442">
        <f>SUM(C45:C49)</f>
        <v>47984</v>
      </c>
      <c r="D44" s="442">
        <f>SUM(D45:D49)</f>
        <v>45237</v>
      </c>
      <c r="E44" s="579">
        <f>SUM(E45:E49)</f>
        <v>45813</v>
      </c>
    </row>
    <row r="45" spans="1:5" ht="12" customHeight="1">
      <c r="A45" s="585" t="s">
        <v>71</v>
      </c>
      <c r="B45" s="362" t="s">
        <v>36</v>
      </c>
      <c r="C45" s="101">
        <v>26969</v>
      </c>
      <c r="D45" s="101">
        <v>25781</v>
      </c>
      <c r="E45" s="445">
        <f>'8.2. sz. mell.'!E45-'8.2.2. sz. mell.'!E45</f>
        <v>28550</v>
      </c>
    </row>
    <row r="46" spans="1:5" ht="12" customHeight="1">
      <c r="A46" s="585" t="s">
        <v>72</v>
      </c>
      <c r="B46" s="361" t="s">
        <v>132</v>
      </c>
      <c r="C46" s="436">
        <v>7191</v>
      </c>
      <c r="D46" s="436">
        <v>6599</v>
      </c>
      <c r="E46" s="445">
        <f>'8.2. sz. mell.'!E46-'8.2.2. sz. mell.'!E46</f>
        <v>7725</v>
      </c>
    </row>
    <row r="47" spans="1:5" ht="12" customHeight="1">
      <c r="A47" s="585" t="s">
        <v>73</v>
      </c>
      <c r="B47" s="361" t="s">
        <v>100</v>
      </c>
      <c r="C47" s="436">
        <v>13824</v>
      </c>
      <c r="D47" s="436">
        <v>12857</v>
      </c>
      <c r="E47" s="445">
        <f>'8.2. sz. mell.'!E47-'8.2.2. sz. mell.'!E47</f>
        <v>9538</v>
      </c>
    </row>
    <row r="48" spans="1:5" s="336" customFormat="1" ht="12" customHeight="1">
      <c r="A48" s="585" t="s">
        <v>74</v>
      </c>
      <c r="B48" s="361" t="s">
        <v>133</v>
      </c>
      <c r="C48" s="436"/>
      <c r="D48" s="436"/>
      <c r="E48" s="445">
        <f>'8.2. sz. mell.'!E48-'8.2.2. sz. mell.'!E48</f>
        <v>0</v>
      </c>
    </row>
    <row r="49" spans="1:5" ht="12" customHeight="1" thickBot="1">
      <c r="A49" s="585" t="s">
        <v>106</v>
      </c>
      <c r="B49" s="361" t="s">
        <v>134</v>
      </c>
      <c r="C49" s="436"/>
      <c r="D49" s="436"/>
      <c r="E49" s="445">
        <f>'8.2. sz. mell.'!E49-'8.2.2. sz. mell.'!E49</f>
        <v>0</v>
      </c>
    </row>
    <row r="50" spans="1:5" ht="12" customHeight="1" thickBot="1">
      <c r="A50" s="572" t="s">
        <v>7</v>
      </c>
      <c r="B50" s="381" t="s">
        <v>582</v>
      </c>
      <c r="C50" s="442">
        <f>SUM(C51:C53)</f>
        <v>1625</v>
      </c>
      <c r="D50" s="442">
        <f>SUM(D51:D53)</f>
        <v>261</v>
      </c>
      <c r="E50" s="579">
        <f>SUM(E51:E53)</f>
        <v>93</v>
      </c>
    </row>
    <row r="51" spans="1:5" ht="12" customHeight="1">
      <c r="A51" s="585" t="s">
        <v>77</v>
      </c>
      <c r="B51" s="362" t="s">
        <v>156</v>
      </c>
      <c r="C51" s="101"/>
      <c r="D51" s="101">
        <v>261</v>
      </c>
      <c r="E51" s="445">
        <f>'8.2. sz. mell.'!E51-'8.2.2. sz. mell.'!E51</f>
        <v>93</v>
      </c>
    </row>
    <row r="52" spans="1:5" ht="12" customHeight="1">
      <c r="A52" s="585" t="s">
        <v>78</v>
      </c>
      <c r="B52" s="361" t="s">
        <v>136</v>
      </c>
      <c r="C52" s="436">
        <v>1625</v>
      </c>
      <c r="D52" s="436"/>
      <c r="E52" s="445">
        <f>'8.2. sz. mell.'!E52-'8.2.2. sz. mell.'!E52</f>
        <v>0</v>
      </c>
    </row>
    <row r="53" spans="1:5" ht="15" customHeight="1">
      <c r="A53" s="585" t="s">
        <v>79</v>
      </c>
      <c r="B53" s="361" t="s">
        <v>45</v>
      </c>
      <c r="C53" s="436"/>
      <c r="D53" s="436"/>
      <c r="E53" s="445">
        <f>'8.2. sz. mell.'!E53-'8.2.2. sz. mell.'!E53</f>
        <v>0</v>
      </c>
    </row>
    <row r="54" spans="1:5" ht="13.5" thickBot="1">
      <c r="A54" s="585" t="s">
        <v>80</v>
      </c>
      <c r="B54" s="361" t="s">
        <v>693</v>
      </c>
      <c r="C54" s="436"/>
      <c r="D54" s="436"/>
      <c r="E54" s="445">
        <f>'8.2. sz. mell.'!E54-'8.2.2. sz. mell.'!E54</f>
        <v>0</v>
      </c>
    </row>
    <row r="55" spans="1:5" ht="15" customHeight="1" thickBot="1">
      <c r="A55" s="572" t="s">
        <v>8</v>
      </c>
      <c r="B55" s="576" t="s">
        <v>583</v>
      </c>
      <c r="C55" s="107">
        <f>+C44+C50</f>
        <v>49609</v>
      </c>
      <c r="D55" s="107">
        <f>+D44+D50</f>
        <v>45498</v>
      </c>
      <c r="E55" s="580">
        <f>+E44+E50</f>
        <v>45906</v>
      </c>
    </row>
    <row r="56" spans="3:5" ht="13.5" thickBot="1">
      <c r="C56" s="581"/>
      <c r="D56" s="581"/>
      <c r="E56" s="581"/>
    </row>
    <row r="57" spans="1:5" ht="13.5" thickBot="1">
      <c r="A57" s="522" t="s">
        <v>681</v>
      </c>
      <c r="B57" s="523"/>
      <c r="C57" s="111">
        <v>11</v>
      </c>
      <c r="D57" s="111">
        <v>11</v>
      </c>
      <c r="E57" s="570">
        <v>11</v>
      </c>
    </row>
    <row r="58" spans="1:5" ht="13.5" thickBot="1">
      <c r="A58" s="522" t="s">
        <v>148</v>
      </c>
      <c r="B58" s="523"/>
      <c r="C58" s="111">
        <v>0</v>
      </c>
      <c r="D58" s="111">
        <v>0</v>
      </c>
      <c r="E58" s="570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8"/>
  <sheetViews>
    <sheetView zoomScaleSheetLayoutView="145" workbookViewId="0" topLeftCell="A37">
      <selection activeCell="M34" activeCellId="1" sqref="I13 M34"/>
    </sheetView>
  </sheetViews>
  <sheetFormatPr defaultColWidth="9.00390625" defaultRowHeight="12.75"/>
  <cols>
    <col min="1" max="1" width="18.625" style="577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512"/>
      <c r="B1" s="514"/>
      <c r="C1" s="558"/>
      <c r="D1" s="558"/>
      <c r="E1" s="654" t="str">
        <f>+CONCATENATE("8.2.2. melléklet a ……/",LEFT(ÖSSZEFÜGGÉSEK!A4,4)+1,". (……) önkormányzati rendelethez")</f>
        <v>8.2.2. melléklet a ……/2017. (……) önkormányzati rendelethez</v>
      </c>
    </row>
    <row r="2" spans="1:5" s="559" customFormat="1" ht="25.5" customHeight="1">
      <c r="A2" s="540" t="s">
        <v>146</v>
      </c>
      <c r="B2" s="786" t="s">
        <v>757</v>
      </c>
      <c r="C2" s="787"/>
      <c r="D2" s="788"/>
      <c r="E2" s="582"/>
    </row>
    <row r="3" spans="1:5" s="559" customFormat="1" ht="24.75" thickBot="1">
      <c r="A3" s="557" t="s">
        <v>145</v>
      </c>
      <c r="B3" s="789" t="s">
        <v>690</v>
      </c>
      <c r="C3" s="792"/>
      <c r="D3" s="793"/>
      <c r="E3" s="583"/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0</v>
      </c>
      <c r="D8" s="601">
        <f>SUM(D9:D18)</f>
        <v>0</v>
      </c>
      <c r="E8" s="579">
        <f>SUM(E9:E18)</f>
        <v>0</v>
      </c>
    </row>
    <row r="9" spans="1:5" s="536" customFormat="1" ht="12" customHeight="1">
      <c r="A9" s="584" t="s">
        <v>71</v>
      </c>
      <c r="B9" s="363" t="s">
        <v>345</v>
      </c>
      <c r="C9" s="104"/>
      <c r="D9" s="602"/>
      <c r="E9" s="568"/>
    </row>
    <row r="10" spans="1:5" s="536" customFormat="1" ht="12" customHeight="1">
      <c r="A10" s="585" t="s">
        <v>72</v>
      </c>
      <c r="B10" s="361" t="s">
        <v>346</v>
      </c>
      <c r="C10" s="439"/>
      <c r="D10" s="603"/>
      <c r="E10" s="113"/>
    </row>
    <row r="11" spans="1:5" s="536" customFormat="1" ht="12" customHeight="1">
      <c r="A11" s="585" t="s">
        <v>73</v>
      </c>
      <c r="B11" s="361" t="s">
        <v>347</v>
      </c>
      <c r="C11" s="439"/>
      <c r="D11" s="603"/>
      <c r="E11" s="113"/>
    </row>
    <row r="12" spans="1:5" s="536" customFormat="1" ht="12" customHeight="1">
      <c r="A12" s="585" t="s">
        <v>74</v>
      </c>
      <c r="B12" s="361" t="s">
        <v>348</v>
      </c>
      <c r="C12" s="439"/>
      <c r="D12" s="603"/>
      <c r="E12" s="113"/>
    </row>
    <row r="13" spans="1:5" s="536" customFormat="1" ht="12" customHeight="1">
      <c r="A13" s="585" t="s">
        <v>106</v>
      </c>
      <c r="B13" s="361" t="s">
        <v>349</v>
      </c>
      <c r="C13" s="439"/>
      <c r="D13" s="603"/>
      <c r="E13" s="113"/>
    </row>
    <row r="14" spans="1:5" s="536" customFormat="1" ht="12" customHeight="1">
      <c r="A14" s="585" t="s">
        <v>75</v>
      </c>
      <c r="B14" s="361" t="s">
        <v>565</v>
      </c>
      <c r="C14" s="439"/>
      <c r="D14" s="603"/>
      <c r="E14" s="113"/>
    </row>
    <row r="15" spans="1:5" s="562" customFormat="1" ht="12" customHeight="1">
      <c r="A15" s="585" t="s">
        <v>76</v>
      </c>
      <c r="B15" s="360" t="s">
        <v>566</v>
      </c>
      <c r="C15" s="439"/>
      <c r="D15" s="603"/>
      <c r="E15" s="113"/>
    </row>
    <row r="16" spans="1:5" s="562" customFormat="1" ht="12" customHeight="1">
      <c r="A16" s="585" t="s">
        <v>84</v>
      </c>
      <c r="B16" s="361" t="s">
        <v>352</v>
      </c>
      <c r="C16" s="105"/>
      <c r="D16" s="604"/>
      <c r="E16" s="567"/>
    </row>
    <row r="17" spans="1:5" s="536" customFormat="1" ht="12" customHeight="1">
      <c r="A17" s="585" t="s">
        <v>85</v>
      </c>
      <c r="B17" s="361" t="s">
        <v>354</v>
      </c>
      <c r="C17" s="439"/>
      <c r="D17" s="603"/>
      <c r="E17" s="113"/>
    </row>
    <row r="18" spans="1:5" s="562" customFormat="1" ht="12" customHeight="1" thickBot="1">
      <c r="A18" s="585" t="s">
        <v>86</v>
      </c>
      <c r="B18" s="360" t="s">
        <v>356</v>
      </c>
      <c r="C18" s="441"/>
      <c r="D18" s="114"/>
      <c r="E18" s="563"/>
    </row>
    <row r="19" spans="1:5" s="562" customFormat="1" ht="12" customHeight="1" thickBot="1">
      <c r="A19" s="510" t="s">
        <v>7</v>
      </c>
      <c r="B19" s="573" t="s">
        <v>567</v>
      </c>
      <c r="C19" s="442">
        <f>SUM(C20:C22)</f>
        <v>0</v>
      </c>
      <c r="D19" s="601">
        <f>SUM(D20:D22)</f>
        <v>0</v>
      </c>
      <c r="E19" s="579">
        <f>SUM(E20:E22)</f>
        <v>0</v>
      </c>
    </row>
    <row r="20" spans="1:5" s="562" customFormat="1" ht="12" customHeight="1">
      <c r="A20" s="585" t="s">
        <v>77</v>
      </c>
      <c r="B20" s="362" t="s">
        <v>318</v>
      </c>
      <c r="C20" s="439"/>
      <c r="D20" s="603"/>
      <c r="E20" s="113"/>
    </row>
    <row r="21" spans="1:5" s="562" customFormat="1" ht="12" customHeight="1">
      <c r="A21" s="585" t="s">
        <v>78</v>
      </c>
      <c r="B21" s="361" t="s">
        <v>568</v>
      </c>
      <c r="C21" s="439"/>
      <c r="D21" s="603"/>
      <c r="E21" s="113"/>
    </row>
    <row r="22" spans="1:5" s="562" customFormat="1" ht="12" customHeight="1">
      <c r="A22" s="585" t="s">
        <v>79</v>
      </c>
      <c r="B22" s="361" t="s">
        <v>569</v>
      </c>
      <c r="C22" s="439"/>
      <c r="D22" s="603"/>
      <c r="E22" s="113"/>
    </row>
    <row r="23" spans="1:5" s="536" customFormat="1" ht="12" customHeight="1" thickBot="1">
      <c r="A23" s="585" t="s">
        <v>80</v>
      </c>
      <c r="B23" s="361" t="s">
        <v>691</v>
      </c>
      <c r="C23" s="439"/>
      <c r="D23" s="603"/>
      <c r="E23" s="113"/>
    </row>
    <row r="24" spans="1:5" s="536" customFormat="1" ht="12" customHeight="1" thickBot="1">
      <c r="A24" s="572" t="s">
        <v>8</v>
      </c>
      <c r="B24" s="381" t="s">
        <v>123</v>
      </c>
      <c r="C24" s="39"/>
      <c r="D24" s="605"/>
      <c r="E24" s="578"/>
    </row>
    <row r="25" spans="1:5" s="536" customFormat="1" ht="12" customHeight="1" thickBot="1">
      <c r="A25" s="572" t="s">
        <v>9</v>
      </c>
      <c r="B25" s="381" t="s">
        <v>570</v>
      </c>
      <c r="C25" s="442">
        <f>+C26+C27</f>
        <v>0</v>
      </c>
      <c r="D25" s="601">
        <f>+D26+D27</f>
        <v>0</v>
      </c>
      <c r="E25" s="579">
        <f>+E26+E27</f>
        <v>0</v>
      </c>
    </row>
    <row r="26" spans="1:5" s="536" customFormat="1" ht="12" customHeight="1">
      <c r="A26" s="586" t="s">
        <v>332</v>
      </c>
      <c r="B26" s="587" t="s">
        <v>568</v>
      </c>
      <c r="C26" s="101"/>
      <c r="D26" s="593"/>
      <c r="E26" s="566"/>
    </row>
    <row r="27" spans="1:5" s="536" customFormat="1" ht="12" customHeight="1">
      <c r="A27" s="586" t="s">
        <v>338</v>
      </c>
      <c r="B27" s="588" t="s">
        <v>571</v>
      </c>
      <c r="C27" s="443"/>
      <c r="D27" s="606"/>
      <c r="E27" s="565"/>
    </row>
    <row r="28" spans="1:5" s="536" customFormat="1" ht="12" customHeight="1" thickBot="1">
      <c r="A28" s="585" t="s">
        <v>340</v>
      </c>
      <c r="B28" s="589" t="s">
        <v>692</v>
      </c>
      <c r="C28" s="569"/>
      <c r="D28" s="607"/>
      <c r="E28" s="564"/>
    </row>
    <row r="29" spans="1:5" s="536" customFormat="1" ht="12" customHeight="1" thickBot="1">
      <c r="A29" s="572" t="s">
        <v>10</v>
      </c>
      <c r="B29" s="381" t="s">
        <v>572</v>
      </c>
      <c r="C29" s="442">
        <f>+C30+C31+C32</f>
        <v>0</v>
      </c>
      <c r="D29" s="601">
        <f>+D30+D31+D32</f>
        <v>0</v>
      </c>
      <c r="E29" s="579">
        <f>+E30+E31+E32</f>
        <v>0</v>
      </c>
    </row>
    <row r="30" spans="1:5" s="536" customFormat="1" ht="12" customHeight="1">
      <c r="A30" s="586" t="s">
        <v>64</v>
      </c>
      <c r="B30" s="587" t="s">
        <v>358</v>
      </c>
      <c r="C30" s="101"/>
      <c r="D30" s="593"/>
      <c r="E30" s="566"/>
    </row>
    <row r="31" spans="1:5" s="536" customFormat="1" ht="12" customHeight="1">
      <c r="A31" s="586" t="s">
        <v>65</v>
      </c>
      <c r="B31" s="588" t="s">
        <v>359</v>
      </c>
      <c r="C31" s="443"/>
      <c r="D31" s="606"/>
      <c r="E31" s="565"/>
    </row>
    <row r="32" spans="1:5" s="536" customFormat="1" ht="12" customHeight="1" thickBot="1">
      <c r="A32" s="585" t="s">
        <v>66</v>
      </c>
      <c r="B32" s="571" t="s">
        <v>361</v>
      </c>
      <c r="C32" s="569"/>
      <c r="D32" s="607"/>
      <c r="E32" s="564"/>
    </row>
    <row r="33" spans="1:5" s="536" customFormat="1" ht="12" customHeight="1" thickBot="1">
      <c r="A33" s="572" t="s">
        <v>11</v>
      </c>
      <c r="B33" s="381" t="s">
        <v>485</v>
      </c>
      <c r="C33" s="39"/>
      <c r="D33" s="605"/>
      <c r="E33" s="578"/>
    </row>
    <row r="34" spans="1:5" s="536" customFormat="1" ht="12" customHeight="1" thickBot="1">
      <c r="A34" s="572" t="s">
        <v>12</v>
      </c>
      <c r="B34" s="381" t="s">
        <v>573</v>
      </c>
      <c r="C34" s="39"/>
      <c r="D34" s="605"/>
      <c r="E34" s="578"/>
    </row>
    <row r="35" spans="1:5" s="536" customFormat="1" ht="12" customHeight="1" thickBot="1">
      <c r="A35" s="510" t="s">
        <v>13</v>
      </c>
      <c r="B35" s="381" t="s">
        <v>574</v>
      </c>
      <c r="C35" s="442">
        <f>+C8+C19+C24+C25+C29+C33+C34</f>
        <v>0</v>
      </c>
      <c r="D35" s="601">
        <f>+D8+D19+D24+D25+D29+D33+D34</f>
        <v>0</v>
      </c>
      <c r="E35" s="579">
        <f>+E8+E19+E24+E25+E29+E33+E34</f>
        <v>0</v>
      </c>
    </row>
    <row r="36" spans="1:5" s="562" customFormat="1" ht="12" customHeight="1" thickBot="1">
      <c r="A36" s="574" t="s">
        <v>14</v>
      </c>
      <c r="B36" s="381" t="s">
        <v>575</v>
      </c>
      <c r="C36" s="442">
        <f>+C37+C38+C39</f>
        <v>896</v>
      </c>
      <c r="D36" s="601">
        <f>+D37+D38+D39</f>
        <v>896</v>
      </c>
      <c r="E36" s="579">
        <f>+E37+E38+E39</f>
        <v>795</v>
      </c>
    </row>
    <row r="37" spans="1:5" s="562" customFormat="1" ht="15" customHeight="1">
      <c r="A37" s="586" t="s">
        <v>576</v>
      </c>
      <c r="B37" s="587" t="s">
        <v>166</v>
      </c>
      <c r="C37" s="101"/>
      <c r="D37" s="593"/>
      <c r="E37" s="566"/>
    </row>
    <row r="38" spans="1:5" s="562" customFormat="1" ht="15" customHeight="1">
      <c r="A38" s="586" t="s">
        <v>577</v>
      </c>
      <c r="B38" s="588" t="s">
        <v>2</v>
      </c>
      <c r="C38" s="443"/>
      <c r="D38" s="606"/>
      <c r="E38" s="565"/>
    </row>
    <row r="39" spans="1:5" ht="13.5" thickBot="1">
      <c r="A39" s="585" t="s">
        <v>578</v>
      </c>
      <c r="B39" s="571" t="s">
        <v>579</v>
      </c>
      <c r="C39" s="569">
        <v>896</v>
      </c>
      <c r="D39" s="569">
        <v>896</v>
      </c>
      <c r="E39" s="712">
        <v>795</v>
      </c>
    </row>
    <row r="40" spans="1:5" s="561" customFormat="1" ht="16.5" customHeight="1" thickBot="1">
      <c r="A40" s="574" t="s">
        <v>15</v>
      </c>
      <c r="B40" s="575" t="s">
        <v>580</v>
      </c>
      <c r="C40" s="107">
        <f>+C35+C36</f>
        <v>896</v>
      </c>
      <c r="D40" s="608">
        <f>+D35+D36</f>
        <v>896</v>
      </c>
      <c r="E40" s="580">
        <f>+E35+E36</f>
        <v>795</v>
      </c>
    </row>
    <row r="41" spans="1:5" s="336" customFormat="1" ht="12" customHeight="1">
      <c r="A41" s="518"/>
      <c r="B41" s="519"/>
      <c r="C41" s="534"/>
      <c r="D41" s="534"/>
      <c r="E41" s="534"/>
    </row>
    <row r="42" spans="1:5" ht="12" customHeight="1" thickBot="1">
      <c r="A42" s="520"/>
      <c r="B42" s="521"/>
      <c r="C42" s="535"/>
      <c r="D42" s="535"/>
      <c r="E42" s="535"/>
    </row>
    <row r="43" spans="1:5" ht="12" customHeight="1" thickBot="1">
      <c r="A43" s="783" t="s">
        <v>44</v>
      </c>
      <c r="B43" s="784"/>
      <c r="C43" s="784"/>
      <c r="D43" s="784"/>
      <c r="E43" s="785"/>
    </row>
    <row r="44" spans="1:5" ht="12" customHeight="1" thickBot="1">
      <c r="A44" s="572" t="s">
        <v>6</v>
      </c>
      <c r="B44" s="381" t="s">
        <v>581</v>
      </c>
      <c r="C44" s="442">
        <f>SUM(C45:C49)</f>
        <v>896</v>
      </c>
      <c r="D44" s="442">
        <f>SUM(D45:D49)</f>
        <v>896</v>
      </c>
      <c r="E44" s="579">
        <f>SUM(E45:E49)</f>
        <v>795</v>
      </c>
    </row>
    <row r="45" spans="1:5" ht="12" customHeight="1">
      <c r="A45" s="585" t="s">
        <v>71</v>
      </c>
      <c r="B45" s="362" t="s">
        <v>36</v>
      </c>
      <c r="C45" s="101">
        <v>660</v>
      </c>
      <c r="D45" s="713">
        <v>660</v>
      </c>
      <c r="E45" s="714">
        <v>580</v>
      </c>
    </row>
    <row r="46" spans="1:5" ht="12" customHeight="1">
      <c r="A46" s="585" t="s">
        <v>72</v>
      </c>
      <c r="B46" s="361" t="s">
        <v>132</v>
      </c>
      <c r="C46" s="436">
        <v>236</v>
      </c>
      <c r="D46" s="436">
        <v>236</v>
      </c>
      <c r="E46" s="470">
        <v>215</v>
      </c>
    </row>
    <row r="47" spans="1:5" ht="12" customHeight="1">
      <c r="A47" s="585" t="s">
        <v>73</v>
      </c>
      <c r="B47" s="361" t="s">
        <v>100</v>
      </c>
      <c r="C47" s="436"/>
      <c r="D47" s="436"/>
      <c r="E47" s="590"/>
    </row>
    <row r="48" spans="1:5" s="336" customFormat="1" ht="12" customHeight="1">
      <c r="A48" s="585" t="s">
        <v>74</v>
      </c>
      <c r="B48" s="361" t="s">
        <v>133</v>
      </c>
      <c r="C48" s="436"/>
      <c r="D48" s="436"/>
      <c r="E48" s="590"/>
    </row>
    <row r="49" spans="1:5" ht="12" customHeight="1" thickBot="1">
      <c r="A49" s="585" t="s">
        <v>106</v>
      </c>
      <c r="B49" s="361" t="s">
        <v>134</v>
      </c>
      <c r="C49" s="436"/>
      <c r="D49" s="436"/>
      <c r="E49" s="590"/>
    </row>
    <row r="50" spans="1:5" ht="12" customHeight="1" thickBot="1">
      <c r="A50" s="572" t="s">
        <v>7</v>
      </c>
      <c r="B50" s="381" t="s">
        <v>582</v>
      </c>
      <c r="C50" s="442">
        <f>SUM(C51:C53)</f>
        <v>0</v>
      </c>
      <c r="D50" s="442">
        <f>SUM(D51:D53)</f>
        <v>0</v>
      </c>
      <c r="E50" s="579">
        <f>SUM(E51:E53)</f>
        <v>0</v>
      </c>
    </row>
    <row r="51" spans="1:5" ht="12" customHeight="1">
      <c r="A51" s="585" t="s">
        <v>77</v>
      </c>
      <c r="B51" s="362" t="s">
        <v>156</v>
      </c>
      <c r="C51" s="101"/>
      <c r="D51" s="101"/>
      <c r="E51" s="566"/>
    </row>
    <row r="52" spans="1:5" ht="12" customHeight="1">
      <c r="A52" s="585" t="s">
        <v>78</v>
      </c>
      <c r="B52" s="361" t="s">
        <v>136</v>
      </c>
      <c r="C52" s="436"/>
      <c r="D52" s="436"/>
      <c r="E52" s="590"/>
    </row>
    <row r="53" spans="1:5" ht="15" customHeight="1">
      <c r="A53" s="585" t="s">
        <v>79</v>
      </c>
      <c r="B53" s="361" t="s">
        <v>45</v>
      </c>
      <c r="C53" s="436"/>
      <c r="D53" s="436"/>
      <c r="E53" s="590"/>
    </row>
    <row r="54" spans="1:5" ht="13.5" thickBot="1">
      <c r="A54" s="585" t="s">
        <v>80</v>
      </c>
      <c r="B54" s="361" t="s">
        <v>693</v>
      </c>
      <c r="C54" s="436"/>
      <c r="D54" s="436"/>
      <c r="E54" s="590"/>
    </row>
    <row r="55" spans="1:5" ht="15" customHeight="1" thickBot="1">
      <c r="A55" s="572" t="s">
        <v>8</v>
      </c>
      <c r="B55" s="576" t="s">
        <v>583</v>
      </c>
      <c r="C55" s="107">
        <f>+C44+C50</f>
        <v>896</v>
      </c>
      <c r="D55" s="107">
        <f>+D44+D50</f>
        <v>896</v>
      </c>
      <c r="E55" s="580">
        <f>+E44+E50</f>
        <v>795</v>
      </c>
    </row>
    <row r="56" spans="3:5" ht="13.5" thickBot="1">
      <c r="C56" s="581"/>
      <c r="D56" s="581"/>
      <c r="E56" s="581"/>
    </row>
    <row r="57" spans="1:5" ht="13.5" thickBot="1">
      <c r="A57" s="522" t="s">
        <v>681</v>
      </c>
      <c r="B57" s="523"/>
      <c r="C57" s="111"/>
      <c r="D57" s="111"/>
      <c r="E57" s="570"/>
    </row>
    <row r="58" spans="1:5" ht="13.5" thickBot="1">
      <c r="A58" s="522" t="s">
        <v>148</v>
      </c>
      <c r="B58" s="523"/>
      <c r="C58" s="111"/>
      <c r="D58" s="111"/>
      <c r="E58" s="57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8"/>
  <sheetViews>
    <sheetView zoomScaleSheetLayoutView="145" workbookViewId="0" topLeftCell="A46">
      <selection activeCell="M34" activeCellId="1" sqref="I13 M34"/>
    </sheetView>
  </sheetViews>
  <sheetFormatPr defaultColWidth="9.00390625" defaultRowHeight="12.75"/>
  <cols>
    <col min="1" max="1" width="18.625" style="577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3" customFormat="1" ht="21" customHeight="1" thickBot="1">
      <c r="A1" s="685" t="s">
        <v>754</v>
      </c>
      <c r="B1" s="514"/>
      <c r="C1" s="558"/>
      <c r="D1" s="558"/>
      <c r="E1" s="654" t="str">
        <f>+CONCATENATE("8.2.3. melléklet a ……/",LEFT(ÖSSZEFÜGGÉSEK!A4,4)+1,". (……) önkormányzati rendelethez")</f>
        <v>8.2.3. melléklet a ……/2017. (……) önkormányzati rendelethez</v>
      </c>
    </row>
    <row r="2" spans="1:5" s="559" customFormat="1" ht="25.5" customHeight="1">
      <c r="A2" s="540" t="s">
        <v>146</v>
      </c>
      <c r="B2" s="786" t="s">
        <v>757</v>
      </c>
      <c r="C2" s="787"/>
      <c r="D2" s="788"/>
      <c r="E2" s="582"/>
    </row>
    <row r="3" spans="1:5" s="559" customFormat="1" ht="24.75" thickBot="1">
      <c r="A3" s="557" t="s">
        <v>145</v>
      </c>
      <c r="B3" s="789" t="s">
        <v>685</v>
      </c>
      <c r="C3" s="792"/>
      <c r="D3" s="793"/>
      <c r="E3" s="583"/>
    </row>
    <row r="4" spans="1:5" s="560" customFormat="1" ht="15.75" customHeight="1" thickBot="1">
      <c r="A4" s="515"/>
      <c r="B4" s="515"/>
      <c r="C4" s="516"/>
      <c r="D4" s="516"/>
      <c r="E4" s="516" t="s">
        <v>41</v>
      </c>
    </row>
    <row r="5" spans="1:5" ht="24.75" thickBot="1">
      <c r="A5" s="346" t="s">
        <v>147</v>
      </c>
      <c r="B5" s="347" t="s">
        <v>42</v>
      </c>
      <c r="C5" s="95" t="s">
        <v>179</v>
      </c>
      <c r="D5" s="95" t="s">
        <v>183</v>
      </c>
      <c r="E5" s="517" t="s">
        <v>184</v>
      </c>
    </row>
    <row r="6" spans="1:5" s="561" customFormat="1" ht="12.75" customHeight="1" thickBot="1">
      <c r="A6" s="510" t="s">
        <v>426</v>
      </c>
      <c r="B6" s="511" t="s">
        <v>427</v>
      </c>
      <c r="C6" s="511" t="s">
        <v>428</v>
      </c>
      <c r="D6" s="110" t="s">
        <v>429</v>
      </c>
      <c r="E6" s="108" t="s">
        <v>430</v>
      </c>
    </row>
    <row r="7" spans="1:5" s="561" customFormat="1" ht="15.75" customHeight="1" thickBot="1">
      <c r="A7" s="783" t="s">
        <v>43</v>
      </c>
      <c r="B7" s="784"/>
      <c r="C7" s="784"/>
      <c r="D7" s="784"/>
      <c r="E7" s="785"/>
    </row>
    <row r="8" spans="1:5" s="536" customFormat="1" ht="12" customHeight="1" thickBot="1">
      <c r="A8" s="510" t="s">
        <v>6</v>
      </c>
      <c r="B8" s="573" t="s">
        <v>564</v>
      </c>
      <c r="C8" s="442">
        <f>SUM(C9:C18)</f>
        <v>0</v>
      </c>
      <c r="D8" s="601">
        <f>SUM(D9:D18)</f>
        <v>0</v>
      </c>
      <c r="E8" s="579">
        <f>SUM(E9:E18)</f>
        <v>0</v>
      </c>
    </row>
    <row r="9" spans="1:5" s="536" customFormat="1" ht="12" customHeight="1">
      <c r="A9" s="584" t="s">
        <v>71</v>
      </c>
      <c r="B9" s="363" t="s">
        <v>345</v>
      </c>
      <c r="C9" s="104"/>
      <c r="D9" s="602"/>
      <c r="E9" s="568"/>
    </row>
    <row r="10" spans="1:5" s="536" customFormat="1" ht="12" customHeight="1">
      <c r="A10" s="585" t="s">
        <v>72</v>
      </c>
      <c r="B10" s="361" t="s">
        <v>346</v>
      </c>
      <c r="C10" s="439"/>
      <c r="D10" s="603"/>
      <c r="E10" s="113"/>
    </row>
    <row r="11" spans="1:5" s="536" customFormat="1" ht="12" customHeight="1">
      <c r="A11" s="585" t="s">
        <v>73</v>
      </c>
      <c r="B11" s="361" t="s">
        <v>347</v>
      </c>
      <c r="C11" s="439"/>
      <c r="D11" s="603"/>
      <c r="E11" s="113"/>
    </row>
    <row r="12" spans="1:5" s="536" customFormat="1" ht="12" customHeight="1">
      <c r="A12" s="585" t="s">
        <v>74</v>
      </c>
      <c r="B12" s="361" t="s">
        <v>348</v>
      </c>
      <c r="C12" s="439"/>
      <c r="D12" s="603"/>
      <c r="E12" s="113"/>
    </row>
    <row r="13" spans="1:5" s="536" customFormat="1" ht="12" customHeight="1">
      <c r="A13" s="585" t="s">
        <v>106</v>
      </c>
      <c r="B13" s="361" t="s">
        <v>349</v>
      </c>
      <c r="C13" s="439"/>
      <c r="D13" s="603"/>
      <c r="E13" s="113"/>
    </row>
    <row r="14" spans="1:5" s="536" customFormat="1" ht="12" customHeight="1">
      <c r="A14" s="585" t="s">
        <v>75</v>
      </c>
      <c r="B14" s="361" t="s">
        <v>565</v>
      </c>
      <c r="C14" s="439"/>
      <c r="D14" s="603"/>
      <c r="E14" s="113"/>
    </row>
    <row r="15" spans="1:5" s="562" customFormat="1" ht="12" customHeight="1">
      <c r="A15" s="585" t="s">
        <v>76</v>
      </c>
      <c r="B15" s="360" t="s">
        <v>566</v>
      </c>
      <c r="C15" s="439"/>
      <c r="D15" s="603"/>
      <c r="E15" s="113"/>
    </row>
    <row r="16" spans="1:5" s="562" customFormat="1" ht="12" customHeight="1">
      <c r="A16" s="585" t="s">
        <v>84</v>
      </c>
      <c r="B16" s="361" t="s">
        <v>352</v>
      </c>
      <c r="C16" s="105"/>
      <c r="D16" s="604"/>
      <c r="E16" s="567"/>
    </row>
    <row r="17" spans="1:5" s="536" customFormat="1" ht="12" customHeight="1">
      <c r="A17" s="585" t="s">
        <v>85</v>
      </c>
      <c r="B17" s="361" t="s">
        <v>354</v>
      </c>
      <c r="C17" s="439"/>
      <c r="D17" s="603"/>
      <c r="E17" s="113"/>
    </row>
    <row r="18" spans="1:5" s="562" customFormat="1" ht="12" customHeight="1" thickBot="1">
      <c r="A18" s="585" t="s">
        <v>86</v>
      </c>
      <c r="B18" s="360" t="s">
        <v>356</v>
      </c>
      <c r="C18" s="441"/>
      <c r="D18" s="114"/>
      <c r="E18" s="563"/>
    </row>
    <row r="19" spans="1:5" s="562" customFormat="1" ht="12" customHeight="1" thickBot="1">
      <c r="A19" s="510" t="s">
        <v>7</v>
      </c>
      <c r="B19" s="573" t="s">
        <v>567</v>
      </c>
      <c r="C19" s="442">
        <f>SUM(C20:C22)</f>
        <v>0</v>
      </c>
      <c r="D19" s="601">
        <f>SUM(D20:D22)</f>
        <v>0</v>
      </c>
      <c r="E19" s="579">
        <f>SUM(E20:E22)</f>
        <v>0</v>
      </c>
    </row>
    <row r="20" spans="1:5" s="562" customFormat="1" ht="12" customHeight="1">
      <c r="A20" s="585" t="s">
        <v>77</v>
      </c>
      <c r="B20" s="362" t="s">
        <v>318</v>
      </c>
      <c r="C20" s="439"/>
      <c r="D20" s="603"/>
      <c r="E20" s="113"/>
    </row>
    <row r="21" spans="1:5" s="562" customFormat="1" ht="12" customHeight="1">
      <c r="A21" s="585" t="s">
        <v>78</v>
      </c>
      <c r="B21" s="361" t="s">
        <v>568</v>
      </c>
      <c r="C21" s="439"/>
      <c r="D21" s="603"/>
      <c r="E21" s="113"/>
    </row>
    <row r="22" spans="1:5" s="562" customFormat="1" ht="12" customHeight="1">
      <c r="A22" s="585" t="s">
        <v>79</v>
      </c>
      <c r="B22" s="361" t="s">
        <v>569</v>
      </c>
      <c r="C22" s="439"/>
      <c r="D22" s="603"/>
      <c r="E22" s="113"/>
    </row>
    <row r="23" spans="1:5" s="536" customFormat="1" ht="12" customHeight="1" thickBot="1">
      <c r="A23" s="585" t="s">
        <v>80</v>
      </c>
      <c r="B23" s="361" t="s">
        <v>691</v>
      </c>
      <c r="C23" s="439"/>
      <c r="D23" s="603"/>
      <c r="E23" s="113"/>
    </row>
    <row r="24" spans="1:5" s="536" customFormat="1" ht="12" customHeight="1" thickBot="1">
      <c r="A24" s="572" t="s">
        <v>8</v>
      </c>
      <c r="B24" s="381" t="s">
        <v>123</v>
      </c>
      <c r="C24" s="39"/>
      <c r="D24" s="605"/>
      <c r="E24" s="578"/>
    </row>
    <row r="25" spans="1:5" s="536" customFormat="1" ht="12" customHeight="1" thickBot="1">
      <c r="A25" s="572" t="s">
        <v>9</v>
      </c>
      <c r="B25" s="381" t="s">
        <v>570</v>
      </c>
      <c r="C25" s="442">
        <f>+C26+C27</f>
        <v>0</v>
      </c>
      <c r="D25" s="601">
        <f>+D26+D27</f>
        <v>0</v>
      </c>
      <c r="E25" s="579">
        <f>+E26+E27</f>
        <v>0</v>
      </c>
    </row>
    <row r="26" spans="1:5" s="536" customFormat="1" ht="12" customHeight="1">
      <c r="A26" s="586" t="s">
        <v>332</v>
      </c>
      <c r="B26" s="587" t="s">
        <v>568</v>
      </c>
      <c r="C26" s="101"/>
      <c r="D26" s="593"/>
      <c r="E26" s="566"/>
    </row>
    <row r="27" spans="1:5" s="536" customFormat="1" ht="12" customHeight="1">
      <c r="A27" s="586" t="s">
        <v>338</v>
      </c>
      <c r="B27" s="588" t="s">
        <v>571</v>
      </c>
      <c r="C27" s="443"/>
      <c r="D27" s="606"/>
      <c r="E27" s="565"/>
    </row>
    <row r="28" spans="1:5" s="536" customFormat="1" ht="12" customHeight="1" thickBot="1">
      <c r="A28" s="585" t="s">
        <v>340</v>
      </c>
      <c r="B28" s="589" t="s">
        <v>692</v>
      </c>
      <c r="C28" s="569"/>
      <c r="D28" s="607"/>
      <c r="E28" s="564"/>
    </row>
    <row r="29" spans="1:5" s="536" customFormat="1" ht="12" customHeight="1" thickBot="1">
      <c r="A29" s="572" t="s">
        <v>10</v>
      </c>
      <c r="B29" s="381" t="s">
        <v>572</v>
      </c>
      <c r="C29" s="442">
        <f>+C30+C31+C32</f>
        <v>0</v>
      </c>
      <c r="D29" s="601">
        <f>+D30+D31+D32</f>
        <v>0</v>
      </c>
      <c r="E29" s="579">
        <f>+E30+E31+E32</f>
        <v>0</v>
      </c>
    </row>
    <row r="30" spans="1:5" s="536" customFormat="1" ht="12" customHeight="1">
      <c r="A30" s="586" t="s">
        <v>64</v>
      </c>
      <c r="B30" s="587" t="s">
        <v>358</v>
      </c>
      <c r="C30" s="101"/>
      <c r="D30" s="593"/>
      <c r="E30" s="566"/>
    </row>
    <row r="31" spans="1:5" s="536" customFormat="1" ht="12" customHeight="1">
      <c r="A31" s="586" t="s">
        <v>65</v>
      </c>
      <c r="B31" s="588" t="s">
        <v>359</v>
      </c>
      <c r="C31" s="443"/>
      <c r="D31" s="606"/>
      <c r="E31" s="565"/>
    </row>
    <row r="32" spans="1:5" s="536" customFormat="1" ht="12" customHeight="1" thickBot="1">
      <c r="A32" s="585" t="s">
        <v>66</v>
      </c>
      <c r="B32" s="571" t="s">
        <v>361</v>
      </c>
      <c r="C32" s="569"/>
      <c r="D32" s="607"/>
      <c r="E32" s="564"/>
    </row>
    <row r="33" spans="1:5" s="536" customFormat="1" ht="12" customHeight="1" thickBot="1">
      <c r="A33" s="572" t="s">
        <v>11</v>
      </c>
      <c r="B33" s="381" t="s">
        <v>485</v>
      </c>
      <c r="C33" s="39"/>
      <c r="D33" s="605"/>
      <c r="E33" s="578"/>
    </row>
    <row r="34" spans="1:5" s="536" customFormat="1" ht="12" customHeight="1" thickBot="1">
      <c r="A34" s="572" t="s">
        <v>12</v>
      </c>
      <c r="B34" s="381" t="s">
        <v>573</v>
      </c>
      <c r="C34" s="39"/>
      <c r="D34" s="605"/>
      <c r="E34" s="578"/>
    </row>
    <row r="35" spans="1:5" s="536" customFormat="1" ht="12" customHeight="1" thickBot="1">
      <c r="A35" s="510" t="s">
        <v>13</v>
      </c>
      <c r="B35" s="381" t="s">
        <v>574</v>
      </c>
      <c r="C35" s="442">
        <f>+C8+C19+C24+C25+C29+C33+C34</f>
        <v>0</v>
      </c>
      <c r="D35" s="601">
        <f>+D8+D19+D24+D25+D29+D33+D34</f>
        <v>0</v>
      </c>
      <c r="E35" s="579">
        <f>+E8+E19+E24+E25+E29+E33+E34</f>
        <v>0</v>
      </c>
    </row>
    <row r="36" spans="1:5" s="562" customFormat="1" ht="12" customHeight="1" thickBot="1">
      <c r="A36" s="574" t="s">
        <v>14</v>
      </c>
      <c r="B36" s="381" t="s">
        <v>575</v>
      </c>
      <c r="C36" s="442">
        <f>+C37+C38+C39</f>
        <v>0</v>
      </c>
      <c r="D36" s="601">
        <f>+D37+D38+D39</f>
        <v>0</v>
      </c>
      <c r="E36" s="579">
        <f>+E37+E38+E39</f>
        <v>0</v>
      </c>
    </row>
    <row r="37" spans="1:5" s="562" customFormat="1" ht="15" customHeight="1">
      <c r="A37" s="586" t="s">
        <v>576</v>
      </c>
      <c r="B37" s="587" t="s">
        <v>166</v>
      </c>
      <c r="C37" s="101"/>
      <c r="D37" s="593"/>
      <c r="E37" s="566"/>
    </row>
    <row r="38" spans="1:5" s="562" customFormat="1" ht="15" customHeight="1">
      <c r="A38" s="586" t="s">
        <v>577</v>
      </c>
      <c r="B38" s="588" t="s">
        <v>2</v>
      </c>
      <c r="C38" s="443"/>
      <c r="D38" s="606"/>
      <c r="E38" s="565"/>
    </row>
    <row r="39" spans="1:5" ht="13.5" thickBot="1">
      <c r="A39" s="585" t="s">
        <v>578</v>
      </c>
      <c r="B39" s="571" t="s">
        <v>579</v>
      </c>
      <c r="C39" s="569"/>
      <c r="D39" s="607"/>
      <c r="E39" s="564"/>
    </row>
    <row r="40" spans="1:5" s="561" customFormat="1" ht="16.5" customHeight="1" thickBot="1">
      <c r="A40" s="574" t="s">
        <v>15</v>
      </c>
      <c r="B40" s="575" t="s">
        <v>580</v>
      </c>
      <c r="C40" s="107">
        <f>+C35+C36</f>
        <v>0</v>
      </c>
      <c r="D40" s="608">
        <f>+D35+D36</f>
        <v>0</v>
      </c>
      <c r="E40" s="580">
        <f>+E35+E36</f>
        <v>0</v>
      </c>
    </row>
    <row r="41" spans="1:5" s="336" customFormat="1" ht="12" customHeight="1">
      <c r="A41" s="518"/>
      <c r="B41" s="519"/>
      <c r="C41" s="534"/>
      <c r="D41" s="534"/>
      <c r="E41" s="534"/>
    </row>
    <row r="42" spans="1:5" ht="12" customHeight="1" thickBot="1">
      <c r="A42" s="520"/>
      <c r="B42" s="521"/>
      <c r="C42" s="535"/>
      <c r="D42" s="535"/>
      <c r="E42" s="535"/>
    </row>
    <row r="43" spans="1:5" ht="12" customHeight="1" thickBot="1">
      <c r="A43" s="783" t="s">
        <v>44</v>
      </c>
      <c r="B43" s="784"/>
      <c r="C43" s="784"/>
      <c r="D43" s="784"/>
      <c r="E43" s="785"/>
    </row>
    <row r="44" spans="1:5" ht="12" customHeight="1" thickBot="1">
      <c r="A44" s="572" t="s">
        <v>6</v>
      </c>
      <c r="B44" s="381" t="s">
        <v>581</v>
      </c>
      <c r="C44" s="442">
        <f>SUM(C45:C49)</f>
        <v>0</v>
      </c>
      <c r="D44" s="442">
        <f>SUM(D45:D49)</f>
        <v>0</v>
      </c>
      <c r="E44" s="579">
        <f>SUM(E45:E49)</f>
        <v>0</v>
      </c>
    </row>
    <row r="45" spans="1:5" ht="12" customHeight="1">
      <c r="A45" s="585" t="s">
        <v>71</v>
      </c>
      <c r="B45" s="362" t="s">
        <v>36</v>
      </c>
      <c r="C45" s="101"/>
      <c r="D45" s="101"/>
      <c r="E45" s="566"/>
    </row>
    <row r="46" spans="1:5" ht="12" customHeight="1">
      <c r="A46" s="585" t="s">
        <v>72</v>
      </c>
      <c r="B46" s="361" t="s">
        <v>132</v>
      </c>
      <c r="C46" s="436"/>
      <c r="D46" s="436"/>
      <c r="E46" s="590"/>
    </row>
    <row r="47" spans="1:5" ht="12" customHeight="1">
      <c r="A47" s="585" t="s">
        <v>73</v>
      </c>
      <c r="B47" s="361" t="s">
        <v>100</v>
      </c>
      <c r="C47" s="436"/>
      <c r="D47" s="436"/>
      <c r="E47" s="590"/>
    </row>
    <row r="48" spans="1:5" s="336" customFormat="1" ht="12" customHeight="1">
      <c r="A48" s="585" t="s">
        <v>74</v>
      </c>
      <c r="B48" s="361" t="s">
        <v>133</v>
      </c>
      <c r="C48" s="436"/>
      <c r="D48" s="436"/>
      <c r="E48" s="590"/>
    </row>
    <row r="49" spans="1:5" ht="12" customHeight="1" thickBot="1">
      <c r="A49" s="585" t="s">
        <v>106</v>
      </c>
      <c r="B49" s="361" t="s">
        <v>134</v>
      </c>
      <c r="C49" s="436"/>
      <c r="D49" s="436"/>
      <c r="E49" s="590"/>
    </row>
    <row r="50" spans="1:5" ht="12" customHeight="1" thickBot="1">
      <c r="A50" s="572" t="s">
        <v>7</v>
      </c>
      <c r="B50" s="381" t="s">
        <v>582</v>
      </c>
      <c r="C50" s="442">
        <f>SUM(C51:C53)</f>
        <v>0</v>
      </c>
      <c r="D50" s="442">
        <f>SUM(D51:D53)</f>
        <v>0</v>
      </c>
      <c r="E50" s="579">
        <f>SUM(E51:E53)</f>
        <v>0</v>
      </c>
    </row>
    <row r="51" spans="1:5" ht="12" customHeight="1">
      <c r="A51" s="585" t="s">
        <v>77</v>
      </c>
      <c r="B51" s="362" t="s">
        <v>156</v>
      </c>
      <c r="C51" s="101"/>
      <c r="D51" s="101"/>
      <c r="E51" s="566"/>
    </row>
    <row r="52" spans="1:5" ht="12" customHeight="1">
      <c r="A52" s="585" t="s">
        <v>78</v>
      </c>
      <c r="B52" s="361" t="s">
        <v>136</v>
      </c>
      <c r="C52" s="436"/>
      <c r="D52" s="436"/>
      <c r="E52" s="590"/>
    </row>
    <row r="53" spans="1:5" ht="15" customHeight="1">
      <c r="A53" s="585" t="s">
        <v>79</v>
      </c>
      <c r="B53" s="361" t="s">
        <v>45</v>
      </c>
      <c r="C53" s="436"/>
      <c r="D53" s="436"/>
      <c r="E53" s="590"/>
    </row>
    <row r="54" spans="1:5" ht="13.5" thickBot="1">
      <c r="A54" s="585" t="s">
        <v>80</v>
      </c>
      <c r="B54" s="361" t="s">
        <v>693</v>
      </c>
      <c r="C54" s="436"/>
      <c r="D54" s="436"/>
      <c r="E54" s="590"/>
    </row>
    <row r="55" spans="1:5" ht="15" customHeight="1" thickBot="1">
      <c r="A55" s="572" t="s">
        <v>8</v>
      </c>
      <c r="B55" s="576" t="s">
        <v>583</v>
      </c>
      <c r="C55" s="107">
        <f>+C44+C50</f>
        <v>0</v>
      </c>
      <c r="D55" s="107">
        <f>+D44+D50</f>
        <v>0</v>
      </c>
      <c r="E55" s="580">
        <f>+E44+E50</f>
        <v>0</v>
      </c>
    </row>
    <row r="56" spans="3:5" ht="13.5" thickBot="1">
      <c r="C56" s="581"/>
      <c r="D56" s="581"/>
      <c r="E56" s="581"/>
    </row>
    <row r="57" spans="1:5" ht="13.5" thickBot="1">
      <c r="A57" s="522" t="s">
        <v>681</v>
      </c>
      <c r="B57" s="523"/>
      <c r="C57" s="111"/>
      <c r="D57" s="111"/>
      <c r="E57" s="570"/>
    </row>
    <row r="58" spans="1:5" ht="13.5" thickBot="1">
      <c r="A58" s="522" t="s">
        <v>148</v>
      </c>
      <c r="B58" s="523"/>
      <c r="C58" s="111"/>
      <c r="D58" s="111"/>
      <c r="E58" s="57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36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7.00390625" style="334" customWidth="1"/>
    <col min="2" max="2" width="32.00390625" style="31" customWidth="1"/>
    <col min="3" max="3" width="12.50390625" style="31" customWidth="1"/>
    <col min="4" max="6" width="11.875" style="31" customWidth="1"/>
    <col min="7" max="7" width="12.875" style="31" customWidth="1"/>
    <col min="8" max="16384" width="9.375" style="31" customWidth="1"/>
  </cols>
  <sheetData>
    <row r="1" ht="14.25" thickBot="1">
      <c r="G1" s="38" t="s">
        <v>51</v>
      </c>
    </row>
    <row r="2" spans="1:7" ht="17.25" customHeight="1" thickBot="1">
      <c r="A2" s="798" t="s">
        <v>4</v>
      </c>
      <c r="B2" s="800" t="s">
        <v>309</v>
      </c>
      <c r="C2" s="800" t="s">
        <v>784</v>
      </c>
      <c r="D2" s="800" t="s">
        <v>736</v>
      </c>
      <c r="E2" s="794" t="s">
        <v>694</v>
      </c>
      <c r="F2" s="794"/>
      <c r="G2" s="795"/>
    </row>
    <row r="3" spans="1:7" s="335" customFormat="1" ht="57.75" customHeight="1" thickBot="1">
      <c r="A3" s="799"/>
      <c r="B3" s="801"/>
      <c r="C3" s="801"/>
      <c r="D3" s="801"/>
      <c r="E3" s="29" t="s">
        <v>695</v>
      </c>
      <c r="F3" s="29" t="s">
        <v>696</v>
      </c>
      <c r="G3" s="669" t="s">
        <v>697</v>
      </c>
    </row>
    <row r="4" spans="1:7" s="336" customFormat="1" ht="15" customHeight="1" thickBot="1">
      <c r="A4" s="510" t="s">
        <v>426</v>
      </c>
      <c r="B4" s="511" t="s">
        <v>427</v>
      </c>
      <c r="C4" s="511" t="s">
        <v>428</v>
      </c>
      <c r="D4" s="511" t="s">
        <v>429</v>
      </c>
      <c r="E4" s="511" t="s">
        <v>737</v>
      </c>
      <c r="F4" s="511" t="s">
        <v>506</v>
      </c>
      <c r="G4" s="594" t="s">
        <v>507</v>
      </c>
    </row>
    <row r="5" spans="1:7" ht="15" customHeight="1">
      <c r="A5" s="337" t="s">
        <v>6</v>
      </c>
      <c r="B5" s="338" t="s">
        <v>783</v>
      </c>
      <c r="C5" s="339">
        <v>116899</v>
      </c>
      <c r="D5" s="339"/>
      <c r="E5" s="340">
        <v>116899</v>
      </c>
      <c r="F5" s="339">
        <v>157749</v>
      </c>
      <c r="G5" s="341">
        <v>-40850</v>
      </c>
    </row>
    <row r="6" spans="1:7" ht="15" customHeight="1">
      <c r="A6" s="342" t="s">
        <v>7</v>
      </c>
      <c r="B6" s="343" t="s">
        <v>755</v>
      </c>
      <c r="C6" s="2">
        <v>620</v>
      </c>
      <c r="D6" s="2"/>
      <c r="E6" s="340">
        <v>620</v>
      </c>
      <c r="F6" s="2">
        <v>-30188</v>
      </c>
      <c r="G6" s="174">
        <v>30808</v>
      </c>
    </row>
    <row r="7" spans="1:7" ht="15" customHeight="1">
      <c r="A7" s="342" t="s">
        <v>8</v>
      </c>
      <c r="B7" s="343" t="s">
        <v>756</v>
      </c>
      <c r="C7" s="2">
        <v>986</v>
      </c>
      <c r="D7" s="2"/>
      <c r="E7" s="340">
        <f aca="true" t="shared" si="0" ref="E7:E35">C7+D7</f>
        <v>986</v>
      </c>
      <c r="F7" s="2">
        <v>-20826</v>
      </c>
      <c r="G7" s="174">
        <v>21812</v>
      </c>
    </row>
    <row r="8" spans="1:7" ht="15" customHeight="1">
      <c r="A8" s="342" t="s">
        <v>9</v>
      </c>
      <c r="B8" s="343" t="s">
        <v>757</v>
      </c>
      <c r="C8" s="2">
        <v>344</v>
      </c>
      <c r="D8" s="2"/>
      <c r="E8" s="340">
        <f t="shared" si="0"/>
        <v>344</v>
      </c>
      <c r="F8" s="2">
        <v>-46341</v>
      </c>
      <c r="G8" s="174">
        <v>46685</v>
      </c>
    </row>
    <row r="9" spans="1:7" ht="15" customHeight="1">
      <c r="A9" s="342" t="s">
        <v>10</v>
      </c>
      <c r="B9" s="343"/>
      <c r="C9" s="2"/>
      <c r="D9" s="2"/>
      <c r="E9" s="340">
        <f t="shared" si="0"/>
        <v>0</v>
      </c>
      <c r="F9" s="2"/>
      <c r="G9" s="174"/>
    </row>
    <row r="10" spans="1:7" ht="15" customHeight="1">
      <c r="A10" s="342" t="s">
        <v>11</v>
      </c>
      <c r="B10" s="343"/>
      <c r="C10" s="2"/>
      <c r="D10" s="2"/>
      <c r="E10" s="340">
        <f t="shared" si="0"/>
        <v>0</v>
      </c>
      <c r="F10" s="2"/>
      <c r="G10" s="174"/>
    </row>
    <row r="11" spans="1:7" ht="15" customHeight="1">
      <c r="A11" s="342" t="s">
        <v>12</v>
      </c>
      <c r="B11" s="343"/>
      <c r="C11" s="2"/>
      <c r="D11" s="2"/>
      <c r="E11" s="340">
        <f t="shared" si="0"/>
        <v>0</v>
      </c>
      <c r="F11" s="2"/>
      <c r="G11" s="174"/>
    </row>
    <row r="12" spans="1:7" ht="15" customHeight="1">
      <c r="A12" s="342" t="s">
        <v>13</v>
      </c>
      <c r="B12" s="343"/>
      <c r="C12" s="2"/>
      <c r="D12" s="2"/>
      <c r="E12" s="340">
        <f t="shared" si="0"/>
        <v>0</v>
      </c>
      <c r="F12" s="2"/>
      <c r="G12" s="174"/>
    </row>
    <row r="13" spans="1:7" ht="15" customHeight="1">
      <c r="A13" s="342" t="s">
        <v>14</v>
      </c>
      <c r="B13" s="343"/>
      <c r="C13" s="2"/>
      <c r="D13" s="2"/>
      <c r="E13" s="340">
        <f t="shared" si="0"/>
        <v>0</v>
      </c>
      <c r="F13" s="2"/>
      <c r="G13" s="174"/>
    </row>
    <row r="14" spans="1:7" ht="15" customHeight="1">
      <c r="A14" s="342" t="s">
        <v>15</v>
      </c>
      <c r="B14" s="343"/>
      <c r="C14" s="2"/>
      <c r="D14" s="2"/>
      <c r="E14" s="340">
        <f t="shared" si="0"/>
        <v>0</v>
      </c>
      <c r="F14" s="2"/>
      <c r="G14" s="174"/>
    </row>
    <row r="15" spans="1:7" ht="15" customHeight="1">
      <c r="A15" s="342" t="s">
        <v>16</v>
      </c>
      <c r="B15" s="343"/>
      <c r="C15" s="2"/>
      <c r="D15" s="2"/>
      <c r="E15" s="340">
        <f t="shared" si="0"/>
        <v>0</v>
      </c>
      <c r="F15" s="2"/>
      <c r="G15" s="174"/>
    </row>
    <row r="16" spans="1:7" ht="15" customHeight="1">
      <c r="A16" s="342" t="s">
        <v>17</v>
      </c>
      <c r="B16" s="343"/>
      <c r="C16" s="2"/>
      <c r="D16" s="2"/>
      <c r="E16" s="340">
        <f t="shared" si="0"/>
        <v>0</v>
      </c>
      <c r="F16" s="2"/>
      <c r="G16" s="174"/>
    </row>
    <row r="17" spans="1:7" ht="15" customHeight="1">
      <c r="A17" s="342" t="s">
        <v>18</v>
      </c>
      <c r="B17" s="343"/>
      <c r="C17" s="2"/>
      <c r="D17" s="2"/>
      <c r="E17" s="340">
        <f t="shared" si="0"/>
        <v>0</v>
      </c>
      <c r="F17" s="2"/>
      <c r="G17" s="174"/>
    </row>
    <row r="18" spans="1:7" ht="15" customHeight="1">
      <c r="A18" s="342" t="s">
        <v>19</v>
      </c>
      <c r="B18" s="343"/>
      <c r="C18" s="2"/>
      <c r="D18" s="2"/>
      <c r="E18" s="340">
        <f t="shared" si="0"/>
        <v>0</v>
      </c>
      <c r="F18" s="2"/>
      <c r="G18" s="174"/>
    </row>
    <row r="19" spans="1:7" ht="15" customHeight="1">
      <c r="A19" s="342" t="s">
        <v>20</v>
      </c>
      <c r="B19" s="343"/>
      <c r="C19" s="2"/>
      <c r="D19" s="2"/>
      <c r="E19" s="340">
        <f t="shared" si="0"/>
        <v>0</v>
      </c>
      <c r="F19" s="2"/>
      <c r="G19" s="174"/>
    </row>
    <row r="20" spans="1:7" ht="15" customHeight="1">
      <c r="A20" s="342" t="s">
        <v>21</v>
      </c>
      <c r="B20" s="343"/>
      <c r="C20" s="2"/>
      <c r="D20" s="2"/>
      <c r="E20" s="340">
        <f t="shared" si="0"/>
        <v>0</v>
      </c>
      <c r="F20" s="2"/>
      <c r="G20" s="174"/>
    </row>
    <row r="21" spans="1:7" ht="15" customHeight="1">
      <c r="A21" s="342" t="s">
        <v>22</v>
      </c>
      <c r="B21" s="343"/>
      <c r="C21" s="2"/>
      <c r="D21" s="2"/>
      <c r="E21" s="340">
        <f t="shared" si="0"/>
        <v>0</v>
      </c>
      <c r="F21" s="2"/>
      <c r="G21" s="174"/>
    </row>
    <row r="22" spans="1:7" ht="15" customHeight="1">
      <c r="A22" s="342" t="s">
        <v>23</v>
      </c>
      <c r="B22" s="343"/>
      <c r="C22" s="2"/>
      <c r="D22" s="2"/>
      <c r="E22" s="340">
        <f t="shared" si="0"/>
        <v>0</v>
      </c>
      <c r="F22" s="2"/>
      <c r="G22" s="174"/>
    </row>
    <row r="23" spans="1:7" ht="15" customHeight="1">
      <c r="A23" s="342" t="s">
        <v>24</v>
      </c>
      <c r="B23" s="343"/>
      <c r="C23" s="2"/>
      <c r="D23" s="2"/>
      <c r="E23" s="340">
        <f t="shared" si="0"/>
        <v>0</v>
      </c>
      <c r="F23" s="2"/>
      <c r="G23" s="174"/>
    </row>
    <row r="24" spans="1:7" ht="15" customHeight="1">
      <c r="A24" s="342" t="s">
        <v>25</v>
      </c>
      <c r="B24" s="343"/>
      <c r="C24" s="2"/>
      <c r="D24" s="2"/>
      <c r="E24" s="340">
        <f t="shared" si="0"/>
        <v>0</v>
      </c>
      <c r="F24" s="2"/>
      <c r="G24" s="174"/>
    </row>
    <row r="25" spans="1:7" ht="15" customHeight="1">
      <c r="A25" s="342" t="s">
        <v>26</v>
      </c>
      <c r="B25" s="343"/>
      <c r="C25" s="2"/>
      <c r="D25" s="2"/>
      <c r="E25" s="340">
        <f t="shared" si="0"/>
        <v>0</v>
      </c>
      <c r="F25" s="2"/>
      <c r="G25" s="174"/>
    </row>
    <row r="26" spans="1:7" ht="15" customHeight="1">
      <c r="A26" s="342" t="s">
        <v>27</v>
      </c>
      <c r="B26" s="343"/>
      <c r="C26" s="2"/>
      <c r="D26" s="2"/>
      <c r="E26" s="340">
        <f t="shared" si="0"/>
        <v>0</v>
      </c>
      <c r="F26" s="2"/>
      <c r="G26" s="174"/>
    </row>
    <row r="27" spans="1:7" ht="15" customHeight="1">
      <c r="A27" s="342" t="s">
        <v>28</v>
      </c>
      <c r="B27" s="343"/>
      <c r="C27" s="2"/>
      <c r="D27" s="2"/>
      <c r="E27" s="340">
        <f t="shared" si="0"/>
        <v>0</v>
      </c>
      <c r="F27" s="2"/>
      <c r="G27" s="174"/>
    </row>
    <row r="28" spans="1:7" ht="15" customHeight="1">
      <c r="A28" s="342" t="s">
        <v>29</v>
      </c>
      <c r="B28" s="343"/>
      <c r="C28" s="2"/>
      <c r="D28" s="2"/>
      <c r="E28" s="340">
        <f t="shared" si="0"/>
        <v>0</v>
      </c>
      <c r="F28" s="2"/>
      <c r="G28" s="174"/>
    </row>
    <row r="29" spans="1:7" ht="15" customHeight="1">
      <c r="A29" s="342" t="s">
        <v>30</v>
      </c>
      <c r="B29" s="343"/>
      <c r="C29" s="2"/>
      <c r="D29" s="2"/>
      <c r="E29" s="340">
        <f t="shared" si="0"/>
        <v>0</v>
      </c>
      <c r="F29" s="2"/>
      <c r="G29" s="174"/>
    </row>
    <row r="30" spans="1:7" ht="15" customHeight="1">
      <c r="A30" s="342" t="s">
        <v>31</v>
      </c>
      <c r="B30" s="343"/>
      <c r="C30" s="2"/>
      <c r="D30" s="2"/>
      <c r="E30" s="340"/>
      <c r="F30" s="2"/>
      <c r="G30" s="174"/>
    </row>
    <row r="31" spans="1:7" ht="15" customHeight="1">
      <c r="A31" s="342" t="s">
        <v>32</v>
      </c>
      <c r="B31" s="343"/>
      <c r="C31" s="2"/>
      <c r="D31" s="2"/>
      <c r="E31" s="340">
        <f t="shared" si="0"/>
        <v>0</v>
      </c>
      <c r="F31" s="2"/>
      <c r="G31" s="174"/>
    </row>
    <row r="32" spans="1:7" ht="15" customHeight="1">
      <c r="A32" s="342" t="s">
        <v>33</v>
      </c>
      <c r="B32" s="343"/>
      <c r="C32" s="2"/>
      <c r="D32" s="2"/>
      <c r="E32" s="340">
        <f t="shared" si="0"/>
        <v>0</v>
      </c>
      <c r="F32" s="2"/>
      <c r="G32" s="174"/>
    </row>
    <row r="33" spans="1:7" ht="15" customHeight="1">
      <c r="A33" s="342" t="s">
        <v>34</v>
      </c>
      <c r="B33" s="343"/>
      <c r="C33" s="2"/>
      <c r="D33" s="2"/>
      <c r="E33" s="340">
        <f t="shared" si="0"/>
        <v>0</v>
      </c>
      <c r="F33" s="2"/>
      <c r="G33" s="174"/>
    </row>
    <row r="34" spans="1:7" ht="15" customHeight="1">
      <c r="A34" s="342" t="s">
        <v>91</v>
      </c>
      <c r="B34" s="343"/>
      <c r="C34" s="2"/>
      <c r="D34" s="2"/>
      <c r="E34" s="340">
        <f t="shared" si="0"/>
        <v>0</v>
      </c>
      <c r="F34" s="2"/>
      <c r="G34" s="174"/>
    </row>
    <row r="35" spans="1:7" ht="15" customHeight="1" thickBot="1">
      <c r="A35" s="342" t="s">
        <v>187</v>
      </c>
      <c r="B35" s="344"/>
      <c r="C35" s="3"/>
      <c r="D35" s="3"/>
      <c r="E35" s="340">
        <f t="shared" si="0"/>
        <v>0</v>
      </c>
      <c r="F35" s="3"/>
      <c r="G35" s="345"/>
    </row>
    <row r="36" spans="1:7" ht="15" customHeight="1" thickBot="1">
      <c r="A36" s="796" t="s">
        <v>39</v>
      </c>
      <c r="B36" s="797"/>
      <c r="C36" s="13">
        <f>SUM(C5:C35)</f>
        <v>118849</v>
      </c>
      <c r="D36" s="13">
        <f>SUM(D5:D35)</f>
        <v>0</v>
      </c>
      <c r="E36" s="13">
        <f>SUM(E5:E35)</f>
        <v>118849</v>
      </c>
      <c r="F36" s="13">
        <f>SUM(F5:F35)</f>
        <v>60394</v>
      </c>
      <c r="G36" s="13">
        <f>SUM(G5:G35)</f>
        <v>58455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MARADVÁNYÁNAK ALAKULÁSA&amp;R&amp;"Times New Roman CE,Félkövér dőlt"&amp;12 9. melléklet a ……/2017. (……) önkormányzati rendelethez&amp;"Times New Roman CE,Dőlt"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49"/>
  <sheetViews>
    <sheetView zoomScale="120" zoomScaleNormal="120" zoomScaleSheetLayoutView="100" workbookViewId="0" topLeftCell="A133">
      <selection activeCell="M34" activeCellId="1" sqref="I13 M34"/>
    </sheetView>
  </sheetViews>
  <sheetFormatPr defaultColWidth="9.00390625" defaultRowHeight="12.75"/>
  <cols>
    <col min="1" max="1" width="9.00390625" style="402" customWidth="1"/>
    <col min="2" max="2" width="64.875" style="402" customWidth="1"/>
    <col min="3" max="3" width="17.375" style="402" customWidth="1"/>
    <col min="4" max="5" width="17.375" style="403" customWidth="1"/>
    <col min="6" max="16384" width="9.375" style="413" customWidth="1"/>
  </cols>
  <sheetData>
    <row r="1" spans="1:5" ht="15.75" customHeight="1">
      <c r="A1" s="744" t="s">
        <v>3</v>
      </c>
      <c r="B1" s="744"/>
      <c r="C1" s="744"/>
      <c r="D1" s="744"/>
      <c r="E1" s="744"/>
    </row>
    <row r="2" spans="1:5" ht="15.75" customHeight="1" thickBot="1">
      <c r="A2" s="43" t="s">
        <v>110</v>
      </c>
      <c r="B2" s="43"/>
      <c r="C2" s="43"/>
      <c r="D2" s="400"/>
      <c r="E2" s="400" t="s">
        <v>157</v>
      </c>
    </row>
    <row r="3" spans="1:5" ht="15.75" customHeight="1">
      <c r="A3" s="745" t="s">
        <v>59</v>
      </c>
      <c r="B3" s="747" t="s">
        <v>5</v>
      </c>
      <c r="C3" s="802" t="str">
        <f>+CONCATENATE(LEFT(ÖSSZEFÜGGÉSEK!A4,4)-1,". évi tény")</f>
        <v>2015. évi tény</v>
      </c>
      <c r="D3" s="749" t="str">
        <f>+CONCATENATE(LEFT(ÖSSZEFÜGGÉSEK!A4,4),". évi")</f>
        <v>2016. évi</v>
      </c>
      <c r="E3" s="750"/>
    </row>
    <row r="4" spans="1:5" ht="37.5" customHeight="1" thickBot="1">
      <c r="A4" s="746"/>
      <c r="B4" s="748"/>
      <c r="C4" s="803"/>
      <c r="D4" s="45" t="s">
        <v>183</v>
      </c>
      <c r="E4" s="46" t="s">
        <v>184</v>
      </c>
    </row>
    <row r="5" spans="1:5" s="414" customFormat="1" ht="12" customHeight="1" thickBot="1">
      <c r="A5" s="378" t="s">
        <v>426</v>
      </c>
      <c r="B5" s="379" t="s">
        <v>427</v>
      </c>
      <c r="C5" s="379" t="s">
        <v>428</v>
      </c>
      <c r="D5" s="379" t="s">
        <v>430</v>
      </c>
      <c r="E5" s="380" t="s">
        <v>506</v>
      </c>
    </row>
    <row r="6" spans="1:5" s="415" customFormat="1" ht="12" customHeight="1" thickBot="1">
      <c r="A6" s="373" t="s">
        <v>6</v>
      </c>
      <c r="B6" s="609" t="s">
        <v>310</v>
      </c>
      <c r="C6" s="405">
        <f>+C7+C8+C9+C10+C11</f>
        <v>147413</v>
      </c>
      <c r="D6" s="405">
        <f>+D7+D8+D9+D10+D11</f>
        <v>142121</v>
      </c>
      <c r="E6" s="388">
        <f>+E7+E8+E9+E10+E11</f>
        <v>148174</v>
      </c>
    </row>
    <row r="7" spans="1:5" s="415" customFormat="1" ht="12" customHeight="1">
      <c r="A7" s="368" t="s">
        <v>71</v>
      </c>
      <c r="B7" s="610" t="s">
        <v>311</v>
      </c>
      <c r="C7" s="407">
        <v>43531</v>
      </c>
      <c r="D7" s="407">
        <v>43439</v>
      </c>
      <c r="E7" s="390">
        <f>'1.1.sz.mell.'!E7</f>
        <v>43439</v>
      </c>
    </row>
    <row r="8" spans="1:5" s="415" customFormat="1" ht="12" customHeight="1">
      <c r="A8" s="367" t="s">
        <v>72</v>
      </c>
      <c r="B8" s="611" t="s">
        <v>312</v>
      </c>
      <c r="C8" s="406">
        <v>39531</v>
      </c>
      <c r="D8" s="406">
        <v>39025</v>
      </c>
      <c r="E8" s="390">
        <f>'1.1.sz.mell.'!E8</f>
        <v>38504</v>
      </c>
    </row>
    <row r="9" spans="1:5" s="415" customFormat="1" ht="12" customHeight="1">
      <c r="A9" s="367" t="s">
        <v>73</v>
      </c>
      <c r="B9" s="611" t="s">
        <v>313</v>
      </c>
      <c r="C9" s="406">
        <v>52497</v>
      </c>
      <c r="D9" s="406">
        <v>57329</v>
      </c>
      <c r="E9" s="390">
        <f>'1.1.sz.mell.'!E9</f>
        <v>57385</v>
      </c>
    </row>
    <row r="10" spans="1:5" s="415" customFormat="1" ht="12" customHeight="1">
      <c r="A10" s="367" t="s">
        <v>74</v>
      </c>
      <c r="B10" s="611" t="s">
        <v>314</v>
      </c>
      <c r="C10" s="406">
        <v>2376</v>
      </c>
      <c r="D10" s="406">
        <v>2328</v>
      </c>
      <c r="E10" s="390">
        <f>'1.1.sz.mell.'!E10</f>
        <v>2328</v>
      </c>
    </row>
    <row r="11" spans="1:5" s="415" customFormat="1" ht="12" customHeight="1" thickBot="1">
      <c r="A11" s="367" t="s">
        <v>106</v>
      </c>
      <c r="B11" s="611" t="s">
        <v>315</v>
      </c>
      <c r="C11" s="600">
        <v>9478</v>
      </c>
      <c r="D11" s="406"/>
      <c r="E11" s="390">
        <v>6518</v>
      </c>
    </row>
    <row r="12" spans="1:5" s="415" customFormat="1" ht="12" customHeight="1" thickBot="1">
      <c r="A12" s="373" t="s">
        <v>7</v>
      </c>
      <c r="B12" s="613" t="s">
        <v>765</v>
      </c>
      <c r="C12" s="405">
        <f>+C13+C14+C15+C16+C17</f>
        <v>95222</v>
      </c>
      <c r="D12" s="405">
        <f>+D13+D14+D15+D16+D17</f>
        <v>106825</v>
      </c>
      <c r="E12" s="388">
        <f>+E13+E14+E15+E16+E17</f>
        <v>125804</v>
      </c>
    </row>
    <row r="13" spans="1:5" s="415" customFormat="1" ht="12" customHeight="1">
      <c r="A13" s="368" t="s">
        <v>77</v>
      </c>
      <c r="B13" s="610" t="s">
        <v>318</v>
      </c>
      <c r="C13" s="407"/>
      <c r="D13" s="407"/>
      <c r="E13" s="390">
        <v>528</v>
      </c>
    </row>
    <row r="14" spans="1:5" s="415" customFormat="1" ht="12" customHeight="1">
      <c r="A14" s="367" t="s">
        <v>78</v>
      </c>
      <c r="B14" s="611" t="s">
        <v>319</v>
      </c>
      <c r="C14" s="406"/>
      <c r="D14" s="406"/>
      <c r="E14" s="390">
        <f>'1.1.sz.mell.'!E16</f>
        <v>0</v>
      </c>
    </row>
    <row r="15" spans="1:5" s="415" customFormat="1" ht="12" customHeight="1">
      <c r="A15" s="368" t="s">
        <v>77</v>
      </c>
      <c r="B15" s="611" t="s">
        <v>320</v>
      </c>
      <c r="C15" s="406"/>
      <c r="D15" s="406"/>
      <c r="E15" s="390">
        <f>'1.1.sz.mell.'!E17</f>
        <v>0</v>
      </c>
    </row>
    <row r="16" spans="1:5" s="415" customFormat="1" ht="12" customHeight="1">
      <c r="A16" s="367" t="s">
        <v>78</v>
      </c>
      <c r="B16" s="611" t="s">
        <v>321</v>
      </c>
      <c r="C16" s="406"/>
      <c r="D16" s="406"/>
      <c r="E16" s="390"/>
    </row>
    <row r="17" spans="1:5" s="415" customFormat="1" ht="12" customHeight="1">
      <c r="A17" s="368" t="s">
        <v>77</v>
      </c>
      <c r="B17" s="611" t="s">
        <v>322</v>
      </c>
      <c r="C17" s="406">
        <v>95222</v>
      </c>
      <c r="D17" s="406">
        <v>106825</v>
      </c>
      <c r="E17" s="390">
        <v>125276</v>
      </c>
    </row>
    <row r="18" spans="1:5" s="415" customFormat="1" ht="12" customHeight="1" thickBot="1">
      <c r="A18" s="367" t="s">
        <v>78</v>
      </c>
      <c r="B18" s="612" t="s">
        <v>323</v>
      </c>
      <c r="C18" s="408">
        <v>738</v>
      </c>
      <c r="D18" s="408"/>
      <c r="E18" s="390">
        <v>7514</v>
      </c>
    </row>
    <row r="19" spans="1:5" s="415" customFormat="1" ht="12" customHeight="1" thickBot="1">
      <c r="A19" s="373" t="s">
        <v>8</v>
      </c>
      <c r="B19" s="609" t="s">
        <v>324</v>
      </c>
      <c r="C19" s="405">
        <f>+C20+C21+C22+C23+C24</f>
        <v>25096</v>
      </c>
      <c r="D19" s="405">
        <f>+D20+D21+D22+D23+D24</f>
        <v>4382</v>
      </c>
      <c r="E19" s="388">
        <f>+E20+E21+E22+E23+E24</f>
        <v>683</v>
      </c>
    </row>
    <row r="20" spans="1:5" s="415" customFormat="1" ht="12" customHeight="1">
      <c r="A20" s="368" t="s">
        <v>60</v>
      </c>
      <c r="B20" s="610" t="s">
        <v>325</v>
      </c>
      <c r="C20" s="407"/>
      <c r="D20" s="407"/>
      <c r="E20" s="390">
        <v>683</v>
      </c>
    </row>
    <row r="21" spans="1:5" s="415" customFormat="1" ht="12" customHeight="1">
      <c r="A21" s="367" t="s">
        <v>61</v>
      </c>
      <c r="B21" s="611" t="s">
        <v>326</v>
      </c>
      <c r="C21" s="406"/>
      <c r="D21" s="406"/>
      <c r="E21" s="389"/>
    </row>
    <row r="22" spans="1:5" s="415" customFormat="1" ht="12" customHeight="1">
      <c r="A22" s="367" t="s">
        <v>62</v>
      </c>
      <c r="B22" s="611" t="s">
        <v>327</v>
      </c>
      <c r="C22" s="406"/>
      <c r="D22" s="406"/>
      <c r="E22" s="389"/>
    </row>
    <row r="23" spans="1:5" s="415" customFormat="1" ht="12" customHeight="1">
      <c r="A23" s="367" t="s">
        <v>63</v>
      </c>
      <c r="B23" s="611" t="s">
        <v>328</v>
      </c>
      <c r="C23" s="406"/>
      <c r="D23" s="406"/>
      <c r="E23" s="389"/>
    </row>
    <row r="24" spans="1:5" s="415" customFormat="1" ht="12" customHeight="1">
      <c r="A24" s="367" t="s">
        <v>120</v>
      </c>
      <c r="B24" s="611" t="s">
        <v>329</v>
      </c>
      <c r="C24" s="406">
        <v>25096</v>
      </c>
      <c r="D24" s="406">
        <v>4382</v>
      </c>
      <c r="E24" s="389"/>
    </row>
    <row r="25" spans="1:5" s="415" customFormat="1" ht="12" customHeight="1" thickBot="1">
      <c r="A25" s="369" t="s">
        <v>121</v>
      </c>
      <c r="B25" s="612" t="s">
        <v>330</v>
      </c>
      <c r="C25" s="406">
        <v>25096</v>
      </c>
      <c r="D25" s="408"/>
      <c r="E25" s="391"/>
    </row>
    <row r="26" spans="1:5" s="415" customFormat="1" ht="12" customHeight="1" thickBot="1">
      <c r="A26" s="373" t="s">
        <v>122</v>
      </c>
      <c r="B26" s="609" t="s">
        <v>331</v>
      </c>
      <c r="C26" s="411">
        <f>+C27+C30+C31+C32</f>
        <v>47140</v>
      </c>
      <c r="D26" s="411">
        <f>+D27+D30+D31+D32</f>
        <v>34020</v>
      </c>
      <c r="E26" s="424">
        <f>+E27+E30+E31+E32</f>
        <v>38866</v>
      </c>
    </row>
    <row r="27" spans="1:5" s="415" customFormat="1" ht="12" customHeight="1">
      <c r="A27" s="368" t="s">
        <v>332</v>
      </c>
      <c r="B27" s="610" t="s">
        <v>333</v>
      </c>
      <c r="C27" s="426">
        <v>38557</v>
      </c>
      <c r="D27" s="426">
        <f>+D28+D29</f>
        <v>27500</v>
      </c>
      <c r="E27" s="426">
        <f>+E28+E29</f>
        <v>32142</v>
      </c>
    </row>
    <row r="28" spans="1:5" s="415" customFormat="1" ht="12" customHeight="1">
      <c r="A28" s="367" t="s">
        <v>334</v>
      </c>
      <c r="B28" s="611" t="s">
        <v>335</v>
      </c>
      <c r="C28" s="406">
        <v>4654</v>
      </c>
      <c r="D28" s="406">
        <v>2500</v>
      </c>
      <c r="E28" s="389">
        <v>2800</v>
      </c>
    </row>
    <row r="29" spans="1:5" s="415" customFormat="1" ht="12" customHeight="1">
      <c r="A29" s="367" t="s">
        <v>336</v>
      </c>
      <c r="B29" s="611" t="s">
        <v>337</v>
      </c>
      <c r="C29" s="406">
        <v>33903</v>
      </c>
      <c r="D29" s="406">
        <v>25000</v>
      </c>
      <c r="E29" s="389">
        <v>29342</v>
      </c>
    </row>
    <row r="30" spans="1:5" s="415" customFormat="1" ht="12" customHeight="1">
      <c r="A30" s="367" t="s">
        <v>338</v>
      </c>
      <c r="B30" s="611" t="s">
        <v>339</v>
      </c>
      <c r="C30" s="406">
        <v>3631</v>
      </c>
      <c r="D30" s="406">
        <v>3500</v>
      </c>
      <c r="E30" s="389">
        <v>3449</v>
      </c>
    </row>
    <row r="31" spans="1:5" s="415" customFormat="1" ht="12" customHeight="1">
      <c r="A31" s="367" t="s">
        <v>340</v>
      </c>
      <c r="B31" s="611" t="s">
        <v>341</v>
      </c>
      <c r="C31" s="406">
        <v>4157</v>
      </c>
      <c r="D31" s="406"/>
      <c r="E31" s="389"/>
    </row>
    <row r="32" spans="1:5" s="415" customFormat="1" ht="12" customHeight="1" thickBot="1">
      <c r="A32" s="369" t="s">
        <v>342</v>
      </c>
      <c r="B32" s="612" t="s">
        <v>343</v>
      </c>
      <c r="C32" s="408">
        <v>795</v>
      </c>
      <c r="D32" s="408">
        <v>3020</v>
      </c>
      <c r="E32" s="391">
        <v>3275</v>
      </c>
    </row>
    <row r="33" spans="1:5" s="415" customFormat="1" ht="12" customHeight="1" thickBot="1">
      <c r="A33" s="373" t="s">
        <v>10</v>
      </c>
      <c r="B33" s="609" t="s">
        <v>344</v>
      </c>
      <c r="C33" s="405">
        <f>SUM(C34:C43)</f>
        <v>33292</v>
      </c>
      <c r="D33" s="405">
        <f>SUM(D34:D43)</f>
        <v>32879</v>
      </c>
      <c r="E33" s="388">
        <f>SUM(E34:E43)</f>
        <v>33439</v>
      </c>
    </row>
    <row r="34" spans="1:5" s="415" customFormat="1" ht="12" customHeight="1">
      <c r="A34" s="368" t="s">
        <v>64</v>
      </c>
      <c r="B34" s="610" t="s">
        <v>345</v>
      </c>
      <c r="C34" s="407">
        <v>4496</v>
      </c>
      <c r="D34" s="407">
        <v>300</v>
      </c>
      <c r="E34" s="390">
        <v>1671</v>
      </c>
    </row>
    <row r="35" spans="1:5" s="415" customFormat="1" ht="12" customHeight="1">
      <c r="A35" s="367" t="s">
        <v>65</v>
      </c>
      <c r="B35" s="611" t="s">
        <v>346</v>
      </c>
      <c r="C35" s="406">
        <v>11328</v>
      </c>
      <c r="D35" s="406">
        <v>7449</v>
      </c>
      <c r="E35" s="389">
        <v>10889</v>
      </c>
    </row>
    <row r="36" spans="1:5" s="415" customFormat="1" ht="12" customHeight="1">
      <c r="A36" s="367" t="s">
        <v>66</v>
      </c>
      <c r="B36" s="611" t="s">
        <v>347</v>
      </c>
      <c r="C36" s="406">
        <v>1840</v>
      </c>
      <c r="D36" s="406">
        <v>559</v>
      </c>
      <c r="E36" s="389">
        <v>1344</v>
      </c>
    </row>
    <row r="37" spans="1:5" s="415" customFormat="1" ht="12" customHeight="1">
      <c r="A37" s="367" t="s">
        <v>124</v>
      </c>
      <c r="B37" s="611" t="s">
        <v>348</v>
      </c>
      <c r="C37" s="406">
        <v>1893</v>
      </c>
      <c r="D37" s="406">
        <v>3100</v>
      </c>
      <c r="E37" s="389">
        <v>785</v>
      </c>
    </row>
    <row r="38" spans="1:5" s="415" customFormat="1" ht="12" customHeight="1">
      <c r="A38" s="367" t="s">
        <v>125</v>
      </c>
      <c r="B38" s="611" t="s">
        <v>349</v>
      </c>
      <c r="C38" s="406">
        <v>7712</v>
      </c>
      <c r="D38" s="406">
        <v>11376</v>
      </c>
      <c r="E38" s="389">
        <v>7342</v>
      </c>
    </row>
    <row r="39" spans="1:5" s="415" customFormat="1" ht="12" customHeight="1">
      <c r="A39" s="367" t="s">
        <v>126</v>
      </c>
      <c r="B39" s="611" t="s">
        <v>350</v>
      </c>
      <c r="C39" s="406">
        <v>5087</v>
      </c>
      <c r="D39" s="406">
        <v>4183</v>
      </c>
      <c r="E39" s="389">
        <v>5394</v>
      </c>
    </row>
    <row r="40" spans="1:5" s="415" customFormat="1" ht="12" customHeight="1">
      <c r="A40" s="367" t="s">
        <v>127</v>
      </c>
      <c r="B40" s="611" t="s">
        <v>351</v>
      </c>
      <c r="C40" s="406">
        <v>699</v>
      </c>
      <c r="D40" s="406">
        <v>1551</v>
      </c>
      <c r="E40" s="389">
        <v>1416</v>
      </c>
    </row>
    <row r="41" spans="1:5" s="415" customFormat="1" ht="12" customHeight="1">
      <c r="A41" s="367" t="s">
        <v>128</v>
      </c>
      <c r="B41" s="611" t="s">
        <v>352</v>
      </c>
      <c r="C41" s="406">
        <v>187</v>
      </c>
      <c r="D41" s="406"/>
      <c r="E41" s="389">
        <v>135</v>
      </c>
    </row>
    <row r="42" spans="1:5" s="415" customFormat="1" ht="12" customHeight="1">
      <c r="A42" s="367" t="s">
        <v>353</v>
      </c>
      <c r="B42" s="611" t="s">
        <v>354</v>
      </c>
      <c r="C42" s="409"/>
      <c r="D42" s="409"/>
      <c r="E42" s="392">
        <v>38</v>
      </c>
    </row>
    <row r="43" spans="1:5" s="415" customFormat="1" ht="12" customHeight="1" thickBot="1">
      <c r="A43" s="369" t="s">
        <v>355</v>
      </c>
      <c r="B43" s="612" t="s">
        <v>356</v>
      </c>
      <c r="C43" s="410">
        <v>50</v>
      </c>
      <c r="D43" s="410">
        <v>4361</v>
      </c>
      <c r="E43" s="393">
        <v>4425</v>
      </c>
    </row>
    <row r="44" spans="1:5" s="415" customFormat="1" ht="12" customHeight="1" thickBot="1">
      <c r="A44" s="373" t="s">
        <v>11</v>
      </c>
      <c r="B44" s="609" t="s">
        <v>357</v>
      </c>
      <c r="C44" s="405">
        <f>SUM(C45:C49)</f>
        <v>300</v>
      </c>
      <c r="D44" s="405">
        <f>SUM(D45:D49)</f>
        <v>0</v>
      </c>
      <c r="E44" s="388">
        <f>SUM(E45:E49)</f>
        <v>402</v>
      </c>
    </row>
    <row r="45" spans="1:5" s="415" customFormat="1" ht="12" customHeight="1">
      <c r="A45" s="368" t="s">
        <v>67</v>
      </c>
      <c r="B45" s="610" t="s">
        <v>358</v>
      </c>
      <c r="C45" s="428"/>
      <c r="D45" s="428"/>
      <c r="E45" s="394"/>
    </row>
    <row r="46" spans="1:5" s="415" customFormat="1" ht="12" customHeight="1">
      <c r="A46" s="367" t="s">
        <v>68</v>
      </c>
      <c r="B46" s="611" t="s">
        <v>359</v>
      </c>
      <c r="C46" s="409">
        <v>300</v>
      </c>
      <c r="D46" s="409"/>
      <c r="E46" s="392">
        <v>400</v>
      </c>
    </row>
    <row r="47" spans="1:5" s="415" customFormat="1" ht="12" customHeight="1">
      <c r="A47" s="367" t="s">
        <v>360</v>
      </c>
      <c r="B47" s="611" t="s">
        <v>361</v>
      </c>
      <c r="C47" s="409"/>
      <c r="D47" s="409"/>
      <c r="E47" s="392"/>
    </row>
    <row r="48" spans="1:5" s="415" customFormat="1" ht="12" customHeight="1">
      <c r="A48" s="367" t="s">
        <v>362</v>
      </c>
      <c r="B48" s="611" t="s">
        <v>363</v>
      </c>
      <c r="C48" s="409"/>
      <c r="D48" s="409"/>
      <c r="E48" s="392">
        <v>2</v>
      </c>
    </row>
    <row r="49" spans="1:5" s="415" customFormat="1" ht="12" customHeight="1" thickBot="1">
      <c r="A49" s="369" t="s">
        <v>364</v>
      </c>
      <c r="B49" s="612" t="s">
        <v>764</v>
      </c>
      <c r="C49" s="410"/>
      <c r="D49" s="410"/>
      <c r="E49" s="393"/>
    </row>
    <row r="50" spans="1:5" s="415" customFormat="1" ht="13.5" thickBot="1">
      <c r="A50" s="373" t="s">
        <v>129</v>
      </c>
      <c r="B50" s="609" t="s">
        <v>366</v>
      </c>
      <c r="C50" s="405">
        <f>SUM(C51:C53)</f>
        <v>456</v>
      </c>
      <c r="D50" s="405">
        <f>SUM(D51:D53)</f>
        <v>1064</v>
      </c>
      <c r="E50" s="388">
        <f>SUM(E51:E53)</f>
        <v>1020</v>
      </c>
    </row>
    <row r="51" spans="1:5" s="415" customFormat="1" ht="12.75">
      <c r="A51" s="368" t="s">
        <v>69</v>
      </c>
      <c r="B51" s="610" t="s">
        <v>367</v>
      </c>
      <c r="C51" s="407"/>
      <c r="D51" s="407"/>
      <c r="E51" s="390"/>
    </row>
    <row r="52" spans="1:5" s="415" customFormat="1" ht="14.25" customHeight="1">
      <c r="A52" s="367" t="s">
        <v>70</v>
      </c>
      <c r="B52" s="611" t="s">
        <v>584</v>
      </c>
      <c r="C52" s="406"/>
      <c r="D52" s="406"/>
      <c r="E52" s="389"/>
    </row>
    <row r="53" spans="1:5" s="415" customFormat="1" ht="12.75">
      <c r="A53" s="367" t="s">
        <v>369</v>
      </c>
      <c r="B53" s="611" t="s">
        <v>370</v>
      </c>
      <c r="C53" s="406">
        <v>456</v>
      </c>
      <c r="D53" s="406">
        <v>1064</v>
      </c>
      <c r="E53" s="389">
        <v>1020</v>
      </c>
    </row>
    <row r="54" spans="1:5" s="415" customFormat="1" ht="13.5" thickBot="1">
      <c r="A54" s="369" t="s">
        <v>371</v>
      </c>
      <c r="B54" s="612" t="s">
        <v>372</v>
      </c>
      <c r="C54" s="408"/>
      <c r="D54" s="408"/>
      <c r="E54" s="391"/>
    </row>
    <row r="55" spans="1:5" s="415" customFormat="1" ht="13.5" thickBot="1">
      <c r="A55" s="373" t="s">
        <v>13</v>
      </c>
      <c r="B55" s="613" t="s">
        <v>373</v>
      </c>
      <c r="C55" s="405">
        <f>SUM(C56:C58)</f>
        <v>5622</v>
      </c>
      <c r="D55" s="405">
        <f>SUM(D56:D58)</f>
        <v>33500</v>
      </c>
      <c r="E55" s="388">
        <f>SUM(E56:E58)</f>
        <v>37635</v>
      </c>
    </row>
    <row r="56" spans="1:5" s="415" customFormat="1" ht="12.75">
      <c r="A56" s="367" t="s">
        <v>130</v>
      </c>
      <c r="B56" s="610" t="s">
        <v>374</v>
      </c>
      <c r="C56" s="409"/>
      <c r="D56" s="409">
        <v>33500</v>
      </c>
      <c r="E56" s="392">
        <v>36635</v>
      </c>
    </row>
    <row r="57" spans="1:5" s="415" customFormat="1" ht="12.75" customHeight="1">
      <c r="A57" s="367" t="s">
        <v>131</v>
      </c>
      <c r="B57" s="611" t="s">
        <v>585</v>
      </c>
      <c r="C57" s="409">
        <v>5622</v>
      </c>
      <c r="D57" s="409"/>
      <c r="E57" s="392"/>
    </row>
    <row r="58" spans="1:5" s="415" customFormat="1" ht="12.75">
      <c r="A58" s="367" t="s">
        <v>158</v>
      </c>
      <c r="B58" s="611" t="s">
        <v>376</v>
      </c>
      <c r="C58" s="409"/>
      <c r="D58" s="409"/>
      <c r="E58" s="392">
        <v>1000</v>
      </c>
    </row>
    <row r="59" spans="1:5" s="415" customFormat="1" ht="13.5" thickBot="1">
      <c r="A59" s="367" t="s">
        <v>377</v>
      </c>
      <c r="B59" s="612" t="s">
        <v>378</v>
      </c>
      <c r="C59" s="409"/>
      <c r="D59" s="409"/>
      <c r="E59" s="392"/>
    </row>
    <row r="60" spans="1:5" s="415" customFormat="1" ht="13.5" thickBot="1">
      <c r="A60" s="373" t="s">
        <v>14</v>
      </c>
      <c r="B60" s="609" t="s">
        <v>379</v>
      </c>
      <c r="C60" s="411">
        <f>+C6+C12+C19+C26+C33+C44+C50+C55</f>
        <v>354541</v>
      </c>
      <c r="D60" s="411">
        <f>+D6+D12+D19+D26+D33+D44+D50+D55</f>
        <v>354791</v>
      </c>
      <c r="E60" s="424">
        <f>+E6+E12+E19+E26+E33+E44+E50+E55</f>
        <v>386023</v>
      </c>
    </row>
    <row r="61" spans="1:5" s="415" customFormat="1" ht="13.5" thickBot="1">
      <c r="A61" s="429" t="s">
        <v>380</v>
      </c>
      <c r="B61" s="613" t="s">
        <v>700</v>
      </c>
      <c r="C61" s="405">
        <f>SUM(C62:C64)</f>
        <v>0</v>
      </c>
      <c r="D61" s="405">
        <f>SUM(D62:D64)</f>
        <v>0</v>
      </c>
      <c r="E61" s="388">
        <f>SUM(E62:E64)</f>
        <v>0</v>
      </c>
    </row>
    <row r="62" spans="1:5" s="415" customFormat="1" ht="12.75">
      <c r="A62" s="367" t="s">
        <v>382</v>
      </c>
      <c r="B62" s="610" t="s">
        <v>383</v>
      </c>
      <c r="C62" s="409"/>
      <c r="D62" s="409"/>
      <c r="E62" s="392"/>
    </row>
    <row r="63" spans="1:5" s="415" customFormat="1" ht="12.75">
      <c r="A63" s="367" t="s">
        <v>384</v>
      </c>
      <c r="B63" s="611" t="s">
        <v>385</v>
      </c>
      <c r="C63" s="409"/>
      <c r="D63" s="409"/>
      <c r="E63" s="392"/>
    </row>
    <row r="64" spans="1:5" s="415" customFormat="1" ht="13.5" thickBot="1">
      <c r="A64" s="367" t="s">
        <v>386</v>
      </c>
      <c r="B64" s="353" t="s">
        <v>431</v>
      </c>
      <c r="C64" s="409"/>
      <c r="D64" s="409"/>
      <c r="E64" s="392"/>
    </row>
    <row r="65" spans="1:5" s="415" customFormat="1" ht="13.5" thickBot="1">
      <c r="A65" s="429" t="s">
        <v>388</v>
      </c>
      <c r="B65" s="613" t="s">
        <v>389</v>
      </c>
      <c r="C65" s="405">
        <f>SUM(C66:C69)</f>
        <v>0</v>
      </c>
      <c r="D65" s="405">
        <f>SUM(D66:D69)</f>
        <v>0</v>
      </c>
      <c r="E65" s="388">
        <f>SUM(E66:E69)</f>
        <v>0</v>
      </c>
    </row>
    <row r="66" spans="1:5" s="415" customFormat="1" ht="12.75">
      <c r="A66" s="367" t="s">
        <v>107</v>
      </c>
      <c r="B66" s="610" t="s">
        <v>390</v>
      </c>
      <c r="C66" s="409"/>
      <c r="D66" s="409"/>
      <c r="E66" s="392"/>
    </row>
    <row r="67" spans="1:5" s="415" customFormat="1" ht="12.75">
      <c r="A67" s="367" t="s">
        <v>108</v>
      </c>
      <c r="B67" s="611" t="s">
        <v>391</v>
      </c>
      <c r="C67" s="409"/>
      <c r="D67" s="409"/>
      <c r="E67" s="392"/>
    </row>
    <row r="68" spans="1:5" s="415" customFormat="1" ht="12" customHeight="1">
      <c r="A68" s="367" t="s">
        <v>392</v>
      </c>
      <c r="B68" s="611" t="s">
        <v>393</v>
      </c>
      <c r="C68" s="409"/>
      <c r="D68" s="409"/>
      <c r="E68" s="392"/>
    </row>
    <row r="69" spans="1:5" s="415" customFormat="1" ht="12" customHeight="1" thickBot="1">
      <c r="A69" s="367" t="s">
        <v>394</v>
      </c>
      <c r="B69" s="612" t="s">
        <v>395</v>
      </c>
      <c r="C69" s="409"/>
      <c r="D69" s="409"/>
      <c r="E69" s="392"/>
    </row>
    <row r="70" spans="1:5" s="415" customFormat="1" ht="12" customHeight="1" thickBot="1">
      <c r="A70" s="429" t="s">
        <v>396</v>
      </c>
      <c r="B70" s="613" t="s">
        <v>397</v>
      </c>
      <c r="C70" s="405">
        <f>SUM(C71:C72)</f>
        <v>60264</v>
      </c>
      <c r="D70" s="405">
        <f>SUM(D71:D72)</f>
        <v>57989</v>
      </c>
      <c r="E70" s="388">
        <f>SUM(E71:E72)</f>
        <v>57989</v>
      </c>
    </row>
    <row r="71" spans="1:5" s="415" customFormat="1" ht="12" customHeight="1">
      <c r="A71" s="367" t="s">
        <v>398</v>
      </c>
      <c r="B71" s="610" t="s">
        <v>399</v>
      </c>
      <c r="C71" s="409">
        <v>60264</v>
      </c>
      <c r="D71" s="409">
        <v>57989</v>
      </c>
      <c r="E71" s="392">
        <v>57989</v>
      </c>
    </row>
    <row r="72" spans="1:5" s="415" customFormat="1" ht="12" customHeight="1" thickBot="1">
      <c r="A72" s="367" t="s">
        <v>400</v>
      </c>
      <c r="B72" s="612" t="s">
        <v>401</v>
      </c>
      <c r="C72" s="409"/>
      <c r="D72" s="409"/>
      <c r="E72" s="392"/>
    </row>
    <row r="73" spans="1:5" s="415" customFormat="1" ht="12" customHeight="1" thickBot="1">
      <c r="A73" s="429" t="s">
        <v>402</v>
      </c>
      <c r="B73" s="613" t="s">
        <v>759</v>
      </c>
      <c r="C73" s="405">
        <f>SUM(C74:C77)</f>
        <v>124074</v>
      </c>
      <c r="D73" s="405">
        <f>SUM(D74:D77)</f>
        <v>107722</v>
      </c>
      <c r="E73" s="388">
        <f>SUM(E74:E77)</f>
        <v>100880</v>
      </c>
    </row>
    <row r="74" spans="1:5" s="415" customFormat="1" ht="12" customHeight="1">
      <c r="A74" s="367" t="s">
        <v>404</v>
      </c>
      <c r="B74" s="610" t="s">
        <v>405</v>
      </c>
      <c r="C74" s="409">
        <v>4852</v>
      </c>
      <c r="D74" s="409"/>
      <c r="E74" s="392">
        <v>5318</v>
      </c>
    </row>
    <row r="75" spans="1:5" s="415" customFormat="1" ht="12" customHeight="1">
      <c r="A75" s="367" t="s">
        <v>406</v>
      </c>
      <c r="B75" s="611" t="s">
        <v>407</v>
      </c>
      <c r="C75" s="409"/>
      <c r="D75" s="409"/>
      <c r="E75" s="392"/>
    </row>
    <row r="76" spans="1:5" s="415" customFormat="1" ht="12" customHeight="1">
      <c r="A76" s="367" t="s">
        <v>758</v>
      </c>
      <c r="B76" s="612" t="s">
        <v>739</v>
      </c>
      <c r="C76" s="409">
        <v>119222</v>
      </c>
      <c r="D76" s="409">
        <v>107722</v>
      </c>
      <c r="E76" s="392">
        <v>95562</v>
      </c>
    </row>
    <row r="77" spans="1:5" s="415" customFormat="1" ht="12" customHeight="1" thickBot="1">
      <c r="A77" s="367" t="s">
        <v>738</v>
      </c>
      <c r="B77" s="612" t="s">
        <v>409</v>
      </c>
      <c r="C77" s="409"/>
      <c r="D77" s="409"/>
      <c r="E77" s="392"/>
    </row>
    <row r="78" spans="1:5" s="415" customFormat="1" ht="12" customHeight="1" thickBot="1">
      <c r="A78" s="429" t="s">
        <v>410</v>
      </c>
      <c r="B78" s="613" t="s">
        <v>411</v>
      </c>
      <c r="C78" s="405">
        <f>SUM(C79:C82)</f>
        <v>0</v>
      </c>
      <c r="D78" s="405">
        <f>SUM(D79:D82)</f>
        <v>0</v>
      </c>
      <c r="E78" s="388">
        <f>SUM(E79:E82)</f>
        <v>0</v>
      </c>
    </row>
    <row r="79" spans="1:5" s="415" customFormat="1" ht="12" customHeight="1">
      <c r="A79" s="598" t="s">
        <v>412</v>
      </c>
      <c r="B79" s="610" t="s">
        <v>413</v>
      </c>
      <c r="C79" s="409"/>
      <c r="D79" s="409"/>
      <c r="E79" s="392"/>
    </row>
    <row r="80" spans="1:5" s="415" customFormat="1" ht="12" customHeight="1">
      <c r="A80" s="599" t="s">
        <v>414</v>
      </c>
      <c r="B80" s="611" t="s">
        <v>415</v>
      </c>
      <c r="C80" s="409"/>
      <c r="D80" s="409"/>
      <c r="E80" s="392"/>
    </row>
    <row r="81" spans="1:5" s="415" customFormat="1" ht="12" customHeight="1">
      <c r="A81" s="599" t="s">
        <v>416</v>
      </c>
      <c r="B81" s="611" t="s">
        <v>417</v>
      </c>
      <c r="C81" s="409"/>
      <c r="D81" s="409"/>
      <c r="E81" s="392"/>
    </row>
    <row r="82" spans="1:5" s="415" customFormat="1" ht="12" customHeight="1" thickBot="1">
      <c r="A82" s="430" t="s">
        <v>418</v>
      </c>
      <c r="B82" s="612" t="s">
        <v>419</v>
      </c>
      <c r="C82" s="409"/>
      <c r="D82" s="409"/>
      <c r="E82" s="392"/>
    </row>
    <row r="83" spans="1:5" s="415" customFormat="1" ht="12" customHeight="1" thickBot="1">
      <c r="A83" s="429" t="s">
        <v>420</v>
      </c>
      <c r="B83" s="613" t="s">
        <v>761</v>
      </c>
      <c r="C83" s="432"/>
      <c r="D83" s="432"/>
      <c r="E83" s="433"/>
    </row>
    <row r="84" spans="1:5" s="415" customFormat="1" ht="12" customHeight="1" thickBot="1">
      <c r="A84" s="429" t="s">
        <v>422</v>
      </c>
      <c r="B84" s="613" t="s">
        <v>421</v>
      </c>
      <c r="C84" s="432"/>
      <c r="D84" s="432"/>
      <c r="E84" s="433"/>
    </row>
    <row r="85" spans="1:5" s="415" customFormat="1" ht="13.5" customHeight="1" thickBot="1">
      <c r="A85" s="429" t="s">
        <v>424</v>
      </c>
      <c r="B85" s="351" t="s">
        <v>762</v>
      </c>
      <c r="C85" s="411">
        <f>+C61+C65+C70+C73+C78+C84+C83</f>
        <v>184338</v>
      </c>
      <c r="D85" s="411">
        <f>+D61+D65+D70+D73+D78+D84</f>
        <v>165711</v>
      </c>
      <c r="E85" s="424">
        <f>+E61+E65+E70+E73+E78+E84</f>
        <v>158869</v>
      </c>
    </row>
    <row r="86" spans="1:5" s="415" customFormat="1" ht="12" customHeight="1" thickBot="1">
      <c r="A86" s="431" t="s">
        <v>760</v>
      </c>
      <c r="B86" s="354" t="s">
        <v>425</v>
      </c>
      <c r="C86" s="411">
        <f>+C60+C85</f>
        <v>538879</v>
      </c>
      <c r="D86" s="411">
        <f>+D60+D85</f>
        <v>520502</v>
      </c>
      <c r="E86" s="424">
        <f>+E60+E85</f>
        <v>544892</v>
      </c>
    </row>
    <row r="87" spans="1:5" ht="16.5" customHeight="1">
      <c r="A87" s="744" t="s">
        <v>35</v>
      </c>
      <c r="B87" s="744"/>
      <c r="C87" s="744"/>
      <c r="D87" s="744"/>
      <c r="E87" s="744"/>
    </row>
    <row r="88" spans="1:5" s="421" customFormat="1" ht="16.5" customHeight="1" thickBot="1">
      <c r="A88" s="44" t="s">
        <v>111</v>
      </c>
      <c r="B88" s="44"/>
      <c r="C88" s="44"/>
      <c r="D88" s="382"/>
      <c r="E88" s="382" t="s">
        <v>157</v>
      </c>
    </row>
    <row r="89" spans="1:5" s="421" customFormat="1" ht="16.5" customHeight="1">
      <c r="A89" s="745" t="s">
        <v>59</v>
      </c>
      <c r="B89" s="747" t="s">
        <v>178</v>
      </c>
      <c r="C89" s="802" t="str">
        <f>+C3</f>
        <v>2015. évi tény</v>
      </c>
      <c r="D89" s="749" t="str">
        <f>+D3</f>
        <v>2016. évi</v>
      </c>
      <c r="E89" s="750"/>
    </row>
    <row r="90" spans="1:5" ht="37.5" customHeight="1" thickBot="1">
      <c r="A90" s="746"/>
      <c r="B90" s="748"/>
      <c r="C90" s="803"/>
      <c r="D90" s="45" t="s">
        <v>183</v>
      </c>
      <c r="E90" s="46" t="s">
        <v>184</v>
      </c>
    </row>
    <row r="91" spans="1:5" s="414" customFormat="1" ht="12" customHeight="1" thickBot="1">
      <c r="A91" s="378" t="s">
        <v>426</v>
      </c>
      <c r="B91" s="379" t="s">
        <v>427</v>
      </c>
      <c r="C91" s="379" t="s">
        <v>428</v>
      </c>
      <c r="D91" s="379" t="s">
        <v>430</v>
      </c>
      <c r="E91" s="427" t="s">
        <v>506</v>
      </c>
    </row>
    <row r="92" spans="1:5" ht="12" customHeight="1" thickBot="1">
      <c r="A92" s="375" t="s">
        <v>6</v>
      </c>
      <c r="B92" s="377" t="s">
        <v>586</v>
      </c>
      <c r="C92" s="404">
        <f>SUM(C93:C97)</f>
        <v>326262</v>
      </c>
      <c r="D92" s="404">
        <f>+D93+D94+D95+D96+D97</f>
        <v>380571</v>
      </c>
      <c r="E92" s="359">
        <f>+E93+E94+E95+E96+E97</f>
        <v>305061</v>
      </c>
    </row>
    <row r="93" spans="1:5" ht="12" customHeight="1">
      <c r="A93" s="370" t="s">
        <v>71</v>
      </c>
      <c r="B93" s="614" t="s">
        <v>36</v>
      </c>
      <c r="C93" s="96">
        <v>154057</v>
      </c>
      <c r="D93" s="96">
        <v>164036</v>
      </c>
      <c r="E93" s="358">
        <v>158017</v>
      </c>
    </row>
    <row r="94" spans="1:5" ht="12" customHeight="1">
      <c r="A94" s="367" t="s">
        <v>72</v>
      </c>
      <c r="B94" s="615" t="s">
        <v>132</v>
      </c>
      <c r="C94" s="406">
        <v>33704</v>
      </c>
      <c r="D94" s="406">
        <v>37597</v>
      </c>
      <c r="E94" s="389">
        <v>34872</v>
      </c>
    </row>
    <row r="95" spans="1:5" ht="12" customHeight="1">
      <c r="A95" s="367" t="s">
        <v>73</v>
      </c>
      <c r="B95" s="615" t="s">
        <v>100</v>
      </c>
      <c r="C95" s="408">
        <v>108691</v>
      </c>
      <c r="D95" s="408">
        <v>134363</v>
      </c>
      <c r="E95" s="391">
        <v>101218</v>
      </c>
    </row>
    <row r="96" spans="1:5" ht="12" customHeight="1">
      <c r="A96" s="367" t="s">
        <v>74</v>
      </c>
      <c r="B96" s="616" t="s">
        <v>133</v>
      </c>
      <c r="C96" s="408">
        <v>21238</v>
      </c>
      <c r="D96" s="408">
        <v>7748</v>
      </c>
      <c r="E96" s="391">
        <v>7918</v>
      </c>
    </row>
    <row r="97" spans="1:5" ht="12" customHeight="1">
      <c r="A97" s="367" t="s">
        <v>83</v>
      </c>
      <c r="B97" s="617" t="s">
        <v>134</v>
      </c>
      <c r="C97" s="408">
        <v>8572</v>
      </c>
      <c r="D97" s="408">
        <v>36827</v>
      </c>
      <c r="E97" s="391">
        <v>3036</v>
      </c>
    </row>
    <row r="98" spans="1:5" ht="12" customHeight="1">
      <c r="A98" s="367" t="s">
        <v>75</v>
      </c>
      <c r="B98" s="615" t="s">
        <v>433</v>
      </c>
      <c r="C98" s="408"/>
      <c r="D98" s="408"/>
      <c r="E98" s="391"/>
    </row>
    <row r="99" spans="1:5" ht="12" customHeight="1">
      <c r="A99" s="367" t="s">
        <v>76</v>
      </c>
      <c r="B99" s="618" t="s">
        <v>434</v>
      </c>
      <c r="C99" s="408"/>
      <c r="D99" s="408"/>
      <c r="E99" s="391"/>
    </row>
    <row r="100" spans="1:5" ht="12" customHeight="1">
      <c r="A100" s="367" t="s">
        <v>84</v>
      </c>
      <c r="B100" s="615" t="s">
        <v>435</v>
      </c>
      <c r="C100" s="408"/>
      <c r="D100" s="408"/>
      <c r="E100" s="391"/>
    </row>
    <row r="101" spans="1:5" ht="12" customHeight="1">
      <c r="A101" s="367" t="s">
        <v>85</v>
      </c>
      <c r="B101" s="615" t="s">
        <v>436</v>
      </c>
      <c r="C101" s="408"/>
      <c r="D101" s="408"/>
      <c r="E101" s="391"/>
    </row>
    <row r="102" spans="1:5" ht="12" customHeight="1">
      <c r="A102" s="367" t="s">
        <v>86</v>
      </c>
      <c r="B102" s="618" t="s">
        <v>437</v>
      </c>
      <c r="C102" s="408">
        <v>390</v>
      </c>
      <c r="D102" s="408">
        <v>1762</v>
      </c>
      <c r="E102" s="391">
        <v>633</v>
      </c>
    </row>
    <row r="103" spans="1:5" ht="12" customHeight="1">
      <c r="A103" s="367" t="s">
        <v>87</v>
      </c>
      <c r="B103" s="618" t="s">
        <v>438</v>
      </c>
      <c r="C103" s="408"/>
      <c r="D103" s="408">
        <v>10</v>
      </c>
      <c r="E103" s="391"/>
    </row>
    <row r="104" spans="1:5" ht="12" customHeight="1">
      <c r="A104" s="367" t="s">
        <v>89</v>
      </c>
      <c r="B104" s="615" t="s">
        <v>439</v>
      </c>
      <c r="C104" s="408"/>
      <c r="D104" s="408"/>
      <c r="E104" s="391"/>
    </row>
    <row r="105" spans="1:5" ht="12" customHeight="1">
      <c r="A105" s="366" t="s">
        <v>135</v>
      </c>
      <c r="B105" s="619" t="s">
        <v>440</v>
      </c>
      <c r="C105" s="408"/>
      <c r="D105" s="408"/>
      <c r="E105" s="391"/>
    </row>
    <row r="106" spans="1:5" ht="12" customHeight="1">
      <c r="A106" s="367" t="s">
        <v>441</v>
      </c>
      <c r="B106" s="619" t="s">
        <v>442</v>
      </c>
      <c r="C106" s="408"/>
      <c r="D106" s="408"/>
      <c r="E106" s="391"/>
    </row>
    <row r="107" spans="1:5" ht="12" customHeight="1">
      <c r="A107" s="369" t="s">
        <v>443</v>
      </c>
      <c r="B107" s="619" t="s">
        <v>444</v>
      </c>
      <c r="C107" s="408"/>
      <c r="D107" s="408">
        <v>1985</v>
      </c>
      <c r="E107" s="391">
        <v>2403</v>
      </c>
    </row>
    <row r="108" spans="1:5" ht="12" customHeight="1" thickBot="1">
      <c r="A108" s="371" t="s">
        <v>740</v>
      </c>
      <c r="B108" s="620" t="s">
        <v>741</v>
      </c>
      <c r="C108" s="97"/>
      <c r="D108" s="97">
        <v>32470</v>
      </c>
      <c r="E108" s="352"/>
    </row>
    <row r="109" spans="1:5" ht="12" customHeight="1" thickBot="1">
      <c r="A109" s="373" t="s">
        <v>7</v>
      </c>
      <c r="B109" s="376" t="s">
        <v>587</v>
      </c>
      <c r="C109" s="405">
        <f>+C110+C112+C114</f>
        <v>31412</v>
      </c>
      <c r="D109" s="405">
        <f>+D110+D112+D114</f>
        <v>27357</v>
      </c>
      <c r="E109" s="388">
        <f>+E110+E112+E114</f>
        <v>20568</v>
      </c>
    </row>
    <row r="110" spans="1:5" ht="12" customHeight="1">
      <c r="A110" s="368" t="s">
        <v>77</v>
      </c>
      <c r="B110" s="615" t="s">
        <v>156</v>
      </c>
      <c r="C110" s="407">
        <v>6540</v>
      </c>
      <c r="D110" s="407">
        <v>16325</v>
      </c>
      <c r="E110" s="390">
        <v>9958</v>
      </c>
    </row>
    <row r="111" spans="1:5" ht="12" customHeight="1">
      <c r="A111" s="368" t="s">
        <v>78</v>
      </c>
      <c r="B111" s="619" t="s">
        <v>446</v>
      </c>
      <c r="C111" s="407"/>
      <c r="D111" s="407"/>
      <c r="E111" s="390"/>
    </row>
    <row r="112" spans="1:5" ht="15.75">
      <c r="A112" s="368" t="s">
        <v>79</v>
      </c>
      <c r="B112" s="619" t="s">
        <v>136</v>
      </c>
      <c r="C112" s="406">
        <v>24872</v>
      </c>
      <c r="D112" s="406">
        <v>11032</v>
      </c>
      <c r="E112" s="389">
        <v>10610</v>
      </c>
    </row>
    <row r="113" spans="1:5" ht="12" customHeight="1">
      <c r="A113" s="368" t="s">
        <v>80</v>
      </c>
      <c r="B113" s="619" t="s">
        <v>447</v>
      </c>
      <c r="C113" s="406"/>
      <c r="D113" s="406"/>
      <c r="E113" s="389"/>
    </row>
    <row r="114" spans="1:5" ht="12" customHeight="1">
      <c r="A114" s="368" t="s">
        <v>81</v>
      </c>
      <c r="B114" s="612" t="s">
        <v>159</v>
      </c>
      <c r="C114" s="406"/>
      <c r="D114" s="406"/>
      <c r="E114" s="389"/>
    </row>
    <row r="115" spans="1:5" ht="15.75">
      <c r="A115" s="368" t="s">
        <v>88</v>
      </c>
      <c r="B115" s="611" t="s">
        <v>448</v>
      </c>
      <c r="C115" s="406"/>
      <c r="D115" s="406"/>
      <c r="E115" s="389"/>
    </row>
    <row r="116" spans="1:5" ht="15.75">
      <c r="A116" s="368" t="s">
        <v>90</v>
      </c>
      <c r="B116" s="621" t="s">
        <v>449</v>
      </c>
      <c r="C116" s="406"/>
      <c r="D116" s="406"/>
      <c r="E116" s="389"/>
    </row>
    <row r="117" spans="1:5" ht="12" customHeight="1">
      <c r="A117" s="368" t="s">
        <v>137</v>
      </c>
      <c r="B117" s="615" t="s">
        <v>436</v>
      </c>
      <c r="C117" s="406"/>
      <c r="D117" s="406"/>
      <c r="E117" s="389"/>
    </row>
    <row r="118" spans="1:5" ht="12" customHeight="1">
      <c r="A118" s="368" t="s">
        <v>138</v>
      </c>
      <c r="B118" s="615" t="s">
        <v>450</v>
      </c>
      <c r="C118" s="406"/>
      <c r="D118" s="406"/>
      <c r="E118" s="389"/>
    </row>
    <row r="119" spans="1:5" ht="12" customHeight="1">
      <c r="A119" s="368" t="s">
        <v>139</v>
      </c>
      <c r="B119" s="615" t="s">
        <v>451</v>
      </c>
      <c r="C119" s="406"/>
      <c r="D119" s="406"/>
      <c r="E119" s="389"/>
    </row>
    <row r="120" spans="1:5" s="434" customFormat="1" ht="12" customHeight="1">
      <c r="A120" s="368" t="s">
        <v>452</v>
      </c>
      <c r="B120" s="615" t="s">
        <v>439</v>
      </c>
      <c r="C120" s="406"/>
      <c r="D120" s="406"/>
      <c r="E120" s="389"/>
    </row>
    <row r="121" spans="1:5" ht="12" customHeight="1">
      <c r="A121" s="368" t="s">
        <v>453</v>
      </c>
      <c r="B121" s="615" t="s">
        <v>454</v>
      </c>
      <c r="C121" s="406"/>
      <c r="D121" s="406"/>
      <c r="E121" s="389"/>
    </row>
    <row r="122" spans="1:5" ht="12" customHeight="1" thickBot="1">
      <c r="A122" s="366" t="s">
        <v>455</v>
      </c>
      <c r="B122" s="615" t="s">
        <v>456</v>
      </c>
      <c r="C122" s="408"/>
      <c r="D122" s="408"/>
      <c r="E122" s="391"/>
    </row>
    <row r="123" spans="1:5" ht="12" customHeight="1" thickBot="1">
      <c r="A123" s="373" t="s">
        <v>8</v>
      </c>
      <c r="B123" s="592" t="s">
        <v>457</v>
      </c>
      <c r="C123" s="405">
        <f>+C124+C125</f>
        <v>0</v>
      </c>
      <c r="D123" s="405">
        <f>+D124+D125</f>
        <v>0</v>
      </c>
      <c r="E123" s="388">
        <f>+E124+E125</f>
        <v>0</v>
      </c>
    </row>
    <row r="124" spans="1:5" ht="12" customHeight="1">
      <c r="A124" s="368" t="s">
        <v>60</v>
      </c>
      <c r="B124" s="621" t="s">
        <v>46</v>
      </c>
      <c r="C124" s="407"/>
      <c r="D124" s="407"/>
      <c r="E124" s="390"/>
    </row>
    <row r="125" spans="1:5" ht="12" customHeight="1" thickBot="1">
      <c r="A125" s="369" t="s">
        <v>61</v>
      </c>
      <c r="B125" s="619" t="s">
        <v>47</v>
      </c>
      <c r="C125" s="408"/>
      <c r="D125" s="408"/>
      <c r="E125" s="391"/>
    </row>
    <row r="126" spans="1:5" ht="12" customHeight="1" thickBot="1">
      <c r="A126" s="373" t="s">
        <v>9</v>
      </c>
      <c r="B126" s="592" t="s">
        <v>458</v>
      </c>
      <c r="C126" s="405">
        <f>+C92+C109+C123</f>
        <v>357674</v>
      </c>
      <c r="D126" s="405">
        <f>+D92+D109+D123</f>
        <v>407928</v>
      </c>
      <c r="E126" s="388">
        <f>+E92+E109+E123</f>
        <v>325629</v>
      </c>
    </row>
    <row r="127" spans="1:5" ht="12" customHeight="1" thickBot="1">
      <c r="A127" s="373" t="s">
        <v>10</v>
      </c>
      <c r="B127" s="592" t="s">
        <v>459</v>
      </c>
      <c r="C127" s="405">
        <f>+C128+C129+C130</f>
        <v>0</v>
      </c>
      <c r="D127" s="405">
        <f>+D128+D129+D130</f>
        <v>0</v>
      </c>
      <c r="E127" s="388">
        <f>+E128+E129+E130</f>
        <v>0</v>
      </c>
    </row>
    <row r="128" spans="1:5" ht="12" customHeight="1">
      <c r="A128" s="368" t="s">
        <v>64</v>
      </c>
      <c r="B128" s="621" t="s">
        <v>588</v>
      </c>
      <c r="C128" s="406"/>
      <c r="D128" s="406"/>
      <c r="E128" s="389"/>
    </row>
    <row r="129" spans="1:5" ht="12" customHeight="1">
      <c r="A129" s="368" t="s">
        <v>65</v>
      </c>
      <c r="B129" s="621" t="s">
        <v>589</v>
      </c>
      <c r="C129" s="406"/>
      <c r="D129" s="406"/>
      <c r="E129" s="389"/>
    </row>
    <row r="130" spans="1:5" ht="12" customHeight="1" thickBot="1">
      <c r="A130" s="366" t="s">
        <v>66</v>
      </c>
      <c r="B130" s="622" t="s">
        <v>590</v>
      </c>
      <c r="C130" s="406"/>
      <c r="D130" s="406"/>
      <c r="E130" s="389"/>
    </row>
    <row r="131" spans="1:5" ht="12" customHeight="1" thickBot="1">
      <c r="A131" s="373" t="s">
        <v>11</v>
      </c>
      <c r="B131" s="592" t="s">
        <v>463</v>
      </c>
      <c r="C131" s="405">
        <f>+C132+C133+C134+C135</f>
        <v>0</v>
      </c>
      <c r="D131" s="405">
        <f>+D132+D133+D134+D135</f>
        <v>0</v>
      </c>
      <c r="E131" s="399">
        <f>+E132+E133+E134+E135</f>
        <v>0</v>
      </c>
    </row>
    <row r="132" spans="1:5" ht="12" customHeight="1">
      <c r="A132" s="368" t="s">
        <v>67</v>
      </c>
      <c r="B132" s="621" t="s">
        <v>591</v>
      </c>
      <c r="C132" s="406"/>
      <c r="D132" s="406"/>
      <c r="E132" s="389"/>
    </row>
    <row r="133" spans="1:5" ht="12" customHeight="1">
      <c r="A133" s="368" t="s">
        <v>68</v>
      </c>
      <c r="B133" s="621" t="s">
        <v>592</v>
      </c>
      <c r="C133" s="406"/>
      <c r="D133" s="406"/>
      <c r="E133" s="389"/>
    </row>
    <row r="134" spans="1:5" ht="12" customHeight="1">
      <c r="A134" s="368" t="s">
        <v>360</v>
      </c>
      <c r="B134" s="621" t="s">
        <v>593</v>
      </c>
      <c r="C134" s="406"/>
      <c r="D134" s="406"/>
      <c r="E134" s="389"/>
    </row>
    <row r="135" spans="1:5" ht="12" customHeight="1" thickBot="1">
      <c r="A135" s="366" t="s">
        <v>362</v>
      </c>
      <c r="B135" s="622" t="s">
        <v>594</v>
      </c>
      <c r="C135" s="406"/>
      <c r="D135" s="406"/>
      <c r="E135" s="389"/>
    </row>
    <row r="136" spans="1:5" ht="12" customHeight="1" thickBot="1">
      <c r="A136" s="373" t="s">
        <v>12</v>
      </c>
      <c r="B136" s="592" t="s">
        <v>680</v>
      </c>
      <c r="C136" s="411">
        <f>+C137+C139+C140+C141+C138</f>
        <v>123501</v>
      </c>
      <c r="D136" s="411">
        <f>+D137+D139+D140+D141+D138</f>
        <v>112574</v>
      </c>
      <c r="E136" s="530">
        <f>+E137+E139+E140+E141+E138</f>
        <v>100414</v>
      </c>
    </row>
    <row r="137" spans="1:5" ht="12" customHeight="1">
      <c r="A137" s="368" t="s">
        <v>69</v>
      </c>
      <c r="B137" s="621" t="s">
        <v>468</v>
      </c>
      <c r="C137" s="406"/>
      <c r="D137" s="406"/>
      <c r="E137" s="389"/>
    </row>
    <row r="138" spans="1:5" ht="12" customHeight="1">
      <c r="A138" s="368" t="s">
        <v>70</v>
      </c>
      <c r="B138" s="621" t="s">
        <v>763</v>
      </c>
      <c r="C138" s="406">
        <v>119222</v>
      </c>
      <c r="D138" s="406">
        <v>107722</v>
      </c>
      <c r="E138" s="389">
        <v>95562</v>
      </c>
    </row>
    <row r="139" spans="1:5" ht="12" customHeight="1">
      <c r="A139" s="368" t="s">
        <v>369</v>
      </c>
      <c r="B139" s="621" t="s">
        <v>469</v>
      </c>
      <c r="C139" s="406">
        <v>4279</v>
      </c>
      <c r="D139" s="406">
        <v>4852</v>
      </c>
      <c r="E139" s="389">
        <v>4852</v>
      </c>
    </row>
    <row r="140" spans="1:5" ht="12" customHeight="1">
      <c r="A140" s="366" t="s">
        <v>371</v>
      </c>
      <c r="B140" s="621" t="s">
        <v>595</v>
      </c>
      <c r="C140" s="406"/>
      <c r="D140" s="406"/>
      <c r="E140" s="389"/>
    </row>
    <row r="141" spans="1:5" ht="12" customHeight="1" thickBot="1">
      <c r="A141" s="366" t="s">
        <v>678</v>
      </c>
      <c r="B141" s="622" t="s">
        <v>513</v>
      </c>
      <c r="C141" s="406"/>
      <c r="D141" s="406"/>
      <c r="E141" s="389"/>
    </row>
    <row r="142" spans="1:9" ht="15" customHeight="1" thickBot="1">
      <c r="A142" s="373" t="s">
        <v>13</v>
      </c>
      <c r="B142" s="592" t="s">
        <v>562</v>
      </c>
      <c r="C142" s="98">
        <f>+C143+C144+C145+C146</f>
        <v>0</v>
      </c>
      <c r="D142" s="98">
        <f>+D143+D144+D145+D146</f>
        <v>0</v>
      </c>
      <c r="E142" s="357">
        <f>+E143+E144+E145+E146</f>
        <v>0</v>
      </c>
      <c r="F142" s="422"/>
      <c r="G142" s="423"/>
      <c r="H142" s="423"/>
      <c r="I142" s="423"/>
    </row>
    <row r="143" spans="1:5" s="415" customFormat="1" ht="12.75" customHeight="1">
      <c r="A143" s="368" t="s">
        <v>130</v>
      </c>
      <c r="B143" s="621" t="s">
        <v>473</v>
      </c>
      <c r="C143" s="406"/>
      <c r="D143" s="406"/>
      <c r="E143" s="389"/>
    </row>
    <row r="144" spans="1:5" ht="13.5" customHeight="1">
      <c r="A144" s="368" t="s">
        <v>131</v>
      </c>
      <c r="B144" s="621" t="s">
        <v>474</v>
      </c>
      <c r="C144" s="406"/>
      <c r="D144" s="406"/>
      <c r="E144" s="389"/>
    </row>
    <row r="145" spans="1:5" ht="13.5" customHeight="1">
      <c r="A145" s="368" t="s">
        <v>158</v>
      </c>
      <c r="B145" s="621" t="s">
        <v>475</v>
      </c>
      <c r="C145" s="406"/>
      <c r="D145" s="406"/>
      <c r="E145" s="389"/>
    </row>
    <row r="146" spans="1:5" ht="13.5" customHeight="1" thickBot="1">
      <c r="A146" s="368" t="s">
        <v>377</v>
      </c>
      <c r="B146" s="621" t="s">
        <v>476</v>
      </c>
      <c r="C146" s="406"/>
      <c r="D146" s="406"/>
      <c r="E146" s="389"/>
    </row>
    <row r="147" spans="1:5" ht="12.75" customHeight="1" thickBot="1">
      <c r="A147" s="373" t="s">
        <v>14</v>
      </c>
      <c r="B147" s="592" t="s">
        <v>477</v>
      </c>
      <c r="C147" s="355">
        <f>+C127+C131+C136+C142</f>
        <v>123501</v>
      </c>
      <c r="D147" s="355">
        <f>+D127+D131+D136+D142</f>
        <v>112574</v>
      </c>
      <c r="E147" s="356">
        <f>+E127+E131+E136+E142</f>
        <v>100414</v>
      </c>
    </row>
    <row r="148" spans="1:5" ht="12.75" customHeight="1" thickBot="1">
      <c r="A148" s="398" t="s">
        <v>15</v>
      </c>
      <c r="B148" s="686" t="s">
        <v>766</v>
      </c>
      <c r="C148" s="355"/>
      <c r="D148" s="355"/>
      <c r="E148" s="356"/>
    </row>
    <row r="149" spans="1:5" ht="13.5" customHeight="1" thickBot="1">
      <c r="A149" s="398" t="s">
        <v>16</v>
      </c>
      <c r="B149" s="623" t="s">
        <v>767</v>
      </c>
      <c r="C149" s="355">
        <f>+C126+C147+C148</f>
        <v>481175</v>
      </c>
      <c r="D149" s="355">
        <f>+D126+D147</f>
        <v>520502</v>
      </c>
      <c r="E149" s="356">
        <f>+E126+E147</f>
        <v>426043</v>
      </c>
    </row>
    <row r="150" ht="13.5" customHeight="1"/>
    <row r="151" ht="13.5" customHeight="1"/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10">
    <mergeCell ref="A87:E87"/>
    <mergeCell ref="A89:A90"/>
    <mergeCell ref="B89:B90"/>
    <mergeCell ref="D89:E89"/>
    <mergeCell ref="C89:C90"/>
    <mergeCell ref="A1:E1"/>
    <mergeCell ref="A3:A4"/>
    <mergeCell ref="B3:B4"/>
    <mergeCell ref="D3:E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Alattyán Község Önkormányzata
2016. ÉVI ZÁRSZÁMADÁSÁNAK PÉNZÜGYI MÉRLEGE&amp;10
&amp;R&amp;"Times New Roman CE,Félkövér dőlt"&amp;11 1. tájékoztató tábla a ....../2017. (......) önkormányzati rendelethez</oddHeader>
  </headerFooter>
  <rowBreaks count="1" manualBreakCount="1">
    <brk id="8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64"/>
  <sheetViews>
    <sheetView view="pageBreakPreview" zoomScaleNormal="130" zoomScaleSheetLayoutView="100" workbookViewId="0" topLeftCell="A1">
      <selection activeCell="E14" sqref="E14"/>
    </sheetView>
  </sheetViews>
  <sheetFormatPr defaultColWidth="9.00390625" defaultRowHeight="12.75"/>
  <cols>
    <col min="1" max="1" width="9.50390625" style="402" customWidth="1"/>
    <col min="2" max="2" width="60.875" style="402" customWidth="1"/>
    <col min="3" max="5" width="15.875" style="403" customWidth="1"/>
    <col min="6" max="16384" width="9.375" style="413" customWidth="1"/>
  </cols>
  <sheetData>
    <row r="1" spans="1:5" ht="15.75" customHeight="1">
      <c r="A1" s="744" t="s">
        <v>3</v>
      </c>
      <c r="B1" s="744"/>
      <c r="C1" s="744"/>
      <c r="D1" s="744"/>
      <c r="E1" s="744"/>
    </row>
    <row r="2" spans="1:5" ht="15.75" customHeight="1" thickBot="1">
      <c r="A2" s="43" t="s">
        <v>110</v>
      </c>
      <c r="B2" s="43"/>
      <c r="C2" s="400"/>
      <c r="D2" s="400"/>
      <c r="E2" s="400" t="s">
        <v>157</v>
      </c>
    </row>
    <row r="3" spans="1:5" ht="15.75" customHeight="1">
      <c r="A3" s="745" t="s">
        <v>59</v>
      </c>
      <c r="B3" s="747" t="s">
        <v>5</v>
      </c>
      <c r="C3" s="749" t="str">
        <f>+'1.1.sz.mell.'!C3:E3</f>
        <v>2016. évi</v>
      </c>
      <c r="D3" s="749"/>
      <c r="E3" s="750"/>
    </row>
    <row r="4" spans="1:5" ht="37.5" customHeight="1" thickBot="1">
      <c r="A4" s="746"/>
      <c r="B4" s="748"/>
      <c r="C4" s="45" t="s">
        <v>179</v>
      </c>
      <c r="D4" s="45" t="s">
        <v>183</v>
      </c>
      <c r="E4" s="46" t="s">
        <v>184</v>
      </c>
    </row>
    <row r="5" spans="1:5" s="414" customFormat="1" ht="12" customHeight="1" thickBot="1">
      <c r="A5" s="378" t="s">
        <v>426</v>
      </c>
      <c r="B5" s="379" t="s">
        <v>427</v>
      </c>
      <c r="C5" s="379" t="s">
        <v>428</v>
      </c>
      <c r="D5" s="379" t="s">
        <v>429</v>
      </c>
      <c r="E5" s="427" t="s">
        <v>430</v>
      </c>
    </row>
    <row r="6" spans="1:6" s="415" customFormat="1" ht="12" customHeight="1" thickBot="1">
      <c r="A6" s="373" t="s">
        <v>6</v>
      </c>
      <c r="B6" s="374" t="s">
        <v>310</v>
      </c>
      <c r="C6" s="405">
        <f>SUM(C7:C12)</f>
        <v>140559</v>
      </c>
      <c r="D6" s="405">
        <f>SUM(D7:D12)</f>
        <v>142121</v>
      </c>
      <c r="E6" s="388">
        <f>SUM(E7:E12)</f>
        <v>148702</v>
      </c>
      <c r="F6" s="415">
        <f>'1.1.sz.mell.'!E6-'1.3.sz.mell.'!E6</f>
        <v>148702</v>
      </c>
    </row>
    <row r="7" spans="1:6" s="415" customFormat="1" ht="12" customHeight="1">
      <c r="A7" s="368" t="s">
        <v>71</v>
      </c>
      <c r="B7" s="416" t="s">
        <v>311</v>
      </c>
      <c r="C7" s="407">
        <v>43439</v>
      </c>
      <c r="D7" s="407">
        <v>43439</v>
      </c>
      <c r="E7" s="390">
        <v>43439</v>
      </c>
      <c r="F7" s="415">
        <f>'1.1.sz.mell.'!E7-'1.3.sz.mell.'!E7</f>
        <v>43439</v>
      </c>
    </row>
    <row r="8" spans="1:6" s="415" customFormat="1" ht="12" customHeight="1">
      <c r="A8" s="367" t="s">
        <v>72</v>
      </c>
      <c r="B8" s="417" t="s">
        <v>312</v>
      </c>
      <c r="C8" s="406">
        <v>39025</v>
      </c>
      <c r="D8" s="406">
        <v>39025</v>
      </c>
      <c r="E8" s="389">
        <v>38504</v>
      </c>
      <c r="F8" s="415">
        <f>'1.1.sz.mell.'!E8-'1.3.sz.mell.'!E8</f>
        <v>38504</v>
      </c>
    </row>
    <row r="9" spans="1:6" s="415" customFormat="1" ht="12" customHeight="1">
      <c r="A9" s="367" t="s">
        <v>73</v>
      </c>
      <c r="B9" s="417" t="s">
        <v>313</v>
      </c>
      <c r="C9" s="406">
        <v>55767</v>
      </c>
      <c r="D9" s="406">
        <v>57329</v>
      </c>
      <c r="E9" s="389">
        <v>57385</v>
      </c>
      <c r="F9" s="415">
        <f>'1.1.sz.mell.'!E9-'1.3.sz.mell.'!E9</f>
        <v>57385</v>
      </c>
    </row>
    <row r="10" spans="1:6" s="415" customFormat="1" ht="12" customHeight="1">
      <c r="A10" s="367" t="s">
        <v>74</v>
      </c>
      <c r="B10" s="417" t="s">
        <v>314</v>
      </c>
      <c r="C10" s="406">
        <v>2328</v>
      </c>
      <c r="D10" s="406">
        <v>2328</v>
      </c>
      <c r="E10" s="389">
        <v>2328</v>
      </c>
      <c r="F10" s="415">
        <f>'1.1.sz.mell.'!E10-'1.3.sz.mell.'!E10</f>
        <v>2328</v>
      </c>
    </row>
    <row r="11" spans="1:6" s="415" customFormat="1" ht="12" customHeight="1">
      <c r="A11" s="367" t="s">
        <v>106</v>
      </c>
      <c r="B11" s="417" t="s">
        <v>315</v>
      </c>
      <c r="C11" s="406"/>
      <c r="D11" s="406"/>
      <c r="E11" s="389">
        <v>6518</v>
      </c>
      <c r="F11" s="415">
        <f>'1.1.sz.mell.'!E11-'1.3.sz.mell.'!E11</f>
        <v>6518</v>
      </c>
    </row>
    <row r="12" spans="1:6" s="415" customFormat="1" ht="12" customHeight="1" thickBot="1">
      <c r="A12" s="369" t="s">
        <v>75</v>
      </c>
      <c r="B12" s="418" t="s">
        <v>316</v>
      </c>
      <c r="C12" s="408"/>
      <c r="D12" s="408"/>
      <c r="E12" s="391">
        <v>528</v>
      </c>
      <c r="F12" s="415">
        <f>'1.1.sz.mell.'!E12-'1.3.sz.mell.'!E12</f>
        <v>528</v>
      </c>
    </row>
    <row r="13" spans="1:6" s="415" customFormat="1" ht="12" customHeight="1" thickBot="1">
      <c r="A13" s="373" t="s">
        <v>7</v>
      </c>
      <c r="B13" s="395" t="s">
        <v>317</v>
      </c>
      <c r="C13" s="405">
        <f>SUM(C14:C18)</f>
        <v>104758</v>
      </c>
      <c r="D13" s="405">
        <f>SUM(D14:D18)</f>
        <v>106825</v>
      </c>
      <c r="E13" s="388">
        <f>SUM(E14:E18)</f>
        <v>125276</v>
      </c>
      <c r="F13" s="415">
        <f>'1.1.sz.mell.'!E13-'1.3.sz.mell.'!E13</f>
        <v>125276</v>
      </c>
    </row>
    <row r="14" spans="1:6" s="415" customFormat="1" ht="12" customHeight="1">
      <c r="A14" s="368" t="s">
        <v>77</v>
      </c>
      <c r="B14" s="416" t="s">
        <v>318</v>
      </c>
      <c r="C14" s="407"/>
      <c r="D14" s="407"/>
      <c r="E14" s="390"/>
      <c r="F14" s="415">
        <f>'1.1.sz.mell.'!E14-'1.3.sz.mell.'!E14</f>
        <v>0</v>
      </c>
    </row>
    <row r="15" spans="1:6" s="415" customFormat="1" ht="12" customHeight="1">
      <c r="A15" s="367" t="s">
        <v>78</v>
      </c>
      <c r="B15" s="417" t="s">
        <v>319</v>
      </c>
      <c r="C15" s="406"/>
      <c r="D15" s="406"/>
      <c r="E15" s="389"/>
      <c r="F15" s="415">
        <f>'1.1.sz.mell.'!E15-'1.3.sz.mell.'!E15</f>
        <v>0</v>
      </c>
    </row>
    <row r="16" spans="1:6" s="415" customFormat="1" ht="12" customHeight="1">
      <c r="A16" s="367" t="s">
        <v>79</v>
      </c>
      <c r="B16" s="417" t="s">
        <v>320</v>
      </c>
      <c r="C16" s="406"/>
      <c r="D16" s="406"/>
      <c r="E16" s="389"/>
      <c r="F16" s="415">
        <f>'1.1.sz.mell.'!E16-'1.3.sz.mell.'!E16</f>
        <v>0</v>
      </c>
    </row>
    <row r="17" spans="1:6" s="415" customFormat="1" ht="12" customHeight="1">
      <c r="A17" s="367" t="s">
        <v>80</v>
      </c>
      <c r="B17" s="417" t="s">
        <v>321</v>
      </c>
      <c r="C17" s="406"/>
      <c r="D17" s="406"/>
      <c r="E17" s="389"/>
      <c r="F17" s="415">
        <f>'1.1.sz.mell.'!E17-'1.3.sz.mell.'!E17</f>
        <v>0</v>
      </c>
    </row>
    <row r="18" spans="1:6" s="415" customFormat="1" ht="12" customHeight="1">
      <c r="A18" s="367" t="s">
        <v>81</v>
      </c>
      <c r="B18" s="417" t="s">
        <v>322</v>
      </c>
      <c r="C18" s="406">
        <v>104758</v>
      </c>
      <c r="D18" s="406">
        <v>106825</v>
      </c>
      <c r="E18" s="389">
        <v>125276</v>
      </c>
      <c r="F18" s="415">
        <f>'1.1.sz.mell.'!E18-'1.3.sz.mell.'!E18</f>
        <v>125276</v>
      </c>
    </row>
    <row r="19" spans="1:6" s="415" customFormat="1" ht="12" customHeight="1" thickBot="1">
      <c r="A19" s="369" t="s">
        <v>88</v>
      </c>
      <c r="B19" s="418" t="s">
        <v>323</v>
      </c>
      <c r="C19" s="408"/>
      <c r="D19" s="408"/>
      <c r="E19" s="391"/>
      <c r="F19" s="415">
        <f>'1.1.sz.mell.'!E19-'1.3.sz.mell.'!E19</f>
        <v>0</v>
      </c>
    </row>
    <row r="20" spans="1:6" s="415" customFormat="1" ht="12" customHeight="1" thickBot="1">
      <c r="A20" s="373" t="s">
        <v>8</v>
      </c>
      <c r="B20" s="374" t="s">
        <v>324</v>
      </c>
      <c r="C20" s="405">
        <f>SUM(C21:C25)</f>
        <v>4382</v>
      </c>
      <c r="D20" s="405">
        <f>SUM(D21:D25)</f>
        <v>4382</v>
      </c>
      <c r="E20" s="388">
        <f>SUM(E21:E25)</f>
        <v>683</v>
      </c>
      <c r="F20" s="415">
        <f>'1.1.sz.mell.'!E20-'1.3.sz.mell.'!E20</f>
        <v>683</v>
      </c>
    </row>
    <row r="21" spans="1:6" s="415" customFormat="1" ht="12" customHeight="1">
      <c r="A21" s="368" t="s">
        <v>60</v>
      </c>
      <c r="B21" s="416" t="s">
        <v>325</v>
      </c>
      <c r="C21" s="407"/>
      <c r="D21" s="407"/>
      <c r="E21" s="390">
        <v>683</v>
      </c>
      <c r="F21" s="415">
        <f>'1.1.sz.mell.'!E21-'1.3.sz.mell.'!E21</f>
        <v>683</v>
      </c>
    </row>
    <row r="22" spans="1:6" s="415" customFormat="1" ht="12" customHeight="1">
      <c r="A22" s="367" t="s">
        <v>61</v>
      </c>
      <c r="B22" s="417" t="s">
        <v>326</v>
      </c>
      <c r="C22" s="406"/>
      <c r="D22" s="406"/>
      <c r="E22" s="389"/>
      <c r="F22" s="415">
        <f>'1.1.sz.mell.'!E22-'1.3.sz.mell.'!E22</f>
        <v>0</v>
      </c>
    </row>
    <row r="23" spans="1:6" s="415" customFormat="1" ht="12" customHeight="1">
      <c r="A23" s="367" t="s">
        <v>62</v>
      </c>
      <c r="B23" s="417" t="s">
        <v>327</v>
      </c>
      <c r="C23" s="406"/>
      <c r="D23" s="406"/>
      <c r="E23" s="389"/>
      <c r="F23" s="415">
        <f>'1.1.sz.mell.'!E23-'1.3.sz.mell.'!E23</f>
        <v>0</v>
      </c>
    </row>
    <row r="24" spans="1:6" s="415" customFormat="1" ht="12" customHeight="1">
      <c r="A24" s="367" t="s">
        <v>63</v>
      </c>
      <c r="B24" s="417" t="s">
        <v>328</v>
      </c>
      <c r="C24" s="406"/>
      <c r="D24" s="406"/>
      <c r="E24" s="389"/>
      <c r="F24" s="415">
        <f>'1.1.sz.mell.'!E24-'1.3.sz.mell.'!E24</f>
        <v>0</v>
      </c>
    </row>
    <row r="25" spans="1:6" s="415" customFormat="1" ht="12" customHeight="1">
      <c r="A25" s="367" t="s">
        <v>120</v>
      </c>
      <c r="B25" s="417" t="s">
        <v>329</v>
      </c>
      <c r="C25" s="406">
        <v>4382</v>
      </c>
      <c r="D25" s="406">
        <v>4382</v>
      </c>
      <c r="E25" s="389"/>
      <c r="F25" s="415">
        <f>'1.1.sz.mell.'!E25-'1.3.sz.mell.'!E25</f>
        <v>0</v>
      </c>
    </row>
    <row r="26" spans="1:6" s="415" customFormat="1" ht="12" customHeight="1" thickBot="1">
      <c r="A26" s="369" t="s">
        <v>121</v>
      </c>
      <c r="B26" s="418" t="s">
        <v>330</v>
      </c>
      <c r="C26" s="408"/>
      <c r="D26" s="408"/>
      <c r="E26" s="391"/>
      <c r="F26" s="415">
        <f>'1.1.sz.mell.'!E26-'1.3.sz.mell.'!E26</f>
        <v>0</v>
      </c>
    </row>
    <row r="27" spans="1:6" s="415" customFormat="1" ht="12" customHeight="1" thickBot="1">
      <c r="A27" s="373" t="s">
        <v>122</v>
      </c>
      <c r="B27" s="374" t="s">
        <v>331</v>
      </c>
      <c r="C27" s="411">
        <f>+C28+C31+C32+C33</f>
        <v>34020</v>
      </c>
      <c r="D27" s="411">
        <f>+D28+D31+D32+D33</f>
        <v>34020</v>
      </c>
      <c r="E27" s="424">
        <f>+E28+E31+E32+E33</f>
        <v>38866</v>
      </c>
      <c r="F27" s="415">
        <f>'1.1.sz.mell.'!E27-'1.3.sz.mell.'!E27</f>
        <v>38866</v>
      </c>
    </row>
    <row r="28" spans="1:6" s="415" customFormat="1" ht="12" customHeight="1">
      <c r="A28" s="368" t="s">
        <v>332</v>
      </c>
      <c r="B28" s="416" t="s">
        <v>333</v>
      </c>
      <c r="C28" s="426">
        <f>+C29+C30</f>
        <v>27500</v>
      </c>
      <c r="D28" s="426">
        <f>+D29+D30</f>
        <v>27500</v>
      </c>
      <c r="E28" s="425">
        <f>+E29+E30</f>
        <v>32142</v>
      </c>
      <c r="F28" s="415">
        <f>'1.1.sz.mell.'!E28-'1.3.sz.mell.'!E28</f>
        <v>32142</v>
      </c>
    </row>
    <row r="29" spans="1:6" s="415" customFormat="1" ht="12" customHeight="1">
      <c r="A29" s="367" t="s">
        <v>334</v>
      </c>
      <c r="B29" s="417" t="s">
        <v>335</v>
      </c>
      <c r="C29" s="406">
        <v>2500</v>
      </c>
      <c r="D29" s="406">
        <v>2500</v>
      </c>
      <c r="E29" s="389">
        <v>2800</v>
      </c>
      <c r="F29" s="415">
        <f>'1.1.sz.mell.'!E29-'1.3.sz.mell.'!E29</f>
        <v>2800</v>
      </c>
    </row>
    <row r="30" spans="1:6" s="415" customFormat="1" ht="12" customHeight="1">
      <c r="A30" s="367" t="s">
        <v>336</v>
      </c>
      <c r="B30" s="417" t="s">
        <v>337</v>
      </c>
      <c r="C30" s="406">
        <v>25000</v>
      </c>
      <c r="D30" s="406">
        <v>25000</v>
      </c>
      <c r="E30" s="389">
        <v>29342</v>
      </c>
      <c r="F30" s="415">
        <f>'1.1.sz.mell.'!E30-'1.3.sz.mell.'!E30</f>
        <v>29342</v>
      </c>
    </row>
    <row r="31" spans="1:6" s="415" customFormat="1" ht="12" customHeight="1">
      <c r="A31" s="367" t="s">
        <v>338</v>
      </c>
      <c r="B31" s="417" t="s">
        <v>339</v>
      </c>
      <c r="C31" s="406">
        <v>3500</v>
      </c>
      <c r="D31" s="406">
        <v>3500</v>
      </c>
      <c r="E31" s="389">
        <v>3449</v>
      </c>
      <c r="F31" s="415">
        <f>'1.1.sz.mell.'!E31-'1.3.sz.mell.'!E31</f>
        <v>3449</v>
      </c>
    </row>
    <row r="32" spans="1:6" s="415" customFormat="1" ht="12" customHeight="1">
      <c r="A32" s="367" t="s">
        <v>340</v>
      </c>
      <c r="B32" s="417" t="s">
        <v>341</v>
      </c>
      <c r="C32" s="406"/>
      <c r="D32" s="406"/>
      <c r="E32" s="389"/>
      <c r="F32" s="415">
        <f>'1.1.sz.mell.'!E32-'1.3.sz.mell.'!E32</f>
        <v>0</v>
      </c>
    </row>
    <row r="33" spans="1:6" s="415" customFormat="1" ht="12" customHeight="1" thickBot="1">
      <c r="A33" s="369" t="s">
        <v>342</v>
      </c>
      <c r="B33" s="418" t="s">
        <v>343</v>
      </c>
      <c r="C33" s="408">
        <v>3020</v>
      </c>
      <c r="D33" s="408">
        <v>3020</v>
      </c>
      <c r="E33" s="391">
        <v>3275</v>
      </c>
      <c r="F33" s="415">
        <f>'1.1.sz.mell.'!E33-'1.3.sz.mell.'!E33</f>
        <v>3275</v>
      </c>
    </row>
    <row r="34" spans="1:6" s="415" customFormat="1" ht="12" customHeight="1" thickBot="1">
      <c r="A34" s="373" t="s">
        <v>10</v>
      </c>
      <c r="B34" s="374" t="s">
        <v>344</v>
      </c>
      <c r="C34" s="405">
        <f>SUM(C35:C44)</f>
        <v>28331</v>
      </c>
      <c r="D34" s="405">
        <f>SUM(D35:D44)</f>
        <v>32879</v>
      </c>
      <c r="E34" s="388">
        <f>SUM(E35:E44)</f>
        <v>33402</v>
      </c>
      <c r="F34" s="415">
        <f>'1.1.sz.mell.'!E34-'1.3.sz.mell.'!E34</f>
        <v>33439</v>
      </c>
    </row>
    <row r="35" spans="1:6" s="415" customFormat="1" ht="12" customHeight="1">
      <c r="A35" s="368" t="s">
        <v>64</v>
      </c>
      <c r="B35" s="416" t="s">
        <v>345</v>
      </c>
      <c r="C35" s="407">
        <v>300</v>
      </c>
      <c r="D35" s="407">
        <v>300</v>
      </c>
      <c r="E35" s="390">
        <v>1671</v>
      </c>
      <c r="F35" s="415">
        <f>'1.1.sz.mell.'!E35-'1.3.sz.mell.'!E35</f>
        <v>1671</v>
      </c>
    </row>
    <row r="36" spans="1:6" s="415" customFormat="1" ht="12" customHeight="1">
      <c r="A36" s="367" t="s">
        <v>65</v>
      </c>
      <c r="B36" s="417" t="s">
        <v>346</v>
      </c>
      <c r="C36" s="406">
        <v>7749</v>
      </c>
      <c r="D36" s="406">
        <v>7449</v>
      </c>
      <c r="E36" s="389">
        <v>10889</v>
      </c>
      <c r="F36" s="415">
        <f>'1.1.sz.mell.'!E36-'1.3.sz.mell.'!E36</f>
        <v>10889</v>
      </c>
    </row>
    <row r="37" spans="1:6" s="415" customFormat="1" ht="12" customHeight="1">
      <c r="A37" s="367" t="s">
        <v>66</v>
      </c>
      <c r="B37" s="417" t="s">
        <v>347</v>
      </c>
      <c r="C37" s="406">
        <v>559</v>
      </c>
      <c r="D37" s="406">
        <v>559</v>
      </c>
      <c r="E37" s="389">
        <v>1344</v>
      </c>
      <c r="F37" s="415">
        <f>'1.1.sz.mell.'!E37-'1.3.sz.mell.'!E37</f>
        <v>1344</v>
      </c>
    </row>
    <row r="38" spans="1:6" s="415" customFormat="1" ht="12" customHeight="1">
      <c r="A38" s="367" t="s">
        <v>124</v>
      </c>
      <c r="B38" s="417" t="s">
        <v>348</v>
      </c>
      <c r="C38" s="406">
        <v>3100</v>
      </c>
      <c r="D38" s="406">
        <v>3100</v>
      </c>
      <c r="E38" s="389">
        <v>785</v>
      </c>
      <c r="F38" s="415">
        <f>'1.1.sz.mell.'!E38-'1.3.sz.mell.'!E38</f>
        <v>785</v>
      </c>
    </row>
    <row r="39" spans="1:6" s="415" customFormat="1" ht="12" customHeight="1">
      <c r="A39" s="367" t="s">
        <v>125</v>
      </c>
      <c r="B39" s="417" t="s">
        <v>349</v>
      </c>
      <c r="C39" s="406">
        <v>11377</v>
      </c>
      <c r="D39" s="406">
        <v>11376</v>
      </c>
      <c r="E39" s="389">
        <v>7342</v>
      </c>
      <c r="F39" s="415">
        <f>'1.1.sz.mell.'!E39-'1.3.sz.mell.'!E39</f>
        <v>7342</v>
      </c>
    </row>
    <row r="40" spans="1:6" s="415" customFormat="1" ht="12" customHeight="1">
      <c r="A40" s="367" t="s">
        <v>126</v>
      </c>
      <c r="B40" s="417" t="s">
        <v>350</v>
      </c>
      <c r="C40" s="406">
        <v>4183</v>
      </c>
      <c r="D40" s="406">
        <v>4183</v>
      </c>
      <c r="E40" s="389">
        <v>5395</v>
      </c>
      <c r="F40" s="415">
        <f>'1.1.sz.mell.'!E40-'1.3.sz.mell.'!E40</f>
        <v>5395</v>
      </c>
    </row>
    <row r="41" spans="1:6" s="415" customFormat="1" ht="12" customHeight="1">
      <c r="A41" s="367" t="s">
        <v>127</v>
      </c>
      <c r="B41" s="417" t="s">
        <v>351</v>
      </c>
      <c r="C41" s="406">
        <v>1063</v>
      </c>
      <c r="D41" s="406">
        <v>1551</v>
      </c>
      <c r="E41" s="389">
        <v>1416</v>
      </c>
      <c r="F41" s="415">
        <f>'1.1.sz.mell.'!E41-'1.3.sz.mell.'!E41</f>
        <v>1416</v>
      </c>
    </row>
    <row r="42" spans="1:6" s="415" customFormat="1" ht="12" customHeight="1">
      <c r="A42" s="367" t="s">
        <v>128</v>
      </c>
      <c r="B42" s="417" t="s">
        <v>352</v>
      </c>
      <c r="C42" s="406"/>
      <c r="D42" s="406"/>
      <c r="E42" s="389">
        <v>135</v>
      </c>
      <c r="F42" s="415">
        <f>'1.1.sz.mell.'!E42-'1.3.sz.mell.'!E42</f>
        <v>135</v>
      </c>
    </row>
    <row r="43" spans="1:6" s="415" customFormat="1" ht="12" customHeight="1">
      <c r="A43" s="367" t="s">
        <v>353</v>
      </c>
      <c r="B43" s="417" t="s">
        <v>354</v>
      </c>
      <c r="C43" s="409"/>
      <c r="D43" s="409"/>
      <c r="E43" s="392"/>
      <c r="F43" s="415">
        <f>'1.1.sz.mell.'!E43-'1.3.sz.mell.'!E43</f>
        <v>37</v>
      </c>
    </row>
    <row r="44" spans="1:6" s="415" customFormat="1" ht="12" customHeight="1" thickBot="1">
      <c r="A44" s="369" t="s">
        <v>355</v>
      </c>
      <c r="B44" s="418" t="s">
        <v>356</v>
      </c>
      <c r="C44" s="410"/>
      <c r="D44" s="410">
        <v>4361</v>
      </c>
      <c r="E44" s="393">
        <v>4425</v>
      </c>
      <c r="F44" s="415">
        <f>'1.1.sz.mell.'!E44-'1.3.sz.mell.'!E44</f>
        <v>4425</v>
      </c>
    </row>
    <row r="45" spans="1:6" s="415" customFormat="1" ht="12" customHeight="1" thickBot="1">
      <c r="A45" s="373" t="s">
        <v>11</v>
      </c>
      <c r="B45" s="374" t="s">
        <v>357</v>
      </c>
      <c r="C45" s="405">
        <f>SUM(C46:C50)</f>
        <v>0</v>
      </c>
      <c r="D45" s="405">
        <f>SUM(D46:D50)</f>
        <v>0</v>
      </c>
      <c r="E45" s="388">
        <f>SUM(E46:E50)</f>
        <v>402</v>
      </c>
      <c r="F45" s="415">
        <f>'1.1.sz.mell.'!E45-'1.3.sz.mell.'!E45</f>
        <v>402</v>
      </c>
    </row>
    <row r="46" spans="1:6" s="415" customFormat="1" ht="12" customHeight="1">
      <c r="A46" s="368" t="s">
        <v>67</v>
      </c>
      <c r="B46" s="416" t="s">
        <v>358</v>
      </c>
      <c r="C46" s="428"/>
      <c r="D46" s="428"/>
      <c r="E46" s="394"/>
      <c r="F46" s="415">
        <f>'1.1.sz.mell.'!E46-'1.3.sz.mell.'!E46</f>
        <v>0</v>
      </c>
    </row>
    <row r="47" spans="1:6" s="415" customFormat="1" ht="12" customHeight="1">
      <c r="A47" s="367" t="s">
        <v>68</v>
      </c>
      <c r="B47" s="417" t="s">
        <v>359</v>
      </c>
      <c r="C47" s="409"/>
      <c r="D47" s="409"/>
      <c r="E47" s="392">
        <v>400</v>
      </c>
      <c r="F47" s="415">
        <f>'1.1.sz.mell.'!E47-'1.3.sz.mell.'!E47</f>
        <v>400</v>
      </c>
    </row>
    <row r="48" spans="1:6" s="415" customFormat="1" ht="12" customHeight="1">
      <c r="A48" s="367" t="s">
        <v>360</v>
      </c>
      <c r="B48" s="417" t="s">
        <v>361</v>
      </c>
      <c r="C48" s="409"/>
      <c r="D48" s="409"/>
      <c r="E48" s="392"/>
      <c r="F48" s="415">
        <f>'1.1.sz.mell.'!E48-'1.3.sz.mell.'!E48</f>
        <v>0</v>
      </c>
    </row>
    <row r="49" spans="1:6" s="415" customFormat="1" ht="12" customHeight="1">
      <c r="A49" s="367" t="s">
        <v>362</v>
      </c>
      <c r="B49" s="417" t="s">
        <v>363</v>
      </c>
      <c r="C49" s="409"/>
      <c r="D49" s="409"/>
      <c r="E49" s="392">
        <v>2</v>
      </c>
      <c r="F49" s="415">
        <f>'1.1.sz.mell.'!E49-'1.3.sz.mell.'!E49</f>
        <v>2</v>
      </c>
    </row>
    <row r="50" spans="1:6" s="415" customFormat="1" ht="12" customHeight="1" thickBot="1">
      <c r="A50" s="369" t="s">
        <v>364</v>
      </c>
      <c r="B50" s="418" t="s">
        <v>365</v>
      </c>
      <c r="C50" s="410"/>
      <c r="D50" s="410"/>
      <c r="E50" s="393"/>
      <c r="F50" s="415">
        <f>'1.1.sz.mell.'!E50-'1.3.sz.mell.'!E50</f>
        <v>0</v>
      </c>
    </row>
    <row r="51" spans="1:6" s="415" customFormat="1" ht="17.25" customHeight="1" thickBot="1">
      <c r="A51" s="373" t="s">
        <v>129</v>
      </c>
      <c r="B51" s="374" t="s">
        <v>366</v>
      </c>
      <c r="C51" s="405">
        <f>SUM(C52:C54)</f>
        <v>0</v>
      </c>
      <c r="D51" s="405">
        <f>SUM(D52:D54)</f>
        <v>1064</v>
      </c>
      <c r="E51" s="388">
        <f>SUM(E52:E54)</f>
        <v>1020</v>
      </c>
      <c r="F51" s="415">
        <f>'1.1.sz.mell.'!E51-'1.3.sz.mell.'!E51</f>
        <v>1020</v>
      </c>
    </row>
    <row r="52" spans="1:6" s="415" customFormat="1" ht="12" customHeight="1">
      <c r="A52" s="368" t="s">
        <v>69</v>
      </c>
      <c r="B52" s="416" t="s">
        <v>367</v>
      </c>
      <c r="C52" s="407"/>
      <c r="D52" s="407"/>
      <c r="E52" s="390"/>
      <c r="F52" s="415">
        <f>'1.1.sz.mell.'!E52-'1.3.sz.mell.'!E52</f>
        <v>0</v>
      </c>
    </row>
    <row r="53" spans="1:6" s="415" customFormat="1" ht="12" customHeight="1">
      <c r="A53" s="367" t="s">
        <v>70</v>
      </c>
      <c r="B53" s="417" t="s">
        <v>368</v>
      </c>
      <c r="C53" s="406"/>
      <c r="D53" s="406"/>
      <c r="E53" s="389"/>
      <c r="F53" s="415">
        <f>'1.1.sz.mell.'!E53-'1.3.sz.mell.'!E53</f>
        <v>0</v>
      </c>
    </row>
    <row r="54" spans="1:6" s="415" customFormat="1" ht="12" customHeight="1">
      <c r="A54" s="367" t="s">
        <v>369</v>
      </c>
      <c r="B54" s="417" t="s">
        <v>370</v>
      </c>
      <c r="C54" s="406"/>
      <c r="D54" s="406">
        <v>1064</v>
      </c>
      <c r="E54" s="389">
        <v>1020</v>
      </c>
      <c r="F54" s="415">
        <f>'1.1.sz.mell.'!E54-'1.3.sz.mell.'!E54</f>
        <v>1020</v>
      </c>
    </row>
    <row r="55" spans="1:6" s="415" customFormat="1" ht="12" customHeight="1" thickBot="1">
      <c r="A55" s="369" t="s">
        <v>371</v>
      </c>
      <c r="B55" s="418" t="s">
        <v>372</v>
      </c>
      <c r="C55" s="408"/>
      <c r="D55" s="408"/>
      <c r="E55" s="391"/>
      <c r="F55" s="415">
        <f>'1.1.sz.mell.'!E55-'1.3.sz.mell.'!E55</f>
        <v>0</v>
      </c>
    </row>
    <row r="56" spans="1:6" s="415" customFormat="1" ht="12" customHeight="1" thickBot="1">
      <c r="A56" s="373" t="s">
        <v>13</v>
      </c>
      <c r="B56" s="395" t="s">
        <v>373</v>
      </c>
      <c r="C56" s="405">
        <f>SUM(C57:C59)</f>
        <v>33500</v>
      </c>
      <c r="D56" s="405">
        <f>SUM(D57:D59)</f>
        <v>33500</v>
      </c>
      <c r="E56" s="388">
        <f>SUM(E57:E59)</f>
        <v>37635</v>
      </c>
      <c r="F56" s="415">
        <f>'1.1.sz.mell.'!E56-'1.3.sz.mell.'!E56</f>
        <v>37635</v>
      </c>
    </row>
    <row r="57" spans="1:6" s="415" customFormat="1" ht="12" customHeight="1">
      <c r="A57" s="368" t="s">
        <v>130</v>
      </c>
      <c r="B57" s="416" t="s">
        <v>374</v>
      </c>
      <c r="C57" s="409">
        <v>33500</v>
      </c>
      <c r="D57" s="409">
        <v>33500</v>
      </c>
      <c r="E57" s="392">
        <v>36635</v>
      </c>
      <c r="F57" s="415">
        <f>'1.1.sz.mell.'!E57-'1.3.sz.mell.'!E57</f>
        <v>36635</v>
      </c>
    </row>
    <row r="58" spans="1:6" s="415" customFormat="1" ht="12" customHeight="1">
      <c r="A58" s="367" t="s">
        <v>131</v>
      </c>
      <c r="B58" s="417" t="s">
        <v>375</v>
      </c>
      <c r="C58" s="409"/>
      <c r="D58" s="409"/>
      <c r="E58" s="392"/>
      <c r="F58" s="415">
        <f>'1.1.sz.mell.'!E58-'1.3.sz.mell.'!E58</f>
        <v>0</v>
      </c>
    </row>
    <row r="59" spans="1:6" s="415" customFormat="1" ht="12" customHeight="1">
      <c r="A59" s="367" t="s">
        <v>158</v>
      </c>
      <c r="B59" s="417" t="s">
        <v>376</v>
      </c>
      <c r="C59" s="409"/>
      <c r="D59" s="409"/>
      <c r="E59" s="392">
        <v>1000</v>
      </c>
      <c r="F59" s="415">
        <f>'1.1.sz.mell.'!E59-'1.3.sz.mell.'!E59</f>
        <v>1000</v>
      </c>
    </row>
    <row r="60" spans="1:6" s="415" customFormat="1" ht="12" customHeight="1" thickBot="1">
      <c r="A60" s="369" t="s">
        <v>377</v>
      </c>
      <c r="B60" s="418" t="s">
        <v>378</v>
      </c>
      <c r="C60" s="409"/>
      <c r="D60" s="409"/>
      <c r="E60" s="392"/>
      <c r="F60" s="415">
        <f>'1.1.sz.mell.'!E60-'1.3.sz.mell.'!E60</f>
        <v>0</v>
      </c>
    </row>
    <row r="61" spans="1:6" s="415" customFormat="1" ht="12" customHeight="1" thickBot="1">
      <c r="A61" s="373" t="s">
        <v>14</v>
      </c>
      <c r="B61" s="374" t="s">
        <v>379</v>
      </c>
      <c r="C61" s="411">
        <f>+C6+C13+C20+C27+C34+C45+C51+C56</f>
        <v>345550</v>
      </c>
      <c r="D61" s="411">
        <f>+D6+D13+D20+D27+D34+D45+D51+D56</f>
        <v>354791</v>
      </c>
      <c r="E61" s="424">
        <f>+E6+E13+E20+E27+E34+E45+E51+E56</f>
        <v>385986</v>
      </c>
      <c r="F61" s="415">
        <f>'1.1.sz.mell.'!E61-'1.3.sz.mell.'!E61</f>
        <v>386023</v>
      </c>
    </row>
    <row r="62" spans="1:6" s="415" customFormat="1" ht="12" customHeight="1" thickBot="1">
      <c r="A62" s="429" t="s">
        <v>380</v>
      </c>
      <c r="B62" s="395" t="s">
        <v>381</v>
      </c>
      <c r="C62" s="405">
        <f>+C63+C64+C65</f>
        <v>0</v>
      </c>
      <c r="D62" s="405">
        <f>+D63+D64+D65</f>
        <v>0</v>
      </c>
      <c r="E62" s="388">
        <f>+E63+E64+E65</f>
        <v>0</v>
      </c>
      <c r="F62" s="415">
        <f>'1.1.sz.mell.'!E62-'1.3.sz.mell.'!E62</f>
        <v>0</v>
      </c>
    </row>
    <row r="63" spans="1:6" s="415" customFormat="1" ht="12" customHeight="1">
      <c r="A63" s="368" t="s">
        <v>382</v>
      </c>
      <c r="B63" s="416" t="s">
        <v>383</v>
      </c>
      <c r="C63" s="409"/>
      <c r="D63" s="409"/>
      <c r="E63" s="392"/>
      <c r="F63" s="415">
        <f>'1.1.sz.mell.'!E63-'1.3.sz.mell.'!E63</f>
        <v>0</v>
      </c>
    </row>
    <row r="64" spans="1:6" s="415" customFormat="1" ht="12" customHeight="1">
      <c r="A64" s="367" t="s">
        <v>384</v>
      </c>
      <c r="B64" s="417" t="s">
        <v>385</v>
      </c>
      <c r="C64" s="409"/>
      <c r="D64" s="409"/>
      <c r="E64" s="392"/>
      <c r="F64" s="415">
        <f>'1.1.sz.mell.'!E64-'1.3.sz.mell.'!E64</f>
        <v>0</v>
      </c>
    </row>
    <row r="65" spans="1:6" s="415" customFormat="1" ht="12" customHeight="1" thickBot="1">
      <c r="A65" s="369" t="s">
        <v>386</v>
      </c>
      <c r="B65" s="353" t="s">
        <v>431</v>
      </c>
      <c r="C65" s="409"/>
      <c r="D65" s="409"/>
      <c r="E65" s="392"/>
      <c r="F65" s="415">
        <f>'1.1.sz.mell.'!E65-'1.3.sz.mell.'!E65</f>
        <v>0</v>
      </c>
    </row>
    <row r="66" spans="1:6" s="415" customFormat="1" ht="12" customHeight="1" thickBot="1">
      <c r="A66" s="429" t="s">
        <v>388</v>
      </c>
      <c r="B66" s="395" t="s">
        <v>389</v>
      </c>
      <c r="C66" s="405">
        <f>+C67+C68+C69+C70</f>
        <v>0</v>
      </c>
      <c r="D66" s="405">
        <f>+D67+D68+D69+D70</f>
        <v>0</v>
      </c>
      <c r="E66" s="388">
        <f>+E67+E68+E69+E70</f>
        <v>0</v>
      </c>
      <c r="F66" s="415">
        <f>'1.1.sz.mell.'!E66-'1.3.sz.mell.'!E66</f>
        <v>0</v>
      </c>
    </row>
    <row r="67" spans="1:6" s="415" customFormat="1" ht="13.5" customHeight="1">
      <c r="A67" s="368" t="s">
        <v>107</v>
      </c>
      <c r="B67" s="416" t="s">
        <v>390</v>
      </c>
      <c r="C67" s="409"/>
      <c r="D67" s="409"/>
      <c r="E67" s="392"/>
      <c r="F67" s="415">
        <f>'1.1.sz.mell.'!E67-'1.3.sz.mell.'!E67</f>
        <v>0</v>
      </c>
    </row>
    <row r="68" spans="1:6" s="415" customFormat="1" ht="12" customHeight="1">
      <c r="A68" s="367" t="s">
        <v>108</v>
      </c>
      <c r="B68" s="417" t="s">
        <v>391</v>
      </c>
      <c r="C68" s="409"/>
      <c r="D68" s="409"/>
      <c r="E68" s="392"/>
      <c r="F68" s="415">
        <f>'1.1.sz.mell.'!E68-'1.3.sz.mell.'!E68</f>
        <v>0</v>
      </c>
    </row>
    <row r="69" spans="1:6" s="415" customFormat="1" ht="12" customHeight="1">
      <c r="A69" s="367" t="s">
        <v>392</v>
      </c>
      <c r="B69" s="417" t="s">
        <v>393</v>
      </c>
      <c r="C69" s="409"/>
      <c r="D69" s="409"/>
      <c r="E69" s="392"/>
      <c r="F69" s="415">
        <f>'1.1.sz.mell.'!E69-'1.3.sz.mell.'!E69</f>
        <v>0</v>
      </c>
    </row>
    <row r="70" spans="1:6" s="415" customFormat="1" ht="12" customHeight="1" thickBot="1">
      <c r="A70" s="369" t="s">
        <v>394</v>
      </c>
      <c r="B70" s="418" t="s">
        <v>395</v>
      </c>
      <c r="C70" s="409"/>
      <c r="D70" s="409"/>
      <c r="E70" s="392"/>
      <c r="F70" s="415">
        <f>'1.1.sz.mell.'!E70-'1.3.sz.mell.'!E70</f>
        <v>0</v>
      </c>
    </row>
    <row r="71" spans="1:6" s="415" customFormat="1" ht="12" customHeight="1" thickBot="1">
      <c r="A71" s="429" t="s">
        <v>396</v>
      </c>
      <c r="B71" s="395" t="s">
        <v>397</v>
      </c>
      <c r="C71" s="405">
        <f>+C72+C73</f>
        <v>34019</v>
      </c>
      <c r="D71" s="405">
        <f>+D72+D73</f>
        <v>55457</v>
      </c>
      <c r="E71" s="388">
        <f>+E72+E73</f>
        <v>56015</v>
      </c>
      <c r="F71" s="415">
        <f>'1.1.sz.mell.'!E71-'1.3.sz.mell.'!E71</f>
        <v>56015</v>
      </c>
    </row>
    <row r="72" spans="1:6" s="415" customFormat="1" ht="12" customHeight="1">
      <c r="A72" s="368" t="s">
        <v>398</v>
      </c>
      <c r="B72" s="416" t="s">
        <v>399</v>
      </c>
      <c r="C72" s="409">
        <v>34019</v>
      </c>
      <c r="D72" s="409">
        <v>55457</v>
      </c>
      <c r="E72" s="392">
        <v>56015</v>
      </c>
      <c r="F72" s="415">
        <f>'1.1.sz.mell.'!E72-'1.3.sz.mell.'!E72</f>
        <v>56015</v>
      </c>
    </row>
    <row r="73" spans="1:6" s="415" customFormat="1" ht="12" customHeight="1" thickBot="1">
      <c r="A73" s="369" t="s">
        <v>400</v>
      </c>
      <c r="B73" s="418" t="s">
        <v>401</v>
      </c>
      <c r="C73" s="409"/>
      <c r="D73" s="409"/>
      <c r="E73" s="392"/>
      <c r="F73" s="415">
        <f>'1.1.sz.mell.'!E73-'1.3.sz.mell.'!E73</f>
        <v>0</v>
      </c>
    </row>
    <row r="74" spans="1:6" s="415" customFormat="1" ht="12" customHeight="1" thickBot="1">
      <c r="A74" s="429" t="s">
        <v>402</v>
      </c>
      <c r="B74" s="395" t="s">
        <v>403</v>
      </c>
      <c r="C74" s="405">
        <f>+C75+C76+C78+C77</f>
        <v>108210</v>
      </c>
      <c r="D74" s="405">
        <f>+D75+D76+D78+D77</f>
        <v>107722</v>
      </c>
      <c r="E74" s="399">
        <f>+E75+E76+E78+E77</f>
        <v>100880</v>
      </c>
      <c r="F74" s="415">
        <f>'1.1.sz.mell.'!E74-'1.3.sz.mell.'!E74</f>
        <v>100880</v>
      </c>
    </row>
    <row r="75" spans="1:6" s="415" customFormat="1" ht="12" customHeight="1">
      <c r="A75" s="368" t="s">
        <v>404</v>
      </c>
      <c r="B75" s="416" t="s">
        <v>405</v>
      </c>
      <c r="C75" s="409"/>
      <c r="D75" s="409"/>
      <c r="E75" s="392">
        <v>5318</v>
      </c>
      <c r="F75" s="415">
        <f>'1.1.sz.mell.'!E75-'1.3.sz.mell.'!E75</f>
        <v>5318</v>
      </c>
    </row>
    <row r="76" spans="1:6" s="415" customFormat="1" ht="12" customHeight="1">
      <c r="A76" s="367" t="s">
        <v>406</v>
      </c>
      <c r="B76" s="417" t="s">
        <v>407</v>
      </c>
      <c r="C76" s="409"/>
      <c r="D76" s="409"/>
      <c r="E76" s="392"/>
      <c r="F76" s="415">
        <f>'1.1.sz.mell.'!E76-'1.3.sz.mell.'!E76</f>
        <v>0</v>
      </c>
    </row>
    <row r="77" spans="1:6" s="415" customFormat="1" ht="12" customHeight="1">
      <c r="A77" s="369" t="s">
        <v>408</v>
      </c>
      <c r="B77" s="418" t="s">
        <v>739</v>
      </c>
      <c r="C77" s="409">
        <v>108210</v>
      </c>
      <c r="D77" s="409">
        <v>107722</v>
      </c>
      <c r="E77" s="392">
        <v>95562</v>
      </c>
      <c r="F77" s="415">
        <f>'1.1.sz.mell.'!E77-'1.3.sz.mell.'!E77</f>
        <v>95562</v>
      </c>
    </row>
    <row r="78" spans="1:6" s="415" customFormat="1" ht="12" customHeight="1" thickBot="1">
      <c r="A78" s="670" t="s">
        <v>738</v>
      </c>
      <c r="B78" s="397" t="s">
        <v>409</v>
      </c>
      <c r="C78" s="409"/>
      <c r="D78" s="409"/>
      <c r="E78" s="392"/>
      <c r="F78" s="415">
        <f>'1.1.sz.mell.'!E78-'1.3.sz.mell.'!E78</f>
        <v>0</v>
      </c>
    </row>
    <row r="79" spans="1:6" s="415" customFormat="1" ht="12" customHeight="1" thickBot="1">
      <c r="A79" s="429" t="s">
        <v>410</v>
      </c>
      <c r="B79" s="395" t="s">
        <v>411</v>
      </c>
      <c r="C79" s="405">
        <f>+C80+C81+C82+C83</f>
        <v>0</v>
      </c>
      <c r="D79" s="405">
        <f>+D80+D81+D82+D83</f>
        <v>0</v>
      </c>
      <c r="E79" s="388">
        <f>+E80+E81+E82+E83</f>
        <v>0</v>
      </c>
      <c r="F79" s="415">
        <f>'1.1.sz.mell.'!E79-'1.3.sz.mell.'!E79</f>
        <v>0</v>
      </c>
    </row>
    <row r="80" spans="1:6" s="415" customFormat="1" ht="12" customHeight="1">
      <c r="A80" s="419" t="s">
        <v>412</v>
      </c>
      <c r="B80" s="416" t="s">
        <v>413</v>
      </c>
      <c r="C80" s="409"/>
      <c r="D80" s="409"/>
      <c r="E80" s="392"/>
      <c r="F80" s="415">
        <f>'1.1.sz.mell.'!E80-'1.3.sz.mell.'!E80</f>
        <v>0</v>
      </c>
    </row>
    <row r="81" spans="1:6" s="415" customFormat="1" ht="12" customHeight="1">
      <c r="A81" s="420" t="s">
        <v>414</v>
      </c>
      <c r="B81" s="417" t="s">
        <v>415</v>
      </c>
      <c r="C81" s="409"/>
      <c r="D81" s="409"/>
      <c r="E81" s="392"/>
      <c r="F81" s="415">
        <f>'1.1.sz.mell.'!E81-'1.3.sz.mell.'!E81</f>
        <v>0</v>
      </c>
    </row>
    <row r="82" spans="1:6" s="415" customFormat="1" ht="12" customHeight="1">
      <c r="A82" s="420" t="s">
        <v>416</v>
      </c>
      <c r="B82" s="417" t="s">
        <v>417</v>
      </c>
      <c r="C82" s="409"/>
      <c r="D82" s="409"/>
      <c r="E82" s="392"/>
      <c r="F82" s="415">
        <f>'1.1.sz.mell.'!E82-'1.3.sz.mell.'!E82</f>
        <v>0</v>
      </c>
    </row>
    <row r="83" spans="1:6" s="415" customFormat="1" ht="12" customHeight="1" thickBot="1">
      <c r="A83" s="430" t="s">
        <v>418</v>
      </c>
      <c r="B83" s="397" t="s">
        <v>419</v>
      </c>
      <c r="C83" s="409"/>
      <c r="D83" s="409"/>
      <c r="E83" s="392"/>
      <c r="F83" s="415">
        <f>'1.1.sz.mell.'!E83-'1.3.sz.mell.'!E83</f>
        <v>0</v>
      </c>
    </row>
    <row r="84" spans="1:6" s="415" customFormat="1" ht="12" customHeight="1" thickBot="1">
      <c r="A84" s="429" t="s">
        <v>420</v>
      </c>
      <c r="B84" s="395" t="s">
        <v>421</v>
      </c>
      <c r="C84" s="432"/>
      <c r="D84" s="432"/>
      <c r="E84" s="433"/>
      <c r="F84" s="415">
        <f>'1.1.sz.mell.'!E84-'1.3.sz.mell.'!E84</f>
        <v>0</v>
      </c>
    </row>
    <row r="85" spans="1:6" s="415" customFormat="1" ht="12" customHeight="1" thickBot="1">
      <c r="A85" s="429" t="s">
        <v>422</v>
      </c>
      <c r="B85" s="351" t="s">
        <v>423</v>
      </c>
      <c r="C85" s="411">
        <f>+C62+C66+C71+C74+C79+C84</f>
        <v>142229</v>
      </c>
      <c r="D85" s="411">
        <f>+D62+D66+D71+D74+D79+D84</f>
        <v>163179</v>
      </c>
      <c r="E85" s="424">
        <f>+E62+E66+E71+E74+E79+E84</f>
        <v>156895</v>
      </c>
      <c r="F85" s="415">
        <f>'1.1.sz.mell.'!E85-'1.3.sz.mell.'!E85</f>
        <v>156895</v>
      </c>
    </row>
    <row r="86" spans="1:6" s="415" customFormat="1" ht="12" customHeight="1" thickBot="1">
      <c r="A86" s="431" t="s">
        <v>424</v>
      </c>
      <c r="B86" s="354" t="s">
        <v>425</v>
      </c>
      <c r="C86" s="411">
        <f>+C61+C85</f>
        <v>487779</v>
      </c>
      <c r="D86" s="411">
        <f>+D61+D85</f>
        <v>517970</v>
      </c>
      <c r="E86" s="424">
        <f>+E61+E85</f>
        <v>542881</v>
      </c>
      <c r="F86" s="415">
        <f>'1.1.sz.mell.'!E86-'1.3.sz.mell.'!E86</f>
        <v>542918</v>
      </c>
    </row>
    <row r="87" spans="1:5" s="415" customFormat="1" ht="12" customHeight="1">
      <c r="A87" s="349"/>
      <c r="B87" s="349"/>
      <c r="C87" s="350"/>
      <c r="D87" s="350"/>
      <c r="E87" s="350"/>
    </row>
    <row r="88" spans="1:6" ht="16.5" customHeight="1">
      <c r="A88" s="744" t="s">
        <v>35</v>
      </c>
      <c r="B88" s="744"/>
      <c r="C88" s="744"/>
      <c r="D88" s="744"/>
      <c r="E88" s="744"/>
      <c r="F88" s="415"/>
    </row>
    <row r="89" spans="1:6" s="421" customFormat="1" ht="16.5" customHeight="1" thickBot="1">
      <c r="A89" s="44" t="s">
        <v>111</v>
      </c>
      <c r="B89" s="44"/>
      <c r="C89" s="382"/>
      <c r="D89" s="382"/>
      <c r="E89" s="382" t="s">
        <v>157</v>
      </c>
      <c r="F89" s="415"/>
    </row>
    <row r="90" spans="1:6" s="421" customFormat="1" ht="16.5" customHeight="1">
      <c r="A90" s="745" t="s">
        <v>59</v>
      </c>
      <c r="B90" s="747" t="s">
        <v>178</v>
      </c>
      <c r="C90" s="749" t="str">
        <f>+C3</f>
        <v>2016. évi</v>
      </c>
      <c r="D90" s="749"/>
      <c r="E90" s="750"/>
      <c r="F90" s="415"/>
    </row>
    <row r="91" spans="1:6" ht="37.5" customHeight="1" thickBot="1">
      <c r="A91" s="746"/>
      <c r="B91" s="748"/>
      <c r="C91" s="45" t="s">
        <v>179</v>
      </c>
      <c r="D91" s="45" t="s">
        <v>183</v>
      </c>
      <c r="E91" s="46" t="s">
        <v>184</v>
      </c>
      <c r="F91" s="415"/>
    </row>
    <row r="92" spans="1:6" s="414" customFormat="1" ht="12" customHeight="1" thickBot="1">
      <c r="A92" s="378" t="s">
        <v>426</v>
      </c>
      <c r="B92" s="379" t="s">
        <v>427</v>
      </c>
      <c r="C92" s="379" t="s">
        <v>428</v>
      </c>
      <c r="D92" s="379" t="s">
        <v>429</v>
      </c>
      <c r="E92" s="380" t="s">
        <v>430</v>
      </c>
      <c r="F92" s="415"/>
    </row>
    <row r="93" spans="1:6" ht="12" customHeight="1" thickBot="1">
      <c r="A93" s="375" t="s">
        <v>6</v>
      </c>
      <c r="B93" s="377" t="s">
        <v>432</v>
      </c>
      <c r="C93" s="404">
        <f>SUM(C94:C98)</f>
        <v>364693</v>
      </c>
      <c r="D93" s="404">
        <f>SUM(D94:D98)</f>
        <v>378039</v>
      </c>
      <c r="E93" s="359">
        <f>SUM(E94:E98)</f>
        <v>303086</v>
      </c>
      <c r="F93" s="415">
        <f>'1.1.sz.mell.'!E93-'1.3.sz.mell.'!E93</f>
        <v>303087</v>
      </c>
    </row>
    <row r="94" spans="1:6" ht="12" customHeight="1">
      <c r="A94" s="370" t="s">
        <v>71</v>
      </c>
      <c r="B94" s="363" t="s">
        <v>36</v>
      </c>
      <c r="C94" s="96">
        <v>157920</v>
      </c>
      <c r="D94" s="96">
        <v>162167</v>
      </c>
      <c r="E94" s="358">
        <v>156577</v>
      </c>
      <c r="F94" s="415">
        <f>'1.1.sz.mell.'!E94-'1.3.sz.mell.'!E94</f>
        <v>156576</v>
      </c>
    </row>
    <row r="95" spans="1:6" ht="12" customHeight="1">
      <c r="A95" s="367" t="s">
        <v>72</v>
      </c>
      <c r="B95" s="361" t="s">
        <v>132</v>
      </c>
      <c r="C95" s="406">
        <v>35354</v>
      </c>
      <c r="D95" s="406">
        <v>36934</v>
      </c>
      <c r="E95" s="389">
        <v>34338</v>
      </c>
      <c r="F95" s="415">
        <f>'1.1.sz.mell.'!E95-'1.3.sz.mell.'!E95</f>
        <v>34339</v>
      </c>
    </row>
    <row r="96" spans="1:6" ht="12" customHeight="1">
      <c r="A96" s="367" t="s">
        <v>73</v>
      </c>
      <c r="B96" s="361" t="s">
        <v>100</v>
      </c>
      <c r="C96" s="408">
        <v>128636</v>
      </c>
      <c r="D96" s="408">
        <v>134363</v>
      </c>
      <c r="E96" s="391">
        <v>101218</v>
      </c>
      <c r="F96" s="415">
        <f>'1.1.sz.mell.'!E96-'1.3.sz.mell.'!E96</f>
        <v>101218</v>
      </c>
    </row>
    <row r="97" spans="1:6" ht="12" customHeight="1">
      <c r="A97" s="367" t="s">
        <v>74</v>
      </c>
      <c r="B97" s="364" t="s">
        <v>133</v>
      </c>
      <c r="C97" s="408">
        <v>7248</v>
      </c>
      <c r="D97" s="408">
        <v>7748</v>
      </c>
      <c r="E97" s="391">
        <v>7918</v>
      </c>
      <c r="F97" s="415">
        <f>'1.1.sz.mell.'!E97-'1.3.sz.mell.'!E97</f>
        <v>7919</v>
      </c>
    </row>
    <row r="98" spans="1:6" ht="12" customHeight="1">
      <c r="A98" s="367" t="s">
        <v>83</v>
      </c>
      <c r="B98" s="372" t="s">
        <v>134</v>
      </c>
      <c r="C98" s="408">
        <v>35535</v>
      </c>
      <c r="D98" s="408">
        <v>36827</v>
      </c>
      <c r="E98" s="391">
        <v>3035</v>
      </c>
      <c r="F98" s="415">
        <f>'1.1.sz.mell.'!E98-'1.3.sz.mell.'!E98</f>
        <v>3035</v>
      </c>
    </row>
    <row r="99" spans="1:6" ht="12" customHeight="1">
      <c r="A99" s="367" t="s">
        <v>75</v>
      </c>
      <c r="B99" s="361" t="s">
        <v>433</v>
      </c>
      <c r="C99" s="408"/>
      <c r="D99" s="408"/>
      <c r="E99" s="391"/>
      <c r="F99" s="415">
        <f>'1.1.sz.mell.'!E99-'1.3.sz.mell.'!E99</f>
        <v>0</v>
      </c>
    </row>
    <row r="100" spans="1:6" ht="12" customHeight="1">
      <c r="A100" s="367" t="s">
        <v>76</v>
      </c>
      <c r="B100" s="384" t="s">
        <v>742</v>
      </c>
      <c r="C100" s="408"/>
      <c r="D100" s="408"/>
      <c r="E100" s="391"/>
      <c r="F100" s="415">
        <f>'1.1.sz.mell.'!E100-'1.3.sz.mell.'!E100</f>
        <v>0</v>
      </c>
    </row>
    <row r="101" spans="1:6" ht="12" customHeight="1">
      <c r="A101" s="367" t="s">
        <v>84</v>
      </c>
      <c r="B101" s="673" t="s">
        <v>750</v>
      </c>
      <c r="C101" s="408"/>
      <c r="D101" s="408"/>
      <c r="E101" s="391"/>
      <c r="F101" s="415">
        <f>'1.1.sz.mell.'!E101-'1.3.sz.mell.'!E101</f>
        <v>0</v>
      </c>
    </row>
    <row r="102" spans="1:6" ht="12" customHeight="1">
      <c r="A102" s="367" t="s">
        <v>85</v>
      </c>
      <c r="B102" s="673" t="s">
        <v>743</v>
      </c>
      <c r="C102" s="408"/>
      <c r="D102" s="408"/>
      <c r="E102" s="391"/>
      <c r="F102" s="415">
        <f>'1.1.sz.mell.'!E102-'1.3.sz.mell.'!E102</f>
        <v>0</v>
      </c>
    </row>
    <row r="103" spans="1:6" ht="12" customHeight="1">
      <c r="A103" s="367" t="s">
        <v>86</v>
      </c>
      <c r="B103" s="384" t="s">
        <v>437</v>
      </c>
      <c r="C103" s="408">
        <v>1803</v>
      </c>
      <c r="D103" s="408">
        <v>1762</v>
      </c>
      <c r="E103" s="391">
        <v>633</v>
      </c>
      <c r="F103" s="415">
        <f>'1.1.sz.mell.'!E103-'1.3.sz.mell.'!E103</f>
        <v>633</v>
      </c>
    </row>
    <row r="104" spans="1:6" ht="12" customHeight="1">
      <c r="A104" s="367" t="s">
        <v>87</v>
      </c>
      <c r="B104" s="384" t="s">
        <v>744</v>
      </c>
      <c r="C104" s="408">
        <v>10</v>
      </c>
      <c r="D104" s="408">
        <v>10</v>
      </c>
      <c r="E104" s="391"/>
      <c r="F104" s="415">
        <f>'1.1.sz.mell.'!E104-'1.3.sz.mell.'!E104</f>
        <v>0</v>
      </c>
    </row>
    <row r="105" spans="1:6" ht="12" customHeight="1">
      <c r="A105" s="367" t="s">
        <v>89</v>
      </c>
      <c r="B105" s="673" t="s">
        <v>745</v>
      </c>
      <c r="C105" s="408"/>
      <c r="D105" s="408"/>
      <c r="E105" s="391"/>
      <c r="F105" s="415">
        <f>'1.1.sz.mell.'!E105-'1.3.sz.mell.'!E105</f>
        <v>0</v>
      </c>
    </row>
    <row r="106" spans="1:6" ht="12" customHeight="1">
      <c r="A106" s="366" t="s">
        <v>135</v>
      </c>
      <c r="B106" s="674" t="s">
        <v>746</v>
      </c>
      <c r="C106" s="408"/>
      <c r="D106" s="408"/>
      <c r="E106" s="391"/>
      <c r="F106" s="415">
        <f>'1.1.sz.mell.'!E106-'1.3.sz.mell.'!E106</f>
        <v>0</v>
      </c>
    </row>
    <row r="107" spans="1:6" ht="12" customHeight="1">
      <c r="A107" s="367" t="s">
        <v>441</v>
      </c>
      <c r="B107" s="674" t="s">
        <v>747</v>
      </c>
      <c r="C107" s="408"/>
      <c r="D107" s="408"/>
      <c r="E107" s="391"/>
      <c r="F107" s="415">
        <f>'1.1.sz.mell.'!E107-'1.3.sz.mell.'!E107</f>
        <v>0</v>
      </c>
    </row>
    <row r="108" spans="1:6" ht="12" customHeight="1">
      <c r="A108" s="369" t="s">
        <v>443</v>
      </c>
      <c r="B108" s="674" t="s">
        <v>748</v>
      </c>
      <c r="C108" s="408">
        <v>685</v>
      </c>
      <c r="D108" s="408">
        <v>1985</v>
      </c>
      <c r="E108" s="391">
        <v>2403</v>
      </c>
      <c r="F108" s="415">
        <f>'1.1.sz.mell.'!E108-'1.3.sz.mell.'!E108</f>
        <v>2403</v>
      </c>
    </row>
    <row r="109" spans="1:6" ht="12" customHeight="1" thickBot="1">
      <c r="A109" s="671" t="s">
        <v>740</v>
      </c>
      <c r="B109" s="672" t="s">
        <v>749</v>
      </c>
      <c r="C109" s="97">
        <v>33037</v>
      </c>
      <c r="D109" s="97">
        <v>32470</v>
      </c>
      <c r="E109" s="352"/>
      <c r="F109" s="415">
        <f>'1.1.sz.mell.'!E109-'1.3.sz.mell.'!E109</f>
        <v>0</v>
      </c>
    </row>
    <row r="110" spans="1:6" ht="12" customHeight="1" thickBot="1">
      <c r="A110" s="373" t="s">
        <v>7</v>
      </c>
      <c r="B110" s="376" t="s">
        <v>445</v>
      </c>
      <c r="C110" s="405">
        <f>+C111+C113+C115</f>
        <v>9724</v>
      </c>
      <c r="D110" s="405">
        <f>+D111+D113+D115</f>
        <v>27357</v>
      </c>
      <c r="E110" s="388">
        <f>+E111+E113+E115</f>
        <v>20568</v>
      </c>
      <c r="F110" s="415">
        <f>'1.1.sz.mell.'!E110-'1.3.sz.mell.'!E110</f>
        <v>20568</v>
      </c>
    </row>
    <row r="111" spans="1:6" ht="12" customHeight="1">
      <c r="A111" s="368" t="s">
        <v>77</v>
      </c>
      <c r="B111" s="361" t="s">
        <v>156</v>
      </c>
      <c r="C111" s="407">
        <v>6653</v>
      </c>
      <c r="D111" s="407">
        <v>16325</v>
      </c>
      <c r="E111" s="390">
        <v>9958</v>
      </c>
      <c r="F111" s="415">
        <f>'1.1.sz.mell.'!E111-'1.3.sz.mell.'!E111</f>
        <v>9958</v>
      </c>
    </row>
    <row r="112" spans="1:6" ht="12" customHeight="1">
      <c r="A112" s="368" t="s">
        <v>78</v>
      </c>
      <c r="B112" s="365" t="s">
        <v>446</v>
      </c>
      <c r="C112" s="407"/>
      <c r="D112" s="407"/>
      <c r="E112" s="390"/>
      <c r="F112" s="415">
        <f>'1.1.sz.mell.'!E112-'1.3.sz.mell.'!E112</f>
        <v>0</v>
      </c>
    </row>
    <row r="113" spans="1:6" ht="15.75">
      <c r="A113" s="368" t="s">
        <v>79</v>
      </c>
      <c r="B113" s="365" t="s">
        <v>136</v>
      </c>
      <c r="C113" s="406">
        <v>3071</v>
      </c>
      <c r="D113" s="406">
        <v>11032</v>
      </c>
      <c r="E113" s="389">
        <v>10610</v>
      </c>
      <c r="F113" s="415">
        <f>'1.1.sz.mell.'!E113-'1.3.sz.mell.'!E113</f>
        <v>10610</v>
      </c>
    </row>
    <row r="114" spans="1:6" ht="12" customHeight="1">
      <c r="A114" s="368" t="s">
        <v>80</v>
      </c>
      <c r="B114" s="365" t="s">
        <v>447</v>
      </c>
      <c r="C114" s="406"/>
      <c r="D114" s="406"/>
      <c r="E114" s="389"/>
      <c r="F114" s="415">
        <f>'1.1.sz.mell.'!E114-'1.3.sz.mell.'!E114</f>
        <v>0</v>
      </c>
    </row>
    <row r="115" spans="1:6" ht="12" customHeight="1">
      <c r="A115" s="368" t="s">
        <v>81</v>
      </c>
      <c r="B115" s="397" t="s">
        <v>159</v>
      </c>
      <c r="C115" s="406"/>
      <c r="D115" s="406"/>
      <c r="E115" s="389"/>
      <c r="F115" s="415">
        <f>'1.1.sz.mell.'!E115-'1.3.sz.mell.'!E115</f>
        <v>0</v>
      </c>
    </row>
    <row r="116" spans="1:6" ht="21.75" customHeight="1">
      <c r="A116" s="368" t="s">
        <v>88</v>
      </c>
      <c r="B116" s="396" t="s">
        <v>448</v>
      </c>
      <c r="C116" s="406"/>
      <c r="D116" s="406"/>
      <c r="E116" s="389"/>
      <c r="F116" s="415">
        <f>'1.1.sz.mell.'!E116-'1.3.sz.mell.'!E116</f>
        <v>0</v>
      </c>
    </row>
    <row r="117" spans="1:6" ht="24" customHeight="1">
      <c r="A117" s="368" t="s">
        <v>90</v>
      </c>
      <c r="B117" s="412" t="s">
        <v>449</v>
      </c>
      <c r="C117" s="406"/>
      <c r="D117" s="406"/>
      <c r="E117" s="389"/>
      <c r="F117" s="415">
        <f>'1.1.sz.mell.'!E117-'1.3.sz.mell.'!E117</f>
        <v>0</v>
      </c>
    </row>
    <row r="118" spans="1:6" ht="22.5">
      <c r="A118" s="368" t="s">
        <v>137</v>
      </c>
      <c r="B118" s="385" t="s">
        <v>436</v>
      </c>
      <c r="C118" s="406"/>
      <c r="D118" s="406"/>
      <c r="E118" s="389"/>
      <c r="F118" s="415">
        <f>'1.1.sz.mell.'!E118-'1.3.sz.mell.'!E118</f>
        <v>0</v>
      </c>
    </row>
    <row r="119" spans="1:6" ht="12" customHeight="1">
      <c r="A119" s="368" t="s">
        <v>138</v>
      </c>
      <c r="B119" s="385" t="s">
        <v>450</v>
      </c>
      <c r="C119" s="406"/>
      <c r="D119" s="406"/>
      <c r="E119" s="389"/>
      <c r="F119" s="415">
        <f>'1.1.sz.mell.'!E119-'1.3.sz.mell.'!E119</f>
        <v>0</v>
      </c>
    </row>
    <row r="120" spans="1:6" ht="12" customHeight="1">
      <c r="A120" s="368" t="s">
        <v>139</v>
      </c>
      <c r="B120" s="385" t="s">
        <v>451</v>
      </c>
      <c r="C120" s="406"/>
      <c r="D120" s="406"/>
      <c r="E120" s="389"/>
      <c r="F120" s="415">
        <f>'1.1.sz.mell.'!E120-'1.3.sz.mell.'!E120</f>
        <v>0</v>
      </c>
    </row>
    <row r="121" spans="1:6" s="434" customFormat="1" ht="22.5">
      <c r="A121" s="368" t="s">
        <v>452</v>
      </c>
      <c r="B121" s="385" t="s">
        <v>439</v>
      </c>
      <c r="C121" s="406"/>
      <c r="D121" s="406"/>
      <c r="E121" s="389"/>
      <c r="F121" s="415">
        <f>'1.1.sz.mell.'!E121-'1.3.sz.mell.'!E121</f>
        <v>0</v>
      </c>
    </row>
    <row r="122" spans="1:6" ht="12" customHeight="1">
      <c r="A122" s="368" t="s">
        <v>453</v>
      </c>
      <c r="B122" s="385" t="s">
        <v>454</v>
      </c>
      <c r="C122" s="406"/>
      <c r="D122" s="406"/>
      <c r="E122" s="389"/>
      <c r="F122" s="415">
        <f>'1.1.sz.mell.'!E122-'1.3.sz.mell.'!E122</f>
        <v>0</v>
      </c>
    </row>
    <row r="123" spans="1:6" ht="12" customHeight="1" thickBot="1">
      <c r="A123" s="366" t="s">
        <v>455</v>
      </c>
      <c r="B123" s="385" t="s">
        <v>456</v>
      </c>
      <c r="C123" s="408"/>
      <c r="D123" s="408"/>
      <c r="E123" s="391"/>
      <c r="F123" s="415">
        <f>'1.1.sz.mell.'!E123-'1.3.sz.mell.'!E123</f>
        <v>0</v>
      </c>
    </row>
    <row r="124" spans="1:6" ht="12" customHeight="1" thickBot="1">
      <c r="A124" s="373" t="s">
        <v>8</v>
      </c>
      <c r="B124" s="381" t="s">
        <v>457</v>
      </c>
      <c r="C124" s="405">
        <f>+C125+C126</f>
        <v>0</v>
      </c>
      <c r="D124" s="405">
        <f>+D125+D126</f>
        <v>0</v>
      </c>
      <c r="E124" s="388">
        <f>+E125+E126</f>
        <v>0</v>
      </c>
      <c r="F124" s="415">
        <f>'1.1.sz.mell.'!E124-'1.3.sz.mell.'!E124</f>
        <v>0</v>
      </c>
    </row>
    <row r="125" spans="1:6" ht="12" customHeight="1">
      <c r="A125" s="368" t="s">
        <v>60</v>
      </c>
      <c r="B125" s="362" t="s">
        <v>46</v>
      </c>
      <c r="C125" s="407"/>
      <c r="D125" s="407"/>
      <c r="E125" s="390"/>
      <c r="F125" s="415">
        <f>'1.1.sz.mell.'!E125-'1.3.sz.mell.'!E125</f>
        <v>0</v>
      </c>
    </row>
    <row r="126" spans="1:6" ht="12" customHeight="1" thickBot="1">
      <c r="A126" s="369" t="s">
        <v>61</v>
      </c>
      <c r="B126" s="365" t="s">
        <v>47</v>
      </c>
      <c r="C126" s="408"/>
      <c r="D126" s="408"/>
      <c r="E126" s="391"/>
      <c r="F126" s="415">
        <f>'1.1.sz.mell.'!E126-'1.3.sz.mell.'!E126</f>
        <v>0</v>
      </c>
    </row>
    <row r="127" spans="1:6" ht="12" customHeight="1" thickBot="1">
      <c r="A127" s="373" t="s">
        <v>9</v>
      </c>
      <c r="B127" s="381" t="s">
        <v>458</v>
      </c>
      <c r="C127" s="405">
        <f>+C93+C110+C124</f>
        <v>374417</v>
      </c>
      <c r="D127" s="405">
        <f>+D93+D110+D124</f>
        <v>405396</v>
      </c>
      <c r="E127" s="388">
        <f>+E93+E110+E124</f>
        <v>323654</v>
      </c>
      <c r="F127" s="415">
        <f>'1.1.sz.mell.'!E127-'1.3.sz.mell.'!E127</f>
        <v>323655</v>
      </c>
    </row>
    <row r="128" spans="1:6" ht="12" customHeight="1" thickBot="1">
      <c r="A128" s="373" t="s">
        <v>10</v>
      </c>
      <c r="B128" s="381" t="s">
        <v>459</v>
      </c>
      <c r="C128" s="405">
        <f>+C129+C130+C131</f>
        <v>0</v>
      </c>
      <c r="D128" s="405">
        <f>+D129+D130+D131</f>
        <v>0</v>
      </c>
      <c r="E128" s="388">
        <f>+E129+E130+E131</f>
        <v>0</v>
      </c>
      <c r="F128" s="415">
        <f>'1.1.sz.mell.'!E128-'1.3.sz.mell.'!E128</f>
        <v>0</v>
      </c>
    </row>
    <row r="129" spans="1:6" ht="12" customHeight="1">
      <c r="A129" s="368" t="s">
        <v>64</v>
      </c>
      <c r="B129" s="362" t="s">
        <v>460</v>
      </c>
      <c r="C129" s="406"/>
      <c r="D129" s="406"/>
      <c r="E129" s="389"/>
      <c r="F129" s="415">
        <f>'1.1.sz.mell.'!E129-'1.3.sz.mell.'!E129</f>
        <v>0</v>
      </c>
    </row>
    <row r="130" spans="1:6" ht="12" customHeight="1">
      <c r="A130" s="368" t="s">
        <v>65</v>
      </c>
      <c r="B130" s="362" t="s">
        <v>461</v>
      </c>
      <c r="C130" s="406"/>
      <c r="D130" s="406"/>
      <c r="E130" s="389"/>
      <c r="F130" s="415">
        <f>'1.1.sz.mell.'!E130-'1.3.sz.mell.'!E130</f>
        <v>0</v>
      </c>
    </row>
    <row r="131" spans="1:6" ht="12" customHeight="1" thickBot="1">
      <c r="A131" s="366" t="s">
        <v>66</v>
      </c>
      <c r="B131" s="360" t="s">
        <v>462</v>
      </c>
      <c r="C131" s="406"/>
      <c r="D131" s="406"/>
      <c r="E131" s="389"/>
      <c r="F131" s="415">
        <f>'1.1.sz.mell.'!E131-'1.3.sz.mell.'!E131</f>
        <v>0</v>
      </c>
    </row>
    <row r="132" spans="1:6" ht="12" customHeight="1" thickBot="1">
      <c r="A132" s="373" t="s">
        <v>11</v>
      </c>
      <c r="B132" s="381" t="s">
        <v>463</v>
      </c>
      <c r="C132" s="405"/>
      <c r="D132" s="405"/>
      <c r="E132" s="399"/>
      <c r="F132" s="415">
        <f>'1.1.sz.mell.'!E132-'1.3.sz.mell.'!E132</f>
        <v>0</v>
      </c>
    </row>
    <row r="133" spans="1:6" ht="12" customHeight="1">
      <c r="A133" s="368" t="s">
        <v>67</v>
      </c>
      <c r="B133" s="362" t="s">
        <v>464</v>
      </c>
      <c r="C133" s="406"/>
      <c r="D133" s="406"/>
      <c r="E133" s="389"/>
      <c r="F133" s="415">
        <f>'1.1.sz.mell.'!E133-'1.3.sz.mell.'!E133</f>
        <v>0</v>
      </c>
    </row>
    <row r="134" spans="1:6" ht="12" customHeight="1">
      <c r="A134" s="675" t="s">
        <v>68</v>
      </c>
      <c r="B134" s="361" t="s">
        <v>465</v>
      </c>
      <c r="C134" s="406"/>
      <c r="D134" s="406"/>
      <c r="E134" s="389"/>
      <c r="F134" s="415">
        <f>'1.1.sz.mell.'!E134-'1.3.sz.mell.'!E134</f>
        <v>0</v>
      </c>
    </row>
    <row r="135" spans="1:6" ht="12" customHeight="1">
      <c r="A135" s="675" t="s">
        <v>360</v>
      </c>
      <c r="B135" s="362" t="s">
        <v>466</v>
      </c>
      <c r="C135" s="406"/>
      <c r="D135" s="406"/>
      <c r="E135" s="389"/>
      <c r="F135" s="415">
        <f>'1.1.sz.mell.'!E135-'1.3.sz.mell.'!E135</f>
        <v>0</v>
      </c>
    </row>
    <row r="136" spans="1:6" ht="12" customHeight="1" thickBot="1">
      <c r="A136" s="676" t="s">
        <v>362</v>
      </c>
      <c r="B136" s="360" t="s">
        <v>467</v>
      </c>
      <c r="C136" s="406"/>
      <c r="D136" s="406"/>
      <c r="E136" s="389"/>
      <c r="F136" s="415">
        <f>'1.1.sz.mell.'!E136-'1.3.sz.mell.'!E136</f>
        <v>0</v>
      </c>
    </row>
    <row r="137" spans="1:6" ht="12" customHeight="1" thickBot="1">
      <c r="A137" s="373" t="s">
        <v>12</v>
      </c>
      <c r="B137" s="381" t="s">
        <v>680</v>
      </c>
      <c r="C137" s="411">
        <f>+C138+C139+C140+C141+C142</f>
        <v>113062</v>
      </c>
      <c r="D137" s="411">
        <f>+D138+D139+D140+D141+D142</f>
        <v>112574</v>
      </c>
      <c r="E137" s="411">
        <f>+E138+E139+E140+E141+E142</f>
        <v>100414</v>
      </c>
      <c r="F137" s="415">
        <f>'1.1.sz.mell.'!E137-'1.3.sz.mell.'!E137</f>
        <v>100414</v>
      </c>
    </row>
    <row r="138" spans="1:6" ht="12" customHeight="1">
      <c r="A138" s="368" t="s">
        <v>69</v>
      </c>
      <c r="B138" s="362" t="s">
        <v>468</v>
      </c>
      <c r="C138" s="406"/>
      <c r="D138" s="406"/>
      <c r="E138" s="389"/>
      <c r="F138" s="415">
        <f>'1.1.sz.mell.'!E138-'1.3.sz.mell.'!E138</f>
        <v>0</v>
      </c>
    </row>
    <row r="139" spans="1:6" ht="12" customHeight="1">
      <c r="A139" s="368" t="s">
        <v>70</v>
      </c>
      <c r="B139" s="362" t="s">
        <v>469</v>
      </c>
      <c r="C139" s="406">
        <v>4852</v>
      </c>
      <c r="D139" s="406">
        <v>4852</v>
      </c>
      <c r="E139" s="389">
        <v>4852</v>
      </c>
      <c r="F139" s="415">
        <f>'1.1.sz.mell.'!E139-'1.3.sz.mell.'!E139</f>
        <v>4852</v>
      </c>
    </row>
    <row r="140" spans="1:6" ht="12" customHeight="1">
      <c r="A140" s="675" t="s">
        <v>369</v>
      </c>
      <c r="B140" s="396" t="s">
        <v>739</v>
      </c>
      <c r="C140" s="406">
        <v>108210</v>
      </c>
      <c r="D140" s="406">
        <v>107722</v>
      </c>
      <c r="E140" s="389">
        <v>95562</v>
      </c>
      <c r="F140" s="415">
        <f>'1.1.sz.mell.'!E140-'1.3.sz.mell.'!E140</f>
        <v>95562</v>
      </c>
    </row>
    <row r="141" spans="1:6" ht="12" customHeight="1">
      <c r="A141" s="675" t="s">
        <v>371</v>
      </c>
      <c r="B141" s="587" t="s">
        <v>595</v>
      </c>
      <c r="C141" s="406"/>
      <c r="D141" s="406"/>
      <c r="E141" s="389"/>
      <c r="F141" s="415">
        <f>'1.1.sz.mell.'!E141-'1.3.sz.mell.'!E141</f>
        <v>0</v>
      </c>
    </row>
    <row r="142" spans="1:6" ht="12" customHeight="1" thickBot="1">
      <c r="A142" s="676" t="s">
        <v>678</v>
      </c>
      <c r="B142" s="689" t="s">
        <v>513</v>
      </c>
      <c r="C142" s="406"/>
      <c r="D142" s="406"/>
      <c r="E142" s="389"/>
      <c r="F142" s="415">
        <f>'1.1.sz.mell.'!E142-'1.3.sz.mell.'!E142</f>
        <v>0</v>
      </c>
    </row>
    <row r="143" spans="1:9" ht="15" customHeight="1" thickBot="1">
      <c r="A143" s="373" t="s">
        <v>13</v>
      </c>
      <c r="B143" s="381" t="s">
        <v>472</v>
      </c>
      <c r="C143" s="98">
        <f>+C144+C145+C146+C147</f>
        <v>0</v>
      </c>
      <c r="D143" s="98">
        <f>+D144+D145+D146+D147</f>
        <v>0</v>
      </c>
      <c r="E143" s="357">
        <f>+E144+E145+E146+E147</f>
        <v>0</v>
      </c>
      <c r="F143" s="415">
        <f>'1.1.sz.mell.'!E143-'1.3.sz.mell.'!E143</f>
        <v>0</v>
      </c>
      <c r="G143" s="423"/>
      <c r="H143" s="423"/>
      <c r="I143" s="423"/>
    </row>
    <row r="144" spans="1:6" s="415" customFormat="1" ht="12.75" customHeight="1">
      <c r="A144" s="368" t="s">
        <v>130</v>
      </c>
      <c r="B144" s="362" t="s">
        <v>473</v>
      </c>
      <c r="C144" s="406"/>
      <c r="D144" s="406"/>
      <c r="E144" s="389"/>
      <c r="F144" s="415">
        <f>'1.1.sz.mell.'!E144-'1.3.sz.mell.'!E144</f>
        <v>0</v>
      </c>
    </row>
    <row r="145" spans="1:6" ht="12.75" customHeight="1">
      <c r="A145" s="368" t="s">
        <v>131</v>
      </c>
      <c r="B145" s="362" t="s">
        <v>474</v>
      </c>
      <c r="C145" s="406"/>
      <c r="D145" s="406"/>
      <c r="E145" s="389"/>
      <c r="F145" s="415">
        <f>'1.1.sz.mell.'!E145-'1.3.sz.mell.'!E145</f>
        <v>0</v>
      </c>
    </row>
    <row r="146" spans="1:6" ht="12.75" customHeight="1">
      <c r="A146" s="368" t="s">
        <v>158</v>
      </c>
      <c r="B146" s="362" t="s">
        <v>475</v>
      </c>
      <c r="C146" s="406"/>
      <c r="D146" s="406"/>
      <c r="E146" s="389"/>
      <c r="F146" s="415">
        <f>'1.1.sz.mell.'!E146-'1.3.sz.mell.'!E146</f>
        <v>0</v>
      </c>
    </row>
    <row r="147" spans="1:6" ht="12.75" customHeight="1" thickBot="1">
      <c r="A147" s="368" t="s">
        <v>377</v>
      </c>
      <c r="B147" s="362" t="s">
        <v>476</v>
      </c>
      <c r="C147" s="406"/>
      <c r="D147" s="406"/>
      <c r="E147" s="389"/>
      <c r="F147" s="415">
        <f>'1.1.sz.mell.'!E147-'1.3.sz.mell.'!E147</f>
        <v>0</v>
      </c>
    </row>
    <row r="148" spans="1:6" ht="16.5" thickBot="1">
      <c r="A148" s="373" t="s">
        <v>14</v>
      </c>
      <c r="B148" s="381" t="s">
        <v>477</v>
      </c>
      <c r="C148" s="355">
        <f>+C128+C132+C137+C143</f>
        <v>113062</v>
      </c>
      <c r="D148" s="355">
        <f>+D128+D132+D137+D143</f>
        <v>112574</v>
      </c>
      <c r="E148" s="356">
        <f>+E128+E132+E137+E143</f>
        <v>100414</v>
      </c>
      <c r="F148" s="415">
        <f>'1.1.sz.mell.'!E148-'1.3.sz.mell.'!E148</f>
        <v>100414</v>
      </c>
    </row>
    <row r="149" spans="1:6" ht="16.5" thickBot="1">
      <c r="A149" s="398" t="s">
        <v>15</v>
      </c>
      <c r="B149" s="401" t="s">
        <v>478</v>
      </c>
      <c r="C149" s="355">
        <f>+C127+C148</f>
        <v>487479</v>
      </c>
      <c r="D149" s="355">
        <f>+D127+D148</f>
        <v>517970</v>
      </c>
      <c r="E149" s="356">
        <f>+E127+E148</f>
        <v>424068</v>
      </c>
      <c r="F149" s="415">
        <f>'1.1.sz.mell.'!E149-'1.3.sz.mell.'!E149</f>
        <v>424069</v>
      </c>
    </row>
    <row r="150" ht="15.75">
      <c r="F150" s="415">
        <f>'1.1.sz.mell.'!E150-'1.3.sz.mell.'!E150</f>
        <v>0</v>
      </c>
    </row>
    <row r="151" spans="1:6" ht="18.75" customHeight="1">
      <c r="A151" s="743" t="s">
        <v>479</v>
      </c>
      <c r="B151" s="743"/>
      <c r="C151" s="743"/>
      <c r="D151" s="743"/>
      <c r="E151" s="743"/>
      <c r="F151" s="415">
        <f>'1.1.sz.mell.'!E151-'1.3.sz.mell.'!E151</f>
        <v>0</v>
      </c>
    </row>
    <row r="152" spans="1:6" ht="13.5" customHeight="1" thickBot="1">
      <c r="A152" s="383" t="s">
        <v>112</v>
      </c>
      <c r="B152" s="383"/>
      <c r="C152" s="413"/>
      <c r="E152" s="400" t="s">
        <v>157</v>
      </c>
      <c r="F152" s="415"/>
    </row>
    <row r="153" spans="1:6" ht="21.75" thickBot="1">
      <c r="A153" s="373">
        <v>1</v>
      </c>
      <c r="B153" s="376" t="s">
        <v>480</v>
      </c>
      <c r="C153" s="399">
        <f>+C61-C127</f>
        <v>-28867</v>
      </c>
      <c r="D153" s="399">
        <f>+D61-D127</f>
        <v>-50605</v>
      </c>
      <c r="E153" s="399">
        <f>+E61-E127</f>
        <v>62332</v>
      </c>
      <c r="F153" s="415"/>
    </row>
    <row r="154" spans="1:6" ht="21.75" thickBot="1">
      <c r="A154" s="373" t="s">
        <v>7</v>
      </c>
      <c r="B154" s="376" t="s">
        <v>481</v>
      </c>
      <c r="C154" s="399">
        <f>+C85-C148</f>
        <v>29167</v>
      </c>
      <c r="D154" s="399">
        <f>+D85-D148</f>
        <v>50605</v>
      </c>
      <c r="E154" s="399">
        <f>+E85-E148</f>
        <v>56481</v>
      </c>
      <c r="F154" s="415"/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spans="3:5" s="402" customFormat="1" ht="12.75" customHeight="1">
      <c r="C164" s="403"/>
      <c r="D164" s="403"/>
      <c r="E164" s="403"/>
    </row>
  </sheetData>
  <sheetProtection/>
  <mergeCells count="9">
    <mergeCell ref="A151:E151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Alattyán Község Önkormányzata
2016. ÉVI ZÁRSZÁMADÁS
KÖTELEZŐ FELADATAINAK MÉRLEGE 
&amp;R&amp;"Times New Roman CE,Félkövér dőlt"&amp;11 1.2. melléklet a ....../2017. (......) önkormányzati rendelethez</oddHeader>
  </headerFooter>
  <rowBreaks count="1" manualBreakCount="1">
    <brk id="87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8"/>
  <sheetViews>
    <sheetView workbookViewId="0" topLeftCell="A7">
      <selection activeCell="M34" activeCellId="1" sqref="I13 M34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51</v>
      </c>
      <c r="K1" s="760" t="str">
        <f>+CONCATENATE("2. tájékoztató tábla a ......../",LEFT(ÖSSZEFÜGGÉSEK!A4,4)+1,". (........) önkormányzati rendelethez")</f>
        <v>2. tájékoztató tábla a ......../2017. (........) önkormányzati rendelethez</v>
      </c>
    </row>
    <row r="2" spans="1:11" s="122" customFormat="1" ht="26.25" customHeight="1">
      <c r="A2" s="804" t="s">
        <v>59</v>
      </c>
      <c r="B2" s="806" t="s">
        <v>188</v>
      </c>
      <c r="C2" s="806" t="s">
        <v>189</v>
      </c>
      <c r="D2" s="806" t="s">
        <v>190</v>
      </c>
      <c r="E2" s="806" t="str">
        <f>+CONCATENATE(LEFT(ÖSSZEFÜGGÉSEK!A4,4),". évi teljesítés")</f>
        <v>2016. évi teljesítés</v>
      </c>
      <c r="F2" s="119" t="s">
        <v>191</v>
      </c>
      <c r="G2" s="120"/>
      <c r="H2" s="120"/>
      <c r="I2" s="121"/>
      <c r="J2" s="809" t="s">
        <v>192</v>
      </c>
      <c r="K2" s="760"/>
    </row>
    <row r="3" spans="1:11" s="126" customFormat="1" ht="32.25" customHeight="1" thickBot="1">
      <c r="A3" s="805"/>
      <c r="B3" s="807"/>
      <c r="C3" s="807"/>
      <c r="D3" s="808"/>
      <c r="E3" s="808"/>
      <c r="F3" s="123" t="str">
        <f>+CONCATENATE(LEFT(ÖSSZEFÜGGÉSEK!A4,4)+1,".")</f>
        <v>2017.</v>
      </c>
      <c r="G3" s="124" t="str">
        <f>+CONCATENATE(LEFT(ÖSSZEFÜGGÉSEK!A4,4)+2,".")</f>
        <v>2018.</v>
      </c>
      <c r="H3" s="124" t="str">
        <f>+CONCATENATE(LEFT(ÖSSZEFÜGGÉSEK!A4,4)+3,".")</f>
        <v>2019.</v>
      </c>
      <c r="I3" s="125" t="str">
        <f>+CONCATENATE(LEFT(ÖSSZEFÜGGÉSEK!A4,4)+3,". után")</f>
        <v>2019. után</v>
      </c>
      <c r="J3" s="810"/>
      <c r="K3" s="760"/>
    </row>
    <row r="4" spans="1:11" s="128" customFormat="1" ht="13.5" customHeight="1" thickBot="1">
      <c r="A4" s="595" t="s">
        <v>426</v>
      </c>
      <c r="B4" s="127" t="s">
        <v>596</v>
      </c>
      <c r="C4" s="596" t="s">
        <v>428</v>
      </c>
      <c r="D4" s="596" t="s">
        <v>429</v>
      </c>
      <c r="E4" s="596" t="s">
        <v>430</v>
      </c>
      <c r="F4" s="596" t="s">
        <v>506</v>
      </c>
      <c r="G4" s="596" t="s">
        <v>507</v>
      </c>
      <c r="H4" s="596" t="s">
        <v>508</v>
      </c>
      <c r="I4" s="596" t="s">
        <v>509</v>
      </c>
      <c r="J4" s="597" t="s">
        <v>701</v>
      </c>
      <c r="K4" s="760"/>
    </row>
    <row r="5" spans="1:11" ht="33.75" customHeight="1">
      <c r="A5" s="129" t="s">
        <v>6</v>
      </c>
      <c r="B5" s="130" t="s">
        <v>193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3">SUM(F5:I5)</f>
        <v>0</v>
      </c>
      <c r="K5" s="760"/>
    </row>
    <row r="6" spans="1:11" ht="12.75">
      <c r="A6" s="135" t="s">
        <v>7</v>
      </c>
      <c r="B6" s="136" t="s">
        <v>194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60"/>
    </row>
    <row r="7" spans="1:11" ht="12.75">
      <c r="A7" s="135" t="s">
        <v>8</v>
      </c>
      <c r="B7" s="136" t="s">
        <v>194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60"/>
    </row>
    <row r="8" spans="1:11" ht="36" customHeight="1">
      <c r="A8" s="135" t="s">
        <v>9</v>
      </c>
      <c r="B8" s="139" t="s">
        <v>195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60"/>
    </row>
    <row r="9" spans="1:11" ht="12.75">
      <c r="A9" s="135" t="s">
        <v>10</v>
      </c>
      <c r="B9" s="136" t="s">
        <v>194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60"/>
    </row>
    <row r="10" spans="1:11" ht="12.75">
      <c r="A10" s="135" t="s">
        <v>11</v>
      </c>
      <c r="B10" s="136" t="s">
        <v>194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60"/>
    </row>
    <row r="11" spans="1:11" ht="21" customHeight="1">
      <c r="A11" s="135" t="s">
        <v>12</v>
      </c>
      <c r="B11" s="144" t="s">
        <v>196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60"/>
    </row>
    <row r="12" spans="1:11" ht="21" customHeight="1">
      <c r="A12" s="135" t="s">
        <v>13</v>
      </c>
      <c r="B12" s="136" t="s">
        <v>194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60"/>
    </row>
    <row r="13" spans="1:11" ht="21" customHeight="1">
      <c r="A13" s="135" t="s">
        <v>14</v>
      </c>
      <c r="B13" s="144" t="s">
        <v>197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60"/>
    </row>
    <row r="14" spans="1:11" ht="21" customHeight="1">
      <c r="A14" s="135" t="s">
        <v>15</v>
      </c>
      <c r="B14" s="136" t="s">
        <v>788</v>
      </c>
      <c r="C14" s="137"/>
      <c r="D14" s="2"/>
      <c r="E14" s="2"/>
      <c r="F14" s="2"/>
      <c r="G14" s="2"/>
      <c r="H14" s="2"/>
      <c r="I14" s="48"/>
      <c r="J14" s="138"/>
      <c r="K14" s="760"/>
    </row>
    <row r="15" spans="1:11" ht="21" customHeight="1">
      <c r="A15" s="135" t="s">
        <v>16</v>
      </c>
      <c r="B15" s="139" t="s">
        <v>198</v>
      </c>
      <c r="C15" s="706"/>
      <c r="D15" s="145">
        <f aca="true" t="shared" si="5" ref="D15:J15">SUM(D16:D17)</f>
        <v>650</v>
      </c>
      <c r="E15" s="145">
        <f t="shared" si="5"/>
        <v>54</v>
      </c>
      <c r="F15" s="145">
        <f t="shared" si="5"/>
        <v>56</v>
      </c>
      <c r="G15" s="145">
        <f t="shared" si="5"/>
        <v>42</v>
      </c>
      <c r="H15" s="145">
        <f t="shared" si="5"/>
        <v>22</v>
      </c>
      <c r="I15" s="145">
        <f t="shared" si="5"/>
        <v>16</v>
      </c>
      <c r="J15" s="145">
        <f t="shared" si="5"/>
        <v>136</v>
      </c>
      <c r="K15" s="760"/>
    </row>
    <row r="16" spans="1:11" ht="22.5" customHeight="1">
      <c r="A16" s="135" t="s">
        <v>17</v>
      </c>
      <c r="B16" s="136" t="s">
        <v>789</v>
      </c>
      <c r="C16" s="707"/>
      <c r="D16" s="2"/>
      <c r="E16" s="2"/>
      <c r="F16" s="2"/>
      <c r="G16" s="2"/>
      <c r="H16" s="2"/>
      <c r="I16" s="48"/>
      <c r="J16" s="138"/>
      <c r="K16" s="760"/>
    </row>
    <row r="17" spans="1:11" ht="21" customHeight="1" thickBot="1">
      <c r="A17" s="709" t="s">
        <v>18</v>
      </c>
      <c r="B17" s="710" t="s">
        <v>786</v>
      </c>
      <c r="C17" s="708">
        <v>2008</v>
      </c>
      <c r="D17" s="146">
        <v>650</v>
      </c>
      <c r="E17" s="146">
        <v>54</v>
      </c>
      <c r="F17" s="146">
        <v>56</v>
      </c>
      <c r="G17" s="146">
        <v>42</v>
      </c>
      <c r="H17" s="146">
        <v>22</v>
      </c>
      <c r="I17" s="147">
        <v>16</v>
      </c>
      <c r="J17" s="138">
        <v>136</v>
      </c>
      <c r="K17" s="760"/>
    </row>
    <row r="18" spans="1:11" ht="21" customHeight="1" thickBot="1">
      <c r="A18" s="148" t="s">
        <v>19</v>
      </c>
      <c r="B18" s="149" t="s">
        <v>199</v>
      </c>
      <c r="C18" s="150"/>
      <c r="D18" s="151">
        <f aca="true" t="shared" si="6" ref="D18:J18">D5+D8+D11+D13+D15</f>
        <v>650</v>
      </c>
      <c r="E18" s="151">
        <f t="shared" si="6"/>
        <v>54</v>
      </c>
      <c r="F18" s="151">
        <f t="shared" si="6"/>
        <v>56</v>
      </c>
      <c r="G18" s="151">
        <f t="shared" si="6"/>
        <v>42</v>
      </c>
      <c r="H18" s="151">
        <f t="shared" si="6"/>
        <v>22</v>
      </c>
      <c r="I18" s="152">
        <f t="shared" si="6"/>
        <v>16</v>
      </c>
      <c r="J18" s="153">
        <f t="shared" si="6"/>
        <v>136</v>
      </c>
      <c r="K18" s="760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9"/>
  <sheetViews>
    <sheetView view="pageBreakPreview" zoomScale="60" workbookViewId="0" topLeftCell="A1">
      <selection activeCell="M34" activeCellId="1" sqref="I13 M34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8" customFormat="1" ht="15.75" thickBot="1">
      <c r="A1" s="154"/>
      <c r="B1" s="18" t="s">
        <v>754</v>
      </c>
      <c r="H1" s="155" t="s">
        <v>51</v>
      </c>
      <c r="I1" s="811" t="str">
        <f>+CONCATENATE("3. tájékoztató tábla a ......../",LEFT(ÖSSZEFÜGGÉSEK!A4,4)+1,". (........) önkormányzati rendelethez")</f>
        <v>3. tájékoztató tábla a ......../2017. (........) önkormányzati rendelethez</v>
      </c>
    </row>
    <row r="2" spans="1:9" s="122" customFormat="1" ht="26.25" customHeight="1">
      <c r="A2" s="772" t="s">
        <v>59</v>
      </c>
      <c r="B2" s="815" t="s">
        <v>200</v>
      </c>
      <c r="C2" s="772" t="s">
        <v>201</v>
      </c>
      <c r="D2" s="772" t="s">
        <v>202</v>
      </c>
      <c r="E2" s="817" t="str">
        <f>+CONCATENATE("Hitel, kölcsön állomány ",LEFT(ÖSSZEFÜGGÉSEK!A4,4),". dec. 31-én")</f>
        <v>Hitel, kölcsön állomány 2016. dec. 31-én</v>
      </c>
      <c r="F2" s="819" t="s">
        <v>203</v>
      </c>
      <c r="G2" s="820"/>
      <c r="H2" s="812" t="str">
        <f>+CONCATENATE(LEFT(ÖSSZEFÜGGÉSEK!A4,4)+2,". után")</f>
        <v>2018. után</v>
      </c>
      <c r="I2" s="811"/>
    </row>
    <row r="3" spans="1:9" s="126" customFormat="1" ht="40.5" customHeight="1" thickBot="1">
      <c r="A3" s="814"/>
      <c r="B3" s="816"/>
      <c r="C3" s="816"/>
      <c r="D3" s="814"/>
      <c r="E3" s="818"/>
      <c r="F3" s="156" t="str">
        <f>+CONCATENATE(LEFT(ÖSSZEFÜGGÉSEK!A4,4)+1,".")</f>
        <v>2017.</v>
      </c>
      <c r="G3" s="157" t="str">
        <f>+CONCATENATE(LEFT(ÖSSZEFÜGGÉSEK!A4,4)+2,".")</f>
        <v>2018.</v>
      </c>
      <c r="H3" s="813"/>
      <c r="I3" s="811"/>
    </row>
    <row r="4" spans="1:9" s="161" customFormat="1" ht="12.75" customHeight="1" thickBot="1">
      <c r="A4" s="158" t="s">
        <v>426</v>
      </c>
      <c r="B4" s="115" t="s">
        <v>427</v>
      </c>
      <c r="C4" s="115" t="s">
        <v>428</v>
      </c>
      <c r="D4" s="159" t="s">
        <v>429</v>
      </c>
      <c r="E4" s="158" t="s">
        <v>430</v>
      </c>
      <c r="F4" s="159" t="s">
        <v>506</v>
      </c>
      <c r="G4" s="159" t="s">
        <v>507</v>
      </c>
      <c r="H4" s="160" t="s">
        <v>508</v>
      </c>
      <c r="I4" s="811"/>
    </row>
    <row r="5" spans="1:9" ht="22.5" customHeight="1" thickBot="1">
      <c r="A5" s="162" t="s">
        <v>6</v>
      </c>
      <c r="B5" s="163" t="s">
        <v>204</v>
      </c>
      <c r="C5" s="164"/>
      <c r="D5" s="165"/>
      <c r="E5" s="166">
        <f>SUM(E6:E11)</f>
        <v>0</v>
      </c>
      <c r="F5" s="167">
        <f>SUM(F6:F11)</f>
        <v>0</v>
      </c>
      <c r="G5" s="167">
        <f>SUM(G6:G11)</f>
        <v>0</v>
      </c>
      <c r="H5" s="168">
        <f>SUM(H6:H11)</f>
        <v>0</v>
      </c>
      <c r="I5" s="811"/>
    </row>
    <row r="6" spans="1:9" ht="22.5" customHeight="1">
      <c r="A6" s="169" t="s">
        <v>7</v>
      </c>
      <c r="B6" s="170" t="s">
        <v>194</v>
      </c>
      <c r="C6" s="171"/>
      <c r="D6" s="172"/>
      <c r="E6" s="173"/>
      <c r="F6" s="2"/>
      <c r="G6" s="2"/>
      <c r="H6" s="174"/>
      <c r="I6" s="811"/>
    </row>
    <row r="7" spans="1:9" ht="22.5" customHeight="1">
      <c r="A7" s="169" t="s">
        <v>8</v>
      </c>
      <c r="B7" s="170" t="s">
        <v>194</v>
      </c>
      <c r="C7" s="171"/>
      <c r="D7" s="172"/>
      <c r="E7" s="173"/>
      <c r="F7" s="2"/>
      <c r="G7" s="2"/>
      <c r="H7" s="174"/>
      <c r="I7" s="811"/>
    </row>
    <row r="8" spans="1:9" ht="22.5" customHeight="1">
      <c r="A8" s="169" t="s">
        <v>9</v>
      </c>
      <c r="B8" s="170" t="s">
        <v>194</v>
      </c>
      <c r="C8" s="171"/>
      <c r="D8" s="172"/>
      <c r="E8" s="173"/>
      <c r="F8" s="2"/>
      <c r="G8" s="2"/>
      <c r="H8" s="174"/>
      <c r="I8" s="811"/>
    </row>
    <row r="9" spans="1:9" ht="22.5" customHeight="1">
      <c r="A9" s="169" t="s">
        <v>10</v>
      </c>
      <c r="B9" s="170" t="s">
        <v>194</v>
      </c>
      <c r="C9" s="171"/>
      <c r="D9" s="172"/>
      <c r="E9" s="173"/>
      <c r="F9" s="2"/>
      <c r="G9" s="2"/>
      <c r="H9" s="174"/>
      <c r="I9" s="811"/>
    </row>
    <row r="10" spans="1:9" ht="22.5" customHeight="1">
      <c r="A10" s="169" t="s">
        <v>11</v>
      </c>
      <c r="B10" s="170" t="s">
        <v>194</v>
      </c>
      <c r="C10" s="171"/>
      <c r="D10" s="172"/>
      <c r="E10" s="173"/>
      <c r="F10" s="2"/>
      <c r="G10" s="2"/>
      <c r="H10" s="174"/>
      <c r="I10" s="811"/>
    </row>
    <row r="11" spans="1:9" ht="22.5" customHeight="1" thickBot="1">
      <c r="A11" s="169" t="s">
        <v>12</v>
      </c>
      <c r="B11" s="170" t="s">
        <v>194</v>
      </c>
      <c r="C11" s="171"/>
      <c r="D11" s="172"/>
      <c r="E11" s="173"/>
      <c r="F11" s="2"/>
      <c r="G11" s="2"/>
      <c r="H11" s="174"/>
      <c r="I11" s="811"/>
    </row>
    <row r="12" spans="1:9" ht="22.5" customHeight="1" thickBot="1">
      <c r="A12" s="162" t="s">
        <v>13</v>
      </c>
      <c r="B12" s="163" t="s">
        <v>205</v>
      </c>
      <c r="C12" s="175"/>
      <c r="D12" s="176"/>
      <c r="E12" s="166">
        <f>SUM(E13:E18)</f>
        <v>0</v>
      </c>
      <c r="F12" s="167">
        <f>SUM(F13:F18)</f>
        <v>0</v>
      </c>
      <c r="G12" s="167">
        <f>SUM(G13:G18)</f>
        <v>0</v>
      </c>
      <c r="H12" s="168">
        <f>SUM(H13:H18)</f>
        <v>0</v>
      </c>
      <c r="I12" s="811"/>
    </row>
    <row r="13" spans="1:9" ht="22.5" customHeight="1">
      <c r="A13" s="169" t="s">
        <v>14</v>
      </c>
      <c r="B13" s="170" t="s">
        <v>194</v>
      </c>
      <c r="C13" s="171"/>
      <c r="D13" s="172"/>
      <c r="E13" s="173"/>
      <c r="F13" s="2"/>
      <c r="G13" s="2"/>
      <c r="H13" s="174"/>
      <c r="I13" s="811"/>
    </row>
    <row r="14" spans="1:9" ht="22.5" customHeight="1">
      <c r="A14" s="169" t="s">
        <v>15</v>
      </c>
      <c r="B14" s="170" t="s">
        <v>194</v>
      </c>
      <c r="C14" s="171"/>
      <c r="D14" s="172"/>
      <c r="E14" s="173"/>
      <c r="F14" s="2"/>
      <c r="G14" s="2"/>
      <c r="H14" s="174"/>
      <c r="I14" s="811"/>
    </row>
    <row r="15" spans="1:9" ht="22.5" customHeight="1">
      <c r="A15" s="169" t="s">
        <v>16</v>
      </c>
      <c r="B15" s="170" t="s">
        <v>194</v>
      </c>
      <c r="C15" s="171"/>
      <c r="D15" s="172"/>
      <c r="E15" s="173"/>
      <c r="F15" s="2"/>
      <c r="G15" s="2"/>
      <c r="H15" s="174"/>
      <c r="I15" s="811"/>
    </row>
    <row r="16" spans="1:9" ht="22.5" customHeight="1">
      <c r="A16" s="169" t="s">
        <v>17</v>
      </c>
      <c r="B16" s="170" t="s">
        <v>194</v>
      </c>
      <c r="C16" s="171"/>
      <c r="D16" s="172"/>
      <c r="E16" s="173"/>
      <c r="F16" s="2"/>
      <c r="G16" s="2"/>
      <c r="H16" s="174"/>
      <c r="I16" s="811"/>
    </row>
    <row r="17" spans="1:9" ht="22.5" customHeight="1">
      <c r="A17" s="169" t="s">
        <v>18</v>
      </c>
      <c r="B17" s="170" t="s">
        <v>194</v>
      </c>
      <c r="C17" s="171"/>
      <c r="D17" s="172"/>
      <c r="E17" s="173"/>
      <c r="F17" s="2"/>
      <c r="G17" s="2"/>
      <c r="H17" s="174"/>
      <c r="I17" s="811"/>
    </row>
    <row r="18" spans="1:9" ht="22.5" customHeight="1" thickBot="1">
      <c r="A18" s="169" t="s">
        <v>19</v>
      </c>
      <c r="B18" s="170" t="s">
        <v>194</v>
      </c>
      <c r="C18" s="171"/>
      <c r="D18" s="172"/>
      <c r="E18" s="173"/>
      <c r="F18" s="2"/>
      <c r="G18" s="2"/>
      <c r="H18" s="174"/>
      <c r="I18" s="811"/>
    </row>
    <row r="19" spans="1:9" ht="22.5" customHeight="1" thickBot="1">
      <c r="A19" s="162" t="s">
        <v>20</v>
      </c>
      <c r="B19" s="163" t="s">
        <v>702</v>
      </c>
      <c r="C19" s="164"/>
      <c r="D19" s="165"/>
      <c r="E19" s="166">
        <f>E5+E12</f>
        <v>0</v>
      </c>
      <c r="F19" s="167">
        <f>F5+F12</f>
        <v>0</v>
      </c>
      <c r="G19" s="167">
        <f>G5+G12</f>
        <v>0</v>
      </c>
      <c r="H19" s="168">
        <f>H5+H12</f>
        <v>0</v>
      </c>
      <c r="I19" s="811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4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9"/>
  <sheetViews>
    <sheetView workbookViewId="0" topLeftCell="A7">
      <selection activeCell="M34" activeCellId="1" sqref="I13 M34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35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836"/>
      <c r="C1" s="836"/>
      <c r="D1" s="836"/>
      <c r="E1" s="836"/>
      <c r="F1" s="836"/>
      <c r="G1" s="836"/>
      <c r="H1" s="836"/>
      <c r="I1" s="836"/>
      <c r="J1" s="811" t="str">
        <f>+CONCATENATE("4. tájékoztató tábla a ......../",LEFT(ÖSSZEFÜGGÉSEK!A4,4)+1,". (........) önkormányzati rendelethez")</f>
        <v>4. tájékoztató tábla a ......../2017. (........) önkormányzati rendelethez</v>
      </c>
    </row>
    <row r="2" spans="8:10" ht="14.25" thickBot="1">
      <c r="H2" s="837" t="s">
        <v>206</v>
      </c>
      <c r="I2" s="837"/>
      <c r="J2" s="811"/>
    </row>
    <row r="3" spans="1:10" ht="13.5" thickBot="1">
      <c r="A3" s="838" t="s">
        <v>4</v>
      </c>
      <c r="B3" s="840" t="s">
        <v>207</v>
      </c>
      <c r="C3" s="842" t="s">
        <v>208</v>
      </c>
      <c r="D3" s="821" t="s">
        <v>209</v>
      </c>
      <c r="E3" s="822"/>
      <c r="F3" s="822"/>
      <c r="G3" s="822"/>
      <c r="H3" s="822"/>
      <c r="I3" s="823" t="s">
        <v>210</v>
      </c>
      <c r="J3" s="811"/>
    </row>
    <row r="4" spans="1:10" s="19" customFormat="1" ht="42" customHeight="1" thickBot="1">
      <c r="A4" s="839"/>
      <c r="B4" s="841"/>
      <c r="C4" s="843"/>
      <c r="D4" s="177" t="s">
        <v>211</v>
      </c>
      <c r="E4" s="177" t="s">
        <v>212</v>
      </c>
      <c r="F4" s="177" t="s">
        <v>213</v>
      </c>
      <c r="G4" s="178" t="s">
        <v>214</v>
      </c>
      <c r="H4" s="178" t="s">
        <v>215</v>
      </c>
      <c r="I4" s="824"/>
      <c r="J4" s="811"/>
    </row>
    <row r="5" spans="1:10" s="19" customFormat="1" ht="12" customHeight="1" thickBot="1">
      <c r="A5" s="591" t="s">
        <v>426</v>
      </c>
      <c r="B5" s="179" t="s">
        <v>427</v>
      </c>
      <c r="C5" s="179" t="s">
        <v>428</v>
      </c>
      <c r="D5" s="179" t="s">
        <v>429</v>
      </c>
      <c r="E5" s="179" t="s">
        <v>430</v>
      </c>
      <c r="F5" s="179" t="s">
        <v>506</v>
      </c>
      <c r="G5" s="179" t="s">
        <v>507</v>
      </c>
      <c r="H5" s="179" t="s">
        <v>597</v>
      </c>
      <c r="I5" s="180" t="s">
        <v>598</v>
      </c>
      <c r="J5" s="811"/>
    </row>
    <row r="6" spans="1:10" s="19" customFormat="1" ht="18" customHeight="1">
      <c r="A6" s="825" t="s">
        <v>216</v>
      </c>
      <c r="B6" s="826"/>
      <c r="C6" s="826"/>
      <c r="D6" s="826"/>
      <c r="E6" s="826"/>
      <c r="F6" s="826"/>
      <c r="G6" s="826"/>
      <c r="H6" s="826"/>
      <c r="I6" s="827"/>
      <c r="J6" s="811"/>
    </row>
    <row r="7" spans="1:10" ht="15.75" customHeight="1">
      <c r="A7" s="32" t="s">
        <v>6</v>
      </c>
      <c r="B7" s="30" t="s">
        <v>217</v>
      </c>
      <c r="C7" s="22"/>
      <c r="D7" s="22"/>
      <c r="E7" s="22"/>
      <c r="F7" s="22"/>
      <c r="G7" s="182"/>
      <c r="H7" s="183">
        <f aca="true" t="shared" si="0" ref="H7:H13">SUM(D7:G7)</f>
        <v>0</v>
      </c>
      <c r="I7" s="33">
        <f aca="true" t="shared" si="1" ref="I7:I13">C7+H7</f>
        <v>0</v>
      </c>
      <c r="J7" s="811"/>
    </row>
    <row r="8" spans="1:10" ht="22.5">
      <c r="A8" s="32" t="s">
        <v>7</v>
      </c>
      <c r="B8" s="30" t="s">
        <v>149</v>
      </c>
      <c r="C8" s="22">
        <v>5318</v>
      </c>
      <c r="D8" s="22"/>
      <c r="E8" s="22"/>
      <c r="F8" s="22"/>
      <c r="G8" s="182"/>
      <c r="H8" s="183">
        <f t="shared" si="0"/>
        <v>0</v>
      </c>
      <c r="I8" s="33">
        <f t="shared" si="1"/>
        <v>5318</v>
      </c>
      <c r="J8" s="811"/>
    </row>
    <row r="9" spans="1:10" ht="22.5">
      <c r="A9" s="32" t="s">
        <v>8</v>
      </c>
      <c r="B9" s="30" t="s">
        <v>150</v>
      </c>
      <c r="C9" s="22"/>
      <c r="D9" s="22"/>
      <c r="E9" s="22"/>
      <c r="F9" s="22"/>
      <c r="G9" s="182"/>
      <c r="H9" s="183">
        <f t="shared" si="0"/>
        <v>0</v>
      </c>
      <c r="I9" s="33">
        <f t="shared" si="1"/>
        <v>0</v>
      </c>
      <c r="J9" s="811"/>
    </row>
    <row r="10" spans="1:10" ht="15.75" customHeight="1">
      <c r="A10" s="32" t="s">
        <v>9</v>
      </c>
      <c r="B10" s="30" t="s">
        <v>151</v>
      </c>
      <c r="C10" s="22"/>
      <c r="D10" s="22"/>
      <c r="E10" s="22"/>
      <c r="F10" s="22"/>
      <c r="G10" s="182"/>
      <c r="H10" s="183">
        <f t="shared" si="0"/>
        <v>0</v>
      </c>
      <c r="I10" s="33">
        <f t="shared" si="1"/>
        <v>0</v>
      </c>
      <c r="J10" s="811"/>
    </row>
    <row r="11" spans="1:10" ht="22.5">
      <c r="A11" s="32" t="s">
        <v>10</v>
      </c>
      <c r="B11" s="30" t="s">
        <v>152</v>
      </c>
      <c r="C11" s="22"/>
      <c r="D11" s="22"/>
      <c r="E11" s="22"/>
      <c r="F11" s="22"/>
      <c r="G11" s="182"/>
      <c r="H11" s="183">
        <f t="shared" si="0"/>
        <v>0</v>
      </c>
      <c r="I11" s="33">
        <f t="shared" si="1"/>
        <v>0</v>
      </c>
      <c r="J11" s="811"/>
    </row>
    <row r="12" spans="1:10" ht="15.75" customHeight="1">
      <c r="A12" s="34" t="s">
        <v>11</v>
      </c>
      <c r="B12" s="35" t="s">
        <v>218</v>
      </c>
      <c r="C12" s="23">
        <v>7025</v>
      </c>
      <c r="D12" s="23"/>
      <c r="E12" s="23"/>
      <c r="F12" s="23"/>
      <c r="G12" s="184"/>
      <c r="H12" s="183">
        <f t="shared" si="0"/>
        <v>0</v>
      </c>
      <c r="I12" s="33">
        <f t="shared" si="1"/>
        <v>7025</v>
      </c>
      <c r="J12" s="811"/>
    </row>
    <row r="13" spans="1:10" ht="15.75" customHeight="1" thickBot="1">
      <c r="A13" s="185" t="s">
        <v>12</v>
      </c>
      <c r="B13" s="186" t="s">
        <v>219</v>
      </c>
      <c r="C13" s="188">
        <v>1487</v>
      </c>
      <c r="D13" s="188"/>
      <c r="E13" s="188"/>
      <c r="F13" s="188"/>
      <c r="G13" s="189"/>
      <c r="H13" s="183">
        <f t="shared" si="0"/>
        <v>0</v>
      </c>
      <c r="I13" s="33">
        <f t="shared" si="1"/>
        <v>1487</v>
      </c>
      <c r="J13" s="811"/>
    </row>
    <row r="14" spans="1:10" s="24" customFormat="1" ht="18" customHeight="1" thickBot="1">
      <c r="A14" s="828" t="s">
        <v>220</v>
      </c>
      <c r="B14" s="829"/>
      <c r="C14" s="36">
        <f aca="true" t="shared" si="2" ref="C14:I14">SUM(C7:C13)</f>
        <v>13830</v>
      </c>
      <c r="D14" s="36">
        <f>SUM(D7:D13)</f>
        <v>0</v>
      </c>
      <c r="E14" s="36">
        <f t="shared" si="2"/>
        <v>0</v>
      </c>
      <c r="F14" s="36">
        <f t="shared" si="2"/>
        <v>0</v>
      </c>
      <c r="G14" s="190">
        <f t="shared" si="2"/>
        <v>0</v>
      </c>
      <c r="H14" s="190">
        <f t="shared" si="2"/>
        <v>0</v>
      </c>
      <c r="I14" s="37">
        <f t="shared" si="2"/>
        <v>13830</v>
      </c>
      <c r="J14" s="811"/>
    </row>
    <row r="15" spans="1:10" s="21" customFormat="1" ht="18" customHeight="1">
      <c r="A15" s="830" t="s">
        <v>221</v>
      </c>
      <c r="B15" s="831"/>
      <c r="C15" s="831"/>
      <c r="D15" s="831"/>
      <c r="E15" s="831"/>
      <c r="F15" s="831"/>
      <c r="G15" s="831"/>
      <c r="H15" s="831"/>
      <c r="I15" s="832"/>
      <c r="J15" s="811"/>
    </row>
    <row r="16" spans="1:10" s="21" customFormat="1" ht="12.75">
      <c r="A16" s="32" t="s">
        <v>6</v>
      </c>
      <c r="B16" s="30" t="s">
        <v>222</v>
      </c>
      <c r="C16" s="22"/>
      <c r="D16" s="22"/>
      <c r="E16" s="22"/>
      <c r="F16" s="22"/>
      <c r="G16" s="182"/>
      <c r="H16" s="183">
        <f>SUM(D16:G16)</f>
        <v>0</v>
      </c>
      <c r="I16" s="33">
        <f>C16+H16</f>
        <v>0</v>
      </c>
      <c r="J16" s="811"/>
    </row>
    <row r="17" spans="1:10" ht="13.5" thickBot="1">
      <c r="A17" s="185" t="s">
        <v>7</v>
      </c>
      <c r="B17" s="186" t="s">
        <v>219</v>
      </c>
      <c r="C17" s="188"/>
      <c r="D17" s="188"/>
      <c r="E17" s="188"/>
      <c r="F17" s="188"/>
      <c r="G17" s="189"/>
      <c r="H17" s="183">
        <f>SUM(D17:G17)</f>
        <v>0</v>
      </c>
      <c r="I17" s="191">
        <f>C17+H17</f>
        <v>0</v>
      </c>
      <c r="J17" s="811"/>
    </row>
    <row r="18" spans="1:10" ht="15.75" customHeight="1" thickBot="1">
      <c r="A18" s="828" t="s">
        <v>223</v>
      </c>
      <c r="B18" s="829"/>
      <c r="C18" s="36">
        <f aca="true" t="shared" si="3" ref="C18:I18">SUM(C16:C17)</f>
        <v>0</v>
      </c>
      <c r="D18" s="36">
        <f t="shared" si="3"/>
        <v>0</v>
      </c>
      <c r="E18" s="36">
        <f t="shared" si="3"/>
        <v>0</v>
      </c>
      <c r="F18" s="36">
        <f t="shared" si="3"/>
        <v>0</v>
      </c>
      <c r="G18" s="190">
        <f t="shared" si="3"/>
        <v>0</v>
      </c>
      <c r="H18" s="190">
        <f t="shared" si="3"/>
        <v>0</v>
      </c>
      <c r="I18" s="37">
        <f t="shared" si="3"/>
        <v>0</v>
      </c>
      <c r="J18" s="811"/>
    </row>
    <row r="19" spans="1:10" ht="18" customHeight="1" thickBot="1">
      <c r="A19" s="833" t="s">
        <v>224</v>
      </c>
      <c r="B19" s="834"/>
      <c r="C19" s="192">
        <f aca="true" t="shared" si="4" ref="C19:I19">C14+C18</f>
        <v>13830</v>
      </c>
      <c r="D19" s="192">
        <f t="shared" si="4"/>
        <v>0</v>
      </c>
      <c r="E19" s="192">
        <f t="shared" si="4"/>
        <v>0</v>
      </c>
      <c r="F19" s="192">
        <f t="shared" si="4"/>
        <v>0</v>
      </c>
      <c r="G19" s="192">
        <f t="shared" si="4"/>
        <v>0</v>
      </c>
      <c r="H19" s="192">
        <f t="shared" si="4"/>
        <v>0</v>
      </c>
      <c r="I19" s="37">
        <f t="shared" si="4"/>
        <v>13830</v>
      </c>
      <c r="J19" s="811"/>
    </row>
  </sheetData>
  <sheetProtection sheet="1" objects="1" scenarios="1"/>
  <mergeCells count="13"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30"/>
  <sheetViews>
    <sheetView workbookViewId="0" topLeftCell="A10">
      <selection activeCell="M34" activeCellId="1" sqref="I13 M34"/>
    </sheetView>
  </sheetViews>
  <sheetFormatPr defaultColWidth="9.00390625" defaultRowHeight="12.75"/>
  <cols>
    <col min="1" max="1" width="5.875" style="212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8" customFormat="1" ht="15.75" thickBot="1">
      <c r="A1" s="154"/>
      <c r="D1" s="155" t="s">
        <v>51</v>
      </c>
    </row>
    <row r="2" spans="1:4" s="19" customFormat="1" ht="48" customHeight="1" thickBot="1">
      <c r="A2" s="193" t="s">
        <v>4</v>
      </c>
      <c r="B2" s="177" t="s">
        <v>5</v>
      </c>
      <c r="C2" s="177" t="s">
        <v>225</v>
      </c>
      <c r="D2" s="194" t="s">
        <v>226</v>
      </c>
    </row>
    <row r="3" spans="1:4" s="19" customFormat="1" ht="13.5" customHeight="1" thickBot="1">
      <c r="A3" s="195" t="s">
        <v>426</v>
      </c>
      <c r="B3" s="196" t="s">
        <v>427</v>
      </c>
      <c r="C3" s="196" t="s">
        <v>428</v>
      </c>
      <c r="D3" s="197" t="s">
        <v>429</v>
      </c>
    </row>
    <row r="4" spans="1:4" ht="18" customHeight="1">
      <c r="A4" s="198" t="s">
        <v>6</v>
      </c>
      <c r="B4" s="199" t="s">
        <v>227</v>
      </c>
      <c r="C4" s="200">
        <v>6380</v>
      </c>
      <c r="D4" s="201">
        <v>1150</v>
      </c>
    </row>
    <row r="5" spans="1:4" ht="18" customHeight="1">
      <c r="A5" s="202" t="s">
        <v>7</v>
      </c>
      <c r="B5" s="203" t="s">
        <v>228</v>
      </c>
      <c r="C5" s="204"/>
      <c r="D5" s="205"/>
    </row>
    <row r="6" spans="1:4" ht="18" customHeight="1">
      <c r="A6" s="202" t="s">
        <v>8</v>
      </c>
      <c r="B6" s="203" t="s">
        <v>229</v>
      </c>
      <c r="C6" s="204"/>
      <c r="D6" s="205"/>
    </row>
    <row r="7" spans="1:4" ht="18" customHeight="1">
      <c r="A7" s="202" t="s">
        <v>9</v>
      </c>
      <c r="B7" s="203" t="s">
        <v>230</v>
      </c>
      <c r="C7" s="204"/>
      <c r="D7" s="205"/>
    </row>
    <row r="8" spans="1:4" ht="18" customHeight="1">
      <c r="A8" s="206" t="s">
        <v>10</v>
      </c>
      <c r="B8" s="203" t="s">
        <v>231</v>
      </c>
      <c r="C8" s="204"/>
      <c r="D8" s="205"/>
    </row>
    <row r="9" spans="1:4" ht="18" customHeight="1">
      <c r="A9" s="202" t="s">
        <v>11</v>
      </c>
      <c r="B9" s="203" t="s">
        <v>232</v>
      </c>
      <c r="C9" s="204"/>
      <c r="D9" s="205"/>
    </row>
    <row r="10" spans="1:4" ht="18" customHeight="1">
      <c r="A10" s="206" t="s">
        <v>12</v>
      </c>
      <c r="B10" s="207" t="s">
        <v>233</v>
      </c>
      <c r="C10" s="204"/>
      <c r="D10" s="205"/>
    </row>
    <row r="11" spans="1:4" ht="18" customHeight="1">
      <c r="A11" s="206" t="s">
        <v>13</v>
      </c>
      <c r="B11" s="207" t="s">
        <v>234</v>
      </c>
      <c r="C11" s="204"/>
      <c r="D11" s="205"/>
    </row>
    <row r="12" spans="1:4" ht="18" customHeight="1">
      <c r="A12" s="202" t="s">
        <v>14</v>
      </c>
      <c r="B12" s="207" t="s">
        <v>235</v>
      </c>
      <c r="C12" s="204"/>
      <c r="D12" s="205"/>
    </row>
    <row r="13" spans="1:4" ht="18" customHeight="1">
      <c r="A13" s="206" t="s">
        <v>15</v>
      </c>
      <c r="B13" s="207" t="s">
        <v>236</v>
      </c>
      <c r="C13" s="204"/>
      <c r="D13" s="205"/>
    </row>
    <row r="14" spans="1:4" ht="22.5">
      <c r="A14" s="202" t="s">
        <v>16</v>
      </c>
      <c r="B14" s="207" t="s">
        <v>237</v>
      </c>
      <c r="C14" s="204"/>
      <c r="D14" s="205"/>
    </row>
    <row r="15" spans="1:4" ht="18" customHeight="1">
      <c r="A15" s="206" t="s">
        <v>17</v>
      </c>
      <c r="B15" s="203" t="s">
        <v>238</v>
      </c>
      <c r="C15" s="204"/>
      <c r="D15" s="205"/>
    </row>
    <row r="16" spans="1:4" ht="18" customHeight="1">
      <c r="A16" s="202" t="s">
        <v>18</v>
      </c>
      <c r="B16" s="203" t="s">
        <v>239</v>
      </c>
      <c r="C16" s="204"/>
      <c r="D16" s="205"/>
    </row>
    <row r="17" spans="1:4" ht="18" customHeight="1">
      <c r="A17" s="206" t="s">
        <v>19</v>
      </c>
      <c r="B17" s="203" t="s">
        <v>240</v>
      </c>
      <c r="C17" s="204"/>
      <c r="D17" s="205"/>
    </row>
    <row r="18" spans="1:4" ht="18" customHeight="1">
      <c r="A18" s="202" t="s">
        <v>20</v>
      </c>
      <c r="B18" s="203" t="s">
        <v>799</v>
      </c>
      <c r="C18" s="204">
        <v>2500</v>
      </c>
      <c r="D18" s="205">
        <v>1918</v>
      </c>
    </row>
    <row r="19" spans="1:4" ht="18" customHeight="1">
      <c r="A19" s="206" t="s">
        <v>21</v>
      </c>
      <c r="B19" s="203" t="s">
        <v>241</v>
      </c>
      <c r="C19" s="204"/>
      <c r="D19" s="205"/>
    </row>
    <row r="20" spans="1:4" ht="18" customHeight="1">
      <c r="A20" s="202" t="s">
        <v>22</v>
      </c>
      <c r="B20" s="181"/>
      <c r="C20" s="204"/>
      <c r="D20" s="205"/>
    </row>
    <row r="21" spans="1:4" ht="18" customHeight="1">
      <c r="A21" s="206" t="s">
        <v>23</v>
      </c>
      <c r="B21" s="181"/>
      <c r="C21" s="204"/>
      <c r="D21" s="205"/>
    </row>
    <row r="22" spans="1:4" ht="18" customHeight="1">
      <c r="A22" s="202" t="s">
        <v>24</v>
      </c>
      <c r="B22" s="181"/>
      <c r="C22" s="204"/>
      <c r="D22" s="205"/>
    </row>
    <row r="23" spans="1:4" ht="18" customHeight="1">
      <c r="A23" s="206" t="s">
        <v>25</v>
      </c>
      <c r="B23" s="181"/>
      <c r="C23" s="204"/>
      <c r="D23" s="205"/>
    </row>
    <row r="24" spans="1:4" ht="18" customHeight="1">
      <c r="A24" s="202" t="s">
        <v>26</v>
      </c>
      <c r="B24" s="181"/>
      <c r="C24" s="204"/>
      <c r="D24" s="205"/>
    </row>
    <row r="25" spans="1:4" ht="18" customHeight="1">
      <c r="A25" s="206" t="s">
        <v>27</v>
      </c>
      <c r="B25" s="181"/>
      <c r="C25" s="204"/>
      <c r="D25" s="205"/>
    </row>
    <row r="26" spans="1:4" ht="18" customHeight="1">
      <c r="A26" s="202" t="s">
        <v>28</v>
      </c>
      <c r="B26" s="181"/>
      <c r="C26" s="204"/>
      <c r="D26" s="205"/>
    </row>
    <row r="27" spans="1:4" ht="18" customHeight="1">
      <c r="A27" s="206" t="s">
        <v>29</v>
      </c>
      <c r="B27" s="181"/>
      <c r="C27" s="204"/>
      <c r="D27" s="205"/>
    </row>
    <row r="28" spans="1:4" ht="18" customHeight="1" thickBot="1">
      <c r="A28" s="208" t="s">
        <v>30</v>
      </c>
      <c r="B28" s="187"/>
      <c r="C28" s="209"/>
      <c r="D28" s="210"/>
    </row>
    <row r="29" spans="1:4" ht="18" customHeight="1" thickBot="1">
      <c r="A29" s="304" t="s">
        <v>31</v>
      </c>
      <c r="B29" s="305" t="s">
        <v>39</v>
      </c>
      <c r="C29" s="306">
        <f>+C4+C5+C6+C7+C8+C15+C16+C17+C18+C19+C20+C21+C22+C23+C24+C25+C26+C27+C28</f>
        <v>8880</v>
      </c>
      <c r="D29" s="307">
        <f>+D4+D5+D6+D7+D8+D15+D16+D17+D18+D19+D20+D21+D22+D23+D24+D25+D26+D27+D28</f>
        <v>3068</v>
      </c>
    </row>
    <row r="30" spans="1:4" ht="25.5" customHeight="1">
      <c r="A30" s="211"/>
      <c r="B30" s="844" t="s">
        <v>242</v>
      </c>
      <c r="C30" s="844"/>
      <c r="D30" s="844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......../2017. (........)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34"/>
  <sheetViews>
    <sheetView workbookViewId="0" topLeftCell="A10">
      <selection activeCell="M34" activeCellId="1" sqref="I13 M34"/>
    </sheetView>
  </sheetViews>
  <sheetFormatPr defaultColWidth="9.00390625" defaultRowHeight="12.75"/>
  <cols>
    <col min="1" max="1" width="6.625" style="8" customWidth="1"/>
    <col min="2" max="2" width="38.625" style="8" bestFit="1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3.5" thickBot="1">
      <c r="C1" s="213"/>
      <c r="D1" s="213"/>
      <c r="E1" s="213" t="s">
        <v>206</v>
      </c>
    </row>
    <row r="2" spans="1:5" ht="42.75" customHeight="1" thickBot="1">
      <c r="A2" s="214" t="s">
        <v>59</v>
      </c>
      <c r="B2" s="215" t="s">
        <v>243</v>
      </c>
      <c r="C2" s="215" t="s">
        <v>244</v>
      </c>
      <c r="D2" s="216" t="s">
        <v>245</v>
      </c>
      <c r="E2" s="217" t="s">
        <v>246</v>
      </c>
    </row>
    <row r="3" spans="1:5" ht="12.75">
      <c r="A3" s="218" t="s">
        <v>6</v>
      </c>
      <c r="B3" s="219" t="s">
        <v>769</v>
      </c>
      <c r="C3" s="687" t="s">
        <v>800</v>
      </c>
      <c r="D3" s="220">
        <v>177</v>
      </c>
      <c r="E3" s="221">
        <v>0</v>
      </c>
    </row>
    <row r="4" spans="1:5" ht="15.75" customHeight="1">
      <c r="A4" s="222" t="s">
        <v>7</v>
      </c>
      <c r="B4" s="223" t="s">
        <v>771</v>
      </c>
      <c r="C4" s="223" t="s">
        <v>770</v>
      </c>
      <c r="D4" s="224">
        <v>34</v>
      </c>
      <c r="E4" s="225">
        <v>34</v>
      </c>
    </row>
    <row r="5" spans="1:5" ht="15.75" customHeight="1">
      <c r="A5" s="222" t="s">
        <v>8</v>
      </c>
      <c r="B5" s="223" t="s">
        <v>801</v>
      </c>
      <c r="C5" s="223" t="s">
        <v>770</v>
      </c>
      <c r="D5" s="224">
        <v>10</v>
      </c>
      <c r="E5" s="225">
        <v>10</v>
      </c>
    </row>
    <row r="6" spans="1:5" ht="15.75" customHeight="1">
      <c r="A6" s="222" t="s">
        <v>9</v>
      </c>
      <c r="B6" s="223" t="s">
        <v>802</v>
      </c>
      <c r="C6" s="223" t="s">
        <v>803</v>
      </c>
      <c r="D6" s="224">
        <v>525</v>
      </c>
      <c r="E6" s="225">
        <v>525</v>
      </c>
    </row>
    <row r="7" spans="1:5" ht="15.75" customHeight="1">
      <c r="A7" s="222" t="s">
        <v>10</v>
      </c>
      <c r="B7" s="223" t="s">
        <v>804</v>
      </c>
      <c r="C7" s="223" t="s">
        <v>770</v>
      </c>
      <c r="D7" s="224">
        <v>10</v>
      </c>
      <c r="E7" s="225">
        <v>10</v>
      </c>
    </row>
    <row r="8" spans="1:5" ht="12.75">
      <c r="A8" s="222" t="s">
        <v>11</v>
      </c>
      <c r="B8" s="688" t="s">
        <v>814</v>
      </c>
      <c r="C8" s="223" t="s">
        <v>800</v>
      </c>
      <c r="D8" s="224"/>
      <c r="E8" s="225">
        <v>26</v>
      </c>
    </row>
    <row r="9" spans="1:5" ht="15.75" customHeight="1">
      <c r="A9" s="222" t="s">
        <v>12</v>
      </c>
      <c r="B9" s="223" t="s">
        <v>817</v>
      </c>
      <c r="C9" s="223" t="s">
        <v>770</v>
      </c>
      <c r="D9" s="224">
        <v>25</v>
      </c>
      <c r="E9" s="225">
        <v>25</v>
      </c>
    </row>
    <row r="10" spans="1:5" ht="15.75" customHeight="1">
      <c r="A10" s="222" t="s">
        <v>13</v>
      </c>
      <c r="B10" s="223" t="s">
        <v>805</v>
      </c>
      <c r="C10" s="223" t="s">
        <v>772</v>
      </c>
      <c r="D10" s="224">
        <v>300</v>
      </c>
      <c r="E10" s="225">
        <v>300</v>
      </c>
    </row>
    <row r="11" spans="1:5" ht="15.75" customHeight="1">
      <c r="A11" s="222" t="s">
        <v>14</v>
      </c>
      <c r="B11" s="223" t="s">
        <v>806</v>
      </c>
      <c r="C11" s="223" t="s">
        <v>772</v>
      </c>
      <c r="D11" s="224">
        <v>200</v>
      </c>
      <c r="E11" s="225">
        <v>200</v>
      </c>
    </row>
    <row r="12" spans="1:5" ht="15.75" customHeight="1">
      <c r="A12" s="222" t="s">
        <v>15</v>
      </c>
      <c r="B12" s="223" t="s">
        <v>773</v>
      </c>
      <c r="C12" s="223" t="s">
        <v>772</v>
      </c>
      <c r="D12" s="224">
        <v>250</v>
      </c>
      <c r="E12" s="225">
        <v>250</v>
      </c>
    </row>
    <row r="13" spans="1:5" ht="15.75" customHeight="1">
      <c r="A13" s="222" t="s">
        <v>16</v>
      </c>
      <c r="B13" s="223" t="s">
        <v>775</v>
      </c>
      <c r="C13" s="223" t="s">
        <v>772</v>
      </c>
      <c r="D13" s="224">
        <v>300</v>
      </c>
      <c r="E13" s="225">
        <v>300</v>
      </c>
    </row>
    <row r="14" spans="1:5" ht="15.75" customHeight="1">
      <c r="A14" s="222" t="s">
        <v>17</v>
      </c>
      <c r="B14" s="223" t="s">
        <v>774</v>
      </c>
      <c r="C14" s="223" t="s">
        <v>772</v>
      </c>
      <c r="D14" s="224">
        <v>150</v>
      </c>
      <c r="E14" s="225">
        <v>150</v>
      </c>
    </row>
    <row r="15" spans="1:5" ht="15.75" customHeight="1">
      <c r="A15" s="222" t="s">
        <v>18</v>
      </c>
      <c r="B15" s="735" t="s">
        <v>807</v>
      </c>
      <c r="C15" s="223" t="s">
        <v>770</v>
      </c>
      <c r="D15" s="224">
        <v>10</v>
      </c>
      <c r="E15" s="225">
        <v>10</v>
      </c>
    </row>
    <row r="16" spans="1:5" ht="15.75" customHeight="1">
      <c r="A16" s="222" t="s">
        <v>19</v>
      </c>
      <c r="B16" s="223" t="s">
        <v>808</v>
      </c>
      <c r="C16" s="223" t="s">
        <v>772</v>
      </c>
      <c r="D16" s="224">
        <v>233</v>
      </c>
      <c r="E16" s="225">
        <v>233</v>
      </c>
    </row>
    <row r="17" spans="1:5" ht="15.75" customHeight="1">
      <c r="A17" s="222" t="s">
        <v>20</v>
      </c>
      <c r="B17" s="223" t="s">
        <v>813</v>
      </c>
      <c r="C17" s="223" t="s">
        <v>772</v>
      </c>
      <c r="D17" s="224">
        <v>0</v>
      </c>
      <c r="E17" s="225">
        <v>300</v>
      </c>
    </row>
    <row r="18" spans="1:5" ht="26.25" customHeight="1">
      <c r="A18" s="222" t="s">
        <v>21</v>
      </c>
      <c r="B18" s="688" t="s">
        <v>816</v>
      </c>
      <c r="C18" s="223" t="s">
        <v>770</v>
      </c>
      <c r="D18" s="224">
        <v>30</v>
      </c>
      <c r="E18" s="225">
        <v>30</v>
      </c>
    </row>
    <row r="19" spans="1:5" ht="28.5" customHeight="1">
      <c r="A19" s="222" t="s">
        <v>22</v>
      </c>
      <c r="B19" s="688" t="s">
        <v>815</v>
      </c>
      <c r="C19" s="223" t="s">
        <v>800</v>
      </c>
      <c r="D19" s="224">
        <v>0</v>
      </c>
      <c r="E19" s="225">
        <v>630</v>
      </c>
    </row>
    <row r="20" spans="1:5" ht="15.75" customHeight="1">
      <c r="A20" s="222" t="s">
        <v>23</v>
      </c>
      <c r="B20" s="223"/>
      <c r="C20" s="223"/>
      <c r="D20" s="224"/>
      <c r="E20" s="225"/>
    </row>
    <row r="21" spans="1:5" ht="15.75" customHeight="1">
      <c r="A21" s="222" t="s">
        <v>24</v>
      </c>
      <c r="B21" s="223"/>
      <c r="C21" s="223"/>
      <c r="D21" s="224"/>
      <c r="E21" s="225"/>
    </row>
    <row r="22" spans="1:5" ht="15.75" customHeight="1">
      <c r="A22" s="222" t="s">
        <v>25</v>
      </c>
      <c r="B22" s="223"/>
      <c r="C22" s="223"/>
      <c r="D22" s="224"/>
      <c r="E22" s="225"/>
    </row>
    <row r="23" spans="1:5" ht="15.75" customHeight="1">
      <c r="A23" s="222" t="s">
        <v>26</v>
      </c>
      <c r="B23" s="223"/>
      <c r="C23" s="223"/>
      <c r="D23" s="224"/>
      <c r="E23" s="225"/>
    </row>
    <row r="24" spans="1:5" ht="15.75" customHeight="1">
      <c r="A24" s="222" t="s">
        <v>27</v>
      </c>
      <c r="B24" s="223"/>
      <c r="C24" s="223"/>
      <c r="D24" s="224"/>
      <c r="E24" s="225"/>
    </row>
    <row r="25" spans="1:5" ht="15.75" customHeight="1">
      <c r="A25" s="222" t="s">
        <v>28</v>
      </c>
      <c r="B25" s="223"/>
      <c r="C25" s="223"/>
      <c r="D25" s="224"/>
      <c r="E25" s="225"/>
    </row>
    <row r="26" spans="1:5" ht="15.75" customHeight="1">
      <c r="A26" s="222" t="s">
        <v>29</v>
      </c>
      <c r="B26" s="223"/>
      <c r="C26" s="223"/>
      <c r="D26" s="224"/>
      <c r="E26" s="225"/>
    </row>
    <row r="27" spans="1:5" ht="15.75" customHeight="1">
      <c r="A27" s="222" t="s">
        <v>30</v>
      </c>
      <c r="B27" s="223"/>
      <c r="C27" s="223"/>
      <c r="D27" s="224"/>
      <c r="E27" s="225"/>
    </row>
    <row r="28" spans="1:5" ht="15.75" customHeight="1">
      <c r="A28" s="222" t="s">
        <v>31</v>
      </c>
      <c r="B28" s="223"/>
      <c r="C28" s="223"/>
      <c r="D28" s="224"/>
      <c r="E28" s="225"/>
    </row>
    <row r="29" spans="1:5" ht="15.75" customHeight="1">
      <c r="A29" s="222" t="s">
        <v>32</v>
      </c>
      <c r="B29" s="223"/>
      <c r="C29" s="223"/>
      <c r="D29" s="224"/>
      <c r="E29" s="225"/>
    </row>
    <row r="30" spans="1:5" ht="15.75" customHeight="1">
      <c r="A30" s="222" t="s">
        <v>33</v>
      </c>
      <c r="B30" s="223"/>
      <c r="C30" s="223"/>
      <c r="D30" s="224"/>
      <c r="E30" s="225"/>
    </row>
    <row r="31" spans="1:5" ht="15.75" customHeight="1">
      <c r="A31" s="222" t="s">
        <v>34</v>
      </c>
      <c r="B31" s="223"/>
      <c r="C31" s="223"/>
      <c r="D31" s="224"/>
      <c r="E31" s="225"/>
    </row>
    <row r="32" spans="1:5" ht="15.75" customHeight="1">
      <c r="A32" s="222" t="s">
        <v>91</v>
      </c>
      <c r="B32" s="223"/>
      <c r="C32" s="223"/>
      <c r="D32" s="224"/>
      <c r="E32" s="225"/>
    </row>
    <row r="33" spans="1:5" ht="15.75" customHeight="1" thickBot="1">
      <c r="A33" s="222" t="s">
        <v>187</v>
      </c>
      <c r="B33" s="226"/>
      <c r="C33" s="226"/>
      <c r="D33" s="227"/>
      <c r="E33" s="228"/>
    </row>
    <row r="34" spans="1:5" ht="15.75" customHeight="1" thickBot="1">
      <c r="A34" s="845" t="s">
        <v>39</v>
      </c>
      <c r="B34" s="846"/>
      <c r="C34" s="229"/>
      <c r="D34" s="230">
        <f>SUM(D3:D33)</f>
        <v>2254</v>
      </c>
      <c r="E34" s="231">
        <f>SUM(E3:E33)</f>
        <v>3033</v>
      </c>
    </row>
  </sheetData>
  <sheetProtection/>
  <mergeCells count="1">
    <mergeCell ref="A34:B34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3"/>
  <headerFooter alignWithMargins="0">
    <oddHeader>&amp;C&amp;"Times New Roman CE,Félkövér"&amp;12
K I M U T A T Á S
a 2016. évi céljelleggel juttatott támogatások felhasználásáról&amp;R&amp;"Times New Roman CE,Félkövér dőlt"&amp;11 6. tájékoztató tábla a ......../2017. (........) önkormányzati rendelethez</oddHead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73"/>
  <sheetViews>
    <sheetView zoomScaleSheetLayoutView="120" workbookViewId="0" topLeftCell="A31">
      <selection activeCell="M34" activeCellId="1" sqref="I13 M34"/>
    </sheetView>
  </sheetViews>
  <sheetFormatPr defaultColWidth="12.00390625" defaultRowHeight="12.75"/>
  <cols>
    <col min="1" max="1" width="67.125" style="624" customWidth="1"/>
    <col min="2" max="2" width="6.125" style="625" customWidth="1"/>
    <col min="3" max="4" width="12.125" style="624" customWidth="1"/>
    <col min="5" max="16384" width="12.00390625" style="624" customWidth="1"/>
  </cols>
  <sheetData>
    <row r="1" spans="1:4" ht="49.5" customHeight="1">
      <c r="A1" s="848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849"/>
      <c r="C1" s="849"/>
      <c r="D1" s="849"/>
    </row>
    <row r="2" spans="3:4" ht="16.5" thickBot="1">
      <c r="C2" s="850" t="s">
        <v>249</v>
      </c>
      <c r="D2" s="850"/>
    </row>
    <row r="3" spans="1:4" ht="15.75" customHeight="1">
      <c r="A3" s="851" t="s">
        <v>250</v>
      </c>
      <c r="B3" s="854" t="s">
        <v>251</v>
      </c>
      <c r="C3" s="857" t="s">
        <v>252</v>
      </c>
      <c r="D3" s="859" t="s">
        <v>253</v>
      </c>
    </row>
    <row r="4" spans="1:4" ht="11.25" customHeight="1" thickBot="1">
      <c r="A4" s="852"/>
      <c r="B4" s="855"/>
      <c r="C4" s="858"/>
      <c r="D4" s="860"/>
    </row>
    <row r="5" spans="1:4" ht="15.75">
      <c r="A5" s="853"/>
      <c r="B5" s="856"/>
      <c r="C5" s="861" t="s">
        <v>254</v>
      </c>
      <c r="D5" s="862"/>
    </row>
    <row r="6" spans="1:4" s="629" customFormat="1" ht="16.5" thickBot="1">
      <c r="A6" s="626" t="s">
        <v>661</v>
      </c>
      <c r="B6" s="627" t="s">
        <v>427</v>
      </c>
      <c r="C6" s="627" t="s">
        <v>428</v>
      </c>
      <c r="D6" s="628" t="s">
        <v>429</v>
      </c>
    </row>
    <row r="7" spans="1:4" s="634" customFormat="1" ht="15.75">
      <c r="A7" s="630" t="s">
        <v>599</v>
      </c>
      <c r="B7" s="631" t="s">
        <v>255</v>
      </c>
      <c r="C7" s="632">
        <v>10611</v>
      </c>
      <c r="D7" s="633">
        <v>4150</v>
      </c>
    </row>
    <row r="8" spans="1:4" s="634" customFormat="1" ht="15.75">
      <c r="A8" s="635" t="s">
        <v>600</v>
      </c>
      <c r="B8" s="247" t="s">
        <v>256</v>
      </c>
      <c r="C8" s="636">
        <f>+C9+C14+C19+C24+C29</f>
        <v>2316660</v>
      </c>
      <c r="D8" s="637">
        <f>+D9+D14+D19+D24+D29</f>
        <v>1609279</v>
      </c>
    </row>
    <row r="9" spans="1:4" s="634" customFormat="1" ht="15.75">
      <c r="A9" s="635" t="s">
        <v>601</v>
      </c>
      <c r="B9" s="247" t="s">
        <v>257</v>
      </c>
      <c r="C9" s="636">
        <f>+C10+C11+C12+C13</f>
        <v>2032084</v>
      </c>
      <c r="D9" s="637">
        <f>+D10+D11+D12+D13</f>
        <v>1488844</v>
      </c>
    </row>
    <row r="10" spans="1:4" s="634" customFormat="1" ht="15.75">
      <c r="A10" s="638" t="s">
        <v>602</v>
      </c>
      <c r="B10" s="247" t="s">
        <v>258</v>
      </c>
      <c r="C10" s="235">
        <v>1181386</v>
      </c>
      <c r="D10" s="639">
        <v>865564</v>
      </c>
    </row>
    <row r="11" spans="1:4" s="634" customFormat="1" ht="26.25" customHeight="1">
      <c r="A11" s="638" t="s">
        <v>603</v>
      </c>
      <c r="B11" s="247" t="s">
        <v>259</v>
      </c>
      <c r="C11" s="233"/>
      <c r="D11" s="234"/>
    </row>
    <row r="12" spans="1:4" s="634" customFormat="1" ht="22.5">
      <c r="A12" s="638" t="s">
        <v>604</v>
      </c>
      <c r="B12" s="247" t="s">
        <v>260</v>
      </c>
      <c r="C12" s="233">
        <v>204482</v>
      </c>
      <c r="D12" s="234">
        <v>149818</v>
      </c>
    </row>
    <row r="13" spans="1:4" s="634" customFormat="1" ht="15.75">
      <c r="A13" s="638" t="s">
        <v>605</v>
      </c>
      <c r="B13" s="247" t="s">
        <v>261</v>
      </c>
      <c r="C13" s="233">
        <v>646216</v>
      </c>
      <c r="D13" s="234">
        <v>473462</v>
      </c>
    </row>
    <row r="14" spans="1:4" s="634" customFormat="1" ht="15.75">
      <c r="A14" s="635" t="s">
        <v>606</v>
      </c>
      <c r="B14" s="247" t="s">
        <v>262</v>
      </c>
      <c r="C14" s="736">
        <f>+C15+C16+C17+C18</f>
        <v>278144</v>
      </c>
      <c r="D14" s="737">
        <f>+D15+D16+D17+D18</f>
        <v>114020</v>
      </c>
    </row>
    <row r="15" spans="1:4" s="634" customFormat="1" ht="15.75">
      <c r="A15" s="638" t="s">
        <v>607</v>
      </c>
      <c r="B15" s="247" t="s">
        <v>263</v>
      </c>
      <c r="C15" s="233"/>
      <c r="D15" s="234"/>
    </row>
    <row r="16" spans="1:4" s="634" customFormat="1" ht="22.5">
      <c r="A16" s="638" t="s">
        <v>608</v>
      </c>
      <c r="B16" s="247" t="s">
        <v>15</v>
      </c>
      <c r="C16" s="233"/>
      <c r="D16" s="234"/>
    </row>
    <row r="17" spans="1:4" s="634" customFormat="1" ht="15.75">
      <c r="A17" s="638" t="s">
        <v>609</v>
      </c>
      <c r="B17" s="247" t="s">
        <v>16</v>
      </c>
      <c r="C17" s="233">
        <v>178896</v>
      </c>
      <c r="D17" s="234">
        <v>73523</v>
      </c>
    </row>
    <row r="18" spans="1:4" s="634" customFormat="1" ht="15.75">
      <c r="A18" s="638" t="s">
        <v>610</v>
      </c>
      <c r="B18" s="247" t="s">
        <v>17</v>
      </c>
      <c r="C18" s="233">
        <v>99248</v>
      </c>
      <c r="D18" s="234">
        <v>40497</v>
      </c>
    </row>
    <row r="19" spans="1:4" s="634" customFormat="1" ht="15.75">
      <c r="A19" s="635" t="s">
        <v>611</v>
      </c>
      <c r="B19" s="247" t="s">
        <v>18</v>
      </c>
      <c r="C19" s="736">
        <v>5560</v>
      </c>
      <c r="D19" s="737">
        <f>+D20+D21+D22+D23</f>
        <v>5543</v>
      </c>
    </row>
    <row r="20" spans="1:4" s="634" customFormat="1" ht="15.75">
      <c r="A20" s="638" t="s">
        <v>612</v>
      </c>
      <c r="B20" s="247" t="s">
        <v>19</v>
      </c>
      <c r="C20" s="233">
        <v>5560</v>
      </c>
      <c r="D20" s="234">
        <v>5543</v>
      </c>
    </row>
    <row r="21" spans="1:4" s="634" customFormat="1" ht="15.75">
      <c r="A21" s="638" t="s">
        <v>613</v>
      </c>
      <c r="B21" s="247" t="s">
        <v>20</v>
      </c>
      <c r="C21" s="233"/>
      <c r="D21" s="234"/>
    </row>
    <row r="22" spans="1:4" s="634" customFormat="1" ht="15.75">
      <c r="A22" s="638" t="s">
        <v>614</v>
      </c>
      <c r="B22" s="247" t="s">
        <v>21</v>
      </c>
      <c r="C22" s="233"/>
      <c r="D22" s="234"/>
    </row>
    <row r="23" spans="1:4" s="634" customFormat="1" ht="15.75">
      <c r="A23" s="638" t="s">
        <v>615</v>
      </c>
      <c r="B23" s="247" t="s">
        <v>22</v>
      </c>
      <c r="C23" s="233"/>
      <c r="D23" s="234"/>
    </row>
    <row r="24" spans="1:4" s="634" customFormat="1" ht="15.75">
      <c r="A24" s="635" t="s">
        <v>616</v>
      </c>
      <c r="B24" s="247" t="s">
        <v>23</v>
      </c>
      <c r="C24" s="736">
        <f>+C25+C26+C27+C28</f>
        <v>872</v>
      </c>
      <c r="D24" s="737">
        <f>+D25+D26+D27+D28</f>
        <v>872</v>
      </c>
    </row>
    <row r="25" spans="1:4" s="634" customFormat="1" ht="15.75">
      <c r="A25" s="638" t="s">
        <v>617</v>
      </c>
      <c r="B25" s="247" t="s">
        <v>24</v>
      </c>
      <c r="C25" s="233">
        <v>872</v>
      </c>
      <c r="D25" s="234">
        <v>872</v>
      </c>
    </row>
    <row r="26" spans="1:4" s="634" customFormat="1" ht="15.75">
      <c r="A26" s="638" t="s">
        <v>618</v>
      </c>
      <c r="B26" s="247" t="s">
        <v>25</v>
      </c>
      <c r="C26" s="233"/>
      <c r="D26" s="234"/>
    </row>
    <row r="27" spans="1:4" s="634" customFormat="1" ht="15.75">
      <c r="A27" s="638" t="s">
        <v>619</v>
      </c>
      <c r="B27" s="247" t="s">
        <v>26</v>
      </c>
      <c r="C27" s="233"/>
      <c r="D27" s="234"/>
    </row>
    <row r="28" spans="1:4" s="634" customFormat="1" ht="15.75">
      <c r="A28" s="638" t="s">
        <v>620</v>
      </c>
      <c r="B28" s="247" t="s">
        <v>27</v>
      </c>
      <c r="C28" s="233"/>
      <c r="D28" s="234"/>
    </row>
    <row r="29" spans="1:4" s="634" customFormat="1" ht="15.75">
      <c r="A29" s="635" t="s">
        <v>621</v>
      </c>
      <c r="B29" s="247" t="s">
        <v>28</v>
      </c>
      <c r="C29" s="640">
        <f>+C30+C31+C32+C33</f>
        <v>0</v>
      </c>
      <c r="D29" s="641">
        <f>+D30+D31+D32+D33</f>
        <v>0</v>
      </c>
    </row>
    <row r="30" spans="1:4" s="634" customFormat="1" ht="15.75">
      <c r="A30" s="638" t="s">
        <v>622</v>
      </c>
      <c r="B30" s="247" t="s">
        <v>29</v>
      </c>
      <c r="C30" s="233"/>
      <c r="D30" s="234"/>
    </row>
    <row r="31" spans="1:4" s="634" customFormat="1" ht="22.5">
      <c r="A31" s="638" t="s">
        <v>623</v>
      </c>
      <c r="B31" s="247" t="s">
        <v>30</v>
      </c>
      <c r="C31" s="233"/>
      <c r="D31" s="234"/>
    </row>
    <row r="32" spans="1:4" s="634" customFormat="1" ht="15.75">
      <c r="A32" s="638" t="s">
        <v>624</v>
      </c>
      <c r="B32" s="247" t="s">
        <v>31</v>
      </c>
      <c r="C32" s="233"/>
      <c r="D32" s="234"/>
    </row>
    <row r="33" spans="1:4" s="634" customFormat="1" ht="15.75">
      <c r="A33" s="638" t="s">
        <v>625</v>
      </c>
      <c r="B33" s="247" t="s">
        <v>32</v>
      </c>
      <c r="C33" s="233"/>
      <c r="D33" s="234"/>
    </row>
    <row r="34" spans="1:4" s="634" customFormat="1" ht="15.75">
      <c r="A34" s="635" t="s">
        <v>626</v>
      </c>
      <c r="B34" s="247" t="s">
        <v>33</v>
      </c>
      <c r="C34" s="736">
        <f>+C35+C40+C45</f>
        <v>538</v>
      </c>
      <c r="D34" s="737">
        <f>+D35+D40+D45</f>
        <v>538</v>
      </c>
    </row>
    <row r="35" spans="1:4" s="634" customFormat="1" ht="15.75">
      <c r="A35" s="635" t="s">
        <v>627</v>
      </c>
      <c r="B35" s="247" t="s">
        <v>34</v>
      </c>
      <c r="C35" s="640">
        <f>+C36+C37+C38+C39</f>
        <v>538</v>
      </c>
      <c r="D35" s="641">
        <f>+D36+D37+D38+D39</f>
        <v>538</v>
      </c>
    </row>
    <row r="36" spans="1:4" s="634" customFormat="1" ht="15.75">
      <c r="A36" s="638" t="s">
        <v>628</v>
      </c>
      <c r="B36" s="247" t="s">
        <v>91</v>
      </c>
      <c r="C36" s="233"/>
      <c r="D36" s="234"/>
    </row>
    <row r="37" spans="1:4" s="634" customFormat="1" ht="15.75">
      <c r="A37" s="638" t="s">
        <v>629</v>
      </c>
      <c r="B37" s="247" t="s">
        <v>187</v>
      </c>
      <c r="C37" s="233"/>
      <c r="D37" s="234"/>
    </row>
    <row r="38" spans="1:4" s="634" customFormat="1" ht="15.75">
      <c r="A38" s="638" t="s">
        <v>630</v>
      </c>
      <c r="B38" s="247" t="s">
        <v>247</v>
      </c>
      <c r="C38" s="233"/>
      <c r="D38" s="234"/>
    </row>
    <row r="39" spans="1:4" s="634" customFormat="1" ht="15.75">
      <c r="A39" s="638" t="s">
        <v>631</v>
      </c>
      <c r="B39" s="247" t="s">
        <v>248</v>
      </c>
      <c r="C39" s="233">
        <v>538</v>
      </c>
      <c r="D39" s="234">
        <v>538</v>
      </c>
    </row>
    <row r="40" spans="1:4" s="634" customFormat="1" ht="15.75">
      <c r="A40" s="635" t="s">
        <v>632</v>
      </c>
      <c r="B40" s="247" t="s">
        <v>264</v>
      </c>
      <c r="C40" s="640">
        <f>+C41+C42+C43+C44</f>
        <v>0</v>
      </c>
      <c r="D40" s="641">
        <f>+D41+D42+D43+D44</f>
        <v>0</v>
      </c>
    </row>
    <row r="41" spans="1:4" s="634" customFormat="1" ht="15.75">
      <c r="A41" s="638" t="s">
        <v>633</v>
      </c>
      <c r="B41" s="247" t="s">
        <v>265</v>
      </c>
      <c r="C41" s="233"/>
      <c r="D41" s="234"/>
    </row>
    <row r="42" spans="1:4" s="634" customFormat="1" ht="22.5">
      <c r="A42" s="638" t="s">
        <v>634</v>
      </c>
      <c r="B42" s="247" t="s">
        <v>266</v>
      </c>
      <c r="C42" s="233"/>
      <c r="D42" s="234"/>
    </row>
    <row r="43" spans="1:4" s="634" customFormat="1" ht="15.75">
      <c r="A43" s="638" t="s">
        <v>635</v>
      </c>
      <c r="B43" s="247" t="s">
        <v>267</v>
      </c>
      <c r="C43" s="233"/>
      <c r="D43" s="234"/>
    </row>
    <row r="44" spans="1:4" s="634" customFormat="1" ht="15.75">
      <c r="A44" s="638" t="s">
        <v>636</v>
      </c>
      <c r="B44" s="247" t="s">
        <v>268</v>
      </c>
      <c r="C44" s="233"/>
      <c r="D44" s="234"/>
    </row>
    <row r="45" spans="1:4" s="634" customFormat="1" ht="15.75">
      <c r="A45" s="635" t="s">
        <v>637</v>
      </c>
      <c r="B45" s="247" t="s">
        <v>269</v>
      </c>
      <c r="C45" s="640">
        <f>+C46+C47+C48+C49</f>
        <v>0</v>
      </c>
      <c r="D45" s="641">
        <f>+D46+D47+D48+D49</f>
        <v>0</v>
      </c>
    </row>
    <row r="46" spans="1:4" s="634" customFormat="1" ht="15.75">
      <c r="A46" s="638" t="s">
        <v>638</v>
      </c>
      <c r="B46" s="247" t="s">
        <v>270</v>
      </c>
      <c r="C46" s="233"/>
      <c r="D46" s="234"/>
    </row>
    <row r="47" spans="1:4" s="634" customFormat="1" ht="22.5">
      <c r="A47" s="638" t="s">
        <v>639</v>
      </c>
      <c r="B47" s="247" t="s">
        <v>271</v>
      </c>
      <c r="C47" s="233"/>
      <c r="D47" s="234"/>
    </row>
    <row r="48" spans="1:4" s="634" customFormat="1" ht="15.75">
      <c r="A48" s="638" t="s">
        <v>640</v>
      </c>
      <c r="B48" s="247" t="s">
        <v>272</v>
      </c>
      <c r="C48" s="233"/>
      <c r="D48" s="234"/>
    </row>
    <row r="49" spans="1:4" s="634" customFormat="1" ht="15.75">
      <c r="A49" s="638" t="s">
        <v>641</v>
      </c>
      <c r="B49" s="247" t="s">
        <v>273</v>
      </c>
      <c r="C49" s="233"/>
      <c r="D49" s="234"/>
    </row>
    <row r="50" spans="1:4" s="634" customFormat="1" ht="15.75">
      <c r="A50" s="635" t="s">
        <v>642</v>
      </c>
      <c r="B50" s="247" t="s">
        <v>274</v>
      </c>
      <c r="C50" s="738">
        <v>7</v>
      </c>
      <c r="D50" s="739">
        <v>7</v>
      </c>
    </row>
    <row r="51" spans="1:4" s="634" customFormat="1" ht="21">
      <c r="A51" s="635" t="s">
        <v>643</v>
      </c>
      <c r="B51" s="247" t="s">
        <v>275</v>
      </c>
      <c r="C51" s="640">
        <f>+C7+C8+C34+C50</f>
        <v>2327816</v>
      </c>
      <c r="D51" s="641">
        <f>+D7+D8+D34+D50</f>
        <v>1613974</v>
      </c>
    </row>
    <row r="52" spans="1:4" s="634" customFormat="1" ht="15.75">
      <c r="A52" s="635" t="s">
        <v>644</v>
      </c>
      <c r="B52" s="247" t="s">
        <v>276</v>
      </c>
      <c r="C52" s="233">
        <v>5357</v>
      </c>
      <c r="D52" s="234">
        <v>5357</v>
      </c>
    </row>
    <row r="53" spans="1:4" s="634" customFormat="1" ht="15.75">
      <c r="A53" s="635" t="s">
        <v>645</v>
      </c>
      <c r="B53" s="247" t="s">
        <v>277</v>
      </c>
      <c r="C53" s="233"/>
      <c r="D53" s="234"/>
    </row>
    <row r="54" spans="1:4" s="634" customFormat="1" ht="15.75">
      <c r="A54" s="635" t="s">
        <v>646</v>
      </c>
      <c r="B54" s="247" t="s">
        <v>278</v>
      </c>
      <c r="C54" s="640">
        <f>+C52+C53</f>
        <v>5357</v>
      </c>
      <c r="D54" s="641">
        <f>+D52+D53</f>
        <v>5357</v>
      </c>
    </row>
    <row r="55" spans="1:4" s="634" customFormat="1" ht="15.75">
      <c r="A55" s="635" t="s">
        <v>647</v>
      </c>
      <c r="B55" s="247" t="s">
        <v>279</v>
      </c>
      <c r="C55" s="233"/>
      <c r="D55" s="234"/>
    </row>
    <row r="56" spans="1:4" s="634" customFormat="1" ht="15.75">
      <c r="A56" s="635" t="s">
        <v>648</v>
      </c>
      <c r="B56" s="247" t="s">
        <v>280</v>
      </c>
      <c r="C56" s="233">
        <v>0</v>
      </c>
      <c r="D56" s="234">
        <v>0</v>
      </c>
    </row>
    <row r="57" spans="1:4" s="634" customFormat="1" ht="15.75">
      <c r="A57" s="635" t="s">
        <v>649</v>
      </c>
      <c r="B57" s="247" t="s">
        <v>281</v>
      </c>
      <c r="C57" s="233">
        <v>115453</v>
      </c>
      <c r="D57" s="234">
        <v>115453</v>
      </c>
    </row>
    <row r="58" spans="1:4" s="634" customFormat="1" ht="15.75">
      <c r="A58" s="635" t="s">
        <v>650</v>
      </c>
      <c r="B58" s="247" t="s">
        <v>282</v>
      </c>
      <c r="C58" s="233"/>
      <c r="D58" s="234"/>
    </row>
    <row r="59" spans="1:4" s="634" customFormat="1" ht="15.75">
      <c r="A59" s="635" t="s">
        <v>651</v>
      </c>
      <c r="B59" s="247" t="s">
        <v>283</v>
      </c>
      <c r="C59" s="640">
        <f>+C55+C56+C57+C58</f>
        <v>115453</v>
      </c>
      <c r="D59" s="641">
        <f>+D55+D56+D57+D58</f>
        <v>115453</v>
      </c>
    </row>
    <row r="60" spans="1:4" s="634" customFormat="1" ht="15.75">
      <c r="A60" s="635" t="s">
        <v>652</v>
      </c>
      <c r="B60" s="247" t="s">
        <v>284</v>
      </c>
      <c r="C60" s="233">
        <v>447473</v>
      </c>
      <c r="D60" s="234">
        <v>447473</v>
      </c>
    </row>
    <row r="61" spans="1:4" s="634" customFormat="1" ht="15.75">
      <c r="A61" s="635" t="s">
        <v>653</v>
      </c>
      <c r="B61" s="247" t="s">
        <v>285</v>
      </c>
      <c r="C61" s="233"/>
      <c r="D61" s="234"/>
    </row>
    <row r="62" spans="1:4" s="634" customFormat="1" ht="15.75">
      <c r="A62" s="635" t="s">
        <v>654</v>
      </c>
      <c r="B62" s="247" t="s">
        <v>286</v>
      </c>
      <c r="C62" s="233">
        <v>505</v>
      </c>
      <c r="D62" s="234">
        <v>505</v>
      </c>
    </row>
    <row r="63" spans="1:4" s="634" customFormat="1" ht="15.75">
      <c r="A63" s="635" t="s">
        <v>655</v>
      </c>
      <c r="B63" s="247" t="s">
        <v>287</v>
      </c>
      <c r="C63" s="640">
        <f>+C60+C61+C62</f>
        <v>447978</v>
      </c>
      <c r="D63" s="641">
        <f>+D60+D61+D62</f>
        <v>447978</v>
      </c>
    </row>
    <row r="64" spans="1:4" s="634" customFormat="1" ht="15.75">
      <c r="A64" s="635" t="s">
        <v>656</v>
      </c>
      <c r="B64" s="247" t="s">
        <v>288</v>
      </c>
      <c r="C64" s="233">
        <v>0</v>
      </c>
      <c r="D64" s="234"/>
    </row>
    <row r="65" spans="1:4" s="634" customFormat="1" ht="21">
      <c r="A65" s="635" t="s">
        <v>657</v>
      </c>
      <c r="B65" s="247" t="s">
        <v>289</v>
      </c>
      <c r="C65" s="233">
        <v>1312</v>
      </c>
      <c r="D65" s="234">
        <v>1312</v>
      </c>
    </row>
    <row r="66" spans="1:4" s="634" customFormat="1" ht="15.75">
      <c r="A66" s="635" t="s">
        <v>658</v>
      </c>
      <c r="B66" s="247" t="s">
        <v>290</v>
      </c>
      <c r="C66" s="640">
        <f>+C64+C65</f>
        <v>1312</v>
      </c>
      <c r="D66" s="641">
        <f>+D64+D65</f>
        <v>1312</v>
      </c>
    </row>
    <row r="67" spans="1:4" s="634" customFormat="1" ht="15.75">
      <c r="A67" s="635" t="s">
        <v>659</v>
      </c>
      <c r="B67" s="247" t="s">
        <v>291</v>
      </c>
      <c r="C67" s="233"/>
      <c r="D67" s="234"/>
    </row>
    <row r="68" spans="1:4" s="634" customFormat="1" ht="16.5" thickBot="1">
      <c r="A68" s="642" t="s">
        <v>660</v>
      </c>
      <c r="B68" s="251" t="s">
        <v>292</v>
      </c>
      <c r="C68" s="643">
        <f>+C51+C54+C59+C63+C66+C67</f>
        <v>2897916</v>
      </c>
      <c r="D68" s="644">
        <f>+D51+D54+D59+D63+D66+D67</f>
        <v>2184074</v>
      </c>
    </row>
    <row r="69" spans="1:4" ht="15.75">
      <c r="A69" s="645"/>
      <c r="C69" s="646"/>
      <c r="D69" s="646"/>
    </row>
    <row r="70" spans="1:4" ht="15.75">
      <c r="A70" s="645"/>
      <c r="C70" s="646"/>
      <c r="D70" s="646"/>
    </row>
    <row r="71" spans="1:4" ht="15.75">
      <c r="A71" s="647"/>
      <c r="C71" s="646"/>
      <c r="D71" s="646"/>
    </row>
    <row r="72" spans="1:4" ht="15.75">
      <c r="A72" s="847"/>
      <c r="B72" s="847"/>
      <c r="C72" s="847"/>
      <c r="D72" s="847"/>
    </row>
    <row r="73" spans="1:4" ht="15.75">
      <c r="A73" s="847"/>
      <c r="B73" s="847"/>
      <c r="C73" s="847"/>
      <c r="D73" s="847"/>
    </row>
  </sheetData>
  <sheetProtection/>
  <mergeCells count="9">
    <mergeCell ref="A72:D72"/>
    <mergeCell ref="A73:D73"/>
    <mergeCell ref="A1:D1"/>
    <mergeCell ref="C2:D2"/>
    <mergeCell ref="A3:A5"/>
    <mergeCell ref="B3:B5"/>
    <mergeCell ref="C3:C4"/>
    <mergeCell ref="D3:D4"/>
    <mergeCell ref="C5:D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dőlt"Alattyán Község Önkormányzata&amp;R&amp;"Times New Roman,Félkövér dőlt"7.1.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26"/>
  <sheetViews>
    <sheetView workbookViewId="0" topLeftCell="A4">
      <selection activeCell="I13" sqref="I13"/>
    </sheetView>
  </sheetViews>
  <sheetFormatPr defaultColWidth="9.00390625" defaultRowHeight="12.75"/>
  <cols>
    <col min="1" max="1" width="71.125" style="239" customWidth="1"/>
    <col min="2" max="2" width="6.125" style="254" customWidth="1"/>
    <col min="3" max="3" width="18.00390625" style="648" customWidth="1"/>
    <col min="4" max="16384" width="9.375" style="648" customWidth="1"/>
  </cols>
  <sheetData>
    <row r="1" spans="1:3" ht="32.25" customHeight="1">
      <c r="A1" s="864" t="s">
        <v>293</v>
      </c>
      <c r="B1" s="864"/>
      <c r="C1" s="864"/>
    </row>
    <row r="2" spans="1:3" ht="15.75">
      <c r="A2" s="865" t="str">
        <f>+CONCATENATE(LEFT(ÖSSZEFÜGGÉSEK!A4,4),". év")</f>
        <v>2016. év</v>
      </c>
      <c r="B2" s="865"/>
      <c r="C2" s="865"/>
    </row>
    <row r="4" spans="2:3" ht="13.5" thickBot="1">
      <c r="B4" s="866" t="s">
        <v>249</v>
      </c>
      <c r="C4" s="866"/>
    </row>
    <row r="5" spans="1:3" s="240" customFormat="1" ht="31.5" customHeight="1">
      <c r="A5" s="867" t="s">
        <v>294</v>
      </c>
      <c r="B5" s="869" t="s">
        <v>251</v>
      </c>
      <c r="C5" s="871" t="s">
        <v>295</v>
      </c>
    </row>
    <row r="6" spans="1:3" s="240" customFormat="1" ht="12.75">
      <c r="A6" s="868"/>
      <c r="B6" s="870"/>
      <c r="C6" s="872"/>
    </row>
    <row r="7" spans="1:3" s="244" customFormat="1" ht="13.5" thickBot="1">
      <c r="A7" s="241" t="s">
        <v>426</v>
      </c>
      <c r="B7" s="242" t="s">
        <v>427</v>
      </c>
      <c r="C7" s="243" t="s">
        <v>428</v>
      </c>
    </row>
    <row r="8" spans="1:3" ht="15.75" customHeight="1">
      <c r="A8" s="635" t="s">
        <v>662</v>
      </c>
      <c r="B8" s="245" t="s">
        <v>255</v>
      </c>
      <c r="C8" s="246">
        <f>2148015+155+36+3422+1</f>
        <v>2151629</v>
      </c>
    </row>
    <row r="9" spans="1:3" ht="15.75" customHeight="1">
      <c r="A9" s="635" t="s">
        <v>663</v>
      </c>
      <c r="B9" s="247" t="s">
        <v>256</v>
      </c>
      <c r="C9" s="246"/>
    </row>
    <row r="10" spans="1:3" ht="15.75" customHeight="1">
      <c r="A10" s="635" t="s">
        <v>664</v>
      </c>
      <c r="B10" s="247" t="s">
        <v>257</v>
      </c>
      <c r="C10" s="246">
        <f>155354+59+280+186</f>
        <v>155879</v>
      </c>
    </row>
    <row r="11" spans="1:3" ht="15.75" customHeight="1">
      <c r="A11" s="635" t="s">
        <v>665</v>
      </c>
      <c r="B11" s="247" t="s">
        <v>258</v>
      </c>
      <c r="C11" s="248">
        <f>-251024-2094-717-4113</f>
        <v>-257948</v>
      </c>
    </row>
    <row r="12" spans="1:3" ht="15.75" customHeight="1">
      <c r="A12" s="635" t="s">
        <v>666</v>
      </c>
      <c r="B12" s="247" t="s">
        <v>259</v>
      </c>
      <c r="C12" s="248"/>
    </row>
    <row r="13" spans="1:3" ht="15.75" customHeight="1">
      <c r="A13" s="635" t="s">
        <v>667</v>
      </c>
      <c r="B13" s="247" t="s">
        <v>260</v>
      </c>
      <c r="C13" s="248">
        <f>116247+1566+639+1547+1</f>
        <v>120000</v>
      </c>
    </row>
    <row r="14" spans="1:3" ht="15.75" customHeight="1">
      <c r="A14" s="635" t="s">
        <v>668</v>
      </c>
      <c r="B14" s="247" t="s">
        <v>261</v>
      </c>
      <c r="C14" s="249">
        <f>+C8+C9+C10+C11+C12+C13</f>
        <v>2169560</v>
      </c>
    </row>
    <row r="15" spans="1:3" ht="15.75" customHeight="1">
      <c r="A15" s="635" t="s">
        <v>735</v>
      </c>
      <c r="B15" s="247" t="s">
        <v>262</v>
      </c>
      <c r="C15" s="649">
        <v>2328</v>
      </c>
    </row>
    <row r="16" spans="1:3" ht="15.75" customHeight="1">
      <c r="A16" s="635" t="s">
        <v>669</v>
      </c>
      <c r="B16" s="247" t="s">
        <v>263</v>
      </c>
      <c r="C16" s="248">
        <v>10013</v>
      </c>
    </row>
    <row r="17" spans="1:3" ht="15.75" customHeight="1">
      <c r="A17" s="635" t="s">
        <v>670</v>
      </c>
      <c r="B17" s="247" t="s">
        <v>15</v>
      </c>
      <c r="C17" s="248">
        <v>1488</v>
      </c>
    </row>
    <row r="18" spans="1:3" ht="15.75" customHeight="1">
      <c r="A18" s="635" t="s">
        <v>671</v>
      </c>
      <c r="B18" s="247" t="s">
        <v>16</v>
      </c>
      <c r="C18" s="249">
        <f>+C15+C16+C17</f>
        <v>13829</v>
      </c>
    </row>
    <row r="19" spans="1:3" s="650" customFormat="1" ht="15.75" customHeight="1">
      <c r="A19" s="635" t="s">
        <v>672</v>
      </c>
      <c r="B19" s="247" t="s">
        <v>17</v>
      </c>
      <c r="C19" s="248"/>
    </row>
    <row r="20" spans="1:3" ht="15.75" customHeight="1">
      <c r="A20" s="635" t="s">
        <v>673</v>
      </c>
      <c r="B20" s="247" t="s">
        <v>18</v>
      </c>
      <c r="C20" s="248">
        <v>685</v>
      </c>
    </row>
    <row r="21" spans="1:3" ht="15.75" customHeight="1" thickBot="1">
      <c r="A21" s="250" t="s">
        <v>674</v>
      </c>
      <c r="B21" s="251" t="s">
        <v>19</v>
      </c>
      <c r="C21" s="252">
        <f>+C14+C18+C19+C20</f>
        <v>2184074</v>
      </c>
    </row>
    <row r="22" spans="1:5" ht="15.75">
      <c r="A22" s="645"/>
      <c r="B22" s="647"/>
      <c r="C22" s="646"/>
      <c r="D22" s="646"/>
      <c r="E22" s="646"/>
    </row>
    <row r="23" spans="1:5" ht="15.75">
      <c r="A23" s="645"/>
      <c r="B23" s="647"/>
      <c r="C23" s="646"/>
      <c r="D23" s="646"/>
      <c r="E23" s="646"/>
    </row>
    <row r="24" spans="1:5" ht="15.75">
      <c r="A24" s="647"/>
      <c r="B24" s="647"/>
      <c r="C24" s="646"/>
      <c r="D24" s="646"/>
      <c r="E24" s="646"/>
    </row>
    <row r="25" spans="1:5" ht="15.75">
      <c r="A25" s="863"/>
      <c r="B25" s="863"/>
      <c r="C25" s="863"/>
      <c r="D25" s="651"/>
      <c r="E25" s="651"/>
    </row>
    <row r="26" spans="1:5" ht="15.75">
      <c r="A26" s="863"/>
      <c r="B26" s="863"/>
      <c r="C26" s="863"/>
      <c r="D26" s="651"/>
      <c r="E26" s="651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dőlt"Alattyán Község Önkormányzata&amp;R&amp;"Times New Roman CE,Félkövér dőlt"7.2. tájékoztató tábla a ……/2017.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44"/>
  <sheetViews>
    <sheetView workbookViewId="0" topLeftCell="A1">
      <selection activeCell="I13" sqref="I13"/>
    </sheetView>
  </sheetViews>
  <sheetFormatPr defaultColWidth="12.00390625" defaultRowHeight="12.75"/>
  <cols>
    <col min="1" max="1" width="58.875" style="232" customWidth="1"/>
    <col min="2" max="2" width="6.875" style="232" customWidth="1"/>
    <col min="3" max="3" width="17.125" style="232" customWidth="1"/>
    <col min="4" max="4" width="19.125" style="232" customWidth="1"/>
    <col min="5" max="16384" width="12.00390625" style="232" customWidth="1"/>
  </cols>
  <sheetData>
    <row r="1" spans="1:4" ht="48" customHeight="1">
      <c r="A1" s="873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874"/>
      <c r="C1" s="874"/>
      <c r="D1" s="874"/>
    </row>
    <row r="2" ht="16.5" thickBot="1"/>
    <row r="3" spans="1:4" ht="43.5" customHeight="1" thickBot="1">
      <c r="A3" s="655" t="s">
        <v>52</v>
      </c>
      <c r="B3" s="348" t="s">
        <v>251</v>
      </c>
      <c r="C3" s="656" t="s">
        <v>296</v>
      </c>
      <c r="D3" s="657" t="s">
        <v>297</v>
      </c>
    </row>
    <row r="4" spans="1:4" ht="16.5" thickBot="1">
      <c r="A4" s="255" t="s">
        <v>426</v>
      </c>
      <c r="B4" s="256" t="s">
        <v>427</v>
      </c>
      <c r="C4" s="256" t="s">
        <v>428</v>
      </c>
      <c r="D4" s="257" t="s">
        <v>429</v>
      </c>
    </row>
    <row r="5" spans="1:4" ht="15.75" customHeight="1">
      <c r="A5" s="266" t="s">
        <v>703</v>
      </c>
      <c r="B5" s="259" t="s">
        <v>6</v>
      </c>
      <c r="C5" s="260">
        <v>98</v>
      </c>
      <c r="D5" s="261">
        <v>13471</v>
      </c>
    </row>
    <row r="6" spans="1:4" ht="15.75" customHeight="1">
      <c r="A6" s="266" t="s">
        <v>704</v>
      </c>
      <c r="B6" s="263" t="s">
        <v>7</v>
      </c>
      <c r="C6" s="264"/>
      <c r="D6" s="265"/>
    </row>
    <row r="7" spans="1:4" ht="15.75" customHeight="1">
      <c r="A7" s="266" t="s">
        <v>705</v>
      </c>
      <c r="B7" s="263" t="s">
        <v>8</v>
      </c>
      <c r="C7" s="264">
        <v>155</v>
      </c>
      <c r="D7" s="265">
        <v>18</v>
      </c>
    </row>
    <row r="8" spans="1:4" ht="15.75" customHeight="1" thickBot="1">
      <c r="A8" s="267" t="s">
        <v>706</v>
      </c>
      <c r="B8" s="268" t="s">
        <v>9</v>
      </c>
      <c r="C8" s="269">
        <v>150</v>
      </c>
      <c r="D8" s="234">
        <v>5357</v>
      </c>
    </row>
    <row r="9" spans="1:4" ht="15.75" customHeight="1" thickBot="1">
      <c r="A9" s="659" t="s">
        <v>707</v>
      </c>
      <c r="B9" s="660" t="s">
        <v>10</v>
      </c>
      <c r="C9" s="661"/>
      <c r="D9" s="662">
        <f>+D10+D11+D12+D13</f>
        <v>83556</v>
      </c>
    </row>
    <row r="10" spans="1:4" ht="15.75" customHeight="1">
      <c r="A10" s="658" t="s">
        <v>708</v>
      </c>
      <c r="B10" s="259" t="s">
        <v>11</v>
      </c>
      <c r="C10" s="260">
        <v>6</v>
      </c>
      <c r="D10" s="261">
        <v>83556</v>
      </c>
    </row>
    <row r="11" spans="1:4" ht="15.75" customHeight="1">
      <c r="A11" s="266" t="s">
        <v>709</v>
      </c>
      <c r="B11" s="263" t="s">
        <v>12</v>
      </c>
      <c r="C11" s="264"/>
      <c r="D11" s="265"/>
    </row>
    <row r="12" spans="1:4" ht="15.75" customHeight="1">
      <c r="A12" s="266" t="s">
        <v>710</v>
      </c>
      <c r="B12" s="263" t="s">
        <v>13</v>
      </c>
      <c r="C12" s="264"/>
      <c r="D12" s="265"/>
    </row>
    <row r="13" spans="1:4" ht="15.75" customHeight="1" thickBot="1">
      <c r="A13" s="267" t="s">
        <v>711</v>
      </c>
      <c r="B13" s="268" t="s">
        <v>14</v>
      </c>
      <c r="C13" s="269"/>
      <c r="D13" s="270"/>
    </row>
    <row r="14" spans="1:4" ht="15.75" customHeight="1" thickBot="1">
      <c r="A14" s="659" t="s">
        <v>712</v>
      </c>
      <c r="B14" s="660" t="s">
        <v>15</v>
      </c>
      <c r="C14" s="661"/>
      <c r="D14" s="662">
        <f>+D15+D16+D17</f>
        <v>0</v>
      </c>
    </row>
    <row r="15" spans="1:4" ht="15.75" customHeight="1">
      <c r="A15" s="658" t="s">
        <v>713</v>
      </c>
      <c r="B15" s="259" t="s">
        <v>16</v>
      </c>
      <c r="C15" s="260"/>
      <c r="D15" s="261"/>
    </row>
    <row r="16" spans="1:4" ht="15.75" customHeight="1">
      <c r="A16" s="266" t="s">
        <v>714</v>
      </c>
      <c r="B16" s="263" t="s">
        <v>17</v>
      </c>
      <c r="C16" s="264"/>
      <c r="D16" s="265"/>
    </row>
    <row r="17" spans="1:4" ht="15.75" customHeight="1" thickBot="1">
      <c r="A17" s="267" t="s">
        <v>715</v>
      </c>
      <c r="B17" s="268" t="s">
        <v>18</v>
      </c>
      <c r="C17" s="269"/>
      <c r="D17" s="270"/>
    </row>
    <row r="18" spans="1:4" ht="15.75" customHeight="1" thickBot="1">
      <c r="A18" s="659" t="s">
        <v>721</v>
      </c>
      <c r="B18" s="660" t="s">
        <v>19</v>
      </c>
      <c r="C18" s="661"/>
      <c r="D18" s="662">
        <f>+D19+D20+D21</f>
        <v>0</v>
      </c>
    </row>
    <row r="19" spans="1:4" ht="15.75" customHeight="1">
      <c r="A19" s="658" t="s">
        <v>716</v>
      </c>
      <c r="B19" s="259" t="s">
        <v>20</v>
      </c>
      <c r="C19" s="260"/>
      <c r="D19" s="261"/>
    </row>
    <row r="20" spans="1:4" ht="15.75" customHeight="1">
      <c r="A20" s="266" t="s">
        <v>717</v>
      </c>
      <c r="B20" s="263" t="s">
        <v>21</v>
      </c>
      <c r="C20" s="264"/>
      <c r="D20" s="265"/>
    </row>
    <row r="21" spans="1:4" ht="15.75" customHeight="1">
      <c r="A21" s="266" t="s">
        <v>718</v>
      </c>
      <c r="B21" s="263" t="s">
        <v>22</v>
      </c>
      <c r="C21" s="264"/>
      <c r="D21" s="265"/>
    </row>
    <row r="22" spans="1:4" ht="15.75" customHeight="1">
      <c r="A22" s="266" t="s">
        <v>719</v>
      </c>
      <c r="B22" s="263" t="s">
        <v>23</v>
      </c>
      <c r="C22" s="264"/>
      <c r="D22" s="265"/>
    </row>
    <row r="23" spans="1:4" ht="15.75" customHeight="1">
      <c r="A23" s="266"/>
      <c r="B23" s="263" t="s">
        <v>24</v>
      </c>
      <c r="C23" s="264"/>
      <c r="D23" s="265"/>
    </row>
    <row r="24" spans="1:4" ht="15.75" customHeight="1">
      <c r="A24" s="266"/>
      <c r="B24" s="263" t="s">
        <v>25</v>
      </c>
      <c r="C24" s="264"/>
      <c r="D24" s="265"/>
    </row>
    <row r="25" spans="1:4" ht="15.75" customHeight="1">
      <c r="A25" s="266"/>
      <c r="B25" s="263" t="s">
        <v>26</v>
      </c>
      <c r="C25" s="264"/>
      <c r="D25" s="265"/>
    </row>
    <row r="26" spans="1:4" ht="15.75" customHeight="1">
      <c r="A26" s="266"/>
      <c r="B26" s="263" t="s">
        <v>27</v>
      </c>
      <c r="C26" s="264"/>
      <c r="D26" s="265"/>
    </row>
    <row r="27" spans="1:4" ht="15.75" customHeight="1">
      <c r="A27" s="266"/>
      <c r="B27" s="263" t="s">
        <v>28</v>
      </c>
      <c r="C27" s="264"/>
      <c r="D27" s="265"/>
    </row>
    <row r="28" spans="1:4" ht="15.75" customHeight="1">
      <c r="A28" s="266"/>
      <c r="B28" s="263" t="s">
        <v>29</v>
      </c>
      <c r="C28" s="264"/>
      <c r="D28" s="265"/>
    </row>
    <row r="29" spans="1:4" ht="15.75" customHeight="1">
      <c r="A29" s="266"/>
      <c r="B29" s="263" t="s">
        <v>30</v>
      </c>
      <c r="C29" s="264"/>
      <c r="D29" s="265"/>
    </row>
    <row r="30" spans="1:4" ht="15.75" customHeight="1">
      <c r="A30" s="266"/>
      <c r="B30" s="263" t="s">
        <v>31</v>
      </c>
      <c r="C30" s="264"/>
      <c r="D30" s="265"/>
    </row>
    <row r="31" spans="1:4" ht="15.75" customHeight="1">
      <c r="A31" s="266"/>
      <c r="B31" s="263" t="s">
        <v>32</v>
      </c>
      <c r="C31" s="264"/>
      <c r="D31" s="265"/>
    </row>
    <row r="32" spans="1:4" ht="15.75" customHeight="1">
      <c r="A32" s="266"/>
      <c r="B32" s="263" t="s">
        <v>33</v>
      </c>
      <c r="C32" s="264"/>
      <c r="D32" s="265"/>
    </row>
    <row r="33" spans="1:4" ht="15.75" customHeight="1">
      <c r="A33" s="266"/>
      <c r="B33" s="263" t="s">
        <v>34</v>
      </c>
      <c r="C33" s="264"/>
      <c r="D33" s="265"/>
    </row>
    <row r="34" spans="1:4" ht="15.75" customHeight="1">
      <c r="A34" s="266"/>
      <c r="B34" s="263" t="s">
        <v>91</v>
      </c>
      <c r="C34" s="264"/>
      <c r="D34" s="265"/>
    </row>
    <row r="35" spans="1:4" ht="15.75" customHeight="1">
      <c r="A35" s="266"/>
      <c r="B35" s="263" t="s">
        <v>187</v>
      </c>
      <c r="C35" s="264"/>
      <c r="D35" s="265"/>
    </row>
    <row r="36" spans="1:4" ht="15.75" customHeight="1">
      <c r="A36" s="266"/>
      <c r="B36" s="263" t="s">
        <v>247</v>
      </c>
      <c r="C36" s="264"/>
      <c r="D36" s="265"/>
    </row>
    <row r="37" spans="1:4" ht="15.75" customHeight="1" thickBot="1">
      <c r="A37" s="267"/>
      <c r="B37" s="268" t="s">
        <v>248</v>
      </c>
      <c r="C37" s="269"/>
      <c r="D37" s="270"/>
    </row>
    <row r="38" spans="1:6" ht="15.75" customHeight="1" thickBot="1">
      <c r="A38" s="875" t="s">
        <v>720</v>
      </c>
      <c r="B38" s="876"/>
      <c r="C38" s="271"/>
      <c r="D38" s="662">
        <f>+D5+D6+D7+D8+D9+D14+D18+D22+D23+D24+D25+D26+D27+D28+D29+D30+D31+D32+D33+D34+D35+D36+D37</f>
        <v>102402</v>
      </c>
      <c r="F38" s="272"/>
    </row>
    <row r="39" ht="15.75">
      <c r="A39" s="663" t="s">
        <v>722</v>
      </c>
    </row>
    <row r="40" spans="1:4" ht="15.75">
      <c r="A40" s="236"/>
      <c r="B40" s="237"/>
      <c r="C40" s="877"/>
      <c r="D40" s="877"/>
    </row>
    <row r="41" spans="1:4" ht="15.75">
      <c r="A41" s="236"/>
      <c r="B41" s="237"/>
      <c r="C41" s="238"/>
      <c r="D41" s="238"/>
    </row>
    <row r="42" spans="1:4" ht="15.75">
      <c r="A42" s="237"/>
      <c r="B42" s="237"/>
      <c r="C42" s="877"/>
      <c r="D42" s="877"/>
    </row>
    <row r="43" spans="1:2" ht="15.75">
      <c r="A43" s="253"/>
      <c r="B43" s="253"/>
    </row>
    <row r="44" spans="1:3" ht="15.75">
      <c r="A44" s="253"/>
      <c r="B44" s="253"/>
      <c r="C44" s="253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dőlt"Alattyán Község Önkormányzata&amp;R&amp;"Times New Roman,Félkövér dőlt"7.3. tájékoztató tábla a ……/2017. (……)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8"/>
  <sheetViews>
    <sheetView workbookViewId="0" topLeftCell="A1">
      <selection activeCell="I13" sqref="I13"/>
    </sheetView>
  </sheetViews>
  <sheetFormatPr defaultColWidth="12.00390625" defaultRowHeight="12.75"/>
  <cols>
    <col min="1" max="1" width="56.125" style="232" customWidth="1"/>
    <col min="2" max="2" width="6.875" style="232" customWidth="1"/>
    <col min="3" max="3" width="17.125" style="232" customWidth="1"/>
    <col min="4" max="4" width="19.125" style="232" customWidth="1"/>
    <col min="5" max="16384" width="12.00390625" style="232" customWidth="1"/>
  </cols>
  <sheetData>
    <row r="1" spans="1:4" ht="48.75" customHeight="1">
      <c r="A1" s="878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879"/>
      <c r="C1" s="879"/>
      <c r="D1" s="879"/>
    </row>
    <row r="2" ht="16.5" thickBot="1">
      <c r="A2" s="237" t="s">
        <v>754</v>
      </c>
    </row>
    <row r="3" spans="1:4" ht="64.5" thickBot="1">
      <c r="A3" s="664" t="s">
        <v>52</v>
      </c>
      <c r="B3" s="348" t="s">
        <v>251</v>
      </c>
      <c r="C3" s="665" t="s">
        <v>723</v>
      </c>
      <c r="D3" s="666" t="s">
        <v>297</v>
      </c>
    </row>
    <row r="4" spans="1:4" ht="16.5" thickBot="1">
      <c r="A4" s="273" t="s">
        <v>426</v>
      </c>
      <c r="B4" s="274" t="s">
        <v>427</v>
      </c>
      <c r="C4" s="274" t="s">
        <v>428</v>
      </c>
      <c r="D4" s="275" t="s">
        <v>429</v>
      </c>
    </row>
    <row r="5" spans="1:4" ht="15.75" customHeight="1">
      <c r="A5" s="262" t="s">
        <v>724</v>
      </c>
      <c r="B5" s="259" t="s">
        <v>6</v>
      </c>
      <c r="C5" s="260"/>
      <c r="D5" s="261"/>
    </row>
    <row r="6" spans="1:4" ht="15.75" customHeight="1">
      <c r="A6" s="262" t="s">
        <v>725</v>
      </c>
      <c r="B6" s="263" t="s">
        <v>7</v>
      </c>
      <c r="C6" s="264"/>
      <c r="D6" s="265"/>
    </row>
    <row r="7" spans="1:4" ht="15.75" customHeight="1" thickBot="1">
      <c r="A7" s="667" t="s">
        <v>726</v>
      </c>
      <c r="B7" s="268" t="s">
        <v>8</v>
      </c>
      <c r="C7" s="269"/>
      <c r="D7" s="270"/>
    </row>
    <row r="8" spans="1:4" ht="15.75" customHeight="1" thickBot="1">
      <c r="A8" s="659" t="s">
        <v>727</v>
      </c>
      <c r="B8" s="660" t="s">
        <v>9</v>
      </c>
      <c r="C8" s="661"/>
      <c r="D8" s="662">
        <f>+D5+D6+D7</f>
        <v>0</v>
      </c>
    </row>
    <row r="9" spans="1:4" ht="15.75" customHeight="1">
      <c r="A9" s="258" t="s">
        <v>728</v>
      </c>
      <c r="B9" s="259" t="s">
        <v>10</v>
      </c>
      <c r="C9" s="260"/>
      <c r="D9" s="261"/>
    </row>
    <row r="10" spans="1:4" ht="15.75" customHeight="1">
      <c r="A10" s="262" t="s">
        <v>729</v>
      </c>
      <c r="B10" s="263" t="s">
        <v>11</v>
      </c>
      <c r="C10" s="264"/>
      <c r="D10" s="265"/>
    </row>
    <row r="11" spans="1:4" ht="15.75" customHeight="1">
      <c r="A11" s="262" t="s">
        <v>730</v>
      </c>
      <c r="B11" s="263" t="s">
        <v>12</v>
      </c>
      <c r="C11" s="264"/>
      <c r="D11" s="265"/>
    </row>
    <row r="12" spans="1:4" ht="15.75" customHeight="1">
      <c r="A12" s="262" t="s">
        <v>731</v>
      </c>
      <c r="B12" s="263" t="s">
        <v>13</v>
      </c>
      <c r="C12" s="264"/>
      <c r="D12" s="265"/>
    </row>
    <row r="13" spans="1:4" ht="15.75" customHeight="1" thickBot="1">
      <c r="A13" s="667" t="s">
        <v>732</v>
      </c>
      <c r="B13" s="268" t="s">
        <v>14</v>
      </c>
      <c r="C13" s="269"/>
      <c r="D13" s="270"/>
    </row>
    <row r="14" spans="1:4" ht="15.75" customHeight="1" thickBot="1">
      <c r="A14" s="659" t="s">
        <v>733</v>
      </c>
      <c r="B14" s="660" t="s">
        <v>15</v>
      </c>
      <c r="C14" s="668"/>
      <c r="D14" s="662">
        <f>+D9+D10+D11+D12+D13</f>
        <v>0</v>
      </c>
    </row>
    <row r="15" spans="1:4" ht="15.75" customHeight="1">
      <c r="A15" s="258"/>
      <c r="B15" s="259" t="s">
        <v>16</v>
      </c>
      <c r="C15" s="260"/>
      <c r="D15" s="261"/>
    </row>
    <row r="16" spans="1:4" ht="15.75" customHeight="1">
      <c r="A16" s="262"/>
      <c r="B16" s="263" t="s">
        <v>17</v>
      </c>
      <c r="C16" s="264"/>
      <c r="D16" s="265"/>
    </row>
    <row r="17" spans="1:4" ht="15.75" customHeight="1">
      <c r="A17" s="262"/>
      <c r="B17" s="263" t="s">
        <v>18</v>
      </c>
      <c r="C17" s="264"/>
      <c r="D17" s="265"/>
    </row>
    <row r="18" spans="1:4" ht="15.75" customHeight="1">
      <c r="A18" s="262"/>
      <c r="B18" s="263" t="s">
        <v>19</v>
      </c>
      <c r="C18" s="264"/>
      <c r="D18" s="265"/>
    </row>
    <row r="19" spans="1:4" ht="15.75" customHeight="1">
      <c r="A19" s="262"/>
      <c r="B19" s="263" t="s">
        <v>20</v>
      </c>
      <c r="C19" s="264"/>
      <c r="D19" s="265"/>
    </row>
    <row r="20" spans="1:4" ht="15.75" customHeight="1">
      <c r="A20" s="262"/>
      <c r="B20" s="263" t="s">
        <v>21</v>
      </c>
      <c r="C20" s="264"/>
      <c r="D20" s="265"/>
    </row>
    <row r="21" spans="1:4" ht="15.75" customHeight="1">
      <c r="A21" s="262"/>
      <c r="B21" s="263" t="s">
        <v>22</v>
      </c>
      <c r="C21" s="264"/>
      <c r="D21" s="265"/>
    </row>
    <row r="22" spans="1:4" ht="15.75" customHeight="1">
      <c r="A22" s="262"/>
      <c r="B22" s="263" t="s">
        <v>23</v>
      </c>
      <c r="C22" s="264"/>
      <c r="D22" s="265"/>
    </row>
    <row r="23" spans="1:4" ht="15.75" customHeight="1">
      <c r="A23" s="262"/>
      <c r="B23" s="263" t="s">
        <v>24</v>
      </c>
      <c r="C23" s="264"/>
      <c r="D23" s="265"/>
    </row>
    <row r="24" spans="1:4" ht="15.75" customHeight="1">
      <c r="A24" s="262"/>
      <c r="B24" s="263" t="s">
        <v>25</v>
      </c>
      <c r="C24" s="264"/>
      <c r="D24" s="265"/>
    </row>
    <row r="25" spans="1:4" ht="15.75" customHeight="1">
      <c r="A25" s="262"/>
      <c r="B25" s="263" t="s">
        <v>26</v>
      </c>
      <c r="C25" s="264"/>
      <c r="D25" s="265"/>
    </row>
    <row r="26" spans="1:4" ht="15.75" customHeight="1">
      <c r="A26" s="262"/>
      <c r="B26" s="263" t="s">
        <v>27</v>
      </c>
      <c r="C26" s="264"/>
      <c r="D26" s="265"/>
    </row>
    <row r="27" spans="1:4" ht="15.75" customHeight="1">
      <c r="A27" s="262"/>
      <c r="B27" s="263" t="s">
        <v>28</v>
      </c>
      <c r="C27" s="264"/>
      <c r="D27" s="265"/>
    </row>
    <row r="28" spans="1:4" ht="15.75" customHeight="1">
      <c r="A28" s="262"/>
      <c r="B28" s="263" t="s">
        <v>29</v>
      </c>
      <c r="C28" s="264"/>
      <c r="D28" s="265"/>
    </row>
    <row r="29" spans="1:4" ht="15.75" customHeight="1">
      <c r="A29" s="262"/>
      <c r="B29" s="263" t="s">
        <v>30</v>
      </c>
      <c r="C29" s="264"/>
      <c r="D29" s="265"/>
    </row>
    <row r="30" spans="1:4" ht="15.75" customHeight="1">
      <c r="A30" s="262"/>
      <c r="B30" s="263" t="s">
        <v>31</v>
      </c>
      <c r="C30" s="264"/>
      <c r="D30" s="265"/>
    </row>
    <row r="31" spans="1:4" ht="15.75" customHeight="1">
      <c r="A31" s="262"/>
      <c r="B31" s="263" t="s">
        <v>32</v>
      </c>
      <c r="C31" s="264"/>
      <c r="D31" s="265"/>
    </row>
    <row r="32" spans="1:4" ht="15.75" customHeight="1">
      <c r="A32" s="262"/>
      <c r="B32" s="263" t="s">
        <v>33</v>
      </c>
      <c r="C32" s="264"/>
      <c r="D32" s="265"/>
    </row>
    <row r="33" spans="1:4" ht="15.75" customHeight="1">
      <c r="A33" s="262"/>
      <c r="B33" s="263" t="s">
        <v>34</v>
      </c>
      <c r="C33" s="264"/>
      <c r="D33" s="265"/>
    </row>
    <row r="34" spans="1:4" ht="15.75" customHeight="1">
      <c r="A34" s="262"/>
      <c r="B34" s="263" t="s">
        <v>91</v>
      </c>
      <c r="C34" s="264"/>
      <c r="D34" s="265"/>
    </row>
    <row r="35" spans="1:4" ht="15.75" customHeight="1">
      <c r="A35" s="262"/>
      <c r="B35" s="263" t="s">
        <v>187</v>
      </c>
      <c r="C35" s="264"/>
      <c r="D35" s="265"/>
    </row>
    <row r="36" spans="1:4" ht="15.75" customHeight="1">
      <c r="A36" s="262"/>
      <c r="B36" s="263" t="s">
        <v>247</v>
      </c>
      <c r="C36" s="264"/>
      <c r="D36" s="265"/>
    </row>
    <row r="37" spans="1:4" ht="15.75" customHeight="1" thickBot="1">
      <c r="A37" s="276"/>
      <c r="B37" s="277" t="s">
        <v>248</v>
      </c>
      <c r="C37" s="278"/>
      <c r="D37" s="279"/>
    </row>
    <row r="38" spans="1:6" ht="15.75" customHeight="1" thickBot="1">
      <c r="A38" s="880" t="s">
        <v>734</v>
      </c>
      <c r="B38" s="881"/>
      <c r="C38" s="271"/>
      <c r="D38" s="662">
        <f>+D8+D14+SUM(D15:D37)</f>
        <v>0</v>
      </c>
      <c r="F38" s="280"/>
    </row>
  </sheetData>
  <sheetProtection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dőlt"Alattyán Község Önkormányzata&amp;R&amp;"Times New Roman,Félkövér dőlt"7.4. tájékoztató tábla a ……/2017. (……)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3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9.375" style="308" customWidth="1"/>
    <col min="2" max="2" width="53.50390625" style="308" customWidth="1"/>
    <col min="3" max="5" width="25.00390625" style="308" customWidth="1"/>
    <col min="6" max="6" width="5.50390625" style="308" customWidth="1"/>
    <col min="7" max="16384" width="9.375" style="308" customWidth="1"/>
  </cols>
  <sheetData>
    <row r="1" spans="1:6" ht="12.75">
      <c r="A1" s="309"/>
      <c r="F1" s="885" t="str">
        <f>+CONCATENATE("8. tájékoztató tábla a ......../",LEFT(ÖSSZEFÜGGÉSEK!A4,4)+1,". (........) önkormányzati rendelethez")</f>
        <v>8. tájékoztató tábla a ......../2017. (........) önkormányzati rendelethez</v>
      </c>
    </row>
    <row r="2" spans="1:6" ht="33" customHeight="1">
      <c r="A2" s="882" t="str">
        <f>+CONCATENATE("Alattyán Község Önkormányzat tulajdonában álló gazdálkodó szervezetek működéséből származó",CHAR(10),"kötelezettségek és részesedések alakulása a ",LEFT(ÖSSZEFÜGGÉSEK!A4,4),". évben")</f>
        <v>Alattyán Község Önkormányzat tulajdonában álló gazdálkodó szervezetek működéséből származó
kötelezettségek és részesedések alakulása a 2016. évben</v>
      </c>
      <c r="B2" s="882"/>
      <c r="C2" s="882"/>
      <c r="D2" s="882"/>
      <c r="E2" s="882"/>
      <c r="F2" s="885"/>
    </row>
    <row r="3" spans="1:6" ht="16.5" thickBot="1">
      <c r="A3" s="310"/>
      <c r="F3" s="885"/>
    </row>
    <row r="4" spans="1:6" ht="79.5" thickBot="1">
      <c r="A4" s="311" t="s">
        <v>251</v>
      </c>
      <c r="B4" s="312" t="s">
        <v>298</v>
      </c>
      <c r="C4" s="312" t="s">
        <v>299</v>
      </c>
      <c r="D4" s="312" t="s">
        <v>300</v>
      </c>
      <c r="E4" s="313" t="s">
        <v>301</v>
      </c>
      <c r="F4" s="885"/>
    </row>
    <row r="5" spans="1:6" ht="15.75">
      <c r="A5" s="314" t="s">
        <v>6</v>
      </c>
      <c r="B5" s="318" t="s">
        <v>785</v>
      </c>
      <c r="C5" s="321">
        <v>1</v>
      </c>
      <c r="D5" s="324">
        <v>500000</v>
      </c>
      <c r="E5" s="328">
        <v>799506000</v>
      </c>
      <c r="F5" s="885"/>
    </row>
    <row r="6" spans="1:6" ht="15.75">
      <c r="A6" s="315" t="s">
        <v>7</v>
      </c>
      <c r="B6" s="319"/>
      <c r="C6" s="322"/>
      <c r="D6" s="325"/>
      <c r="E6" s="329"/>
      <c r="F6" s="885"/>
    </row>
    <row r="7" spans="1:6" ht="15.75">
      <c r="A7" s="315" t="s">
        <v>8</v>
      </c>
      <c r="B7" s="319"/>
      <c r="C7" s="322"/>
      <c r="D7" s="325"/>
      <c r="E7" s="329"/>
      <c r="F7" s="885"/>
    </row>
    <row r="8" spans="1:6" ht="15.75">
      <c r="A8" s="315" t="s">
        <v>9</v>
      </c>
      <c r="B8" s="319"/>
      <c r="C8" s="322"/>
      <c r="D8" s="325"/>
      <c r="E8" s="329"/>
      <c r="F8" s="885"/>
    </row>
    <row r="9" spans="1:6" ht="15.75">
      <c r="A9" s="315" t="s">
        <v>10</v>
      </c>
      <c r="B9" s="319"/>
      <c r="C9" s="322"/>
      <c r="D9" s="325"/>
      <c r="E9" s="329"/>
      <c r="F9" s="885"/>
    </row>
    <row r="10" spans="1:6" ht="15.75">
      <c r="A10" s="315" t="s">
        <v>11</v>
      </c>
      <c r="B10" s="319"/>
      <c r="C10" s="322"/>
      <c r="D10" s="325"/>
      <c r="E10" s="329"/>
      <c r="F10" s="885"/>
    </row>
    <row r="11" spans="1:6" ht="15.75">
      <c r="A11" s="315" t="s">
        <v>12</v>
      </c>
      <c r="B11" s="319"/>
      <c r="C11" s="322"/>
      <c r="D11" s="325"/>
      <c r="E11" s="329"/>
      <c r="F11" s="885"/>
    </row>
    <row r="12" spans="1:6" ht="15.75">
      <c r="A12" s="315" t="s">
        <v>13</v>
      </c>
      <c r="B12" s="319"/>
      <c r="C12" s="322"/>
      <c r="D12" s="325"/>
      <c r="E12" s="329"/>
      <c r="F12" s="885"/>
    </row>
    <row r="13" spans="1:6" ht="15.75">
      <c r="A13" s="315" t="s">
        <v>14</v>
      </c>
      <c r="B13" s="319"/>
      <c r="C13" s="322"/>
      <c r="D13" s="325"/>
      <c r="E13" s="329"/>
      <c r="F13" s="885"/>
    </row>
    <row r="14" spans="1:6" ht="15.75">
      <c r="A14" s="315" t="s">
        <v>15</v>
      </c>
      <c r="B14" s="319"/>
      <c r="C14" s="322"/>
      <c r="D14" s="325"/>
      <c r="E14" s="329"/>
      <c r="F14" s="885"/>
    </row>
    <row r="15" spans="1:6" ht="15.75">
      <c r="A15" s="315" t="s">
        <v>16</v>
      </c>
      <c r="B15" s="319"/>
      <c r="C15" s="322"/>
      <c r="D15" s="325"/>
      <c r="E15" s="329"/>
      <c r="F15" s="885"/>
    </row>
    <row r="16" spans="1:6" ht="15.75">
      <c r="A16" s="315" t="s">
        <v>17</v>
      </c>
      <c r="B16" s="319"/>
      <c r="C16" s="322"/>
      <c r="D16" s="325"/>
      <c r="E16" s="329"/>
      <c r="F16" s="885"/>
    </row>
    <row r="17" spans="1:6" ht="15.75">
      <c r="A17" s="315" t="s">
        <v>18</v>
      </c>
      <c r="B17" s="319"/>
      <c r="C17" s="322"/>
      <c r="D17" s="325"/>
      <c r="E17" s="329"/>
      <c r="F17" s="885"/>
    </row>
    <row r="18" spans="1:6" ht="15.75">
      <c r="A18" s="315" t="s">
        <v>19</v>
      </c>
      <c r="B18" s="319"/>
      <c r="C18" s="322"/>
      <c r="D18" s="325"/>
      <c r="E18" s="329"/>
      <c r="F18" s="885"/>
    </row>
    <row r="19" spans="1:6" ht="15.75">
      <c r="A19" s="315" t="s">
        <v>20</v>
      </c>
      <c r="B19" s="319"/>
      <c r="C19" s="322"/>
      <c r="D19" s="325"/>
      <c r="E19" s="329"/>
      <c r="F19" s="885"/>
    </row>
    <row r="20" spans="1:6" ht="15.75">
      <c r="A20" s="315" t="s">
        <v>21</v>
      </c>
      <c r="B20" s="319"/>
      <c r="C20" s="322"/>
      <c r="D20" s="325"/>
      <c r="E20" s="329"/>
      <c r="F20" s="885"/>
    </row>
    <row r="21" spans="1:6" ht="16.5" thickBot="1">
      <c r="A21" s="316" t="s">
        <v>22</v>
      </c>
      <c r="B21" s="320"/>
      <c r="C21" s="323"/>
      <c r="D21" s="326"/>
      <c r="E21" s="330"/>
      <c r="F21" s="885"/>
    </row>
    <row r="22" spans="1:6" ht="16.5" thickBot="1">
      <c r="A22" s="883" t="s">
        <v>302</v>
      </c>
      <c r="B22" s="884"/>
      <c r="C22" s="317"/>
      <c r="D22" s="327">
        <f>IF(SUM(D5:D21)=0,"",SUM(D5:D21))</f>
        <v>500000</v>
      </c>
      <c r="E22" s="331">
        <f>IF(SUM(E5:E21)=0,"",SUM(E5:E21))</f>
        <v>799506000</v>
      </c>
      <c r="F22" s="885"/>
    </row>
    <row r="23" ht="15.75">
      <c r="A23" s="310"/>
    </row>
  </sheetData>
  <sheetProtection/>
  <mergeCells count="3">
    <mergeCell ref="A2:E2"/>
    <mergeCell ref="A22:B22"/>
    <mergeCell ref="F1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64"/>
  <sheetViews>
    <sheetView view="pageBreakPreview" zoomScaleNormal="130" zoomScaleSheetLayoutView="100" workbookViewId="0" topLeftCell="A13">
      <selection activeCell="M79" sqref="M79"/>
    </sheetView>
  </sheetViews>
  <sheetFormatPr defaultColWidth="9.00390625" defaultRowHeight="12.75"/>
  <cols>
    <col min="1" max="1" width="9.50390625" style="402" customWidth="1"/>
    <col min="2" max="2" width="60.875" style="402" customWidth="1"/>
    <col min="3" max="5" width="15.875" style="403" customWidth="1"/>
    <col min="6" max="16384" width="9.375" style="413" customWidth="1"/>
  </cols>
  <sheetData>
    <row r="1" spans="1:5" ht="15.75" customHeight="1">
      <c r="A1" s="744" t="s">
        <v>3</v>
      </c>
      <c r="B1" s="744"/>
      <c r="C1" s="744"/>
      <c r="D1" s="744"/>
      <c r="E1" s="744"/>
    </row>
    <row r="2" spans="1:5" ht="15.75" customHeight="1" thickBot="1">
      <c r="A2" s="43" t="s">
        <v>110</v>
      </c>
      <c r="B2" s="43"/>
      <c r="C2" s="400"/>
      <c r="D2" s="400"/>
      <c r="E2" s="400" t="s">
        <v>157</v>
      </c>
    </row>
    <row r="3" spans="1:5" ht="15.75" customHeight="1">
      <c r="A3" s="745" t="s">
        <v>59</v>
      </c>
      <c r="B3" s="747" t="s">
        <v>5</v>
      </c>
      <c r="C3" s="749" t="str">
        <f>+'1.1.sz.mell.'!C3:E3</f>
        <v>2016. évi</v>
      </c>
      <c r="D3" s="749"/>
      <c r="E3" s="750"/>
    </row>
    <row r="4" spans="1:5" ht="37.5" customHeight="1" thickBot="1">
      <c r="A4" s="746"/>
      <c r="B4" s="748"/>
      <c r="C4" s="45" t="s">
        <v>179</v>
      </c>
      <c r="D4" s="45" t="s">
        <v>183</v>
      </c>
      <c r="E4" s="46" t="s">
        <v>184</v>
      </c>
    </row>
    <row r="5" spans="1:5" s="414" customFormat="1" ht="12" customHeight="1" thickBot="1">
      <c r="A5" s="378" t="s">
        <v>426</v>
      </c>
      <c r="B5" s="379" t="s">
        <v>427</v>
      </c>
      <c r="C5" s="379" t="s">
        <v>428</v>
      </c>
      <c r="D5" s="379" t="s">
        <v>429</v>
      </c>
      <c r="E5" s="427" t="s">
        <v>430</v>
      </c>
    </row>
    <row r="6" spans="1:5" s="415" customFormat="1" ht="12" customHeight="1" thickBot="1">
      <c r="A6" s="373" t="s">
        <v>6</v>
      </c>
      <c r="B6" s="374" t="s">
        <v>310</v>
      </c>
      <c r="C6" s="405">
        <f>SUM(C7:C12)</f>
        <v>0</v>
      </c>
      <c r="D6" s="405">
        <f>SUM(D7:D12)</f>
        <v>0</v>
      </c>
      <c r="E6" s="388">
        <f>SUM(E7:E12)</f>
        <v>0</v>
      </c>
    </row>
    <row r="7" spans="1:5" s="415" customFormat="1" ht="12" customHeight="1">
      <c r="A7" s="368" t="s">
        <v>71</v>
      </c>
      <c r="B7" s="416" t="s">
        <v>311</v>
      </c>
      <c r="C7" s="407"/>
      <c r="D7" s="407"/>
      <c r="E7" s="390"/>
    </row>
    <row r="8" spans="1:5" s="415" customFormat="1" ht="12" customHeight="1">
      <c r="A8" s="367" t="s">
        <v>72</v>
      </c>
      <c r="B8" s="417" t="s">
        <v>312</v>
      </c>
      <c r="C8" s="406"/>
      <c r="D8" s="406"/>
      <c r="E8" s="389"/>
    </row>
    <row r="9" spans="1:5" s="415" customFormat="1" ht="12" customHeight="1">
      <c r="A9" s="367" t="s">
        <v>73</v>
      </c>
      <c r="B9" s="417" t="s">
        <v>313</v>
      </c>
      <c r="C9" s="406"/>
      <c r="D9" s="406"/>
      <c r="E9" s="389"/>
    </row>
    <row r="10" spans="1:5" s="415" customFormat="1" ht="12" customHeight="1">
      <c r="A10" s="367" t="s">
        <v>74</v>
      </c>
      <c r="B10" s="417" t="s">
        <v>314</v>
      </c>
      <c r="C10" s="406"/>
      <c r="D10" s="406"/>
      <c r="E10" s="389"/>
    </row>
    <row r="11" spans="1:5" s="415" customFormat="1" ht="12" customHeight="1">
      <c r="A11" s="367" t="s">
        <v>106</v>
      </c>
      <c r="B11" s="417" t="s">
        <v>315</v>
      </c>
      <c r="C11" s="406"/>
      <c r="D11" s="406"/>
      <c r="E11" s="389"/>
    </row>
    <row r="12" spans="1:5" s="415" customFormat="1" ht="12" customHeight="1" thickBot="1">
      <c r="A12" s="369" t="s">
        <v>75</v>
      </c>
      <c r="B12" s="418" t="s">
        <v>316</v>
      </c>
      <c r="C12" s="408"/>
      <c r="D12" s="408"/>
      <c r="E12" s="391"/>
    </row>
    <row r="13" spans="1:5" s="415" customFormat="1" ht="12" customHeight="1" thickBot="1">
      <c r="A13" s="373" t="s">
        <v>7</v>
      </c>
      <c r="B13" s="395" t="s">
        <v>317</v>
      </c>
      <c r="C13" s="405">
        <f>SUM(C14:C18)</f>
        <v>0</v>
      </c>
      <c r="D13" s="405">
        <f>SUM(D14:D18)</f>
        <v>0</v>
      </c>
      <c r="E13" s="388">
        <f>SUM(E14:E18)</f>
        <v>0</v>
      </c>
    </row>
    <row r="14" spans="1:5" s="415" customFormat="1" ht="12" customHeight="1">
      <c r="A14" s="368" t="s">
        <v>77</v>
      </c>
      <c r="B14" s="416" t="s">
        <v>318</v>
      </c>
      <c r="C14" s="407"/>
      <c r="D14" s="407"/>
      <c r="E14" s="390"/>
    </row>
    <row r="15" spans="1:5" s="415" customFormat="1" ht="12" customHeight="1">
      <c r="A15" s="367" t="s">
        <v>78</v>
      </c>
      <c r="B15" s="417" t="s">
        <v>319</v>
      </c>
      <c r="C15" s="406"/>
      <c r="D15" s="406"/>
      <c r="E15" s="389"/>
    </row>
    <row r="16" spans="1:5" s="415" customFormat="1" ht="12" customHeight="1">
      <c r="A16" s="367" t="s">
        <v>79</v>
      </c>
      <c r="B16" s="417" t="s">
        <v>320</v>
      </c>
      <c r="C16" s="406"/>
      <c r="D16" s="406"/>
      <c r="E16" s="389"/>
    </row>
    <row r="17" spans="1:5" s="415" customFormat="1" ht="12" customHeight="1">
      <c r="A17" s="367" t="s">
        <v>80</v>
      </c>
      <c r="B17" s="417" t="s">
        <v>321</v>
      </c>
      <c r="C17" s="406"/>
      <c r="D17" s="406"/>
      <c r="E17" s="389"/>
    </row>
    <row r="18" spans="1:5" s="415" customFormat="1" ht="12" customHeight="1">
      <c r="A18" s="367" t="s">
        <v>81</v>
      </c>
      <c r="B18" s="417" t="s">
        <v>322</v>
      </c>
      <c r="C18" s="406"/>
      <c r="D18" s="406"/>
      <c r="E18" s="389"/>
    </row>
    <row r="19" spans="1:5" s="415" customFormat="1" ht="12" customHeight="1" thickBot="1">
      <c r="A19" s="369" t="s">
        <v>88</v>
      </c>
      <c r="B19" s="418" t="s">
        <v>323</v>
      </c>
      <c r="C19" s="408"/>
      <c r="D19" s="408"/>
      <c r="E19" s="391"/>
    </row>
    <row r="20" spans="1:5" s="415" customFormat="1" ht="12" customHeight="1" thickBot="1">
      <c r="A20" s="373" t="s">
        <v>8</v>
      </c>
      <c r="B20" s="374" t="s">
        <v>324</v>
      </c>
      <c r="C20" s="405">
        <f>SUM(C21:C25)</f>
        <v>0</v>
      </c>
      <c r="D20" s="405">
        <f>SUM(D21:D25)</f>
        <v>0</v>
      </c>
      <c r="E20" s="388">
        <f>SUM(E21:E25)</f>
        <v>0</v>
      </c>
    </row>
    <row r="21" spans="1:5" s="415" customFormat="1" ht="12" customHeight="1">
      <c r="A21" s="368" t="s">
        <v>60</v>
      </c>
      <c r="B21" s="416" t="s">
        <v>325</v>
      </c>
      <c r="C21" s="407"/>
      <c r="D21" s="407"/>
      <c r="E21" s="390"/>
    </row>
    <row r="22" spans="1:5" s="415" customFormat="1" ht="12" customHeight="1">
      <c r="A22" s="367" t="s">
        <v>61</v>
      </c>
      <c r="B22" s="417" t="s">
        <v>326</v>
      </c>
      <c r="C22" s="406"/>
      <c r="D22" s="406"/>
      <c r="E22" s="389"/>
    </row>
    <row r="23" spans="1:5" s="415" customFormat="1" ht="12" customHeight="1">
      <c r="A23" s="367" t="s">
        <v>62</v>
      </c>
      <c r="B23" s="417" t="s">
        <v>327</v>
      </c>
      <c r="C23" s="406"/>
      <c r="D23" s="406"/>
      <c r="E23" s="389"/>
    </row>
    <row r="24" spans="1:5" s="415" customFormat="1" ht="12" customHeight="1">
      <c r="A24" s="367" t="s">
        <v>63</v>
      </c>
      <c r="B24" s="417" t="s">
        <v>328</v>
      </c>
      <c r="C24" s="406"/>
      <c r="D24" s="406"/>
      <c r="E24" s="389"/>
    </row>
    <row r="25" spans="1:5" s="415" customFormat="1" ht="12" customHeight="1">
      <c r="A25" s="367" t="s">
        <v>120</v>
      </c>
      <c r="B25" s="417" t="s">
        <v>329</v>
      </c>
      <c r="C25" s="406"/>
      <c r="D25" s="406"/>
      <c r="E25" s="389"/>
    </row>
    <row r="26" spans="1:5" s="415" customFormat="1" ht="12" customHeight="1" thickBot="1">
      <c r="A26" s="369" t="s">
        <v>121</v>
      </c>
      <c r="B26" s="418" t="s">
        <v>330</v>
      </c>
      <c r="C26" s="408"/>
      <c r="D26" s="408"/>
      <c r="E26" s="391"/>
    </row>
    <row r="27" spans="1:5" s="415" customFormat="1" ht="12" customHeight="1" thickBot="1">
      <c r="A27" s="373" t="s">
        <v>122</v>
      </c>
      <c r="B27" s="374" t="s">
        <v>331</v>
      </c>
      <c r="C27" s="411">
        <f>+C28+C31+C32+C33</f>
        <v>0</v>
      </c>
      <c r="D27" s="411">
        <f>+D28+D31+D32+D33</f>
        <v>0</v>
      </c>
      <c r="E27" s="424">
        <f>+E28+E31+E32+E33</f>
        <v>0</v>
      </c>
    </row>
    <row r="28" spans="1:5" s="415" customFormat="1" ht="12" customHeight="1">
      <c r="A28" s="368" t="s">
        <v>332</v>
      </c>
      <c r="B28" s="416" t="s">
        <v>333</v>
      </c>
      <c r="C28" s="426">
        <f>+C29+C30</f>
        <v>0</v>
      </c>
      <c r="D28" s="426">
        <f>+D29+D30</f>
        <v>0</v>
      </c>
      <c r="E28" s="425">
        <f>+E29+E30</f>
        <v>0</v>
      </c>
    </row>
    <row r="29" spans="1:5" s="415" customFormat="1" ht="12" customHeight="1">
      <c r="A29" s="367" t="s">
        <v>334</v>
      </c>
      <c r="B29" s="417" t="s">
        <v>335</v>
      </c>
      <c r="C29" s="406"/>
      <c r="D29" s="406"/>
      <c r="E29" s="389"/>
    </row>
    <row r="30" spans="1:5" s="415" customFormat="1" ht="12" customHeight="1">
      <c r="A30" s="367" t="s">
        <v>336</v>
      </c>
      <c r="B30" s="417" t="s">
        <v>337</v>
      </c>
      <c r="C30" s="406"/>
      <c r="D30" s="406"/>
      <c r="E30" s="389"/>
    </row>
    <row r="31" spans="1:5" s="415" customFormat="1" ht="12" customHeight="1">
      <c r="A31" s="367" t="s">
        <v>338</v>
      </c>
      <c r="B31" s="417" t="s">
        <v>339</v>
      </c>
      <c r="C31" s="406"/>
      <c r="D31" s="406"/>
      <c r="E31" s="389"/>
    </row>
    <row r="32" spans="1:5" s="415" customFormat="1" ht="12" customHeight="1">
      <c r="A32" s="367" t="s">
        <v>340</v>
      </c>
      <c r="B32" s="417" t="s">
        <v>341</v>
      </c>
      <c r="C32" s="406"/>
      <c r="D32" s="406"/>
      <c r="E32" s="389"/>
    </row>
    <row r="33" spans="1:5" s="415" customFormat="1" ht="12" customHeight="1" thickBot="1">
      <c r="A33" s="369" t="s">
        <v>342</v>
      </c>
      <c r="B33" s="418" t="s">
        <v>343</v>
      </c>
      <c r="C33" s="408"/>
      <c r="D33" s="408"/>
      <c r="E33" s="391"/>
    </row>
    <row r="34" spans="1:5" s="415" customFormat="1" ht="12" customHeight="1" thickBot="1">
      <c r="A34" s="373" t="s">
        <v>10</v>
      </c>
      <c r="B34" s="374" t="s">
        <v>344</v>
      </c>
      <c r="C34" s="405">
        <f>SUM(C35:C44)</f>
        <v>0</v>
      </c>
      <c r="D34" s="405">
        <f>SUM(D35:D44)</f>
        <v>0</v>
      </c>
      <c r="E34" s="388">
        <f>SUM(E35:E44)</f>
        <v>0</v>
      </c>
    </row>
    <row r="35" spans="1:5" s="415" customFormat="1" ht="12" customHeight="1">
      <c r="A35" s="368" t="s">
        <v>64</v>
      </c>
      <c r="B35" s="416" t="s">
        <v>345</v>
      </c>
      <c r="C35" s="407"/>
      <c r="D35" s="407"/>
      <c r="E35" s="390"/>
    </row>
    <row r="36" spans="1:5" s="415" customFormat="1" ht="12" customHeight="1">
      <c r="A36" s="367" t="s">
        <v>65</v>
      </c>
      <c r="B36" s="417" t="s">
        <v>346</v>
      </c>
      <c r="C36" s="406"/>
      <c r="D36" s="406"/>
      <c r="E36" s="389"/>
    </row>
    <row r="37" spans="1:5" s="415" customFormat="1" ht="12" customHeight="1">
      <c r="A37" s="367" t="s">
        <v>66</v>
      </c>
      <c r="B37" s="417" t="s">
        <v>347</v>
      </c>
      <c r="C37" s="406"/>
      <c r="D37" s="406"/>
      <c r="E37" s="389"/>
    </row>
    <row r="38" spans="1:5" s="415" customFormat="1" ht="12" customHeight="1">
      <c r="A38" s="367" t="s">
        <v>124</v>
      </c>
      <c r="B38" s="417" t="s">
        <v>348</v>
      </c>
      <c r="C38" s="406"/>
      <c r="D38" s="406"/>
      <c r="E38" s="389"/>
    </row>
    <row r="39" spans="1:5" s="415" customFormat="1" ht="12" customHeight="1">
      <c r="A39" s="367" t="s">
        <v>125</v>
      </c>
      <c r="B39" s="417" t="s">
        <v>349</v>
      </c>
      <c r="C39" s="406"/>
      <c r="D39" s="406"/>
      <c r="E39" s="389"/>
    </row>
    <row r="40" spans="1:5" s="415" customFormat="1" ht="12" customHeight="1">
      <c r="A40" s="367" t="s">
        <v>126</v>
      </c>
      <c r="B40" s="417" t="s">
        <v>350</v>
      </c>
      <c r="C40" s="406"/>
      <c r="D40" s="406"/>
      <c r="E40" s="389"/>
    </row>
    <row r="41" spans="1:5" s="415" customFormat="1" ht="12" customHeight="1">
      <c r="A41" s="367" t="s">
        <v>127</v>
      </c>
      <c r="B41" s="417" t="s">
        <v>351</v>
      </c>
      <c r="C41" s="406"/>
      <c r="D41" s="406"/>
      <c r="E41" s="389"/>
    </row>
    <row r="42" spans="1:5" s="415" customFormat="1" ht="12" customHeight="1">
      <c r="A42" s="367" t="s">
        <v>128</v>
      </c>
      <c r="B42" s="417" t="s">
        <v>352</v>
      </c>
      <c r="C42" s="406"/>
      <c r="D42" s="406"/>
      <c r="E42" s="389"/>
    </row>
    <row r="43" spans="1:5" s="415" customFormat="1" ht="12" customHeight="1">
      <c r="A43" s="367" t="s">
        <v>353</v>
      </c>
      <c r="B43" s="417" t="s">
        <v>354</v>
      </c>
      <c r="C43" s="409"/>
      <c r="D43" s="409"/>
      <c r="E43" s="392"/>
    </row>
    <row r="44" spans="1:5" s="415" customFormat="1" ht="12" customHeight="1" thickBot="1">
      <c r="A44" s="369" t="s">
        <v>355</v>
      </c>
      <c r="B44" s="418" t="s">
        <v>356</v>
      </c>
      <c r="C44" s="410"/>
      <c r="D44" s="410"/>
      <c r="E44" s="393"/>
    </row>
    <row r="45" spans="1:5" s="415" customFormat="1" ht="12" customHeight="1" thickBot="1">
      <c r="A45" s="373" t="s">
        <v>11</v>
      </c>
      <c r="B45" s="374" t="s">
        <v>357</v>
      </c>
      <c r="C45" s="405">
        <f>SUM(C46:C50)</f>
        <v>0</v>
      </c>
      <c r="D45" s="405">
        <f>SUM(D46:D50)</f>
        <v>0</v>
      </c>
      <c r="E45" s="388">
        <f>SUM(E46:E50)</f>
        <v>0</v>
      </c>
    </row>
    <row r="46" spans="1:5" s="415" customFormat="1" ht="12" customHeight="1">
      <c r="A46" s="368" t="s">
        <v>67</v>
      </c>
      <c r="B46" s="416" t="s">
        <v>358</v>
      </c>
      <c r="C46" s="428"/>
      <c r="D46" s="428"/>
      <c r="E46" s="394"/>
    </row>
    <row r="47" spans="1:5" s="415" customFormat="1" ht="12" customHeight="1">
      <c r="A47" s="367" t="s">
        <v>68</v>
      </c>
      <c r="B47" s="417" t="s">
        <v>359</v>
      </c>
      <c r="C47" s="409"/>
      <c r="D47" s="409"/>
      <c r="E47" s="392"/>
    </row>
    <row r="48" spans="1:5" s="415" customFormat="1" ht="12" customHeight="1">
      <c r="A48" s="367" t="s">
        <v>360</v>
      </c>
      <c r="B48" s="417" t="s">
        <v>361</v>
      </c>
      <c r="C48" s="409"/>
      <c r="D48" s="409"/>
      <c r="E48" s="392"/>
    </row>
    <row r="49" spans="1:5" s="415" customFormat="1" ht="12" customHeight="1">
      <c r="A49" s="367" t="s">
        <v>362</v>
      </c>
      <c r="B49" s="417" t="s">
        <v>363</v>
      </c>
      <c r="C49" s="409"/>
      <c r="D49" s="409"/>
      <c r="E49" s="392"/>
    </row>
    <row r="50" spans="1:5" s="415" customFormat="1" ht="12" customHeight="1" thickBot="1">
      <c r="A50" s="369" t="s">
        <v>364</v>
      </c>
      <c r="B50" s="418" t="s">
        <v>365</v>
      </c>
      <c r="C50" s="410"/>
      <c r="D50" s="410"/>
      <c r="E50" s="393"/>
    </row>
    <row r="51" spans="1:5" s="415" customFormat="1" ht="17.25" customHeight="1" thickBot="1">
      <c r="A51" s="373" t="s">
        <v>129</v>
      </c>
      <c r="B51" s="374" t="s">
        <v>366</v>
      </c>
      <c r="C51" s="405">
        <f>SUM(C52:C54)</f>
        <v>0</v>
      </c>
      <c r="D51" s="405">
        <f>SUM(D52:D54)</f>
        <v>0</v>
      </c>
      <c r="E51" s="388">
        <f>SUM(E52:E54)</f>
        <v>0</v>
      </c>
    </row>
    <row r="52" spans="1:5" s="415" customFormat="1" ht="12" customHeight="1">
      <c r="A52" s="368" t="s">
        <v>69</v>
      </c>
      <c r="B52" s="416" t="s">
        <v>367</v>
      </c>
      <c r="C52" s="407"/>
      <c r="D52" s="407"/>
      <c r="E52" s="390"/>
    </row>
    <row r="53" spans="1:5" s="415" customFormat="1" ht="12" customHeight="1">
      <c r="A53" s="367" t="s">
        <v>70</v>
      </c>
      <c r="B53" s="417" t="s">
        <v>368</v>
      </c>
      <c r="C53" s="406"/>
      <c r="D53" s="406"/>
      <c r="E53" s="389"/>
    </row>
    <row r="54" spans="1:5" s="415" customFormat="1" ht="12" customHeight="1">
      <c r="A54" s="367" t="s">
        <v>369</v>
      </c>
      <c r="B54" s="417" t="s">
        <v>370</v>
      </c>
      <c r="C54" s="406"/>
      <c r="D54" s="406"/>
      <c r="E54" s="389"/>
    </row>
    <row r="55" spans="1:5" s="415" customFormat="1" ht="12" customHeight="1" thickBot="1">
      <c r="A55" s="369" t="s">
        <v>371</v>
      </c>
      <c r="B55" s="418" t="s">
        <v>372</v>
      </c>
      <c r="C55" s="408"/>
      <c r="D55" s="408"/>
      <c r="E55" s="391"/>
    </row>
    <row r="56" spans="1:5" s="415" customFormat="1" ht="12" customHeight="1" thickBot="1">
      <c r="A56" s="373" t="s">
        <v>13</v>
      </c>
      <c r="B56" s="395" t="s">
        <v>373</v>
      </c>
      <c r="C56" s="405">
        <f>SUM(C57:C59)</f>
        <v>0</v>
      </c>
      <c r="D56" s="405">
        <f>SUM(D57:D59)</f>
        <v>0</v>
      </c>
      <c r="E56" s="388">
        <f>SUM(E57:E59)</f>
        <v>0</v>
      </c>
    </row>
    <row r="57" spans="1:5" s="415" customFormat="1" ht="12" customHeight="1">
      <c r="A57" s="368" t="s">
        <v>130</v>
      </c>
      <c r="B57" s="416" t="s">
        <v>374</v>
      </c>
      <c r="C57" s="409"/>
      <c r="D57" s="409"/>
      <c r="E57" s="392"/>
    </row>
    <row r="58" spans="1:5" s="415" customFormat="1" ht="12" customHeight="1">
      <c r="A58" s="367" t="s">
        <v>131</v>
      </c>
      <c r="B58" s="417" t="s">
        <v>375</v>
      </c>
      <c r="C58" s="409"/>
      <c r="D58" s="409"/>
      <c r="E58" s="392"/>
    </row>
    <row r="59" spans="1:5" s="415" customFormat="1" ht="12" customHeight="1">
      <c r="A59" s="367" t="s">
        <v>158</v>
      </c>
      <c r="B59" s="417" t="s">
        <v>376</v>
      </c>
      <c r="C59" s="409"/>
      <c r="D59" s="409"/>
      <c r="E59" s="392"/>
    </row>
    <row r="60" spans="1:5" s="415" customFormat="1" ht="12" customHeight="1" thickBot="1">
      <c r="A60" s="369" t="s">
        <v>377</v>
      </c>
      <c r="B60" s="418" t="s">
        <v>378</v>
      </c>
      <c r="C60" s="409"/>
      <c r="D60" s="409"/>
      <c r="E60" s="392"/>
    </row>
    <row r="61" spans="1:5" s="415" customFormat="1" ht="12" customHeight="1" thickBot="1">
      <c r="A61" s="373" t="s">
        <v>14</v>
      </c>
      <c r="B61" s="374" t="s">
        <v>379</v>
      </c>
      <c r="C61" s="411">
        <f>+C6+C13+C20+C27+C34+C45+C51+C56</f>
        <v>0</v>
      </c>
      <c r="D61" s="411">
        <f>+D6+D13+D20+D27+D34+D45+D51+D56</f>
        <v>0</v>
      </c>
      <c r="E61" s="424">
        <f>+E6+E13+E20+E27+E34+E45+E51+E56</f>
        <v>0</v>
      </c>
    </row>
    <row r="62" spans="1:5" s="415" customFormat="1" ht="12" customHeight="1" thickBot="1">
      <c r="A62" s="429" t="s">
        <v>380</v>
      </c>
      <c r="B62" s="395" t="s">
        <v>381</v>
      </c>
      <c r="C62" s="405">
        <f>+C63+C64+C65</f>
        <v>0</v>
      </c>
      <c r="D62" s="405">
        <f>+D63+D64+D65</f>
        <v>0</v>
      </c>
      <c r="E62" s="388">
        <f>+E63+E64+E65</f>
        <v>0</v>
      </c>
    </row>
    <row r="63" spans="1:5" s="415" customFormat="1" ht="12" customHeight="1">
      <c r="A63" s="368" t="s">
        <v>382</v>
      </c>
      <c r="B63" s="416" t="s">
        <v>383</v>
      </c>
      <c r="C63" s="409"/>
      <c r="D63" s="409"/>
      <c r="E63" s="392"/>
    </row>
    <row r="64" spans="1:5" s="415" customFormat="1" ht="12" customHeight="1">
      <c r="A64" s="367" t="s">
        <v>384</v>
      </c>
      <c r="B64" s="417" t="s">
        <v>385</v>
      </c>
      <c r="C64" s="409"/>
      <c r="D64" s="409"/>
      <c r="E64" s="392"/>
    </row>
    <row r="65" spans="1:5" s="415" customFormat="1" ht="12" customHeight="1" thickBot="1">
      <c r="A65" s="369" t="s">
        <v>386</v>
      </c>
      <c r="B65" s="353" t="s">
        <v>431</v>
      </c>
      <c r="C65" s="409"/>
      <c r="D65" s="409"/>
      <c r="E65" s="392"/>
    </row>
    <row r="66" spans="1:5" s="415" customFormat="1" ht="12" customHeight="1" thickBot="1">
      <c r="A66" s="429" t="s">
        <v>388</v>
      </c>
      <c r="B66" s="395" t="s">
        <v>389</v>
      </c>
      <c r="C66" s="405">
        <f>+C67+C68+C69+C70</f>
        <v>0</v>
      </c>
      <c r="D66" s="405">
        <f>+D67+D68+D69+D70</f>
        <v>0</v>
      </c>
      <c r="E66" s="388">
        <f>+E67+E68+E69+E70</f>
        <v>0</v>
      </c>
    </row>
    <row r="67" spans="1:5" s="415" customFormat="1" ht="13.5" customHeight="1">
      <c r="A67" s="368" t="s">
        <v>107</v>
      </c>
      <c r="B67" s="416" t="s">
        <v>390</v>
      </c>
      <c r="C67" s="409"/>
      <c r="D67" s="409"/>
      <c r="E67" s="392"/>
    </row>
    <row r="68" spans="1:5" s="415" customFormat="1" ht="12" customHeight="1">
      <c r="A68" s="367" t="s">
        <v>108</v>
      </c>
      <c r="B68" s="417" t="s">
        <v>391</v>
      </c>
      <c r="C68" s="409"/>
      <c r="D68" s="409"/>
      <c r="E68" s="392"/>
    </row>
    <row r="69" spans="1:5" s="415" customFormat="1" ht="12" customHeight="1">
      <c r="A69" s="367" t="s">
        <v>392</v>
      </c>
      <c r="B69" s="417" t="s">
        <v>393</v>
      </c>
      <c r="C69" s="409"/>
      <c r="D69" s="409"/>
      <c r="E69" s="392"/>
    </row>
    <row r="70" spans="1:5" s="415" customFormat="1" ht="12" customHeight="1" thickBot="1">
      <c r="A70" s="369" t="s">
        <v>394</v>
      </c>
      <c r="B70" s="418" t="s">
        <v>395</v>
      </c>
      <c r="C70" s="409"/>
      <c r="D70" s="409"/>
      <c r="E70" s="392"/>
    </row>
    <row r="71" spans="1:5" s="415" customFormat="1" ht="12" customHeight="1" thickBot="1">
      <c r="A71" s="429" t="s">
        <v>396</v>
      </c>
      <c r="B71" s="395" t="s">
        <v>397</v>
      </c>
      <c r="C71" s="405">
        <f>+C72+C73</f>
        <v>2402</v>
      </c>
      <c r="D71" s="405">
        <f>+D72+D73</f>
        <v>2532</v>
      </c>
      <c r="E71" s="388">
        <f>+E72+E73</f>
        <v>1974</v>
      </c>
    </row>
    <row r="72" spans="1:5" s="415" customFormat="1" ht="12" customHeight="1">
      <c r="A72" s="368" t="s">
        <v>398</v>
      </c>
      <c r="B72" s="416" t="s">
        <v>399</v>
      </c>
      <c r="C72" s="409">
        <v>2402</v>
      </c>
      <c r="D72" s="409">
        <v>2532</v>
      </c>
      <c r="E72" s="392">
        <v>1974</v>
      </c>
    </row>
    <row r="73" spans="1:5" s="415" customFormat="1" ht="12" customHeight="1" thickBot="1">
      <c r="A73" s="369" t="s">
        <v>400</v>
      </c>
      <c r="B73" s="418" t="s">
        <v>401</v>
      </c>
      <c r="C73" s="409"/>
      <c r="D73" s="409"/>
      <c r="E73" s="392"/>
    </row>
    <row r="74" spans="1:5" s="415" customFormat="1" ht="12" customHeight="1" thickBot="1">
      <c r="A74" s="429" t="s">
        <v>402</v>
      </c>
      <c r="B74" s="395" t="s">
        <v>403</v>
      </c>
      <c r="C74" s="405">
        <f>+C75+C76+C78+C77</f>
        <v>0</v>
      </c>
      <c r="D74" s="405">
        <f>+D75+D76+D78+D77</f>
        <v>0</v>
      </c>
      <c r="E74" s="399">
        <f>+E75+E76+E78+E77</f>
        <v>0</v>
      </c>
    </row>
    <row r="75" spans="1:5" s="415" customFormat="1" ht="12" customHeight="1">
      <c r="A75" s="368" t="s">
        <v>404</v>
      </c>
      <c r="B75" s="416" t="s">
        <v>405</v>
      </c>
      <c r="C75" s="409"/>
      <c r="D75" s="409"/>
      <c r="E75" s="392"/>
    </row>
    <row r="76" spans="1:5" s="415" customFormat="1" ht="12" customHeight="1">
      <c r="A76" s="367" t="s">
        <v>406</v>
      </c>
      <c r="B76" s="417" t="s">
        <v>407</v>
      </c>
      <c r="C76" s="409"/>
      <c r="D76" s="409"/>
      <c r="E76" s="392"/>
    </row>
    <row r="77" spans="1:5" s="415" customFormat="1" ht="12" customHeight="1">
      <c r="A77" s="369" t="s">
        <v>408</v>
      </c>
      <c r="B77" s="418" t="s">
        <v>739</v>
      </c>
      <c r="C77" s="409"/>
      <c r="D77" s="409"/>
      <c r="E77" s="392"/>
    </row>
    <row r="78" spans="1:5" s="415" customFormat="1" ht="12" customHeight="1" thickBot="1">
      <c r="A78" s="670" t="s">
        <v>738</v>
      </c>
      <c r="B78" s="397" t="s">
        <v>409</v>
      </c>
      <c r="C78" s="409"/>
      <c r="D78" s="409"/>
      <c r="E78" s="392"/>
    </row>
    <row r="79" spans="1:5" s="415" customFormat="1" ht="12" customHeight="1" thickBot="1">
      <c r="A79" s="429" t="s">
        <v>410</v>
      </c>
      <c r="B79" s="395" t="s">
        <v>411</v>
      </c>
      <c r="C79" s="405">
        <f>+C80+C81+C82+C83</f>
        <v>0</v>
      </c>
      <c r="D79" s="405">
        <f>+D80+D81+D82+D83</f>
        <v>0</v>
      </c>
      <c r="E79" s="388">
        <f>+E80+E81+E82+E83</f>
        <v>0</v>
      </c>
    </row>
    <row r="80" spans="1:5" s="415" customFormat="1" ht="12" customHeight="1">
      <c r="A80" s="419" t="s">
        <v>412</v>
      </c>
      <c r="B80" s="416" t="s">
        <v>413</v>
      </c>
      <c r="C80" s="409"/>
      <c r="D80" s="409"/>
      <c r="E80" s="392"/>
    </row>
    <row r="81" spans="1:5" s="415" customFormat="1" ht="12" customHeight="1">
      <c r="A81" s="420" t="s">
        <v>414</v>
      </c>
      <c r="B81" s="417" t="s">
        <v>415</v>
      </c>
      <c r="C81" s="409"/>
      <c r="D81" s="409"/>
      <c r="E81" s="392"/>
    </row>
    <row r="82" spans="1:5" s="415" customFormat="1" ht="12" customHeight="1">
      <c r="A82" s="420" t="s">
        <v>416</v>
      </c>
      <c r="B82" s="417" t="s">
        <v>417</v>
      </c>
      <c r="C82" s="409"/>
      <c r="D82" s="409"/>
      <c r="E82" s="392"/>
    </row>
    <row r="83" spans="1:5" s="415" customFormat="1" ht="12" customHeight="1" thickBot="1">
      <c r="A83" s="430" t="s">
        <v>418</v>
      </c>
      <c r="B83" s="397" t="s">
        <v>419</v>
      </c>
      <c r="C83" s="409"/>
      <c r="D83" s="409"/>
      <c r="E83" s="392"/>
    </row>
    <row r="84" spans="1:5" s="415" customFormat="1" ht="12" customHeight="1" thickBot="1">
      <c r="A84" s="429" t="s">
        <v>420</v>
      </c>
      <c r="B84" s="395" t="s">
        <v>421</v>
      </c>
      <c r="C84" s="432"/>
      <c r="D84" s="432"/>
      <c r="E84" s="433"/>
    </row>
    <row r="85" spans="1:5" s="415" customFormat="1" ht="12" customHeight="1" thickBot="1">
      <c r="A85" s="429" t="s">
        <v>422</v>
      </c>
      <c r="B85" s="351" t="s">
        <v>423</v>
      </c>
      <c r="C85" s="411">
        <f>+C62+C66+C71+C74+C79+C84</f>
        <v>2402</v>
      </c>
      <c r="D85" s="411">
        <f>+D62+D66+D71+D74+D79+D84</f>
        <v>2532</v>
      </c>
      <c r="E85" s="424">
        <f>+E62+E66+E71+E74+E79+E84</f>
        <v>1974</v>
      </c>
    </row>
    <row r="86" spans="1:5" s="415" customFormat="1" ht="12" customHeight="1" thickBot="1">
      <c r="A86" s="431" t="s">
        <v>424</v>
      </c>
      <c r="B86" s="354" t="s">
        <v>425</v>
      </c>
      <c r="C86" s="411">
        <f>+C61+C85</f>
        <v>2402</v>
      </c>
      <c r="D86" s="411">
        <f>+D61+D85</f>
        <v>2532</v>
      </c>
      <c r="E86" s="424">
        <f>+E61+E85</f>
        <v>1974</v>
      </c>
    </row>
    <row r="87" spans="1:5" s="415" customFormat="1" ht="12" customHeight="1">
      <c r="A87" s="349"/>
      <c r="B87" s="349"/>
      <c r="C87" s="350"/>
      <c r="D87" s="350"/>
      <c r="E87" s="350"/>
    </row>
    <row r="88" spans="1:5" ht="16.5" customHeight="1">
      <c r="A88" s="744" t="s">
        <v>35</v>
      </c>
      <c r="B88" s="744"/>
      <c r="C88" s="744"/>
      <c r="D88" s="744"/>
      <c r="E88" s="744"/>
    </row>
    <row r="89" spans="1:5" s="421" customFormat="1" ht="16.5" customHeight="1" thickBot="1">
      <c r="A89" s="44" t="s">
        <v>111</v>
      </c>
      <c r="B89" s="44"/>
      <c r="C89" s="382"/>
      <c r="D89" s="382"/>
      <c r="E89" s="382" t="s">
        <v>157</v>
      </c>
    </row>
    <row r="90" spans="1:5" s="421" customFormat="1" ht="16.5" customHeight="1">
      <c r="A90" s="745" t="s">
        <v>59</v>
      </c>
      <c r="B90" s="747" t="s">
        <v>178</v>
      </c>
      <c r="C90" s="749" t="str">
        <f>+C3</f>
        <v>2016. évi</v>
      </c>
      <c r="D90" s="749"/>
      <c r="E90" s="750"/>
    </row>
    <row r="91" spans="1:5" ht="37.5" customHeight="1" thickBot="1">
      <c r="A91" s="746"/>
      <c r="B91" s="748"/>
      <c r="C91" s="45" t="s">
        <v>179</v>
      </c>
      <c r="D91" s="45" t="s">
        <v>183</v>
      </c>
      <c r="E91" s="46" t="s">
        <v>184</v>
      </c>
    </row>
    <row r="92" spans="1:5" s="414" customFormat="1" ht="12" customHeight="1" thickBot="1">
      <c r="A92" s="378" t="s">
        <v>426</v>
      </c>
      <c r="B92" s="379" t="s">
        <v>427</v>
      </c>
      <c r="C92" s="379" t="s">
        <v>428</v>
      </c>
      <c r="D92" s="379" t="s">
        <v>429</v>
      </c>
      <c r="E92" s="380" t="s">
        <v>430</v>
      </c>
    </row>
    <row r="93" spans="1:5" ht="12" customHeight="1" thickBot="1">
      <c r="A93" s="375" t="s">
        <v>6</v>
      </c>
      <c r="B93" s="377" t="s">
        <v>432</v>
      </c>
      <c r="C93" s="404">
        <f>SUM(C94:C98)</f>
        <v>2402</v>
      </c>
      <c r="D93" s="404">
        <f>SUM(D94:D98)</f>
        <v>2532</v>
      </c>
      <c r="E93" s="359">
        <f>SUM(E94:E98)</f>
        <v>1974</v>
      </c>
    </row>
    <row r="94" spans="1:5" ht="12" customHeight="1">
      <c r="A94" s="370" t="s">
        <v>71</v>
      </c>
      <c r="B94" s="363" t="s">
        <v>36</v>
      </c>
      <c r="C94" s="96">
        <v>1769</v>
      </c>
      <c r="D94" s="96">
        <v>1869</v>
      </c>
      <c r="E94" s="358">
        <v>1441</v>
      </c>
    </row>
    <row r="95" spans="1:5" ht="12" customHeight="1">
      <c r="A95" s="367" t="s">
        <v>72</v>
      </c>
      <c r="B95" s="361" t="s">
        <v>132</v>
      </c>
      <c r="C95" s="406">
        <v>633</v>
      </c>
      <c r="D95" s="406">
        <v>663</v>
      </c>
      <c r="E95" s="389">
        <v>533</v>
      </c>
    </row>
    <row r="96" spans="1:5" ht="12" customHeight="1">
      <c r="A96" s="367" t="s">
        <v>73</v>
      </c>
      <c r="B96" s="361" t="s">
        <v>100</v>
      </c>
      <c r="C96" s="408"/>
      <c r="D96" s="408"/>
      <c r="E96" s="391"/>
    </row>
    <row r="97" spans="1:5" ht="12" customHeight="1">
      <c r="A97" s="367" t="s">
        <v>74</v>
      </c>
      <c r="B97" s="364" t="s">
        <v>133</v>
      </c>
      <c r="C97" s="408"/>
      <c r="D97" s="408"/>
      <c r="E97" s="391"/>
    </row>
    <row r="98" spans="1:5" ht="12" customHeight="1">
      <c r="A98" s="367" t="s">
        <v>83</v>
      </c>
      <c r="B98" s="372" t="s">
        <v>134</v>
      </c>
      <c r="C98" s="408"/>
      <c r="D98" s="408"/>
      <c r="E98" s="391"/>
    </row>
    <row r="99" spans="1:5" ht="12" customHeight="1">
      <c r="A99" s="367" t="s">
        <v>75</v>
      </c>
      <c r="B99" s="361" t="s">
        <v>433</v>
      </c>
      <c r="C99" s="408"/>
      <c r="D99" s="408"/>
      <c r="E99" s="391"/>
    </row>
    <row r="100" spans="1:5" ht="12" customHeight="1">
      <c r="A100" s="367" t="s">
        <v>76</v>
      </c>
      <c r="B100" s="384" t="s">
        <v>742</v>
      </c>
      <c r="C100" s="408"/>
      <c r="D100" s="408"/>
      <c r="E100" s="391"/>
    </row>
    <row r="101" spans="1:5" ht="12" customHeight="1">
      <c r="A101" s="367" t="s">
        <v>84</v>
      </c>
      <c r="B101" s="673" t="s">
        <v>750</v>
      </c>
      <c r="C101" s="408"/>
      <c r="D101" s="408"/>
      <c r="E101" s="391"/>
    </row>
    <row r="102" spans="1:5" ht="12" customHeight="1">
      <c r="A102" s="367" t="s">
        <v>85</v>
      </c>
      <c r="B102" s="673" t="s">
        <v>743</v>
      </c>
      <c r="C102" s="408"/>
      <c r="D102" s="408"/>
      <c r="E102" s="391"/>
    </row>
    <row r="103" spans="1:5" ht="12" customHeight="1">
      <c r="A103" s="367" t="s">
        <v>86</v>
      </c>
      <c r="B103" s="384" t="s">
        <v>437</v>
      </c>
      <c r="C103" s="408"/>
      <c r="D103" s="408"/>
      <c r="E103" s="391"/>
    </row>
    <row r="104" spans="1:5" ht="12" customHeight="1">
      <c r="A104" s="367" t="s">
        <v>87</v>
      </c>
      <c r="B104" s="384" t="s">
        <v>744</v>
      </c>
      <c r="C104" s="408"/>
      <c r="D104" s="408"/>
      <c r="E104" s="391"/>
    </row>
    <row r="105" spans="1:5" ht="12" customHeight="1">
      <c r="A105" s="367" t="s">
        <v>89</v>
      </c>
      <c r="B105" s="673" t="s">
        <v>745</v>
      </c>
      <c r="C105" s="408"/>
      <c r="D105" s="408"/>
      <c r="E105" s="391"/>
    </row>
    <row r="106" spans="1:5" ht="12" customHeight="1">
      <c r="A106" s="366" t="s">
        <v>135</v>
      </c>
      <c r="B106" s="674" t="s">
        <v>746</v>
      </c>
      <c r="C106" s="408"/>
      <c r="D106" s="408"/>
      <c r="E106" s="391"/>
    </row>
    <row r="107" spans="1:5" ht="12" customHeight="1">
      <c r="A107" s="367" t="s">
        <v>441</v>
      </c>
      <c r="B107" s="674" t="s">
        <v>747</v>
      </c>
      <c r="C107" s="408"/>
      <c r="D107" s="408"/>
      <c r="E107" s="391"/>
    </row>
    <row r="108" spans="1:5" ht="12" customHeight="1">
      <c r="A108" s="369" t="s">
        <v>443</v>
      </c>
      <c r="B108" s="674" t="s">
        <v>748</v>
      </c>
      <c r="C108" s="408"/>
      <c r="D108" s="408"/>
      <c r="E108" s="391"/>
    </row>
    <row r="109" spans="1:5" ht="12" customHeight="1" thickBot="1">
      <c r="A109" s="671" t="s">
        <v>740</v>
      </c>
      <c r="B109" s="672" t="s">
        <v>749</v>
      </c>
      <c r="C109" s="97"/>
      <c r="D109" s="97"/>
      <c r="E109" s="352"/>
    </row>
    <row r="110" spans="1:5" ht="12" customHeight="1" thickBot="1">
      <c r="A110" s="373" t="s">
        <v>7</v>
      </c>
      <c r="B110" s="376" t="s">
        <v>445</v>
      </c>
      <c r="C110" s="405">
        <f>+C111+C113+C115</f>
        <v>0</v>
      </c>
      <c r="D110" s="405">
        <f>+D111+D113+D115</f>
        <v>0</v>
      </c>
      <c r="E110" s="388">
        <f>+E111+E113+E115</f>
        <v>0</v>
      </c>
    </row>
    <row r="111" spans="1:5" ht="12" customHeight="1">
      <c r="A111" s="368" t="s">
        <v>77</v>
      </c>
      <c r="B111" s="361" t="s">
        <v>156</v>
      </c>
      <c r="C111" s="407"/>
      <c r="D111" s="407"/>
      <c r="E111" s="390"/>
    </row>
    <row r="112" spans="1:5" ht="12" customHeight="1">
      <c r="A112" s="368" t="s">
        <v>78</v>
      </c>
      <c r="B112" s="365" t="s">
        <v>446</v>
      </c>
      <c r="C112" s="407"/>
      <c r="D112" s="407"/>
      <c r="E112" s="390"/>
    </row>
    <row r="113" spans="1:5" ht="15.75">
      <c r="A113" s="368" t="s">
        <v>79</v>
      </c>
      <c r="B113" s="365" t="s">
        <v>136</v>
      </c>
      <c r="C113" s="406"/>
      <c r="D113" s="406"/>
      <c r="E113" s="389"/>
    </row>
    <row r="114" spans="1:5" ht="12" customHeight="1">
      <c r="A114" s="368" t="s">
        <v>80</v>
      </c>
      <c r="B114" s="365" t="s">
        <v>447</v>
      </c>
      <c r="C114" s="406"/>
      <c r="D114" s="406"/>
      <c r="E114" s="389"/>
    </row>
    <row r="115" spans="1:5" ht="12" customHeight="1">
      <c r="A115" s="368" t="s">
        <v>81</v>
      </c>
      <c r="B115" s="397" t="s">
        <v>159</v>
      </c>
      <c r="C115" s="406"/>
      <c r="D115" s="406"/>
      <c r="E115" s="389"/>
    </row>
    <row r="116" spans="1:5" ht="21.75" customHeight="1">
      <c r="A116" s="368" t="s">
        <v>88</v>
      </c>
      <c r="B116" s="396" t="s">
        <v>448</v>
      </c>
      <c r="C116" s="406"/>
      <c r="D116" s="406"/>
      <c r="E116" s="389"/>
    </row>
    <row r="117" spans="1:5" ht="24" customHeight="1">
      <c r="A117" s="368" t="s">
        <v>90</v>
      </c>
      <c r="B117" s="412" t="s">
        <v>449</v>
      </c>
      <c r="C117" s="406"/>
      <c r="D117" s="406"/>
      <c r="E117" s="389"/>
    </row>
    <row r="118" spans="1:5" ht="22.5">
      <c r="A118" s="368" t="s">
        <v>137</v>
      </c>
      <c r="B118" s="385" t="s">
        <v>436</v>
      </c>
      <c r="C118" s="406"/>
      <c r="D118" s="406"/>
      <c r="E118" s="389"/>
    </row>
    <row r="119" spans="1:5" ht="12" customHeight="1">
      <c r="A119" s="368" t="s">
        <v>138</v>
      </c>
      <c r="B119" s="385" t="s">
        <v>450</v>
      </c>
      <c r="C119" s="406"/>
      <c r="D119" s="406"/>
      <c r="E119" s="389"/>
    </row>
    <row r="120" spans="1:5" ht="12" customHeight="1">
      <c r="A120" s="368" t="s">
        <v>139</v>
      </c>
      <c r="B120" s="385" t="s">
        <v>451</v>
      </c>
      <c r="C120" s="406"/>
      <c r="D120" s="406"/>
      <c r="E120" s="389"/>
    </row>
    <row r="121" spans="1:5" s="434" customFormat="1" ht="22.5">
      <c r="A121" s="368" t="s">
        <v>452</v>
      </c>
      <c r="B121" s="385" t="s">
        <v>439</v>
      </c>
      <c r="C121" s="406"/>
      <c r="D121" s="406"/>
      <c r="E121" s="389"/>
    </row>
    <row r="122" spans="1:5" ht="12" customHeight="1">
      <c r="A122" s="368" t="s">
        <v>453</v>
      </c>
      <c r="B122" s="385" t="s">
        <v>454</v>
      </c>
      <c r="C122" s="406"/>
      <c r="D122" s="406"/>
      <c r="E122" s="389"/>
    </row>
    <row r="123" spans="1:5" ht="12" customHeight="1" thickBot="1">
      <c r="A123" s="366" t="s">
        <v>455</v>
      </c>
      <c r="B123" s="385" t="s">
        <v>456</v>
      </c>
      <c r="C123" s="408"/>
      <c r="D123" s="408"/>
      <c r="E123" s="391"/>
    </row>
    <row r="124" spans="1:5" ht="12" customHeight="1" thickBot="1">
      <c r="A124" s="373" t="s">
        <v>8</v>
      </c>
      <c r="B124" s="381" t="s">
        <v>457</v>
      </c>
      <c r="C124" s="405">
        <f>+C125+C126</f>
        <v>0</v>
      </c>
      <c r="D124" s="405">
        <f>+D125+D126</f>
        <v>0</v>
      </c>
      <c r="E124" s="388">
        <f>+E125+E126</f>
        <v>0</v>
      </c>
    </row>
    <row r="125" spans="1:5" ht="12" customHeight="1">
      <c r="A125" s="368" t="s">
        <v>60</v>
      </c>
      <c r="B125" s="362" t="s">
        <v>46</v>
      </c>
      <c r="C125" s="407"/>
      <c r="D125" s="407"/>
      <c r="E125" s="390"/>
    </row>
    <row r="126" spans="1:5" ht="12" customHeight="1" thickBot="1">
      <c r="A126" s="369" t="s">
        <v>61</v>
      </c>
      <c r="B126" s="365" t="s">
        <v>47</v>
      </c>
      <c r="C126" s="408"/>
      <c r="D126" s="408"/>
      <c r="E126" s="391"/>
    </row>
    <row r="127" spans="1:5" ht="12" customHeight="1" thickBot="1">
      <c r="A127" s="373" t="s">
        <v>9</v>
      </c>
      <c r="B127" s="381" t="s">
        <v>458</v>
      </c>
      <c r="C127" s="405">
        <f>+C93+C110+C124</f>
        <v>2402</v>
      </c>
      <c r="D127" s="405">
        <f>+D93+D110+D124</f>
        <v>2532</v>
      </c>
      <c r="E127" s="388">
        <f>+E93+E110+E124</f>
        <v>1974</v>
      </c>
    </row>
    <row r="128" spans="1:5" ht="12" customHeight="1" thickBot="1">
      <c r="A128" s="373" t="s">
        <v>10</v>
      </c>
      <c r="B128" s="381" t="s">
        <v>459</v>
      </c>
      <c r="C128" s="405">
        <f>+C129+C130+C131</f>
        <v>0</v>
      </c>
      <c r="D128" s="405">
        <f>+D129+D130+D131</f>
        <v>0</v>
      </c>
      <c r="E128" s="388">
        <f>+E129+E130+E131</f>
        <v>0</v>
      </c>
    </row>
    <row r="129" spans="1:5" ht="12" customHeight="1">
      <c r="A129" s="368" t="s">
        <v>64</v>
      </c>
      <c r="B129" s="362" t="s">
        <v>460</v>
      </c>
      <c r="C129" s="406"/>
      <c r="D129" s="406"/>
      <c r="E129" s="389"/>
    </row>
    <row r="130" spans="1:5" ht="12" customHeight="1">
      <c r="A130" s="368" t="s">
        <v>65</v>
      </c>
      <c r="B130" s="362" t="s">
        <v>461</v>
      </c>
      <c r="C130" s="406"/>
      <c r="D130" s="406"/>
      <c r="E130" s="389"/>
    </row>
    <row r="131" spans="1:5" ht="12" customHeight="1" thickBot="1">
      <c r="A131" s="366" t="s">
        <v>66</v>
      </c>
      <c r="B131" s="360" t="s">
        <v>462</v>
      </c>
      <c r="C131" s="406"/>
      <c r="D131" s="406"/>
      <c r="E131" s="389"/>
    </row>
    <row r="132" spans="1:5" ht="12" customHeight="1" thickBot="1">
      <c r="A132" s="373" t="s">
        <v>11</v>
      </c>
      <c r="B132" s="381" t="s">
        <v>463</v>
      </c>
      <c r="C132" s="405">
        <f>+C133+C134+C136+C135+C140</f>
        <v>0</v>
      </c>
      <c r="D132" s="405">
        <f>+D133+D134+D136+D135+D140</f>
        <v>0</v>
      </c>
      <c r="E132" s="399">
        <f>+E133+E134+E136+E135+E140</f>
        <v>0</v>
      </c>
    </row>
    <row r="133" spans="1:5" ht="12" customHeight="1">
      <c r="A133" s="368" t="s">
        <v>67</v>
      </c>
      <c r="B133" s="362" t="s">
        <v>464</v>
      </c>
      <c r="C133" s="406"/>
      <c r="D133" s="406"/>
      <c r="E133" s="389"/>
    </row>
    <row r="134" spans="1:5" ht="12" customHeight="1">
      <c r="A134" s="675" t="s">
        <v>68</v>
      </c>
      <c r="B134" s="361" t="s">
        <v>465</v>
      </c>
      <c r="C134" s="406"/>
      <c r="D134" s="406"/>
      <c r="E134" s="389"/>
    </row>
    <row r="135" spans="1:5" ht="12" customHeight="1">
      <c r="A135" s="675" t="s">
        <v>360</v>
      </c>
      <c r="B135" s="362" t="s">
        <v>466</v>
      </c>
      <c r="C135" s="406"/>
      <c r="D135" s="406"/>
      <c r="E135" s="389"/>
    </row>
    <row r="136" spans="1:5" ht="12" customHeight="1" thickBot="1">
      <c r="A136" s="676" t="s">
        <v>362</v>
      </c>
      <c r="B136" s="360" t="s">
        <v>467</v>
      </c>
      <c r="C136" s="406"/>
      <c r="D136" s="406"/>
      <c r="E136" s="389"/>
    </row>
    <row r="137" spans="1:5" ht="12" customHeight="1" thickBot="1">
      <c r="A137" s="373" t="s">
        <v>12</v>
      </c>
      <c r="B137" s="381" t="s">
        <v>680</v>
      </c>
      <c r="C137" s="411">
        <f>+C138+C139+C141+C142</f>
        <v>0</v>
      </c>
      <c r="D137" s="411">
        <f>+D138+D139+D141+D142</f>
        <v>0</v>
      </c>
      <c r="E137" s="424">
        <f>+E138+E139+E141+E142</f>
        <v>0</v>
      </c>
    </row>
    <row r="138" spans="1:5" ht="12" customHeight="1">
      <c r="A138" s="368" t="s">
        <v>69</v>
      </c>
      <c r="B138" s="362" t="s">
        <v>468</v>
      </c>
      <c r="C138" s="406"/>
      <c r="D138" s="406"/>
      <c r="E138" s="389"/>
    </row>
    <row r="139" spans="1:5" ht="12" customHeight="1">
      <c r="A139" s="368" t="s">
        <v>70</v>
      </c>
      <c r="B139" s="362" t="s">
        <v>469</v>
      </c>
      <c r="C139" s="406"/>
      <c r="D139" s="406"/>
      <c r="E139" s="389"/>
    </row>
    <row r="140" spans="1:5" ht="12" customHeight="1">
      <c r="A140" s="675" t="s">
        <v>369</v>
      </c>
      <c r="B140" s="396" t="s">
        <v>739</v>
      </c>
      <c r="C140" s="406"/>
      <c r="D140" s="406"/>
      <c r="E140" s="389"/>
    </row>
    <row r="141" spans="1:5" ht="12" customHeight="1">
      <c r="A141" s="675" t="s">
        <v>371</v>
      </c>
      <c r="B141" s="587" t="s">
        <v>595</v>
      </c>
      <c r="C141" s="406"/>
      <c r="D141" s="406"/>
      <c r="E141" s="389"/>
    </row>
    <row r="142" spans="1:5" ht="12" customHeight="1" thickBot="1">
      <c r="A142" s="676" t="s">
        <v>678</v>
      </c>
      <c r="B142" s="689" t="s">
        <v>513</v>
      </c>
      <c r="C142" s="406"/>
      <c r="D142" s="406"/>
      <c r="E142" s="389"/>
    </row>
    <row r="143" spans="1:9" ht="15" customHeight="1" thickBot="1">
      <c r="A143" s="373" t="s">
        <v>13</v>
      </c>
      <c r="B143" s="381" t="s">
        <v>472</v>
      </c>
      <c r="C143" s="98">
        <f>+C144+C145+C146+C147</f>
        <v>0</v>
      </c>
      <c r="D143" s="98">
        <f>+D144+D145+D146+D147</f>
        <v>0</v>
      </c>
      <c r="E143" s="357">
        <f>+E144+E145+E146+E147</f>
        <v>0</v>
      </c>
      <c r="F143" s="422"/>
      <c r="G143" s="423"/>
      <c r="H143" s="423"/>
      <c r="I143" s="423"/>
    </row>
    <row r="144" spans="1:5" s="415" customFormat="1" ht="12.75" customHeight="1">
      <c r="A144" s="368" t="s">
        <v>130</v>
      </c>
      <c r="B144" s="362" t="s">
        <v>473</v>
      </c>
      <c r="C144" s="406"/>
      <c r="D144" s="406"/>
      <c r="E144" s="389"/>
    </row>
    <row r="145" spans="1:5" ht="12.75" customHeight="1">
      <c r="A145" s="368" t="s">
        <v>131</v>
      </c>
      <c r="B145" s="362" t="s">
        <v>474</v>
      </c>
      <c r="C145" s="406"/>
      <c r="D145" s="406"/>
      <c r="E145" s="389"/>
    </row>
    <row r="146" spans="1:5" ht="12.75" customHeight="1">
      <c r="A146" s="368" t="s">
        <v>158</v>
      </c>
      <c r="B146" s="362" t="s">
        <v>475</v>
      </c>
      <c r="C146" s="406"/>
      <c r="D146" s="406"/>
      <c r="E146" s="389"/>
    </row>
    <row r="147" spans="1:5" ht="12.75" customHeight="1" thickBot="1">
      <c r="A147" s="368" t="s">
        <v>377</v>
      </c>
      <c r="B147" s="362" t="s">
        <v>476</v>
      </c>
      <c r="C147" s="406"/>
      <c r="D147" s="406"/>
      <c r="E147" s="389"/>
    </row>
    <row r="148" spans="1:5" ht="16.5" thickBot="1">
      <c r="A148" s="373" t="s">
        <v>14</v>
      </c>
      <c r="B148" s="381" t="s">
        <v>477</v>
      </c>
      <c r="C148" s="355">
        <f>+C128+C132+C137+C143</f>
        <v>0</v>
      </c>
      <c r="D148" s="355">
        <f>+D128+D132+D137+D143</f>
        <v>0</v>
      </c>
      <c r="E148" s="356">
        <f>+E128+E132+E137+E143</f>
        <v>0</v>
      </c>
    </row>
    <row r="149" spans="1:5" ht="16.5" thickBot="1">
      <c r="A149" s="398" t="s">
        <v>15</v>
      </c>
      <c r="B149" s="401" t="s">
        <v>478</v>
      </c>
      <c r="C149" s="355">
        <f>+C127+C148</f>
        <v>2402</v>
      </c>
      <c r="D149" s="355">
        <f>+D127+D148</f>
        <v>2532</v>
      </c>
      <c r="E149" s="356">
        <f>+E127+E148</f>
        <v>1974</v>
      </c>
    </row>
    <row r="151" spans="1:5" ht="18.75" customHeight="1">
      <c r="A151" s="743" t="s">
        <v>479</v>
      </c>
      <c r="B151" s="743"/>
      <c r="C151" s="743"/>
      <c r="D151" s="743"/>
      <c r="E151" s="743"/>
    </row>
    <row r="152" spans="1:5" ht="13.5" customHeight="1" thickBot="1">
      <c r="A152" s="383" t="s">
        <v>112</v>
      </c>
      <c r="B152" s="383"/>
      <c r="C152" s="413"/>
      <c r="E152" s="400" t="s">
        <v>157</v>
      </c>
    </row>
    <row r="153" spans="1:5" ht="21.75" thickBot="1">
      <c r="A153" s="373">
        <v>1</v>
      </c>
      <c r="B153" s="376" t="s">
        <v>480</v>
      </c>
      <c r="C153" s="399">
        <f>+C61-C127</f>
        <v>-2402</v>
      </c>
      <c r="D153" s="399">
        <f>+D61-D127</f>
        <v>-2532</v>
      </c>
      <c r="E153" s="399">
        <f>+E61-E127</f>
        <v>-1974</v>
      </c>
    </row>
    <row r="154" spans="1:5" ht="21.75" thickBot="1">
      <c r="A154" s="373" t="s">
        <v>7</v>
      </c>
      <c r="B154" s="376" t="s">
        <v>481</v>
      </c>
      <c r="C154" s="399">
        <f>+C85-C148</f>
        <v>2402</v>
      </c>
      <c r="D154" s="399">
        <f>+D85-D148</f>
        <v>2532</v>
      </c>
      <c r="E154" s="399">
        <f>+E85-E148</f>
        <v>1974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spans="3:5" s="402" customFormat="1" ht="12.75" customHeight="1">
      <c r="C164" s="403"/>
      <c r="D164" s="403"/>
      <c r="E164" s="403"/>
    </row>
  </sheetData>
  <sheetProtection/>
  <mergeCells count="9">
    <mergeCell ref="A151:E151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Alattyán Község Önkormányzata
2016. ÉVI ZÁRSZÁMADÁS
ÖNKÉNT VÁLLALT FELADATAINAK MÉRLEGE
&amp;R&amp;"Times New Roman CE,Félkövér dőlt"&amp;11 1.3. melléklet a ....../2017. (......) önkormányzati rendelethez</oddHeader>
  </headerFooter>
  <rowBreaks count="1" manualBreakCount="1">
    <brk id="87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13"/>
  <sheetViews>
    <sheetView workbookViewId="0" topLeftCell="A1">
      <selection activeCell="D28" sqref="D28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81" t="str">
        <f>+CONCATENATE("9. sz. tájékoztató tábla a ……./",LEFT(ÖSSZEFÜGGÉSEK!A4,4)+1,".(………)  önkormányzati rendelethez")</f>
        <v>9. sz. tájékoztató tábla a ……./2017.(………)  önkormányzati rendelethez</v>
      </c>
    </row>
    <row r="2" spans="1:3" ht="14.25">
      <c r="A2" s="282"/>
      <c r="B2" s="282"/>
      <c r="C2" s="282"/>
    </row>
    <row r="3" spans="1:3" ht="33.75" customHeight="1">
      <c r="A3" s="886" t="s">
        <v>303</v>
      </c>
      <c r="B3" s="886"/>
      <c r="C3" s="886"/>
    </row>
    <row r="4" ht="13.5" thickBot="1">
      <c r="C4" s="283"/>
    </row>
    <row r="5" spans="1:3" s="287" customFormat="1" ht="43.5" customHeight="1" thickBot="1">
      <c r="A5" s="284" t="s">
        <v>4</v>
      </c>
      <c r="B5" s="285" t="s">
        <v>52</v>
      </c>
      <c r="C5" s="286" t="s">
        <v>304</v>
      </c>
    </row>
    <row r="6" spans="1:3" ht="28.5" customHeight="1">
      <c r="A6" s="288" t="s">
        <v>6</v>
      </c>
      <c r="B6" s="289" t="str">
        <f>+CONCATENATE("Pénzkészlet ",LEFT(ÖSSZEFÜGGÉSEK!A4,4),". január 1-jén",CHAR(10),"ebből:")</f>
        <v>Pénzkészlet 2016. január 1-jén
ebből:</v>
      </c>
      <c r="C6" s="290">
        <f>C7+C8</f>
        <v>47140</v>
      </c>
    </row>
    <row r="7" spans="1:3" ht="18" customHeight="1">
      <c r="A7" s="291" t="s">
        <v>7</v>
      </c>
      <c r="B7" s="292" t="s">
        <v>305</v>
      </c>
      <c r="C7" s="293">
        <f>46860+11</f>
        <v>46871</v>
      </c>
    </row>
    <row r="8" spans="1:3" ht="18" customHeight="1">
      <c r="A8" s="291" t="s">
        <v>8</v>
      </c>
      <c r="B8" s="292" t="s">
        <v>306</v>
      </c>
      <c r="C8" s="293">
        <f>88+91+78+12</f>
        <v>269</v>
      </c>
    </row>
    <row r="9" spans="1:3" ht="18" customHeight="1">
      <c r="A9" s="291" t="s">
        <v>9</v>
      </c>
      <c r="B9" s="294" t="s">
        <v>307</v>
      </c>
      <c r="C9" s="293">
        <v>544892</v>
      </c>
    </row>
    <row r="10" spans="1:3" ht="18" customHeight="1" thickBot="1">
      <c r="A10" s="295" t="s">
        <v>10</v>
      </c>
      <c r="B10" s="296" t="s">
        <v>308</v>
      </c>
      <c r="C10" s="297">
        <v>476579</v>
      </c>
    </row>
    <row r="11" spans="1:4" ht="25.5" customHeight="1">
      <c r="A11" s="298" t="s">
        <v>11</v>
      </c>
      <c r="B11" s="299" t="str">
        <f>+CONCATENATE("Záró pénzkészlet ",LEFT(ÖSSZEFÜGGÉSEK!A4,4),". december 31-én",CHAR(10),"ebből:")</f>
        <v>Záró pénzkészlet 2016. december 31-én
ebből:</v>
      </c>
      <c r="C11" s="300">
        <f>C6+C9-C10</f>
        <v>115453</v>
      </c>
      <c r="D11" s="705"/>
    </row>
    <row r="12" spans="1:3" ht="18" customHeight="1">
      <c r="A12" s="291" t="s">
        <v>12</v>
      </c>
      <c r="B12" s="292" t="s">
        <v>305</v>
      </c>
      <c r="C12" s="293">
        <f>145+253+802+114253</f>
        <v>115453</v>
      </c>
    </row>
    <row r="13" spans="1:4" ht="18" customHeight="1" thickBot="1">
      <c r="A13" s="301" t="s">
        <v>13</v>
      </c>
      <c r="B13" s="302" t="s">
        <v>306</v>
      </c>
      <c r="C13" s="303">
        <f>0</f>
        <v>0</v>
      </c>
      <c r="D13" s="705"/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64"/>
  <sheetViews>
    <sheetView view="pageBreakPreview" zoomScaleNormal="130" zoomScaleSheetLayoutView="100" workbookViewId="0" topLeftCell="A1">
      <selection activeCell="D28" sqref="D28"/>
    </sheetView>
  </sheetViews>
  <sheetFormatPr defaultColWidth="9.00390625" defaultRowHeight="12.75"/>
  <cols>
    <col min="1" max="1" width="9.50390625" style="402" customWidth="1"/>
    <col min="2" max="2" width="60.875" style="402" customWidth="1"/>
    <col min="3" max="5" width="15.875" style="403" customWidth="1"/>
    <col min="6" max="16384" width="9.375" style="413" customWidth="1"/>
  </cols>
  <sheetData>
    <row r="1" spans="1:5" ht="15.75" customHeight="1">
      <c r="A1" s="744" t="s">
        <v>3</v>
      </c>
      <c r="B1" s="744"/>
      <c r="C1" s="744"/>
      <c r="D1" s="744"/>
      <c r="E1" s="744"/>
    </row>
    <row r="2" spans="1:5" ht="15.75" customHeight="1" thickBot="1">
      <c r="A2" s="43" t="s">
        <v>110</v>
      </c>
      <c r="B2" s="43"/>
      <c r="C2" s="400"/>
      <c r="D2" s="400"/>
      <c r="E2" s="400" t="s">
        <v>157</v>
      </c>
    </row>
    <row r="3" spans="1:5" ht="15.75" customHeight="1">
      <c r="A3" s="745" t="s">
        <v>59</v>
      </c>
      <c r="B3" s="747" t="s">
        <v>5</v>
      </c>
      <c r="C3" s="749" t="str">
        <f>+'1.1.sz.mell.'!C3:E3</f>
        <v>2016. évi</v>
      </c>
      <c r="D3" s="749"/>
      <c r="E3" s="750"/>
    </row>
    <row r="4" spans="1:5" ht="37.5" customHeight="1" thickBot="1">
      <c r="A4" s="746"/>
      <c r="B4" s="748"/>
      <c r="C4" s="45" t="s">
        <v>179</v>
      </c>
      <c r="D4" s="45" t="s">
        <v>183</v>
      </c>
      <c r="E4" s="46" t="s">
        <v>184</v>
      </c>
    </row>
    <row r="5" spans="1:5" s="414" customFormat="1" ht="12" customHeight="1" thickBot="1">
      <c r="A5" s="378" t="s">
        <v>426</v>
      </c>
      <c r="B5" s="379" t="s">
        <v>427</v>
      </c>
      <c r="C5" s="379" t="s">
        <v>428</v>
      </c>
      <c r="D5" s="379" t="s">
        <v>429</v>
      </c>
      <c r="E5" s="427" t="s">
        <v>430</v>
      </c>
    </row>
    <row r="6" spans="1:5" s="415" customFormat="1" ht="12" customHeight="1" thickBot="1">
      <c r="A6" s="373" t="s">
        <v>6</v>
      </c>
      <c r="B6" s="374" t="s">
        <v>310</v>
      </c>
      <c r="C6" s="405">
        <f>SUM(C7:C12)</f>
        <v>0</v>
      </c>
      <c r="D6" s="405">
        <f>SUM(D7:D12)</f>
        <v>0</v>
      </c>
      <c r="E6" s="388">
        <f>SUM(E7:E12)</f>
        <v>0</v>
      </c>
    </row>
    <row r="7" spans="1:5" s="415" customFormat="1" ht="12" customHeight="1">
      <c r="A7" s="368" t="s">
        <v>71</v>
      </c>
      <c r="B7" s="416" t="s">
        <v>311</v>
      </c>
      <c r="C7" s="407"/>
      <c r="D7" s="407"/>
      <c r="E7" s="390"/>
    </row>
    <row r="8" spans="1:5" s="415" customFormat="1" ht="12" customHeight="1">
      <c r="A8" s="367" t="s">
        <v>72</v>
      </c>
      <c r="B8" s="417" t="s">
        <v>312</v>
      </c>
      <c r="C8" s="406"/>
      <c r="D8" s="406"/>
      <c r="E8" s="389"/>
    </row>
    <row r="9" spans="1:5" s="415" customFormat="1" ht="12" customHeight="1">
      <c r="A9" s="367" t="s">
        <v>73</v>
      </c>
      <c r="B9" s="417" t="s">
        <v>313</v>
      </c>
      <c r="C9" s="406"/>
      <c r="D9" s="406"/>
      <c r="E9" s="389"/>
    </row>
    <row r="10" spans="1:5" s="415" customFormat="1" ht="12" customHeight="1">
      <c r="A10" s="367" t="s">
        <v>74</v>
      </c>
      <c r="B10" s="417" t="s">
        <v>314</v>
      </c>
      <c r="C10" s="406"/>
      <c r="D10" s="406"/>
      <c r="E10" s="389"/>
    </row>
    <row r="11" spans="1:5" s="415" customFormat="1" ht="12" customHeight="1">
      <c r="A11" s="367" t="s">
        <v>106</v>
      </c>
      <c r="B11" s="417" t="s">
        <v>315</v>
      </c>
      <c r="C11" s="406"/>
      <c r="D11" s="406"/>
      <c r="E11" s="389"/>
    </row>
    <row r="12" spans="1:5" s="415" customFormat="1" ht="12" customHeight="1" thickBot="1">
      <c r="A12" s="369" t="s">
        <v>75</v>
      </c>
      <c r="B12" s="418" t="s">
        <v>316</v>
      </c>
      <c r="C12" s="408"/>
      <c r="D12" s="408"/>
      <c r="E12" s="391"/>
    </row>
    <row r="13" spans="1:5" s="415" customFormat="1" ht="12" customHeight="1" thickBot="1">
      <c r="A13" s="373" t="s">
        <v>7</v>
      </c>
      <c r="B13" s="395" t="s">
        <v>317</v>
      </c>
      <c r="C13" s="405">
        <f>SUM(C14:C18)</f>
        <v>0</v>
      </c>
      <c r="D13" s="405">
        <f>SUM(D14:D18)</f>
        <v>0</v>
      </c>
      <c r="E13" s="388">
        <f>SUM(E14:E18)</f>
        <v>0</v>
      </c>
    </row>
    <row r="14" spans="1:5" s="415" customFormat="1" ht="12" customHeight="1">
      <c r="A14" s="368" t="s">
        <v>77</v>
      </c>
      <c r="B14" s="416" t="s">
        <v>318</v>
      </c>
      <c r="C14" s="407"/>
      <c r="D14" s="407"/>
      <c r="E14" s="390"/>
    </row>
    <row r="15" spans="1:5" s="415" customFormat="1" ht="12" customHeight="1">
      <c r="A15" s="367" t="s">
        <v>78</v>
      </c>
      <c r="B15" s="417" t="s">
        <v>319</v>
      </c>
      <c r="C15" s="406"/>
      <c r="D15" s="406"/>
      <c r="E15" s="389"/>
    </row>
    <row r="16" spans="1:5" s="415" customFormat="1" ht="12" customHeight="1">
      <c r="A16" s="367" t="s">
        <v>79</v>
      </c>
      <c r="B16" s="417" t="s">
        <v>320</v>
      </c>
      <c r="C16" s="406"/>
      <c r="D16" s="406"/>
      <c r="E16" s="389"/>
    </row>
    <row r="17" spans="1:5" s="415" customFormat="1" ht="12" customHeight="1">
      <c r="A17" s="367" t="s">
        <v>80</v>
      </c>
      <c r="B17" s="417" t="s">
        <v>321</v>
      </c>
      <c r="C17" s="406"/>
      <c r="D17" s="406"/>
      <c r="E17" s="389"/>
    </row>
    <row r="18" spans="1:5" s="415" customFormat="1" ht="12" customHeight="1">
      <c r="A18" s="367" t="s">
        <v>81</v>
      </c>
      <c r="B18" s="417" t="s">
        <v>322</v>
      </c>
      <c r="C18" s="406"/>
      <c r="D18" s="406"/>
      <c r="E18" s="389"/>
    </row>
    <row r="19" spans="1:5" s="415" customFormat="1" ht="12" customHeight="1" thickBot="1">
      <c r="A19" s="369" t="s">
        <v>88</v>
      </c>
      <c r="B19" s="418" t="s">
        <v>323</v>
      </c>
      <c r="C19" s="408"/>
      <c r="D19" s="408"/>
      <c r="E19" s="391"/>
    </row>
    <row r="20" spans="1:5" s="415" customFormat="1" ht="12" customHeight="1" thickBot="1">
      <c r="A20" s="373" t="s">
        <v>8</v>
      </c>
      <c r="B20" s="374" t="s">
        <v>324</v>
      </c>
      <c r="C20" s="405">
        <f>SUM(C21:C25)</f>
        <v>0</v>
      </c>
      <c r="D20" s="405">
        <f>SUM(D21:D25)</f>
        <v>0</v>
      </c>
      <c r="E20" s="388">
        <f>SUM(E21:E25)</f>
        <v>0</v>
      </c>
    </row>
    <row r="21" spans="1:5" s="415" customFormat="1" ht="12" customHeight="1">
      <c r="A21" s="368" t="s">
        <v>60</v>
      </c>
      <c r="B21" s="416" t="s">
        <v>325</v>
      </c>
      <c r="C21" s="407"/>
      <c r="D21" s="407"/>
      <c r="E21" s="390"/>
    </row>
    <row r="22" spans="1:5" s="415" customFormat="1" ht="12" customHeight="1">
      <c r="A22" s="367" t="s">
        <v>61</v>
      </c>
      <c r="B22" s="417" t="s">
        <v>326</v>
      </c>
      <c r="C22" s="406"/>
      <c r="D22" s="406"/>
      <c r="E22" s="389"/>
    </row>
    <row r="23" spans="1:5" s="415" customFormat="1" ht="12" customHeight="1">
      <c r="A23" s="367" t="s">
        <v>62</v>
      </c>
      <c r="B23" s="417" t="s">
        <v>327</v>
      </c>
      <c r="C23" s="406"/>
      <c r="D23" s="406"/>
      <c r="E23" s="389"/>
    </row>
    <row r="24" spans="1:5" s="415" customFormat="1" ht="12" customHeight="1">
      <c r="A24" s="367" t="s">
        <v>63</v>
      </c>
      <c r="B24" s="417" t="s">
        <v>328</v>
      </c>
      <c r="C24" s="406"/>
      <c r="D24" s="406"/>
      <c r="E24" s="389"/>
    </row>
    <row r="25" spans="1:5" s="415" customFormat="1" ht="12" customHeight="1">
      <c r="A25" s="367" t="s">
        <v>120</v>
      </c>
      <c r="B25" s="417" t="s">
        <v>329</v>
      </c>
      <c r="C25" s="406"/>
      <c r="D25" s="406"/>
      <c r="E25" s="389"/>
    </row>
    <row r="26" spans="1:5" s="415" customFormat="1" ht="12" customHeight="1" thickBot="1">
      <c r="A26" s="369" t="s">
        <v>121</v>
      </c>
      <c r="B26" s="418" t="s">
        <v>330</v>
      </c>
      <c r="C26" s="408"/>
      <c r="D26" s="408"/>
      <c r="E26" s="391"/>
    </row>
    <row r="27" spans="1:5" s="415" customFormat="1" ht="12" customHeight="1" thickBot="1">
      <c r="A27" s="373" t="s">
        <v>122</v>
      </c>
      <c r="B27" s="374" t="s">
        <v>331</v>
      </c>
      <c r="C27" s="411">
        <f>+C28+C31+C32+C33</f>
        <v>0</v>
      </c>
      <c r="D27" s="411">
        <f>+D28+D31+D32+D33</f>
        <v>0</v>
      </c>
      <c r="E27" s="424">
        <f>+E28+E31+E32+E33</f>
        <v>0</v>
      </c>
    </row>
    <row r="28" spans="1:5" s="415" customFormat="1" ht="12" customHeight="1">
      <c r="A28" s="368" t="s">
        <v>332</v>
      </c>
      <c r="B28" s="416" t="s">
        <v>333</v>
      </c>
      <c r="C28" s="426">
        <f>+C29+C30</f>
        <v>0</v>
      </c>
      <c r="D28" s="426">
        <f>+D29+D30</f>
        <v>0</v>
      </c>
      <c r="E28" s="425">
        <f>+E29+E30</f>
        <v>0</v>
      </c>
    </row>
    <row r="29" spans="1:5" s="415" customFormat="1" ht="12" customHeight="1">
      <c r="A29" s="367" t="s">
        <v>334</v>
      </c>
      <c r="B29" s="417" t="s">
        <v>335</v>
      </c>
      <c r="C29" s="406"/>
      <c r="D29" s="406"/>
      <c r="E29" s="389"/>
    </row>
    <row r="30" spans="1:5" s="415" customFormat="1" ht="12" customHeight="1">
      <c r="A30" s="367" t="s">
        <v>336</v>
      </c>
      <c r="B30" s="417" t="s">
        <v>337</v>
      </c>
      <c r="C30" s="406"/>
      <c r="D30" s="406"/>
      <c r="E30" s="389"/>
    </row>
    <row r="31" spans="1:5" s="415" customFormat="1" ht="12" customHeight="1">
      <c r="A31" s="367" t="s">
        <v>338</v>
      </c>
      <c r="B31" s="417" t="s">
        <v>339</v>
      </c>
      <c r="C31" s="406"/>
      <c r="D31" s="406"/>
      <c r="E31" s="389"/>
    </row>
    <row r="32" spans="1:5" s="415" customFormat="1" ht="12" customHeight="1">
      <c r="A32" s="367" t="s">
        <v>340</v>
      </c>
      <c r="B32" s="417" t="s">
        <v>341</v>
      </c>
      <c r="C32" s="406"/>
      <c r="D32" s="406"/>
      <c r="E32" s="389"/>
    </row>
    <row r="33" spans="1:5" s="415" customFormat="1" ht="12" customHeight="1" thickBot="1">
      <c r="A33" s="369" t="s">
        <v>342</v>
      </c>
      <c r="B33" s="418" t="s">
        <v>343</v>
      </c>
      <c r="C33" s="408"/>
      <c r="D33" s="408"/>
      <c r="E33" s="391"/>
    </row>
    <row r="34" spans="1:5" s="415" customFormat="1" ht="12" customHeight="1" thickBot="1">
      <c r="A34" s="373" t="s">
        <v>10</v>
      </c>
      <c r="B34" s="374" t="s">
        <v>344</v>
      </c>
      <c r="C34" s="405">
        <f>SUM(C35:C44)</f>
        <v>0</v>
      </c>
      <c r="D34" s="405">
        <f>SUM(D35:D44)</f>
        <v>0</v>
      </c>
      <c r="E34" s="388">
        <f>SUM(E35:E44)</f>
        <v>0</v>
      </c>
    </row>
    <row r="35" spans="1:5" s="415" customFormat="1" ht="12" customHeight="1">
      <c r="A35" s="368" t="s">
        <v>64</v>
      </c>
      <c r="B35" s="416" t="s">
        <v>345</v>
      </c>
      <c r="C35" s="407"/>
      <c r="D35" s="407"/>
      <c r="E35" s="390"/>
    </row>
    <row r="36" spans="1:5" s="415" customFormat="1" ht="12" customHeight="1">
      <c r="A36" s="367" t="s">
        <v>65</v>
      </c>
      <c r="B36" s="417" t="s">
        <v>346</v>
      </c>
      <c r="C36" s="406"/>
      <c r="D36" s="406"/>
      <c r="E36" s="389"/>
    </row>
    <row r="37" spans="1:5" s="415" customFormat="1" ht="12" customHeight="1">
      <c r="A37" s="367" t="s">
        <v>66</v>
      </c>
      <c r="B37" s="417" t="s">
        <v>347</v>
      </c>
      <c r="C37" s="406"/>
      <c r="D37" s="406"/>
      <c r="E37" s="389"/>
    </row>
    <row r="38" spans="1:5" s="415" customFormat="1" ht="12" customHeight="1">
      <c r="A38" s="367" t="s">
        <v>124</v>
      </c>
      <c r="B38" s="417" t="s">
        <v>348</v>
      </c>
      <c r="C38" s="406"/>
      <c r="D38" s="406"/>
      <c r="E38" s="389"/>
    </row>
    <row r="39" spans="1:5" s="415" customFormat="1" ht="12" customHeight="1">
      <c r="A39" s="367" t="s">
        <v>125</v>
      </c>
      <c r="B39" s="417" t="s">
        <v>349</v>
      </c>
      <c r="C39" s="406"/>
      <c r="D39" s="406"/>
      <c r="E39" s="389"/>
    </row>
    <row r="40" spans="1:5" s="415" customFormat="1" ht="12" customHeight="1">
      <c r="A40" s="367" t="s">
        <v>126</v>
      </c>
      <c r="B40" s="417" t="s">
        <v>350</v>
      </c>
      <c r="C40" s="406"/>
      <c r="D40" s="406"/>
      <c r="E40" s="389"/>
    </row>
    <row r="41" spans="1:5" s="415" customFormat="1" ht="12" customHeight="1">
      <c r="A41" s="367" t="s">
        <v>127</v>
      </c>
      <c r="B41" s="417" t="s">
        <v>351</v>
      </c>
      <c r="C41" s="406"/>
      <c r="D41" s="406"/>
      <c r="E41" s="389"/>
    </row>
    <row r="42" spans="1:5" s="415" customFormat="1" ht="12" customHeight="1">
      <c r="A42" s="367" t="s">
        <v>128</v>
      </c>
      <c r="B42" s="417" t="s">
        <v>352</v>
      </c>
      <c r="C42" s="406"/>
      <c r="D42" s="406"/>
      <c r="E42" s="389"/>
    </row>
    <row r="43" spans="1:5" s="415" customFormat="1" ht="12" customHeight="1">
      <c r="A43" s="367" t="s">
        <v>353</v>
      </c>
      <c r="B43" s="417" t="s">
        <v>354</v>
      </c>
      <c r="C43" s="409"/>
      <c r="D43" s="409"/>
      <c r="E43" s="392"/>
    </row>
    <row r="44" spans="1:5" s="415" customFormat="1" ht="12" customHeight="1" thickBot="1">
      <c r="A44" s="369" t="s">
        <v>355</v>
      </c>
      <c r="B44" s="418" t="s">
        <v>356</v>
      </c>
      <c r="C44" s="410"/>
      <c r="D44" s="410"/>
      <c r="E44" s="393"/>
    </row>
    <row r="45" spans="1:5" s="415" customFormat="1" ht="12" customHeight="1" thickBot="1">
      <c r="A45" s="373" t="s">
        <v>11</v>
      </c>
      <c r="B45" s="374" t="s">
        <v>357</v>
      </c>
      <c r="C45" s="405">
        <f>SUM(C46:C50)</f>
        <v>0</v>
      </c>
      <c r="D45" s="405">
        <f>SUM(D46:D50)</f>
        <v>0</v>
      </c>
      <c r="E45" s="388">
        <f>SUM(E46:E50)</f>
        <v>0</v>
      </c>
    </row>
    <row r="46" spans="1:5" s="415" customFormat="1" ht="12" customHeight="1">
      <c r="A46" s="368" t="s">
        <v>67</v>
      </c>
      <c r="B46" s="416" t="s">
        <v>358</v>
      </c>
      <c r="C46" s="428"/>
      <c r="D46" s="428"/>
      <c r="E46" s="394"/>
    </row>
    <row r="47" spans="1:5" s="415" customFormat="1" ht="12" customHeight="1">
      <c r="A47" s="367" t="s">
        <v>68</v>
      </c>
      <c r="B47" s="417" t="s">
        <v>359</v>
      </c>
      <c r="C47" s="409"/>
      <c r="D47" s="409"/>
      <c r="E47" s="392"/>
    </row>
    <row r="48" spans="1:5" s="415" customFormat="1" ht="12" customHeight="1">
      <c r="A48" s="367" t="s">
        <v>360</v>
      </c>
      <c r="B48" s="417" t="s">
        <v>361</v>
      </c>
      <c r="C48" s="409"/>
      <c r="D48" s="409"/>
      <c r="E48" s="392"/>
    </row>
    <row r="49" spans="1:5" s="415" customFormat="1" ht="12" customHeight="1">
      <c r="A49" s="367" t="s">
        <v>362</v>
      </c>
      <c r="B49" s="417" t="s">
        <v>363</v>
      </c>
      <c r="C49" s="409"/>
      <c r="D49" s="409"/>
      <c r="E49" s="392"/>
    </row>
    <row r="50" spans="1:5" s="415" customFormat="1" ht="12" customHeight="1" thickBot="1">
      <c r="A50" s="369" t="s">
        <v>364</v>
      </c>
      <c r="B50" s="418" t="s">
        <v>365</v>
      </c>
      <c r="C50" s="410"/>
      <c r="D50" s="410"/>
      <c r="E50" s="393"/>
    </row>
    <row r="51" spans="1:5" s="415" customFormat="1" ht="17.25" customHeight="1" thickBot="1">
      <c r="A51" s="373" t="s">
        <v>129</v>
      </c>
      <c r="B51" s="374" t="s">
        <v>366</v>
      </c>
      <c r="C51" s="405">
        <f>SUM(C52:C54)</f>
        <v>0</v>
      </c>
      <c r="D51" s="405">
        <f>SUM(D52:D54)</f>
        <v>0</v>
      </c>
      <c r="E51" s="388">
        <f>SUM(E52:E54)</f>
        <v>0</v>
      </c>
    </row>
    <row r="52" spans="1:5" s="415" customFormat="1" ht="12" customHeight="1">
      <c r="A52" s="368" t="s">
        <v>69</v>
      </c>
      <c r="B52" s="416" t="s">
        <v>367</v>
      </c>
      <c r="C52" s="407"/>
      <c r="D52" s="407"/>
      <c r="E52" s="390"/>
    </row>
    <row r="53" spans="1:5" s="415" customFormat="1" ht="12" customHeight="1">
      <c r="A53" s="367" t="s">
        <v>70</v>
      </c>
      <c r="B53" s="417" t="s">
        <v>368</v>
      </c>
      <c r="C53" s="406"/>
      <c r="D53" s="406"/>
      <c r="E53" s="389"/>
    </row>
    <row r="54" spans="1:5" s="415" customFormat="1" ht="12" customHeight="1">
      <c r="A54" s="367" t="s">
        <v>369</v>
      </c>
      <c r="B54" s="417" t="s">
        <v>370</v>
      </c>
      <c r="C54" s="406"/>
      <c r="D54" s="406"/>
      <c r="E54" s="389"/>
    </row>
    <row r="55" spans="1:5" s="415" customFormat="1" ht="12" customHeight="1" thickBot="1">
      <c r="A55" s="369" t="s">
        <v>371</v>
      </c>
      <c r="B55" s="418" t="s">
        <v>372</v>
      </c>
      <c r="C55" s="408"/>
      <c r="D55" s="408"/>
      <c r="E55" s="391"/>
    </row>
    <row r="56" spans="1:5" s="415" customFormat="1" ht="12" customHeight="1" thickBot="1">
      <c r="A56" s="373" t="s">
        <v>13</v>
      </c>
      <c r="B56" s="395" t="s">
        <v>373</v>
      </c>
      <c r="C56" s="405">
        <f>SUM(C57:C59)</f>
        <v>0</v>
      </c>
      <c r="D56" s="405">
        <f>SUM(D57:D59)</f>
        <v>0</v>
      </c>
      <c r="E56" s="388">
        <f>SUM(E57:E59)</f>
        <v>0</v>
      </c>
    </row>
    <row r="57" spans="1:5" s="415" customFormat="1" ht="12" customHeight="1">
      <c r="A57" s="368" t="s">
        <v>130</v>
      </c>
      <c r="B57" s="416" t="s">
        <v>374</v>
      </c>
      <c r="C57" s="409"/>
      <c r="D57" s="409"/>
      <c r="E57" s="392"/>
    </row>
    <row r="58" spans="1:5" s="415" customFormat="1" ht="12" customHeight="1">
      <c r="A58" s="367" t="s">
        <v>131</v>
      </c>
      <c r="B58" s="417" t="s">
        <v>375</v>
      </c>
      <c r="C58" s="409"/>
      <c r="D58" s="409"/>
      <c r="E58" s="392"/>
    </row>
    <row r="59" spans="1:5" s="415" customFormat="1" ht="12" customHeight="1">
      <c r="A59" s="367" t="s">
        <v>158</v>
      </c>
      <c r="B59" s="417" t="s">
        <v>376</v>
      </c>
      <c r="C59" s="409"/>
      <c r="D59" s="409"/>
      <c r="E59" s="392"/>
    </row>
    <row r="60" spans="1:5" s="415" customFormat="1" ht="12" customHeight="1" thickBot="1">
      <c r="A60" s="369" t="s">
        <v>377</v>
      </c>
      <c r="B60" s="418" t="s">
        <v>378</v>
      </c>
      <c r="C60" s="409"/>
      <c r="D60" s="409"/>
      <c r="E60" s="392"/>
    </row>
    <row r="61" spans="1:5" s="415" customFormat="1" ht="12" customHeight="1" thickBot="1">
      <c r="A61" s="373" t="s">
        <v>14</v>
      </c>
      <c r="B61" s="374" t="s">
        <v>379</v>
      </c>
      <c r="C61" s="411">
        <f>+C6+C13+C20+C27+C34+C45+C51+C56</f>
        <v>0</v>
      </c>
      <c r="D61" s="411">
        <f>+D6+D13+D20+D27+D34+D45+D51+D56</f>
        <v>0</v>
      </c>
      <c r="E61" s="424">
        <f>+E6+E13+E20+E27+E34+E45+E51+E56</f>
        <v>0</v>
      </c>
    </row>
    <row r="62" spans="1:5" s="415" customFormat="1" ht="12" customHeight="1" thickBot="1">
      <c r="A62" s="429" t="s">
        <v>380</v>
      </c>
      <c r="B62" s="395" t="s">
        <v>381</v>
      </c>
      <c r="C62" s="405">
        <f>+C63+C64+C65</f>
        <v>0</v>
      </c>
      <c r="D62" s="405">
        <f>+D63+D64+D65</f>
        <v>0</v>
      </c>
      <c r="E62" s="388">
        <f>+E63+E64+E65</f>
        <v>0</v>
      </c>
    </row>
    <row r="63" spans="1:5" s="415" customFormat="1" ht="12" customHeight="1">
      <c r="A63" s="368" t="s">
        <v>382</v>
      </c>
      <c r="B63" s="416" t="s">
        <v>383</v>
      </c>
      <c r="C63" s="409"/>
      <c r="D63" s="409"/>
      <c r="E63" s="392"/>
    </row>
    <row r="64" spans="1:5" s="415" customFormat="1" ht="12" customHeight="1">
      <c r="A64" s="367" t="s">
        <v>384</v>
      </c>
      <c r="B64" s="417" t="s">
        <v>385</v>
      </c>
      <c r="C64" s="409"/>
      <c r="D64" s="409"/>
      <c r="E64" s="392"/>
    </row>
    <row r="65" spans="1:5" s="415" customFormat="1" ht="12" customHeight="1" thickBot="1">
      <c r="A65" s="369" t="s">
        <v>386</v>
      </c>
      <c r="B65" s="353" t="s">
        <v>431</v>
      </c>
      <c r="C65" s="409"/>
      <c r="D65" s="409"/>
      <c r="E65" s="392"/>
    </row>
    <row r="66" spans="1:5" s="415" customFormat="1" ht="12" customHeight="1" thickBot="1">
      <c r="A66" s="429" t="s">
        <v>388</v>
      </c>
      <c r="B66" s="395" t="s">
        <v>389</v>
      </c>
      <c r="C66" s="405">
        <f>+C67+C68+C69+C70</f>
        <v>0</v>
      </c>
      <c r="D66" s="405">
        <f>+D67+D68+D69+D70</f>
        <v>0</v>
      </c>
      <c r="E66" s="388">
        <f>+E67+E68+E69+E70</f>
        <v>0</v>
      </c>
    </row>
    <row r="67" spans="1:5" s="415" customFormat="1" ht="13.5" customHeight="1">
      <c r="A67" s="368" t="s">
        <v>107</v>
      </c>
      <c r="B67" s="416" t="s">
        <v>390</v>
      </c>
      <c r="C67" s="409"/>
      <c r="D67" s="409"/>
      <c r="E67" s="392"/>
    </row>
    <row r="68" spans="1:5" s="415" customFormat="1" ht="12" customHeight="1">
      <c r="A68" s="367" t="s">
        <v>108</v>
      </c>
      <c r="B68" s="417" t="s">
        <v>391</v>
      </c>
      <c r="C68" s="409"/>
      <c r="D68" s="409"/>
      <c r="E68" s="392"/>
    </row>
    <row r="69" spans="1:5" s="415" customFormat="1" ht="12" customHeight="1">
      <c r="A69" s="367" t="s">
        <v>392</v>
      </c>
      <c r="B69" s="417" t="s">
        <v>393</v>
      </c>
      <c r="C69" s="409"/>
      <c r="D69" s="409"/>
      <c r="E69" s="392"/>
    </row>
    <row r="70" spans="1:5" s="415" customFormat="1" ht="12" customHeight="1" thickBot="1">
      <c r="A70" s="369" t="s">
        <v>394</v>
      </c>
      <c r="B70" s="418" t="s">
        <v>395</v>
      </c>
      <c r="C70" s="409"/>
      <c r="D70" s="409"/>
      <c r="E70" s="392"/>
    </row>
    <row r="71" spans="1:5" s="415" customFormat="1" ht="12" customHeight="1" thickBot="1">
      <c r="A71" s="429" t="s">
        <v>396</v>
      </c>
      <c r="B71" s="395" t="s">
        <v>397</v>
      </c>
      <c r="C71" s="405">
        <f>+C72+C73</f>
        <v>0</v>
      </c>
      <c r="D71" s="405">
        <f>+D72+D73</f>
        <v>0</v>
      </c>
      <c r="E71" s="388">
        <f>+E72+E73</f>
        <v>0</v>
      </c>
    </row>
    <row r="72" spans="1:5" s="415" customFormat="1" ht="12" customHeight="1">
      <c r="A72" s="368" t="s">
        <v>398</v>
      </c>
      <c r="B72" s="416" t="s">
        <v>399</v>
      </c>
      <c r="C72" s="409"/>
      <c r="D72" s="409"/>
      <c r="E72" s="392"/>
    </row>
    <row r="73" spans="1:5" s="415" customFormat="1" ht="12" customHeight="1" thickBot="1">
      <c r="A73" s="369" t="s">
        <v>400</v>
      </c>
      <c r="B73" s="418" t="s">
        <v>401</v>
      </c>
      <c r="C73" s="409"/>
      <c r="D73" s="409"/>
      <c r="E73" s="392"/>
    </row>
    <row r="74" spans="1:5" s="415" customFormat="1" ht="12" customHeight="1" thickBot="1">
      <c r="A74" s="429" t="s">
        <v>402</v>
      </c>
      <c r="B74" s="395" t="s">
        <v>403</v>
      </c>
      <c r="C74" s="405">
        <f>+C75+C76+C78+C77</f>
        <v>0</v>
      </c>
      <c r="D74" s="405">
        <f>+D75+D76+D78+D77</f>
        <v>0</v>
      </c>
      <c r="E74" s="399">
        <f>+E75+E76+E78+E77</f>
        <v>0</v>
      </c>
    </row>
    <row r="75" spans="1:5" s="415" customFormat="1" ht="12" customHeight="1">
      <c r="A75" s="368" t="s">
        <v>404</v>
      </c>
      <c r="B75" s="416" t="s">
        <v>405</v>
      </c>
      <c r="C75" s="409"/>
      <c r="D75" s="409"/>
      <c r="E75" s="392"/>
    </row>
    <row r="76" spans="1:5" s="415" customFormat="1" ht="12" customHeight="1">
      <c r="A76" s="367" t="s">
        <v>406</v>
      </c>
      <c r="B76" s="417" t="s">
        <v>407</v>
      </c>
      <c r="C76" s="409"/>
      <c r="D76" s="409"/>
      <c r="E76" s="392"/>
    </row>
    <row r="77" spans="1:5" s="415" customFormat="1" ht="12" customHeight="1">
      <c r="A77" s="369" t="s">
        <v>408</v>
      </c>
      <c r="B77" s="418" t="s">
        <v>739</v>
      </c>
      <c r="C77" s="409"/>
      <c r="D77" s="409"/>
      <c r="E77" s="392"/>
    </row>
    <row r="78" spans="1:5" s="415" customFormat="1" ht="12" customHeight="1" thickBot="1">
      <c r="A78" s="670" t="s">
        <v>738</v>
      </c>
      <c r="B78" s="397" t="s">
        <v>409</v>
      </c>
      <c r="C78" s="409"/>
      <c r="D78" s="409"/>
      <c r="E78" s="392"/>
    </row>
    <row r="79" spans="1:5" s="415" customFormat="1" ht="12" customHeight="1" thickBot="1">
      <c r="A79" s="429" t="s">
        <v>410</v>
      </c>
      <c r="B79" s="395" t="s">
        <v>411</v>
      </c>
      <c r="C79" s="405">
        <f>+C80+C81+C82+C83</f>
        <v>0</v>
      </c>
      <c r="D79" s="405">
        <f>+D80+D81+D82+D83</f>
        <v>0</v>
      </c>
      <c r="E79" s="388">
        <f>+E80+E81+E82+E83</f>
        <v>0</v>
      </c>
    </row>
    <row r="80" spans="1:5" s="415" customFormat="1" ht="12" customHeight="1">
      <c r="A80" s="419" t="s">
        <v>412</v>
      </c>
      <c r="B80" s="416" t="s">
        <v>413</v>
      </c>
      <c r="C80" s="409"/>
      <c r="D80" s="409"/>
      <c r="E80" s="392"/>
    </row>
    <row r="81" spans="1:5" s="415" customFormat="1" ht="12" customHeight="1">
      <c r="A81" s="420" t="s">
        <v>414</v>
      </c>
      <c r="B81" s="417" t="s">
        <v>415</v>
      </c>
      <c r="C81" s="409"/>
      <c r="D81" s="409"/>
      <c r="E81" s="392"/>
    </row>
    <row r="82" spans="1:5" s="415" customFormat="1" ht="12" customHeight="1">
      <c r="A82" s="420" t="s">
        <v>416</v>
      </c>
      <c r="B82" s="417" t="s">
        <v>417</v>
      </c>
      <c r="C82" s="409"/>
      <c r="D82" s="409"/>
      <c r="E82" s="392"/>
    </row>
    <row r="83" spans="1:5" s="415" customFormat="1" ht="12" customHeight="1" thickBot="1">
      <c r="A83" s="430" t="s">
        <v>418</v>
      </c>
      <c r="B83" s="397" t="s">
        <v>419</v>
      </c>
      <c r="C83" s="409"/>
      <c r="D83" s="409"/>
      <c r="E83" s="392"/>
    </row>
    <row r="84" spans="1:5" s="415" customFormat="1" ht="12" customHeight="1" thickBot="1">
      <c r="A84" s="429" t="s">
        <v>420</v>
      </c>
      <c r="B84" s="395" t="s">
        <v>421</v>
      </c>
      <c r="C84" s="432"/>
      <c r="D84" s="432"/>
      <c r="E84" s="433"/>
    </row>
    <row r="85" spans="1:5" s="415" customFormat="1" ht="12" customHeight="1" thickBot="1">
      <c r="A85" s="429" t="s">
        <v>422</v>
      </c>
      <c r="B85" s="351" t="s">
        <v>423</v>
      </c>
      <c r="C85" s="411">
        <f>+C62+C66+C71+C74+C79+C84</f>
        <v>0</v>
      </c>
      <c r="D85" s="411">
        <f>+D62+D66+D71+D74+D79+D84</f>
        <v>0</v>
      </c>
      <c r="E85" s="424">
        <f>+E62+E66+E71+E74+E79+E84</f>
        <v>0</v>
      </c>
    </row>
    <row r="86" spans="1:5" s="415" customFormat="1" ht="12" customHeight="1" thickBot="1">
      <c r="A86" s="431" t="s">
        <v>424</v>
      </c>
      <c r="B86" s="354" t="s">
        <v>425</v>
      </c>
      <c r="C86" s="411">
        <f>+C61+C85</f>
        <v>0</v>
      </c>
      <c r="D86" s="411">
        <f>+D61+D85</f>
        <v>0</v>
      </c>
      <c r="E86" s="424">
        <f>+E61+E85</f>
        <v>0</v>
      </c>
    </row>
    <row r="87" spans="1:5" s="415" customFormat="1" ht="12" customHeight="1">
      <c r="A87" s="349"/>
      <c r="B87" s="349"/>
      <c r="C87" s="350"/>
      <c r="D87" s="350"/>
      <c r="E87" s="350"/>
    </row>
    <row r="88" spans="1:5" ht="16.5" customHeight="1">
      <c r="A88" s="744" t="s">
        <v>35</v>
      </c>
      <c r="B88" s="744"/>
      <c r="C88" s="744"/>
      <c r="D88" s="744"/>
      <c r="E88" s="744"/>
    </row>
    <row r="89" spans="1:5" s="421" customFormat="1" ht="16.5" customHeight="1" thickBot="1">
      <c r="A89" s="44" t="s">
        <v>111</v>
      </c>
      <c r="B89" s="44"/>
      <c r="C89" s="382"/>
      <c r="D89" s="382"/>
      <c r="E89" s="382" t="s">
        <v>157</v>
      </c>
    </row>
    <row r="90" spans="1:5" s="421" customFormat="1" ht="16.5" customHeight="1">
      <c r="A90" s="745" t="s">
        <v>59</v>
      </c>
      <c r="B90" s="747" t="s">
        <v>178</v>
      </c>
      <c r="C90" s="749" t="str">
        <f>+C3</f>
        <v>2016. évi</v>
      </c>
      <c r="D90" s="749"/>
      <c r="E90" s="750"/>
    </row>
    <row r="91" spans="1:5" ht="37.5" customHeight="1" thickBot="1">
      <c r="A91" s="746"/>
      <c r="B91" s="748"/>
      <c r="C91" s="45" t="s">
        <v>179</v>
      </c>
      <c r="D91" s="45" t="s">
        <v>183</v>
      </c>
      <c r="E91" s="46" t="s">
        <v>184</v>
      </c>
    </row>
    <row r="92" spans="1:5" s="414" customFormat="1" ht="12" customHeight="1" thickBot="1">
      <c r="A92" s="378" t="s">
        <v>426</v>
      </c>
      <c r="B92" s="379" t="s">
        <v>427</v>
      </c>
      <c r="C92" s="379" t="s">
        <v>428</v>
      </c>
      <c r="D92" s="379" t="s">
        <v>429</v>
      </c>
      <c r="E92" s="380" t="s">
        <v>430</v>
      </c>
    </row>
    <row r="93" spans="1:5" ht="12" customHeight="1" thickBot="1">
      <c r="A93" s="375" t="s">
        <v>6</v>
      </c>
      <c r="B93" s="377" t="s">
        <v>432</v>
      </c>
      <c r="C93" s="404">
        <f>SUM(C94:C98)</f>
        <v>0</v>
      </c>
      <c r="D93" s="404">
        <f>SUM(D94:D98)</f>
        <v>0</v>
      </c>
      <c r="E93" s="359">
        <f>SUM(E94:E98)</f>
        <v>0</v>
      </c>
    </row>
    <row r="94" spans="1:5" ht="12" customHeight="1">
      <c r="A94" s="370" t="s">
        <v>71</v>
      </c>
      <c r="B94" s="363" t="s">
        <v>36</v>
      </c>
      <c r="C94" s="96"/>
      <c r="D94" s="96"/>
      <c r="E94" s="358"/>
    </row>
    <row r="95" spans="1:5" ht="12" customHeight="1">
      <c r="A95" s="367" t="s">
        <v>72</v>
      </c>
      <c r="B95" s="361" t="s">
        <v>132</v>
      </c>
      <c r="C95" s="406"/>
      <c r="D95" s="406"/>
      <c r="E95" s="389"/>
    </row>
    <row r="96" spans="1:5" ht="12" customHeight="1">
      <c r="A96" s="367" t="s">
        <v>73</v>
      </c>
      <c r="B96" s="361" t="s">
        <v>100</v>
      </c>
      <c r="C96" s="408"/>
      <c r="D96" s="408"/>
      <c r="E96" s="391"/>
    </row>
    <row r="97" spans="1:5" ht="12" customHeight="1">
      <c r="A97" s="367" t="s">
        <v>74</v>
      </c>
      <c r="B97" s="364" t="s">
        <v>133</v>
      </c>
      <c r="C97" s="408"/>
      <c r="D97" s="408"/>
      <c r="E97" s="391"/>
    </row>
    <row r="98" spans="1:5" ht="12" customHeight="1">
      <c r="A98" s="367" t="s">
        <v>83</v>
      </c>
      <c r="B98" s="372" t="s">
        <v>134</v>
      </c>
      <c r="C98" s="408"/>
      <c r="D98" s="408"/>
      <c r="E98" s="391"/>
    </row>
    <row r="99" spans="1:5" ht="12" customHeight="1">
      <c r="A99" s="367" t="s">
        <v>75</v>
      </c>
      <c r="B99" s="361" t="s">
        <v>433</v>
      </c>
      <c r="C99" s="408"/>
      <c r="D99" s="408"/>
      <c r="E99" s="391"/>
    </row>
    <row r="100" spans="1:5" ht="12" customHeight="1">
      <c r="A100" s="367" t="s">
        <v>76</v>
      </c>
      <c r="B100" s="384" t="s">
        <v>742</v>
      </c>
      <c r="C100" s="408"/>
      <c r="D100" s="408"/>
      <c r="E100" s="391"/>
    </row>
    <row r="101" spans="1:5" ht="12" customHeight="1">
      <c r="A101" s="367" t="s">
        <v>84</v>
      </c>
      <c r="B101" s="673" t="s">
        <v>750</v>
      </c>
      <c r="C101" s="408"/>
      <c r="D101" s="408"/>
      <c r="E101" s="391"/>
    </row>
    <row r="102" spans="1:5" ht="12" customHeight="1">
      <c r="A102" s="367" t="s">
        <v>85</v>
      </c>
      <c r="B102" s="673" t="s">
        <v>743</v>
      </c>
      <c r="C102" s="408"/>
      <c r="D102" s="408"/>
      <c r="E102" s="391"/>
    </row>
    <row r="103" spans="1:5" ht="12" customHeight="1">
      <c r="A103" s="367" t="s">
        <v>86</v>
      </c>
      <c r="B103" s="384" t="s">
        <v>437</v>
      </c>
      <c r="C103" s="408"/>
      <c r="D103" s="408"/>
      <c r="E103" s="391"/>
    </row>
    <row r="104" spans="1:5" ht="12" customHeight="1">
      <c r="A104" s="367" t="s">
        <v>87</v>
      </c>
      <c r="B104" s="384" t="s">
        <v>744</v>
      </c>
      <c r="C104" s="408"/>
      <c r="D104" s="408"/>
      <c r="E104" s="391"/>
    </row>
    <row r="105" spans="1:5" ht="12" customHeight="1">
      <c r="A105" s="367" t="s">
        <v>89</v>
      </c>
      <c r="B105" s="673" t="s">
        <v>745</v>
      </c>
      <c r="C105" s="408"/>
      <c r="D105" s="408"/>
      <c r="E105" s="391"/>
    </row>
    <row r="106" spans="1:5" ht="12" customHeight="1">
      <c r="A106" s="366" t="s">
        <v>135</v>
      </c>
      <c r="B106" s="674" t="s">
        <v>746</v>
      </c>
      <c r="C106" s="408"/>
      <c r="D106" s="408"/>
      <c r="E106" s="391"/>
    </row>
    <row r="107" spans="1:5" ht="12" customHeight="1">
      <c r="A107" s="367" t="s">
        <v>441</v>
      </c>
      <c r="B107" s="674" t="s">
        <v>747</v>
      </c>
      <c r="C107" s="408"/>
      <c r="D107" s="408"/>
      <c r="E107" s="391"/>
    </row>
    <row r="108" spans="1:5" ht="12" customHeight="1">
      <c r="A108" s="369" t="s">
        <v>443</v>
      </c>
      <c r="B108" s="674" t="s">
        <v>748</v>
      </c>
      <c r="C108" s="408"/>
      <c r="D108" s="408"/>
      <c r="E108" s="391"/>
    </row>
    <row r="109" spans="1:5" ht="12" customHeight="1" thickBot="1">
      <c r="A109" s="671" t="s">
        <v>740</v>
      </c>
      <c r="B109" s="672" t="s">
        <v>749</v>
      </c>
      <c r="C109" s="97"/>
      <c r="D109" s="97"/>
      <c r="E109" s="352"/>
    </row>
    <row r="110" spans="1:5" ht="12" customHeight="1" thickBot="1">
      <c r="A110" s="373" t="s">
        <v>7</v>
      </c>
      <c r="B110" s="376" t="s">
        <v>445</v>
      </c>
      <c r="C110" s="405">
        <f>+C111+C113+C115</f>
        <v>0</v>
      </c>
      <c r="D110" s="405">
        <f>+D111+D113+D115</f>
        <v>0</v>
      </c>
      <c r="E110" s="388">
        <f>+E111+E113+E115</f>
        <v>0</v>
      </c>
    </row>
    <row r="111" spans="1:5" ht="12" customHeight="1">
      <c r="A111" s="368" t="s">
        <v>77</v>
      </c>
      <c r="B111" s="361" t="s">
        <v>156</v>
      </c>
      <c r="C111" s="407"/>
      <c r="D111" s="407"/>
      <c r="E111" s="390"/>
    </row>
    <row r="112" spans="1:5" ht="12" customHeight="1">
      <c r="A112" s="368" t="s">
        <v>78</v>
      </c>
      <c r="B112" s="365" t="s">
        <v>446</v>
      </c>
      <c r="C112" s="407"/>
      <c r="D112" s="407"/>
      <c r="E112" s="390"/>
    </row>
    <row r="113" spans="1:5" ht="15.75">
      <c r="A113" s="368" t="s">
        <v>79</v>
      </c>
      <c r="B113" s="365" t="s">
        <v>136</v>
      </c>
      <c r="C113" s="406"/>
      <c r="D113" s="406"/>
      <c r="E113" s="389"/>
    </row>
    <row r="114" spans="1:5" ht="12" customHeight="1">
      <c r="A114" s="368" t="s">
        <v>80</v>
      </c>
      <c r="B114" s="365" t="s">
        <v>447</v>
      </c>
      <c r="C114" s="406"/>
      <c r="D114" s="406"/>
      <c r="E114" s="389"/>
    </row>
    <row r="115" spans="1:5" ht="12" customHeight="1">
      <c r="A115" s="368" t="s">
        <v>81</v>
      </c>
      <c r="B115" s="397" t="s">
        <v>159</v>
      </c>
      <c r="C115" s="406"/>
      <c r="D115" s="406"/>
      <c r="E115" s="389"/>
    </row>
    <row r="116" spans="1:5" ht="21.75" customHeight="1">
      <c r="A116" s="368" t="s">
        <v>88</v>
      </c>
      <c r="B116" s="396" t="s">
        <v>448</v>
      </c>
      <c r="C116" s="406"/>
      <c r="D116" s="406"/>
      <c r="E116" s="389"/>
    </row>
    <row r="117" spans="1:5" ht="24" customHeight="1">
      <c r="A117" s="368" t="s">
        <v>90</v>
      </c>
      <c r="B117" s="412" t="s">
        <v>449</v>
      </c>
      <c r="C117" s="406"/>
      <c r="D117" s="406"/>
      <c r="E117" s="389"/>
    </row>
    <row r="118" spans="1:5" ht="22.5">
      <c r="A118" s="368" t="s">
        <v>137</v>
      </c>
      <c r="B118" s="385" t="s">
        <v>436</v>
      </c>
      <c r="C118" s="406"/>
      <c r="D118" s="406"/>
      <c r="E118" s="389"/>
    </row>
    <row r="119" spans="1:5" ht="12" customHeight="1">
      <c r="A119" s="368" t="s">
        <v>138</v>
      </c>
      <c r="B119" s="385" t="s">
        <v>450</v>
      </c>
      <c r="C119" s="406"/>
      <c r="D119" s="406"/>
      <c r="E119" s="389"/>
    </row>
    <row r="120" spans="1:5" ht="12" customHeight="1">
      <c r="A120" s="368" t="s">
        <v>139</v>
      </c>
      <c r="B120" s="385" t="s">
        <v>451</v>
      </c>
      <c r="C120" s="406">
        <v>85671</v>
      </c>
      <c r="D120" s="406"/>
      <c r="E120" s="389"/>
    </row>
    <row r="121" spans="1:5" s="434" customFormat="1" ht="22.5">
      <c r="A121" s="368" t="s">
        <v>452</v>
      </c>
      <c r="B121" s="385" t="s">
        <v>439</v>
      </c>
      <c r="C121" s="406"/>
      <c r="D121" s="406"/>
      <c r="E121" s="389"/>
    </row>
    <row r="122" spans="1:5" ht="12" customHeight="1">
      <c r="A122" s="368" t="s">
        <v>453</v>
      </c>
      <c r="B122" s="385" t="s">
        <v>454</v>
      </c>
      <c r="C122" s="406"/>
      <c r="D122" s="406"/>
      <c r="E122" s="389"/>
    </row>
    <row r="123" spans="1:5" ht="12" customHeight="1" thickBot="1">
      <c r="A123" s="366" t="s">
        <v>455</v>
      </c>
      <c r="B123" s="385" t="s">
        <v>456</v>
      </c>
      <c r="C123" s="408"/>
      <c r="D123" s="408"/>
      <c r="E123" s="391"/>
    </row>
    <row r="124" spans="1:5" ht="12" customHeight="1" thickBot="1">
      <c r="A124" s="373" t="s">
        <v>8</v>
      </c>
      <c r="B124" s="381" t="s">
        <v>457</v>
      </c>
      <c r="C124" s="405">
        <f>+C125+C126</f>
        <v>0</v>
      </c>
      <c r="D124" s="405">
        <f>+D125+D126</f>
        <v>0</v>
      </c>
      <c r="E124" s="388">
        <f>+E125+E126</f>
        <v>0</v>
      </c>
    </row>
    <row r="125" spans="1:5" ht="12" customHeight="1">
      <c r="A125" s="368" t="s">
        <v>60</v>
      </c>
      <c r="B125" s="362" t="s">
        <v>46</v>
      </c>
      <c r="C125" s="407"/>
      <c r="D125" s="407"/>
      <c r="E125" s="390"/>
    </row>
    <row r="126" spans="1:5" ht="12" customHeight="1" thickBot="1">
      <c r="A126" s="369" t="s">
        <v>61</v>
      </c>
      <c r="B126" s="365" t="s">
        <v>47</v>
      </c>
      <c r="C126" s="408"/>
      <c r="D126" s="408"/>
      <c r="E126" s="391"/>
    </row>
    <row r="127" spans="1:5" ht="12" customHeight="1" thickBot="1">
      <c r="A127" s="373" t="s">
        <v>9</v>
      </c>
      <c r="B127" s="381" t="s">
        <v>458</v>
      </c>
      <c r="C127" s="405">
        <f>+C93+C110+C124</f>
        <v>0</v>
      </c>
      <c r="D127" s="405">
        <f>+D93+D110+D124</f>
        <v>0</v>
      </c>
      <c r="E127" s="388">
        <f>+E93+E110+E124</f>
        <v>0</v>
      </c>
    </row>
    <row r="128" spans="1:5" ht="12" customHeight="1" thickBot="1">
      <c r="A128" s="373" t="s">
        <v>10</v>
      </c>
      <c r="B128" s="381" t="s">
        <v>459</v>
      </c>
      <c r="C128" s="405">
        <f>+C129+C130+C131</f>
        <v>0</v>
      </c>
      <c r="D128" s="405">
        <f>+D129+D130+D131</f>
        <v>0</v>
      </c>
      <c r="E128" s="388">
        <f>+E129+E130+E131</f>
        <v>0</v>
      </c>
    </row>
    <row r="129" spans="1:5" ht="12" customHeight="1">
      <c r="A129" s="368" t="s">
        <v>64</v>
      </c>
      <c r="B129" s="362" t="s">
        <v>460</v>
      </c>
      <c r="C129" s="406"/>
      <c r="D129" s="406"/>
      <c r="E129" s="389"/>
    </row>
    <row r="130" spans="1:5" ht="12" customHeight="1">
      <c r="A130" s="368" t="s">
        <v>65</v>
      </c>
      <c r="B130" s="362" t="s">
        <v>461</v>
      </c>
      <c r="C130" s="406"/>
      <c r="D130" s="406"/>
      <c r="E130" s="389"/>
    </row>
    <row r="131" spans="1:5" ht="12" customHeight="1" thickBot="1">
      <c r="A131" s="366" t="s">
        <v>66</v>
      </c>
      <c r="B131" s="360" t="s">
        <v>462</v>
      </c>
      <c r="C131" s="406"/>
      <c r="D131" s="406"/>
      <c r="E131" s="389"/>
    </row>
    <row r="132" spans="1:5" ht="12" customHeight="1" thickBot="1">
      <c r="A132" s="373" t="s">
        <v>11</v>
      </c>
      <c r="B132" s="381" t="s">
        <v>463</v>
      </c>
      <c r="C132" s="405">
        <f>+C133+C134+C136+C135</f>
        <v>0</v>
      </c>
      <c r="D132" s="405">
        <f>+D133+D134+D136+D135</f>
        <v>0</v>
      </c>
      <c r="E132" s="388">
        <f>+E133+E134+E136+E135</f>
        <v>0</v>
      </c>
    </row>
    <row r="133" spans="1:5" ht="12" customHeight="1">
      <c r="A133" s="368" t="s">
        <v>67</v>
      </c>
      <c r="B133" s="362" t="s">
        <v>464</v>
      </c>
      <c r="C133" s="406"/>
      <c r="D133" s="406"/>
      <c r="E133" s="389"/>
    </row>
    <row r="134" spans="1:5" ht="12" customHeight="1">
      <c r="A134" s="675" t="s">
        <v>68</v>
      </c>
      <c r="B134" s="361" t="s">
        <v>465</v>
      </c>
      <c r="C134" s="406"/>
      <c r="D134" s="406"/>
      <c r="E134" s="389"/>
    </row>
    <row r="135" spans="1:5" ht="12" customHeight="1">
      <c r="A135" s="675" t="s">
        <v>360</v>
      </c>
      <c r="B135" s="362" t="s">
        <v>466</v>
      </c>
      <c r="C135" s="406"/>
      <c r="D135" s="406"/>
      <c r="E135" s="389"/>
    </row>
    <row r="136" spans="1:5" ht="12" customHeight="1" thickBot="1">
      <c r="A136" s="676" t="s">
        <v>362</v>
      </c>
      <c r="B136" s="360" t="s">
        <v>467</v>
      </c>
      <c r="C136" s="406"/>
      <c r="D136" s="406"/>
      <c r="E136" s="389"/>
    </row>
    <row r="137" spans="1:5" ht="12" customHeight="1" thickBot="1">
      <c r="A137" s="373" t="s">
        <v>12</v>
      </c>
      <c r="B137" s="381" t="s">
        <v>680</v>
      </c>
      <c r="C137" s="411">
        <f>+C138+C139+C141+C142</f>
        <v>0</v>
      </c>
      <c r="D137" s="411">
        <f>+D138+D139+D141+D142</f>
        <v>0</v>
      </c>
      <c r="E137" s="424">
        <f>+E138+E139+E141+E142</f>
        <v>0</v>
      </c>
    </row>
    <row r="138" spans="1:5" ht="12" customHeight="1">
      <c r="A138" s="368" t="s">
        <v>69</v>
      </c>
      <c r="B138" s="362" t="s">
        <v>468</v>
      </c>
      <c r="C138" s="406"/>
      <c r="D138" s="406"/>
      <c r="E138" s="389"/>
    </row>
    <row r="139" spans="1:5" ht="12" customHeight="1">
      <c r="A139" s="368" t="s">
        <v>70</v>
      </c>
      <c r="B139" s="362" t="s">
        <v>469</v>
      </c>
      <c r="C139" s="406"/>
      <c r="D139" s="406"/>
      <c r="E139" s="389"/>
    </row>
    <row r="140" spans="1:5" ht="12" customHeight="1">
      <c r="A140" s="675" t="s">
        <v>369</v>
      </c>
      <c r="B140" s="396" t="s">
        <v>739</v>
      </c>
      <c r="C140" s="406"/>
      <c r="D140" s="406"/>
      <c r="E140" s="389"/>
    </row>
    <row r="141" spans="1:5" ht="12" customHeight="1">
      <c r="A141" s="675" t="s">
        <v>371</v>
      </c>
      <c r="B141" s="587" t="s">
        <v>595</v>
      </c>
      <c r="C141" s="406"/>
      <c r="D141" s="406"/>
      <c r="E141" s="389"/>
    </row>
    <row r="142" spans="1:5" ht="12" customHeight="1" thickBot="1">
      <c r="A142" s="676" t="s">
        <v>678</v>
      </c>
      <c r="B142" s="689" t="s">
        <v>513</v>
      </c>
      <c r="C142" s="406"/>
      <c r="D142" s="406"/>
      <c r="E142" s="389"/>
    </row>
    <row r="143" spans="1:9" ht="15" customHeight="1" thickBot="1">
      <c r="A143" s="373" t="s">
        <v>13</v>
      </c>
      <c r="B143" s="381" t="s">
        <v>472</v>
      </c>
      <c r="C143" s="98">
        <f>+C144+C145+C146+C147</f>
        <v>0</v>
      </c>
      <c r="D143" s="98">
        <f>+D144+D145+D146+D147</f>
        <v>0</v>
      </c>
      <c r="E143" s="357">
        <f>+E144+E145+E146+E147</f>
        <v>0</v>
      </c>
      <c r="F143" s="422"/>
      <c r="G143" s="423"/>
      <c r="H143" s="423"/>
      <c r="I143" s="423"/>
    </row>
    <row r="144" spans="1:5" s="415" customFormat="1" ht="12.75" customHeight="1">
      <c r="A144" s="368" t="s">
        <v>130</v>
      </c>
      <c r="B144" s="362" t="s">
        <v>473</v>
      </c>
      <c r="C144" s="406"/>
      <c r="D144" s="406"/>
      <c r="E144" s="389"/>
    </row>
    <row r="145" spans="1:5" ht="12.75" customHeight="1">
      <c r="A145" s="368" t="s">
        <v>131</v>
      </c>
      <c r="B145" s="362" t="s">
        <v>474</v>
      </c>
      <c r="C145" s="406"/>
      <c r="D145" s="406"/>
      <c r="E145" s="389"/>
    </row>
    <row r="146" spans="1:5" ht="12.75" customHeight="1">
      <c r="A146" s="368" t="s">
        <v>158</v>
      </c>
      <c r="B146" s="362" t="s">
        <v>475</v>
      </c>
      <c r="C146" s="406"/>
      <c r="D146" s="406"/>
      <c r="E146" s="389"/>
    </row>
    <row r="147" spans="1:5" ht="12.75" customHeight="1" thickBot="1">
      <c r="A147" s="368" t="s">
        <v>377</v>
      </c>
      <c r="B147" s="362" t="s">
        <v>476</v>
      </c>
      <c r="C147" s="406"/>
      <c r="D147" s="406"/>
      <c r="E147" s="389"/>
    </row>
    <row r="148" spans="1:5" ht="16.5" thickBot="1">
      <c r="A148" s="373" t="s">
        <v>14</v>
      </c>
      <c r="B148" s="381" t="s">
        <v>477</v>
      </c>
      <c r="C148" s="355">
        <f>+C128+C132+C137+C143</f>
        <v>0</v>
      </c>
      <c r="D148" s="355">
        <f>+D128+D132+D137+D143</f>
        <v>0</v>
      </c>
      <c r="E148" s="356">
        <f>+E128+E132+E137+E143</f>
        <v>0</v>
      </c>
    </row>
    <row r="149" spans="1:5" ht="16.5" thickBot="1">
      <c r="A149" s="398" t="s">
        <v>15</v>
      </c>
      <c r="B149" s="401" t="s">
        <v>478</v>
      </c>
      <c r="C149" s="355">
        <f>+C127+C148</f>
        <v>0</v>
      </c>
      <c r="D149" s="355">
        <f>+D127+D148</f>
        <v>0</v>
      </c>
      <c r="E149" s="356">
        <f>+E127+E148</f>
        <v>0</v>
      </c>
    </row>
    <row r="151" spans="1:5" ht="18.75" customHeight="1">
      <c r="A151" s="743" t="s">
        <v>479</v>
      </c>
      <c r="B151" s="743"/>
      <c r="C151" s="743"/>
      <c r="D151" s="743"/>
      <c r="E151" s="743"/>
    </row>
    <row r="152" spans="1:5" ht="13.5" customHeight="1" thickBot="1">
      <c r="A152" s="383" t="s">
        <v>112</v>
      </c>
      <c r="B152" s="383"/>
      <c r="C152" s="413"/>
      <c r="E152" s="400" t="s">
        <v>157</v>
      </c>
    </row>
    <row r="153" spans="1:5" ht="21.75" thickBot="1">
      <c r="A153" s="373">
        <v>1</v>
      </c>
      <c r="B153" s="376" t="s">
        <v>480</v>
      </c>
      <c r="C153" s="399">
        <f>+C61-C127</f>
        <v>0</v>
      </c>
      <c r="D153" s="399">
        <f>+D61-D127</f>
        <v>0</v>
      </c>
      <c r="E153" s="399">
        <f>+E61-E127</f>
        <v>0</v>
      </c>
    </row>
    <row r="154" spans="1:5" ht="21.75" thickBot="1">
      <c r="A154" s="373" t="s">
        <v>7</v>
      </c>
      <c r="B154" s="376" t="s">
        <v>481</v>
      </c>
      <c r="C154" s="399">
        <f>+C85-C148</f>
        <v>0</v>
      </c>
      <c r="D154" s="399">
        <f>+D85-D148</f>
        <v>0</v>
      </c>
      <c r="E154" s="399">
        <f>+E85-E148</f>
        <v>0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spans="3:5" s="402" customFormat="1" ht="12.75" customHeight="1">
      <c r="C164" s="403"/>
      <c r="D164" s="403"/>
      <c r="E164" s="403"/>
    </row>
  </sheetData>
  <sheetProtection/>
  <mergeCells count="9">
    <mergeCell ref="A151:E151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&amp;L"NEMLEGES"&amp;C&amp;"Times New Roman CE,Félkövér"&amp;12
Alattyán Község Önkormányzata 
2016. ÉVI ZÁRSZÁMADÁS
ÁLLAMIGAZGATÁSI FELADATOK MÉRLEGE
&amp;R&amp;"Times New Roman CE,Félkövér dőlt"&amp;11 1.4. melléklet a ....../2017. (......) önkormányzati rendelethez</oddHeader>
  </headerFooter>
  <rowBreaks count="1" manualBreakCount="1">
    <brk id="8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32"/>
  <sheetViews>
    <sheetView view="pageBreakPreview" zoomScaleSheetLayoutView="100" workbookViewId="0" topLeftCell="B16">
      <selection activeCell="D28" sqref="D28"/>
    </sheetView>
  </sheetViews>
  <sheetFormatPr defaultColWidth="9.00390625" defaultRowHeight="12.75"/>
  <cols>
    <col min="1" max="1" width="6.875" style="10" customWidth="1"/>
    <col min="2" max="2" width="55.125" style="25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47" t="s">
        <v>116</v>
      </c>
      <c r="C1" s="448"/>
      <c r="D1" s="448"/>
      <c r="E1" s="448"/>
      <c r="F1" s="448"/>
      <c r="G1" s="448"/>
      <c r="H1" s="448"/>
      <c r="I1" s="448"/>
      <c r="J1" s="753" t="str">
        <f>+CONCATENATE("2.1. melléklet a ……/",LEFT('1.1.sz.mell.'!C3,4)+1,". (……) önkormányzati rendelethez")</f>
        <v>2.1. melléklet a ……/2017. (……) önkormányzati rendelethez</v>
      </c>
    </row>
    <row r="2" spans="7:10" ht="14.25" thickBot="1">
      <c r="G2" s="38"/>
      <c r="H2" s="38"/>
      <c r="I2" s="38" t="s">
        <v>51</v>
      </c>
      <c r="J2" s="753"/>
    </row>
    <row r="3" spans="1:10" ht="18" customHeight="1" thickBot="1">
      <c r="A3" s="751" t="s">
        <v>59</v>
      </c>
      <c r="B3" s="475" t="s">
        <v>43</v>
      </c>
      <c r="C3" s="476"/>
      <c r="D3" s="476"/>
      <c r="E3" s="476"/>
      <c r="F3" s="475" t="s">
        <v>44</v>
      </c>
      <c r="G3" s="477"/>
      <c r="H3" s="477"/>
      <c r="I3" s="477"/>
      <c r="J3" s="753"/>
    </row>
    <row r="4" spans="1:10" s="449" customFormat="1" ht="35.25" customHeight="1" thickBot="1">
      <c r="A4" s="752"/>
      <c r="B4" s="26" t="s">
        <v>52</v>
      </c>
      <c r="C4" s="27" t="str">
        <f>+CONCATENATE(LEFT('1.1.sz.mell.'!C3,4),". évi eredeti előirányzat")</f>
        <v>2016. évi eredeti előirányzat</v>
      </c>
      <c r="D4" s="435" t="str">
        <f>+CONCATENATE(LEFT('1.1.sz.mell.'!C3,4),". évi módosított előirányzat")</f>
        <v>2016. évi módosított előirányzat</v>
      </c>
      <c r="E4" s="27" t="str">
        <f>+CONCATENATE(LEFT('1.1.sz.mell.'!C3,4),". évi teljesítés")</f>
        <v>2016. évi teljesítés</v>
      </c>
      <c r="F4" s="26" t="s">
        <v>52</v>
      </c>
      <c r="G4" s="27" t="str">
        <f>+C4</f>
        <v>2016. évi eredeti előirányzat</v>
      </c>
      <c r="H4" s="435" t="str">
        <f>+D4</f>
        <v>2016. évi módosított előirányzat</v>
      </c>
      <c r="I4" s="465" t="str">
        <f>+E4</f>
        <v>2016. évi teljesítés</v>
      </c>
      <c r="J4" s="753"/>
    </row>
    <row r="5" spans="1:10" s="450" customFormat="1" ht="12" customHeight="1" thickBot="1">
      <c r="A5" s="478" t="s">
        <v>426</v>
      </c>
      <c r="B5" s="479" t="s">
        <v>427</v>
      </c>
      <c r="C5" s="480" t="s">
        <v>428</v>
      </c>
      <c r="D5" s="480" t="s">
        <v>429</v>
      </c>
      <c r="E5" s="480" t="s">
        <v>430</v>
      </c>
      <c r="F5" s="479" t="s">
        <v>506</v>
      </c>
      <c r="G5" s="480" t="s">
        <v>507</v>
      </c>
      <c r="H5" s="480" t="s">
        <v>508</v>
      </c>
      <c r="I5" s="481" t="s">
        <v>509</v>
      </c>
      <c r="J5" s="753"/>
    </row>
    <row r="6" spans="1:10" ht="15" customHeight="1">
      <c r="A6" s="451" t="s">
        <v>6</v>
      </c>
      <c r="B6" s="452" t="s">
        <v>482</v>
      </c>
      <c r="C6" s="438">
        <v>140559</v>
      </c>
      <c r="D6" s="438">
        <v>142121</v>
      </c>
      <c r="E6" s="438">
        <f>'1.1.sz.mell.'!E6</f>
        <v>148702</v>
      </c>
      <c r="F6" s="452" t="s">
        <v>53</v>
      </c>
      <c r="G6" s="438">
        <v>159689</v>
      </c>
      <c r="H6" s="438">
        <v>164036</v>
      </c>
      <c r="I6" s="444">
        <f>'1.1.sz.mell.'!E94</f>
        <v>158017</v>
      </c>
      <c r="J6" s="753"/>
    </row>
    <row r="7" spans="1:10" ht="15" customHeight="1">
      <c r="A7" s="453" t="s">
        <v>7</v>
      </c>
      <c r="B7" s="454" t="s">
        <v>483</v>
      </c>
      <c r="C7" s="439">
        <v>104758</v>
      </c>
      <c r="D7" s="439">
        <v>106825</v>
      </c>
      <c r="E7" s="439">
        <f>'1.1.sz.mell.'!E13</f>
        <v>125276</v>
      </c>
      <c r="F7" s="454" t="s">
        <v>132</v>
      </c>
      <c r="G7" s="439">
        <v>35987</v>
      </c>
      <c r="H7" s="439">
        <v>37597</v>
      </c>
      <c r="I7" s="445">
        <f>'1.1.sz.mell.'!E95</f>
        <v>34872</v>
      </c>
      <c r="J7" s="753"/>
    </row>
    <row r="8" spans="1:10" ht="15" customHeight="1">
      <c r="A8" s="453" t="s">
        <v>8</v>
      </c>
      <c r="B8" s="454" t="s">
        <v>484</v>
      </c>
      <c r="C8" s="439"/>
      <c r="D8" s="439"/>
      <c r="E8" s="439"/>
      <c r="F8" s="454" t="s">
        <v>162</v>
      </c>
      <c r="G8" s="439">
        <v>128636</v>
      </c>
      <c r="H8" s="439">
        <v>134363</v>
      </c>
      <c r="I8" s="445">
        <f>'1.1.sz.mell.'!E96</f>
        <v>101218</v>
      </c>
      <c r="J8" s="753"/>
    </row>
    <row r="9" spans="1:10" ht="15" customHeight="1">
      <c r="A9" s="453" t="s">
        <v>9</v>
      </c>
      <c r="B9" s="454" t="s">
        <v>123</v>
      </c>
      <c r="C9" s="439">
        <v>34020</v>
      </c>
      <c r="D9" s="439">
        <v>34020</v>
      </c>
      <c r="E9" s="439">
        <f>'1.1.sz.mell.'!E27</f>
        <v>38866</v>
      </c>
      <c r="F9" s="454" t="s">
        <v>133</v>
      </c>
      <c r="G9" s="439">
        <v>7248</v>
      </c>
      <c r="H9" s="439">
        <v>7748</v>
      </c>
      <c r="I9" s="445">
        <f>'1.1.sz.mell.'!E97</f>
        <v>7919</v>
      </c>
      <c r="J9" s="753"/>
    </row>
    <row r="10" spans="1:10" ht="15" customHeight="1">
      <c r="A10" s="453" t="s">
        <v>10</v>
      </c>
      <c r="B10" s="455" t="s">
        <v>485</v>
      </c>
      <c r="C10" s="439">
        <v>28081</v>
      </c>
      <c r="D10" s="439">
        <v>1064</v>
      </c>
      <c r="E10" s="439">
        <v>1020</v>
      </c>
      <c r="F10" s="454" t="s">
        <v>134</v>
      </c>
      <c r="G10" s="439">
        <v>35535</v>
      </c>
      <c r="H10" s="439">
        <v>36828</v>
      </c>
      <c r="I10" s="445">
        <f>'1.1.sz.mell.'!E98</f>
        <v>3035</v>
      </c>
      <c r="J10" s="753"/>
    </row>
    <row r="11" spans="1:10" ht="15" customHeight="1">
      <c r="A11" s="453" t="s">
        <v>11</v>
      </c>
      <c r="B11" s="454" t="s">
        <v>675</v>
      </c>
      <c r="C11" s="440"/>
      <c r="D11" s="440"/>
      <c r="E11" s="440"/>
      <c r="F11" s="454" t="s">
        <v>751</v>
      </c>
      <c r="G11" s="439"/>
      <c r="H11" s="439"/>
      <c r="I11" s="445"/>
      <c r="J11" s="753"/>
    </row>
    <row r="12" spans="1:10" ht="15" customHeight="1">
      <c r="A12" s="453" t="s">
        <v>12</v>
      </c>
      <c r="B12" s="454" t="s">
        <v>356</v>
      </c>
      <c r="C12" s="439"/>
      <c r="D12" s="439">
        <v>32879</v>
      </c>
      <c r="E12" s="439">
        <f>'1.1.sz.mell.'!E34</f>
        <v>33439</v>
      </c>
      <c r="F12" s="7"/>
      <c r="G12" s="439"/>
      <c r="H12" s="439"/>
      <c r="I12" s="445"/>
      <c r="J12" s="753"/>
    </row>
    <row r="13" spans="1:10" ht="15" customHeight="1">
      <c r="A13" s="453" t="s">
        <v>13</v>
      </c>
      <c r="B13" s="7"/>
      <c r="C13" s="439"/>
      <c r="D13" s="439"/>
      <c r="E13" s="439"/>
      <c r="F13" s="7"/>
      <c r="G13" s="439"/>
      <c r="H13" s="439"/>
      <c r="I13" s="445"/>
      <c r="J13" s="753"/>
    </row>
    <row r="14" spans="1:10" ht="15" customHeight="1">
      <c r="A14" s="453" t="s">
        <v>14</v>
      </c>
      <c r="B14" s="464"/>
      <c r="C14" s="440"/>
      <c r="D14" s="440"/>
      <c r="E14" s="440"/>
      <c r="F14" s="7"/>
      <c r="G14" s="439"/>
      <c r="H14" s="439"/>
      <c r="I14" s="445"/>
      <c r="J14" s="753"/>
    </row>
    <row r="15" spans="1:10" ht="15" customHeight="1">
      <c r="A15" s="453" t="s">
        <v>15</v>
      </c>
      <c r="B15" s="7"/>
      <c r="C15" s="439"/>
      <c r="D15" s="439"/>
      <c r="E15" s="439"/>
      <c r="F15" s="7"/>
      <c r="G15" s="439"/>
      <c r="H15" s="439"/>
      <c r="I15" s="445"/>
      <c r="J15" s="753"/>
    </row>
    <row r="16" spans="1:10" ht="15" customHeight="1">
      <c r="A16" s="453" t="s">
        <v>16</v>
      </c>
      <c r="B16" s="7"/>
      <c r="C16" s="439"/>
      <c r="D16" s="439"/>
      <c r="E16" s="439"/>
      <c r="F16" s="7"/>
      <c r="G16" s="439"/>
      <c r="H16" s="439"/>
      <c r="I16" s="445"/>
      <c r="J16" s="753"/>
    </row>
    <row r="17" spans="1:10" ht="15" customHeight="1" thickBot="1">
      <c r="A17" s="453" t="s">
        <v>17</v>
      </c>
      <c r="B17" s="12"/>
      <c r="C17" s="441"/>
      <c r="D17" s="441"/>
      <c r="E17" s="441"/>
      <c r="F17" s="7"/>
      <c r="G17" s="441"/>
      <c r="H17" s="441"/>
      <c r="I17" s="446"/>
      <c r="J17" s="753"/>
    </row>
    <row r="18" spans="1:10" ht="17.25" customHeight="1" thickBot="1">
      <c r="A18" s="456" t="s">
        <v>18</v>
      </c>
      <c r="B18" s="437" t="s">
        <v>486</v>
      </c>
      <c r="C18" s="442">
        <f>+C6+C7+C9+C10+C12+C13+C14+C15+C16+C17</f>
        <v>307418</v>
      </c>
      <c r="D18" s="442">
        <f>+D6+D7+D9+D10+D12+D13+D14+D15+D16+D17</f>
        <v>316909</v>
      </c>
      <c r="E18" s="442">
        <f>+E6+E7+E9+E10+E12+E13+E14+E15+E16+E17</f>
        <v>347303</v>
      </c>
      <c r="F18" s="437" t="s">
        <v>493</v>
      </c>
      <c r="G18" s="442">
        <f>SUM(G6:G17)-G11</f>
        <v>367095</v>
      </c>
      <c r="H18" s="442">
        <f>SUM(H6:H17)-H11</f>
        <v>380572</v>
      </c>
      <c r="I18" s="442">
        <f>SUM(I6:I17)-I11</f>
        <v>305061</v>
      </c>
      <c r="J18" s="753"/>
    </row>
    <row r="19" spans="1:10" ht="15" customHeight="1">
      <c r="A19" s="719" t="s">
        <v>19</v>
      </c>
      <c r="B19" s="722" t="s">
        <v>487</v>
      </c>
      <c r="C19" s="723">
        <f>+C20+C21+C22+C23</f>
        <v>144631</v>
      </c>
      <c r="D19" s="723">
        <f>+D20+D21+D22+D23</f>
        <v>165711</v>
      </c>
      <c r="E19" s="728">
        <f>+E20+E21+E22+E23</f>
        <v>165464</v>
      </c>
      <c r="F19" s="731" t="s">
        <v>140</v>
      </c>
      <c r="G19" s="732"/>
      <c r="H19" s="732"/>
      <c r="I19" s="733"/>
      <c r="J19" s="753"/>
    </row>
    <row r="20" spans="1:10" ht="15" customHeight="1">
      <c r="A20" s="460" t="s">
        <v>20</v>
      </c>
      <c r="B20" s="459" t="s">
        <v>154</v>
      </c>
      <c r="C20" s="436">
        <v>36421</v>
      </c>
      <c r="D20" s="436">
        <v>57989</v>
      </c>
      <c r="E20" s="726">
        <f>'1.1.sz.mell.'!E72-'2.2.sz.mell  '!E19</f>
        <v>57989</v>
      </c>
      <c r="F20" s="459" t="s">
        <v>494</v>
      </c>
      <c r="G20" s="436"/>
      <c r="H20" s="436"/>
      <c r="I20" s="470"/>
      <c r="J20" s="753"/>
    </row>
    <row r="21" spans="1:10" ht="15" customHeight="1">
      <c r="A21" s="460" t="s">
        <v>21</v>
      </c>
      <c r="B21" s="459" t="s">
        <v>155</v>
      </c>
      <c r="C21" s="436"/>
      <c r="D21" s="436"/>
      <c r="E21" s="726"/>
      <c r="F21" s="459" t="s">
        <v>114</v>
      </c>
      <c r="G21" s="436"/>
      <c r="H21" s="436"/>
      <c r="I21" s="470"/>
      <c r="J21" s="753"/>
    </row>
    <row r="22" spans="1:10" ht="15" customHeight="1">
      <c r="A22" s="460" t="s">
        <v>22</v>
      </c>
      <c r="B22" s="459" t="s">
        <v>160</v>
      </c>
      <c r="C22" s="436"/>
      <c r="D22" s="436"/>
      <c r="E22" s="726"/>
      <c r="F22" s="459" t="s">
        <v>115</v>
      </c>
      <c r="G22" s="436"/>
      <c r="H22" s="436"/>
      <c r="I22" s="470"/>
      <c r="J22" s="753"/>
    </row>
    <row r="23" spans="1:10" ht="15" customHeight="1">
      <c r="A23" s="460" t="s">
        <v>23</v>
      </c>
      <c r="B23" s="459" t="s">
        <v>161</v>
      </c>
      <c r="C23" s="436">
        <v>108210</v>
      </c>
      <c r="D23" s="436">
        <v>107722</v>
      </c>
      <c r="E23" s="726">
        <f>'1.1.sz.mell.'!E137-'2.2.sz.mell  '!E23+7061</f>
        <v>107475</v>
      </c>
      <c r="F23" s="458" t="s">
        <v>163</v>
      </c>
      <c r="G23" s="436"/>
      <c r="H23" s="436"/>
      <c r="I23" s="470"/>
      <c r="J23" s="753"/>
    </row>
    <row r="24" spans="1:10" ht="15" customHeight="1">
      <c r="A24" s="460" t="s">
        <v>24</v>
      </c>
      <c r="B24" s="459" t="s">
        <v>488</v>
      </c>
      <c r="C24" s="461">
        <f>+C25+C26</f>
        <v>0</v>
      </c>
      <c r="D24" s="461">
        <f>+D25+D26</f>
        <v>0</v>
      </c>
      <c r="E24" s="729">
        <f>+E25+E26</f>
        <v>0</v>
      </c>
      <c r="F24" s="459" t="s">
        <v>141</v>
      </c>
      <c r="G24" s="436"/>
      <c r="H24" s="436"/>
      <c r="I24" s="470"/>
      <c r="J24" s="753"/>
    </row>
    <row r="25" spans="1:10" ht="15" customHeight="1">
      <c r="A25" s="457" t="s">
        <v>25</v>
      </c>
      <c r="B25" s="458" t="s">
        <v>489</v>
      </c>
      <c r="C25" s="443"/>
      <c r="D25" s="443"/>
      <c r="E25" s="730"/>
      <c r="F25" s="452" t="s">
        <v>793</v>
      </c>
      <c r="G25" s="443"/>
      <c r="H25" s="443"/>
      <c r="I25" s="724"/>
      <c r="J25" s="753"/>
    </row>
    <row r="26" spans="1:10" ht="15" customHeight="1">
      <c r="A26" s="460" t="s">
        <v>26</v>
      </c>
      <c r="B26" s="459" t="s">
        <v>490</v>
      </c>
      <c r="C26" s="436"/>
      <c r="D26" s="436"/>
      <c r="E26" s="726"/>
      <c r="F26" s="458" t="s">
        <v>794</v>
      </c>
      <c r="G26" s="720"/>
      <c r="H26" s="720"/>
      <c r="I26" s="734"/>
      <c r="J26" s="753"/>
    </row>
    <row r="27" spans="1:10" ht="15" customHeight="1">
      <c r="A27" s="717" t="s">
        <v>27</v>
      </c>
      <c r="B27" s="459" t="s">
        <v>791</v>
      </c>
      <c r="C27" s="436"/>
      <c r="D27" s="436"/>
      <c r="E27" s="726"/>
      <c r="F27" s="7" t="s">
        <v>795</v>
      </c>
      <c r="G27" s="720">
        <v>108210</v>
      </c>
      <c r="H27" s="720">
        <v>107722</v>
      </c>
      <c r="I27" s="734">
        <v>95562</v>
      </c>
      <c r="J27" s="753"/>
    </row>
    <row r="28" spans="1:10" ht="15" customHeight="1" thickBot="1">
      <c r="A28" s="717" t="s">
        <v>28</v>
      </c>
      <c r="B28" s="725" t="s">
        <v>792</v>
      </c>
      <c r="C28" s="569"/>
      <c r="D28" s="569"/>
      <c r="E28" s="727"/>
      <c r="F28" s="12" t="s">
        <v>796</v>
      </c>
      <c r="G28" s="720">
        <v>4852</v>
      </c>
      <c r="H28" s="720">
        <v>4852</v>
      </c>
      <c r="I28" s="734">
        <v>4852</v>
      </c>
      <c r="J28" s="753"/>
    </row>
    <row r="29" spans="1:10" ht="17.25" customHeight="1" thickBot="1">
      <c r="A29" s="456" t="s">
        <v>29</v>
      </c>
      <c r="B29" s="721" t="s">
        <v>491</v>
      </c>
      <c r="C29" s="442">
        <f>+C19+C24+C27+C28</f>
        <v>144631</v>
      </c>
      <c r="D29" s="442">
        <f>+D19+D24+D27+D28</f>
        <v>165711</v>
      </c>
      <c r="E29" s="442">
        <f>+E19+E24+E27+E28</f>
        <v>165464</v>
      </c>
      <c r="F29" s="437" t="s">
        <v>495</v>
      </c>
      <c r="G29" s="442">
        <f>SUM(G19:G28)</f>
        <v>113062</v>
      </c>
      <c r="H29" s="442">
        <f>SUM(H19:H28)</f>
        <v>112574</v>
      </c>
      <c r="I29" s="474">
        <f>SUM(I19:I28)</f>
        <v>100414</v>
      </c>
      <c r="J29" s="753"/>
    </row>
    <row r="30" spans="1:10" ht="17.25" customHeight="1" thickBot="1">
      <c r="A30" s="456" t="s">
        <v>30</v>
      </c>
      <c r="B30" s="718" t="s">
        <v>492</v>
      </c>
      <c r="C30" s="99">
        <f>+C18+C29</f>
        <v>452049</v>
      </c>
      <c r="D30" s="99">
        <f>+D18+D29</f>
        <v>482620</v>
      </c>
      <c r="E30" s="463">
        <f>+E18+E29</f>
        <v>512767</v>
      </c>
      <c r="F30" s="462" t="s">
        <v>496</v>
      </c>
      <c r="G30" s="99">
        <f>+G18+G29</f>
        <v>480157</v>
      </c>
      <c r="H30" s="99">
        <f>+H18+H29</f>
        <v>493146</v>
      </c>
      <c r="I30" s="99">
        <f>+I18+I29</f>
        <v>405475</v>
      </c>
      <c r="J30" s="753"/>
    </row>
    <row r="31" spans="1:10" ht="17.25" customHeight="1" thickBot="1">
      <c r="A31" s="456" t="s">
        <v>31</v>
      </c>
      <c r="B31" s="718" t="s">
        <v>118</v>
      </c>
      <c r="C31" s="99">
        <f>IF(C18-G18&lt;0,G18-C18,"-")</f>
        <v>59677</v>
      </c>
      <c r="D31" s="99">
        <f>IF(D18-H18&lt;0,H18-D18,"-")</f>
        <v>63663</v>
      </c>
      <c r="E31" s="463" t="str">
        <f>IF(E18-I18&lt;0,I18-E18,"-")</f>
        <v>-</v>
      </c>
      <c r="F31" s="462" t="s">
        <v>119</v>
      </c>
      <c r="G31" s="99" t="str">
        <f>IF(C18-G18&gt;0,C18-G18,"-")</f>
        <v>-</v>
      </c>
      <c r="H31" s="99" t="str">
        <f>IF(D18-H18&gt;0,D18-H18,"-")</f>
        <v>-</v>
      </c>
      <c r="I31" s="99">
        <f>IF(E18-I18&gt;0,E18-I18,"-")</f>
        <v>42242</v>
      </c>
      <c r="J31" s="753"/>
    </row>
    <row r="32" spans="1:10" ht="17.25" customHeight="1" thickBot="1">
      <c r="A32" s="456" t="s">
        <v>32</v>
      </c>
      <c r="B32" s="718" t="s">
        <v>164</v>
      </c>
      <c r="C32" s="99">
        <f>IF(C30-G30&lt;0,G30-C30,"-")</f>
        <v>28108</v>
      </c>
      <c r="D32" s="99">
        <f>IF(D30-H30&lt;0,H30-D30,"-")</f>
        <v>10526</v>
      </c>
      <c r="E32" s="463" t="str">
        <f>IF(E30-I30&lt;0,I30-E30,"-")</f>
        <v>-</v>
      </c>
      <c r="F32" s="462" t="s">
        <v>165</v>
      </c>
      <c r="G32" s="99" t="str">
        <f>IF(C30-G30&gt;0,C30-G30,"-")</f>
        <v>-</v>
      </c>
      <c r="H32" s="99" t="str">
        <f>IF(D30-H30&gt;0,D30-H30,"-")</f>
        <v>-</v>
      </c>
      <c r="I32" s="99">
        <f>IF(E30-I30&gt;0,E30-I30,"-")</f>
        <v>107292</v>
      </c>
      <c r="J32" s="753"/>
    </row>
  </sheetData>
  <sheetProtection/>
  <mergeCells count="2">
    <mergeCell ref="A3:A4"/>
    <mergeCell ref="J1:J32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33"/>
  <sheetViews>
    <sheetView view="pageBreakPreview" zoomScale="115" zoomScaleSheetLayoutView="115" workbookViewId="0" topLeftCell="A1">
      <selection activeCell="D28" sqref="D28"/>
    </sheetView>
  </sheetViews>
  <sheetFormatPr defaultColWidth="9.00390625" defaultRowHeight="12.75"/>
  <cols>
    <col min="1" max="1" width="6.875" style="10" customWidth="1"/>
    <col min="2" max="2" width="55.125" style="25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47" t="s">
        <v>117</v>
      </c>
      <c r="C1" s="448"/>
      <c r="D1" s="448"/>
      <c r="E1" s="448"/>
      <c r="F1" s="448"/>
      <c r="G1" s="448"/>
      <c r="H1" s="448"/>
      <c r="I1" s="448"/>
      <c r="J1" s="756" t="str">
        <f>+CONCATENATE("2.2. melléklet a ……/",LEFT('1.1.sz.mell.'!C3,4)+1,". (……) önkormányzati rendelethez")</f>
        <v>2.2. melléklet a ……/2017. (……) önkormányzati rendelethez</v>
      </c>
    </row>
    <row r="2" spans="7:10" ht="14.25" thickBot="1">
      <c r="G2" s="38"/>
      <c r="H2" s="38"/>
      <c r="I2" s="38" t="s">
        <v>51</v>
      </c>
      <c r="J2" s="756"/>
    </row>
    <row r="3" spans="1:10" ht="24" customHeight="1" thickBot="1">
      <c r="A3" s="754" t="s">
        <v>59</v>
      </c>
      <c r="B3" s="475" t="s">
        <v>43</v>
      </c>
      <c r="C3" s="476"/>
      <c r="D3" s="476"/>
      <c r="E3" s="476"/>
      <c r="F3" s="475" t="s">
        <v>44</v>
      </c>
      <c r="G3" s="477"/>
      <c r="H3" s="477"/>
      <c r="I3" s="477"/>
      <c r="J3" s="756"/>
    </row>
    <row r="4" spans="1:10" s="449" customFormat="1" ht="35.25" customHeight="1" thickBot="1">
      <c r="A4" s="755"/>
      <c r="B4" s="26" t="s">
        <v>52</v>
      </c>
      <c r="C4" s="27" t="str">
        <f>+'2.1.sz.mell  '!C4</f>
        <v>2016. évi eredeti előirányzat</v>
      </c>
      <c r="D4" s="435" t="str">
        <f>+'2.1.sz.mell  '!D4</f>
        <v>2016. évi módosított előirányzat</v>
      </c>
      <c r="E4" s="27" t="str">
        <f>+'2.1.sz.mell  '!E4</f>
        <v>2016. évi teljesítés</v>
      </c>
      <c r="F4" s="26" t="s">
        <v>52</v>
      </c>
      <c r="G4" s="27" t="str">
        <f>+'2.1.sz.mell  '!C4</f>
        <v>2016. évi eredeti előirányzat</v>
      </c>
      <c r="H4" s="435" t="str">
        <f>+'2.1.sz.mell  '!D4</f>
        <v>2016. évi módosított előirányzat</v>
      </c>
      <c r="I4" s="465" t="str">
        <f>+'2.1.sz.mell  '!E4</f>
        <v>2016. évi teljesítés</v>
      </c>
      <c r="J4" s="756"/>
    </row>
    <row r="5" spans="1:10" s="449" customFormat="1" ht="13.5" thickBot="1">
      <c r="A5" s="478" t="s">
        <v>426</v>
      </c>
      <c r="B5" s="479" t="s">
        <v>427</v>
      </c>
      <c r="C5" s="480" t="s">
        <v>428</v>
      </c>
      <c r="D5" s="480" t="s">
        <v>429</v>
      </c>
      <c r="E5" s="480" t="s">
        <v>430</v>
      </c>
      <c r="F5" s="479" t="s">
        <v>506</v>
      </c>
      <c r="G5" s="480" t="s">
        <v>507</v>
      </c>
      <c r="H5" s="480" t="s">
        <v>508</v>
      </c>
      <c r="I5" s="481" t="s">
        <v>509</v>
      </c>
      <c r="J5" s="756"/>
    </row>
    <row r="6" spans="1:10" ht="12.75" customHeight="1">
      <c r="A6" s="451" t="s">
        <v>6</v>
      </c>
      <c r="B6" s="452" t="s">
        <v>497</v>
      </c>
      <c r="C6" s="438">
        <v>4382</v>
      </c>
      <c r="D6" s="438">
        <v>4382</v>
      </c>
      <c r="E6" s="438">
        <f>'1.1.sz.mell.'!E20</f>
        <v>683</v>
      </c>
      <c r="F6" s="452" t="s">
        <v>156</v>
      </c>
      <c r="G6" s="438">
        <v>6653</v>
      </c>
      <c r="H6" s="438">
        <v>16325</v>
      </c>
      <c r="I6" s="444">
        <v>9958</v>
      </c>
      <c r="J6" s="756"/>
    </row>
    <row r="7" spans="1:10" ht="12.75">
      <c r="A7" s="453" t="s">
        <v>7</v>
      </c>
      <c r="B7" s="454" t="s">
        <v>498</v>
      </c>
      <c r="C7" s="439"/>
      <c r="D7" s="439"/>
      <c r="E7" s="439">
        <f>'1.1.sz.mell.'!E26</f>
        <v>0</v>
      </c>
      <c r="F7" s="454" t="s">
        <v>510</v>
      </c>
      <c r="G7" s="439"/>
      <c r="H7" s="439"/>
      <c r="I7" s="445"/>
      <c r="J7" s="756"/>
    </row>
    <row r="8" spans="1:10" ht="12.75" customHeight="1">
      <c r="A8" s="453" t="s">
        <v>8</v>
      </c>
      <c r="B8" s="454" t="s">
        <v>499</v>
      </c>
      <c r="C8" s="439"/>
      <c r="D8" s="439"/>
      <c r="E8" s="439">
        <v>402</v>
      </c>
      <c r="F8" s="454" t="s">
        <v>136</v>
      </c>
      <c r="G8" s="439">
        <v>3071</v>
      </c>
      <c r="H8" s="439">
        <v>11031</v>
      </c>
      <c r="I8" s="445">
        <f>'1.1.sz.mell.'!E113</f>
        <v>10610</v>
      </c>
      <c r="J8" s="756"/>
    </row>
    <row r="9" spans="1:10" ht="12.75" customHeight="1">
      <c r="A9" s="453" t="s">
        <v>9</v>
      </c>
      <c r="B9" s="454" t="s">
        <v>500</v>
      </c>
      <c r="C9" s="439">
        <v>33500</v>
      </c>
      <c r="D9" s="439">
        <v>33500</v>
      </c>
      <c r="E9" s="439">
        <f>'1.1.sz.mell.'!E56</f>
        <v>37635</v>
      </c>
      <c r="F9" s="454" t="s">
        <v>511</v>
      </c>
      <c r="G9" s="439"/>
      <c r="H9" s="439"/>
      <c r="I9" s="445">
        <f>'1.1.sz.mell.'!E114</f>
        <v>0</v>
      </c>
      <c r="J9" s="756"/>
    </row>
    <row r="10" spans="1:10" ht="12.75" customHeight="1">
      <c r="A10" s="453" t="s">
        <v>10</v>
      </c>
      <c r="B10" s="454" t="s">
        <v>501</v>
      </c>
      <c r="C10" s="439"/>
      <c r="D10" s="439"/>
      <c r="E10" s="439"/>
      <c r="F10" s="454" t="s">
        <v>159</v>
      </c>
      <c r="G10" s="439"/>
      <c r="H10" s="439"/>
      <c r="I10" s="445">
        <f>'1.1.sz.mell.'!E115</f>
        <v>0</v>
      </c>
      <c r="J10" s="756"/>
    </row>
    <row r="11" spans="1:10" ht="12.75" customHeight="1">
      <c r="A11" s="453" t="s">
        <v>11</v>
      </c>
      <c r="B11" s="454" t="s">
        <v>502</v>
      </c>
      <c r="C11" s="440"/>
      <c r="D11" s="440"/>
      <c r="E11" s="440"/>
      <c r="F11" s="495"/>
      <c r="G11" s="439"/>
      <c r="H11" s="439"/>
      <c r="I11" s="445"/>
      <c r="J11" s="756"/>
    </row>
    <row r="12" spans="1:10" ht="12.75" customHeight="1">
      <c r="A12" s="453" t="s">
        <v>12</v>
      </c>
      <c r="B12" s="7"/>
      <c r="C12" s="439"/>
      <c r="D12" s="439"/>
      <c r="E12" s="439"/>
      <c r="F12" s="495"/>
      <c r="G12" s="439"/>
      <c r="H12" s="439"/>
      <c r="I12" s="445"/>
      <c r="J12" s="756"/>
    </row>
    <row r="13" spans="1:10" ht="12.75" customHeight="1">
      <c r="A13" s="453" t="s">
        <v>13</v>
      </c>
      <c r="B13" s="7"/>
      <c r="C13" s="439"/>
      <c r="D13" s="439"/>
      <c r="E13" s="439"/>
      <c r="F13" s="496"/>
      <c r="G13" s="439"/>
      <c r="H13" s="439"/>
      <c r="I13" s="445"/>
      <c r="J13" s="756"/>
    </row>
    <row r="14" spans="1:10" ht="12.75" customHeight="1">
      <c r="A14" s="453" t="s">
        <v>14</v>
      </c>
      <c r="B14" s="493"/>
      <c r="C14" s="440"/>
      <c r="D14" s="440"/>
      <c r="E14" s="440"/>
      <c r="F14" s="495"/>
      <c r="G14" s="439"/>
      <c r="H14" s="439"/>
      <c r="I14" s="445"/>
      <c r="J14" s="756"/>
    </row>
    <row r="15" spans="1:10" ht="12.75">
      <c r="A15" s="453" t="s">
        <v>15</v>
      </c>
      <c r="B15" s="7"/>
      <c r="C15" s="440"/>
      <c r="D15" s="440"/>
      <c r="E15" s="440"/>
      <c r="F15" s="495"/>
      <c r="G15" s="439"/>
      <c r="H15" s="439"/>
      <c r="I15" s="445"/>
      <c r="J15" s="756"/>
    </row>
    <row r="16" spans="1:10" ht="12.75" customHeight="1" thickBot="1">
      <c r="A16" s="490" t="s">
        <v>16</v>
      </c>
      <c r="B16" s="494"/>
      <c r="C16" s="492"/>
      <c r="D16" s="106"/>
      <c r="E16" s="113"/>
      <c r="F16" s="491" t="s">
        <v>37</v>
      </c>
      <c r="G16" s="439"/>
      <c r="H16" s="439"/>
      <c r="I16" s="445"/>
      <c r="J16" s="756"/>
    </row>
    <row r="17" spans="1:10" ht="15.75" customHeight="1" thickBot="1">
      <c r="A17" s="456" t="s">
        <v>17</v>
      </c>
      <c r="B17" s="437" t="s">
        <v>503</v>
      </c>
      <c r="C17" s="442">
        <f>+C6+C8+C9+C11+C12+C13+C14+C15+C16</f>
        <v>37882</v>
      </c>
      <c r="D17" s="442">
        <f>+D6+D8+D9+D11+D12+D13+D14+D15+D16</f>
        <v>37882</v>
      </c>
      <c r="E17" s="442">
        <f>+E6+E8+E9+E11+E12+E13+E14+E15+E16</f>
        <v>38720</v>
      </c>
      <c r="F17" s="437" t="s">
        <v>512</v>
      </c>
      <c r="G17" s="442">
        <f>+G6+G8+G10+G11+G12+G13+G14+G15+G16</f>
        <v>9724</v>
      </c>
      <c r="H17" s="442">
        <f>+H6+H8+H10+H11+H12+H13+H14+H15+H16</f>
        <v>27356</v>
      </c>
      <c r="I17" s="474">
        <f>+I6+I8+I10+I11+I12+I13+I14+I15+I16</f>
        <v>20568</v>
      </c>
      <c r="J17" s="756"/>
    </row>
    <row r="18" spans="1:10" ht="12.75" customHeight="1">
      <c r="A18" s="451" t="s">
        <v>18</v>
      </c>
      <c r="B18" s="482" t="s">
        <v>177</v>
      </c>
      <c r="C18" s="489">
        <f>+C19+C20+C21+C22+C23</f>
        <v>0</v>
      </c>
      <c r="D18" s="489">
        <f>+D19+D20+D21+D22+D23</f>
        <v>0</v>
      </c>
      <c r="E18" s="489">
        <f>+E19+E20+E21+E22+E23</f>
        <v>0</v>
      </c>
      <c r="F18" s="459" t="s">
        <v>140</v>
      </c>
      <c r="G18" s="101"/>
      <c r="H18" s="101"/>
      <c r="I18" s="469"/>
      <c r="J18" s="756"/>
    </row>
    <row r="19" spans="1:10" ht="12.75" customHeight="1">
      <c r="A19" s="453" t="s">
        <v>19</v>
      </c>
      <c r="B19" s="483" t="s">
        <v>166</v>
      </c>
      <c r="C19" s="436"/>
      <c r="D19" s="436"/>
      <c r="E19" s="436"/>
      <c r="F19" s="459" t="s">
        <v>143</v>
      </c>
      <c r="G19" s="436"/>
      <c r="H19" s="436"/>
      <c r="I19" s="470"/>
      <c r="J19" s="756"/>
    </row>
    <row r="20" spans="1:10" ht="12.75" customHeight="1">
      <c r="A20" s="451" t="s">
        <v>20</v>
      </c>
      <c r="B20" s="483" t="s">
        <v>167</v>
      </c>
      <c r="C20" s="436"/>
      <c r="D20" s="436"/>
      <c r="E20" s="436"/>
      <c r="F20" s="459" t="s">
        <v>114</v>
      </c>
      <c r="G20" s="436"/>
      <c r="H20" s="436"/>
      <c r="I20" s="470"/>
      <c r="J20" s="756"/>
    </row>
    <row r="21" spans="1:10" ht="12.75" customHeight="1">
      <c r="A21" s="453" t="s">
        <v>21</v>
      </c>
      <c r="B21" s="483" t="s">
        <v>168</v>
      </c>
      <c r="C21" s="436"/>
      <c r="D21" s="436"/>
      <c r="E21" s="436"/>
      <c r="F21" s="459" t="s">
        <v>115</v>
      </c>
      <c r="G21" s="436"/>
      <c r="H21" s="436"/>
      <c r="I21" s="470"/>
      <c r="J21" s="756"/>
    </row>
    <row r="22" spans="1:10" ht="12.75" customHeight="1">
      <c r="A22" s="451" t="s">
        <v>22</v>
      </c>
      <c r="B22" s="483" t="s">
        <v>169</v>
      </c>
      <c r="C22" s="436"/>
      <c r="D22" s="436"/>
      <c r="E22" s="436"/>
      <c r="F22" s="459" t="s">
        <v>163</v>
      </c>
      <c r="G22" s="436"/>
      <c r="H22" s="436"/>
      <c r="I22" s="470"/>
      <c r="J22" s="756"/>
    </row>
    <row r="23" spans="1:10" ht="12.75" customHeight="1">
      <c r="A23" s="453" t="s">
        <v>23</v>
      </c>
      <c r="B23" s="484" t="s">
        <v>170</v>
      </c>
      <c r="C23" s="436"/>
      <c r="D23" s="436"/>
      <c r="E23" s="436"/>
      <c r="F23" s="677" t="s">
        <v>752</v>
      </c>
      <c r="G23" s="436"/>
      <c r="H23" s="436"/>
      <c r="I23" s="470"/>
      <c r="J23" s="756"/>
    </row>
    <row r="24" spans="1:10" ht="12.75" customHeight="1">
      <c r="A24" s="451" t="s">
        <v>24</v>
      </c>
      <c r="B24" s="485" t="s">
        <v>171</v>
      </c>
      <c r="C24" s="461">
        <f>+C25+C26+C27+C28+C29</f>
        <v>0</v>
      </c>
      <c r="D24" s="461">
        <f>+D25+D26+D27+D28+D29</f>
        <v>0</v>
      </c>
      <c r="E24" s="461">
        <f>+E25+E26+E27+E28+E29</f>
        <v>0</v>
      </c>
      <c r="F24" s="486" t="s">
        <v>142</v>
      </c>
      <c r="G24" s="436"/>
      <c r="H24" s="436"/>
      <c r="I24" s="470"/>
      <c r="J24" s="756"/>
    </row>
    <row r="25" spans="1:10" ht="12.75" customHeight="1">
      <c r="A25" s="453" t="s">
        <v>25</v>
      </c>
      <c r="B25" s="484" t="s">
        <v>172</v>
      </c>
      <c r="C25" s="436"/>
      <c r="D25" s="436"/>
      <c r="E25" s="436"/>
      <c r="F25" s="486" t="s">
        <v>513</v>
      </c>
      <c r="G25" s="436"/>
      <c r="H25" s="436"/>
      <c r="I25" s="470"/>
      <c r="J25" s="756"/>
    </row>
    <row r="26" spans="1:10" ht="12.75" customHeight="1">
      <c r="A26" s="451" t="s">
        <v>26</v>
      </c>
      <c r="B26" s="484" t="s">
        <v>173</v>
      </c>
      <c r="C26" s="436"/>
      <c r="D26" s="436"/>
      <c r="E26" s="436"/>
      <c r="F26" s="459" t="s">
        <v>144</v>
      </c>
      <c r="G26" s="436"/>
      <c r="H26" s="436"/>
      <c r="I26" s="470"/>
      <c r="J26" s="756"/>
    </row>
    <row r="27" spans="1:10" ht="12.75" customHeight="1">
      <c r="A27" s="453" t="s">
        <v>27</v>
      </c>
      <c r="B27" s="483" t="s">
        <v>174</v>
      </c>
      <c r="C27" s="436"/>
      <c r="D27" s="436"/>
      <c r="E27" s="436"/>
      <c r="F27" s="459"/>
      <c r="G27" s="436"/>
      <c r="H27" s="436"/>
      <c r="I27" s="470"/>
      <c r="J27" s="756"/>
    </row>
    <row r="28" spans="1:10" ht="12.75" customHeight="1">
      <c r="A28" s="451" t="s">
        <v>28</v>
      </c>
      <c r="B28" s="487" t="s">
        <v>175</v>
      </c>
      <c r="C28" s="436"/>
      <c r="D28" s="436"/>
      <c r="E28" s="436"/>
      <c r="F28" s="7"/>
      <c r="G28" s="436"/>
      <c r="H28" s="436"/>
      <c r="I28" s="470"/>
      <c r="J28" s="756"/>
    </row>
    <row r="29" spans="1:10" ht="12.75" customHeight="1" thickBot="1">
      <c r="A29" s="453" t="s">
        <v>29</v>
      </c>
      <c r="B29" s="488" t="s">
        <v>176</v>
      </c>
      <c r="C29" s="436"/>
      <c r="D29" s="436"/>
      <c r="E29" s="436"/>
      <c r="F29" s="471"/>
      <c r="G29" s="436"/>
      <c r="H29" s="436"/>
      <c r="I29" s="470"/>
      <c r="J29" s="756"/>
    </row>
    <row r="30" spans="1:10" ht="21.75" thickBot="1">
      <c r="A30" s="456" t="s">
        <v>30</v>
      </c>
      <c r="B30" s="437" t="s">
        <v>504</v>
      </c>
      <c r="C30" s="442">
        <f>+C18+C24</f>
        <v>0</v>
      </c>
      <c r="D30" s="442">
        <f>+D18+D24</f>
        <v>0</v>
      </c>
      <c r="E30" s="442">
        <f>+E18+E24</f>
        <v>0</v>
      </c>
      <c r="F30" s="437" t="s">
        <v>515</v>
      </c>
      <c r="G30" s="442">
        <f>SUM(G18:G29)</f>
        <v>0</v>
      </c>
      <c r="H30" s="442">
        <f>SUM(H18:H29)</f>
        <v>0</v>
      </c>
      <c r="I30" s="474">
        <f>SUM(I18:I29)</f>
        <v>0</v>
      </c>
      <c r="J30" s="756"/>
    </row>
    <row r="31" spans="1:10" ht="16.5" customHeight="1" thickBot="1">
      <c r="A31" s="456" t="s">
        <v>31</v>
      </c>
      <c r="B31" s="462" t="s">
        <v>505</v>
      </c>
      <c r="C31" s="99">
        <f>+C17+C30</f>
        <v>37882</v>
      </c>
      <c r="D31" s="99">
        <f>+D17+D30</f>
        <v>37882</v>
      </c>
      <c r="E31" s="463">
        <f>+E17+E30</f>
        <v>38720</v>
      </c>
      <c r="F31" s="462" t="s">
        <v>514</v>
      </c>
      <c r="G31" s="99">
        <f>+G17+G30</f>
        <v>9724</v>
      </c>
      <c r="H31" s="99">
        <f>+H17+H30</f>
        <v>27356</v>
      </c>
      <c r="I31" s="100">
        <f>+I17+I30</f>
        <v>20568</v>
      </c>
      <c r="J31" s="756"/>
    </row>
    <row r="32" spans="1:10" ht="16.5" customHeight="1" thickBot="1">
      <c r="A32" s="456" t="s">
        <v>32</v>
      </c>
      <c r="B32" s="462" t="s">
        <v>118</v>
      </c>
      <c r="C32" s="99" t="str">
        <f>IF(C17-G17&lt;0,G17-C17,"-")</f>
        <v>-</v>
      </c>
      <c r="D32" s="99" t="str">
        <f>IF(D17-H17&lt;0,H17-D17,"-")</f>
        <v>-</v>
      </c>
      <c r="E32" s="463" t="str">
        <f>IF(E17-I17&lt;0,I17-E17,"-")</f>
        <v>-</v>
      </c>
      <c r="F32" s="462" t="s">
        <v>119</v>
      </c>
      <c r="G32" s="99">
        <f>IF(C17-G17&gt;0,C17-G17,"-")</f>
        <v>28158</v>
      </c>
      <c r="H32" s="99">
        <f>IF(D17-H17&gt;0,D17-H17,"-")</f>
        <v>10526</v>
      </c>
      <c r="I32" s="100">
        <f>IF(E17-I17&gt;0,E17-I17,"-")</f>
        <v>18152</v>
      </c>
      <c r="J32" s="756"/>
    </row>
    <row r="33" spans="1:10" ht="16.5" customHeight="1" thickBot="1">
      <c r="A33" s="456" t="s">
        <v>33</v>
      </c>
      <c r="B33" s="462" t="s">
        <v>164</v>
      </c>
      <c r="C33" s="99" t="str">
        <f>IF(C26-G26&lt;0,G26-C26,"-")</f>
        <v>-</v>
      </c>
      <c r="D33" s="99" t="str">
        <f>IF(D26-H26&lt;0,H26-D26,"-")</f>
        <v>-</v>
      </c>
      <c r="E33" s="463" t="str">
        <f>IF(E26-I26&lt;0,I26-E26,"-")</f>
        <v>-</v>
      </c>
      <c r="F33" s="462" t="s">
        <v>165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56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0">
      <selection activeCell="D28" sqref="D28"/>
    </sheetView>
  </sheetViews>
  <sheetFormatPr defaultColWidth="9.00390625" defaultRowHeight="12.75"/>
  <cols>
    <col min="1" max="1" width="46.375" style="308" customWidth="1"/>
    <col min="2" max="2" width="13.875" style="308" customWidth="1"/>
    <col min="3" max="3" width="66.125" style="308" customWidth="1"/>
    <col min="4" max="5" width="13.875" style="308" customWidth="1"/>
    <col min="6" max="16384" width="9.375" style="308" customWidth="1"/>
  </cols>
  <sheetData>
    <row r="1" spans="1:5" ht="18.75">
      <c r="A1" s="497" t="s">
        <v>109</v>
      </c>
      <c r="E1" s="503" t="s">
        <v>113</v>
      </c>
    </row>
    <row r="3" spans="1:5" ht="12.75">
      <c r="A3" s="498"/>
      <c r="B3" s="504"/>
      <c r="C3" s="498"/>
      <c r="D3" s="505"/>
      <c r="E3" s="504"/>
    </row>
    <row r="4" spans="1:5" ht="15.75">
      <c r="A4" s="473" t="str">
        <f>+ÖSSZEFÜGGÉSEK!A4</f>
        <v>2016. évi eredeti előirányzat BEVÉTELEK</v>
      </c>
      <c r="B4" s="506"/>
      <c r="C4" s="499"/>
      <c r="D4" s="505"/>
      <c r="E4" s="504"/>
    </row>
    <row r="5" spans="1:5" ht="12.75">
      <c r="A5" s="498"/>
      <c r="B5" s="504"/>
      <c r="C5" s="498"/>
      <c r="D5" s="505"/>
      <c r="E5" s="504"/>
    </row>
    <row r="6" spans="1:5" ht="12.75">
      <c r="A6" s="498" t="s">
        <v>519</v>
      </c>
      <c r="B6" s="504">
        <f>+'1.1.sz.mell.'!C61</f>
        <v>345300</v>
      </c>
      <c r="C6" s="498" t="s">
        <v>520</v>
      </c>
      <c r="D6" s="505">
        <f>+'2.1.sz.mell  '!C18+'2.2.sz.mell  '!C17</f>
        <v>345300</v>
      </c>
      <c r="E6" s="504">
        <f>+B6-D6</f>
        <v>0</v>
      </c>
    </row>
    <row r="7" spans="1:5" ht="12.75">
      <c r="A7" s="498" t="s">
        <v>521</v>
      </c>
      <c r="B7" s="504">
        <f>+'1.1.sz.mell.'!C85</f>
        <v>144631</v>
      </c>
      <c r="C7" s="498" t="s">
        <v>522</v>
      </c>
      <c r="D7" s="505">
        <f>+'2.1.sz.mell  '!C29+'2.2.sz.mell  '!C30</f>
        <v>144631</v>
      </c>
      <c r="E7" s="504">
        <f>+B7-D7</f>
        <v>0</v>
      </c>
    </row>
    <row r="8" spans="1:5" ht="12.75">
      <c r="A8" s="498" t="s">
        <v>523</v>
      </c>
      <c r="B8" s="504">
        <f>+'1.1.sz.mell.'!C86</f>
        <v>489931</v>
      </c>
      <c r="C8" s="498" t="s">
        <v>524</v>
      </c>
      <c r="D8" s="505">
        <f>+'2.1.sz.mell  '!C30+'2.2.sz.mell  '!C31</f>
        <v>489931</v>
      </c>
      <c r="E8" s="504">
        <f>+B8-D8</f>
        <v>0</v>
      </c>
    </row>
    <row r="9" spans="1:5" ht="12.75">
      <c r="A9" s="498"/>
      <c r="B9" s="504"/>
      <c r="C9" s="498"/>
      <c r="D9" s="505"/>
      <c r="E9" s="504"/>
    </row>
    <row r="10" spans="1:5" ht="15.75">
      <c r="A10" s="473" t="str">
        <f>+ÖSSZEFÜGGÉSEK!A10</f>
        <v>2016. évi módosított előirányzat BEVÉTELEK</v>
      </c>
      <c r="B10" s="506"/>
      <c r="C10" s="499"/>
      <c r="D10" s="505"/>
      <c r="E10" s="504"/>
    </row>
    <row r="11" spans="1:5" ht="12.75">
      <c r="A11" s="498"/>
      <c r="B11" s="504"/>
      <c r="C11" s="498"/>
      <c r="D11" s="505"/>
      <c r="E11" s="504"/>
    </row>
    <row r="12" spans="1:5" ht="12.75">
      <c r="A12" s="498" t="s">
        <v>525</v>
      </c>
      <c r="B12" s="504">
        <f>+'1.1.sz.mell.'!D61</f>
        <v>354791</v>
      </c>
      <c r="C12" s="498" t="s">
        <v>531</v>
      </c>
      <c r="D12" s="505">
        <f>+'2.1.sz.mell  '!D18+'2.2.sz.mell  '!D17</f>
        <v>354791</v>
      </c>
      <c r="E12" s="504">
        <f>+B12-D12</f>
        <v>0</v>
      </c>
    </row>
    <row r="13" spans="1:5" ht="12.75">
      <c r="A13" s="498" t="s">
        <v>526</v>
      </c>
      <c r="B13" s="504">
        <f>+'1.1.sz.mell.'!D85</f>
        <v>165711</v>
      </c>
      <c r="C13" s="498" t="s">
        <v>532</v>
      </c>
      <c r="D13" s="505">
        <f>+'2.1.sz.mell  '!D29+'2.2.sz.mell  '!D30</f>
        <v>165711</v>
      </c>
      <c r="E13" s="504">
        <f>+B13-D13</f>
        <v>0</v>
      </c>
    </row>
    <row r="14" spans="1:5" ht="12.75">
      <c r="A14" s="498" t="s">
        <v>527</v>
      </c>
      <c r="B14" s="504">
        <f>+'1.1.sz.mell.'!D86</f>
        <v>520502</v>
      </c>
      <c r="C14" s="498" t="s">
        <v>533</v>
      </c>
      <c r="D14" s="505">
        <f>+'2.1.sz.mell  '!D30+'2.2.sz.mell  '!D31</f>
        <v>520502</v>
      </c>
      <c r="E14" s="504">
        <f>+B14-D14</f>
        <v>0</v>
      </c>
    </row>
    <row r="15" spans="1:5" ht="12.75">
      <c r="A15" s="498"/>
      <c r="B15" s="504"/>
      <c r="C15" s="498"/>
      <c r="D15" s="505"/>
      <c r="E15" s="504"/>
    </row>
    <row r="16" spans="1:5" ht="14.25">
      <c r="A16" s="507" t="str">
        <f>+ÖSSZEFÜGGÉSEK!A16</f>
        <v>2016. évi teljesítés BEVÉTELEK</v>
      </c>
      <c r="B16" s="472"/>
      <c r="C16" s="499"/>
      <c r="D16" s="505"/>
      <c r="E16" s="504"/>
    </row>
    <row r="17" spans="1:5" ht="12.75">
      <c r="A17" s="498"/>
      <c r="B17" s="504"/>
      <c r="C17" s="498"/>
      <c r="D17" s="505"/>
      <c r="E17" s="504"/>
    </row>
    <row r="18" spans="1:5" ht="12.75">
      <c r="A18" s="498" t="s">
        <v>528</v>
      </c>
      <c r="B18" s="504">
        <f>+'1.1.sz.mell.'!E61</f>
        <v>386023</v>
      </c>
      <c r="C18" s="498" t="s">
        <v>534</v>
      </c>
      <c r="D18" s="505">
        <f>+'2.1.sz.mell  '!E18+'2.2.sz.mell  '!E17</f>
        <v>386023</v>
      </c>
      <c r="E18" s="504">
        <f>+B18-D18</f>
        <v>0</v>
      </c>
    </row>
    <row r="19" spans="1:5" ht="12.75">
      <c r="A19" s="498" t="s">
        <v>529</v>
      </c>
      <c r="B19" s="504">
        <f>+'1.1.sz.mell.'!E85</f>
        <v>158869</v>
      </c>
      <c r="C19" s="498" t="s">
        <v>535</v>
      </c>
      <c r="D19" s="505">
        <f>+'2.1.sz.mell  '!E29+'2.2.sz.mell  '!E30</f>
        <v>165464</v>
      </c>
      <c r="E19" s="504">
        <f>+B19-D19</f>
        <v>-6595</v>
      </c>
    </row>
    <row r="20" spans="1:5" ht="12.75">
      <c r="A20" s="498" t="s">
        <v>530</v>
      </c>
      <c r="B20" s="504">
        <f>+'1.1.sz.mell.'!E86</f>
        <v>544892</v>
      </c>
      <c r="C20" s="498" t="s">
        <v>536</v>
      </c>
      <c r="D20" s="505">
        <f>+'2.1.sz.mell  '!E30+'2.2.sz.mell  '!E31</f>
        <v>551487</v>
      </c>
      <c r="E20" s="504">
        <f>+B20-D20</f>
        <v>-6595</v>
      </c>
    </row>
    <row r="21" spans="1:5" ht="12.75">
      <c r="A21" s="498"/>
      <c r="B21" s="504"/>
      <c r="C21" s="498"/>
      <c r="D21" s="505"/>
      <c r="E21" s="504"/>
    </row>
    <row r="22" spans="1:5" ht="15.75">
      <c r="A22" s="473" t="str">
        <f>+ÖSSZEFÜGGÉSEK!A22</f>
        <v>2016. évi eredeti előirányzat KIADÁSOK</v>
      </c>
      <c r="B22" s="506"/>
      <c r="C22" s="499"/>
      <c r="D22" s="505"/>
      <c r="E22" s="504"/>
    </row>
    <row r="23" spans="1:5" ht="12.75">
      <c r="A23" s="498"/>
      <c r="B23" s="504"/>
      <c r="C23" s="498"/>
      <c r="D23" s="505"/>
      <c r="E23" s="504"/>
    </row>
    <row r="24" spans="1:5" ht="12.75">
      <c r="A24" s="498" t="s">
        <v>537</v>
      </c>
      <c r="B24" s="504">
        <f>+'1.1.sz.mell.'!C127</f>
        <v>376819</v>
      </c>
      <c r="C24" s="498" t="s">
        <v>543</v>
      </c>
      <c r="D24" s="505">
        <f>+'2.1.sz.mell  '!G18+'2.2.sz.mell  '!G17</f>
        <v>376819</v>
      </c>
      <c r="E24" s="504">
        <f>+B24-D24</f>
        <v>0</v>
      </c>
    </row>
    <row r="25" spans="1:5" ht="12.75">
      <c r="A25" s="498" t="s">
        <v>516</v>
      </c>
      <c r="B25" s="504">
        <f>+'1.1.sz.mell.'!C148</f>
        <v>113062</v>
      </c>
      <c r="C25" s="498" t="s">
        <v>544</v>
      </c>
      <c r="D25" s="505">
        <f>+'2.1.sz.mell  '!G29+'2.2.sz.mell  '!G30</f>
        <v>113062</v>
      </c>
      <c r="E25" s="504">
        <f>+B25-D25</f>
        <v>0</v>
      </c>
    </row>
    <row r="26" spans="1:5" ht="12.75">
      <c r="A26" s="498" t="s">
        <v>538</v>
      </c>
      <c r="B26" s="504">
        <f>+'1.1.sz.mell.'!C149</f>
        <v>489881</v>
      </c>
      <c r="C26" s="498" t="s">
        <v>545</v>
      </c>
      <c r="D26" s="505">
        <f>+'2.1.sz.mell  '!G30+'2.2.sz.mell  '!G31</f>
        <v>489881</v>
      </c>
      <c r="E26" s="504">
        <f>+B26-D26</f>
        <v>0</v>
      </c>
    </row>
    <row r="27" spans="1:5" ht="12.75">
      <c r="A27" s="498"/>
      <c r="B27" s="504"/>
      <c r="C27" s="498"/>
      <c r="D27" s="505"/>
      <c r="E27" s="504"/>
    </row>
    <row r="28" spans="1:5" ht="15.75">
      <c r="A28" s="473" t="str">
        <f>+ÖSSZEFÜGGÉSEK!A28</f>
        <v>2016. évi módosított előirányzat KIADÁSOK</v>
      </c>
      <c r="B28" s="506"/>
      <c r="C28" s="499"/>
      <c r="D28" s="505"/>
      <c r="E28" s="504"/>
    </row>
    <row r="29" spans="1:5" ht="12.75">
      <c r="A29" s="498"/>
      <c r="B29" s="504"/>
      <c r="C29" s="498"/>
      <c r="D29" s="505"/>
      <c r="E29" s="504"/>
    </row>
    <row r="30" spans="1:5" ht="12.75">
      <c r="A30" s="498" t="s">
        <v>539</v>
      </c>
      <c r="B30" s="504">
        <f>+'1.1.sz.mell.'!D127</f>
        <v>407928</v>
      </c>
      <c r="C30" s="498" t="s">
        <v>550</v>
      </c>
      <c r="D30" s="505">
        <f>+'2.1.sz.mell  '!H18+'2.2.sz.mell  '!H17</f>
        <v>407928</v>
      </c>
      <c r="E30" s="504">
        <f>+B30-D30</f>
        <v>0</v>
      </c>
    </row>
    <row r="31" spans="1:5" ht="12.75">
      <c r="A31" s="498" t="s">
        <v>517</v>
      </c>
      <c r="B31" s="504">
        <f>+'1.1.sz.mell.'!D148</f>
        <v>112574</v>
      </c>
      <c r="C31" s="498" t="s">
        <v>547</v>
      </c>
      <c r="D31" s="505">
        <f>+'2.1.sz.mell  '!H29+'2.2.sz.mell  '!H30</f>
        <v>112574</v>
      </c>
      <c r="E31" s="504">
        <f>+B31-D31</f>
        <v>0</v>
      </c>
    </row>
    <row r="32" spans="1:5" ht="12.75">
      <c r="A32" s="498" t="s">
        <v>540</v>
      </c>
      <c r="B32" s="504">
        <f>+'1.1.sz.mell.'!D149</f>
        <v>520502</v>
      </c>
      <c r="C32" s="498" t="s">
        <v>546</v>
      </c>
      <c r="D32" s="505">
        <f>+'2.1.sz.mell  '!H30+'2.2.sz.mell  '!H31</f>
        <v>520502</v>
      </c>
      <c r="E32" s="504">
        <f>+B32-D32</f>
        <v>0</v>
      </c>
    </row>
    <row r="33" spans="1:5" ht="12.75">
      <c r="A33" s="498"/>
      <c r="B33" s="504"/>
      <c r="C33" s="498"/>
      <c r="D33" s="505"/>
      <c r="E33" s="504"/>
    </row>
    <row r="34" spans="1:5" ht="15.75">
      <c r="A34" s="502" t="str">
        <f>+ÖSSZEFÜGGÉSEK!A34</f>
        <v>2016. évi teljesítés KIADÁSOK</v>
      </c>
      <c r="B34" s="506"/>
      <c r="C34" s="499"/>
      <c r="D34" s="505"/>
      <c r="E34" s="504"/>
    </row>
    <row r="35" spans="1:5" ht="12.75">
      <c r="A35" s="498"/>
      <c r="B35" s="504"/>
      <c r="C35" s="498"/>
      <c r="D35" s="505"/>
      <c r="E35" s="504"/>
    </row>
    <row r="36" spans="1:5" ht="12.75">
      <c r="A36" s="498" t="s">
        <v>541</v>
      </c>
      <c r="B36" s="504">
        <f>+'1.1.sz.mell.'!E127</f>
        <v>325629</v>
      </c>
      <c r="C36" s="498" t="s">
        <v>551</v>
      </c>
      <c r="D36" s="505">
        <f>+'2.1.sz.mell  '!I18+'2.2.sz.mell  '!I17</f>
        <v>325629</v>
      </c>
      <c r="E36" s="504">
        <f>+B36-D36</f>
        <v>0</v>
      </c>
    </row>
    <row r="37" spans="1:5" ht="12.75">
      <c r="A37" s="498" t="s">
        <v>518</v>
      </c>
      <c r="B37" s="504">
        <f>+'1.1.sz.mell.'!E148</f>
        <v>100414</v>
      </c>
      <c r="C37" s="498" t="s">
        <v>549</v>
      </c>
      <c r="D37" s="505">
        <f>+'2.1.sz.mell  '!I29+'2.2.sz.mell  '!I30</f>
        <v>100414</v>
      </c>
      <c r="E37" s="504">
        <f>+B37-D37</f>
        <v>0</v>
      </c>
    </row>
    <row r="38" spans="1:5" ht="12.75">
      <c r="A38" s="498" t="s">
        <v>542</v>
      </c>
      <c r="B38" s="504">
        <f>+'1.1.sz.mell.'!E149</f>
        <v>426043</v>
      </c>
      <c r="C38" s="498" t="s">
        <v>548</v>
      </c>
      <c r="D38" s="505">
        <f>+'2.1.sz.mell  '!I30+'2.2.sz.mell  '!I31</f>
        <v>426043</v>
      </c>
      <c r="E38" s="504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29"/>
  <sheetViews>
    <sheetView workbookViewId="0" topLeftCell="A4">
      <selection activeCell="D28" sqref="D28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58" t="s">
        <v>0</v>
      </c>
      <c r="B1" s="758"/>
      <c r="C1" s="758"/>
      <c r="D1" s="758"/>
      <c r="E1" s="758"/>
      <c r="F1" s="758"/>
      <c r="G1" s="758"/>
      <c r="H1" s="759" t="str">
        <f>+CONCATENATE("3. melléklet a ……/",LEFT(ÖSSZEFÜGGÉSEK!A4,4)+1,". (……) önkormányzati rendelethez")</f>
        <v>3. melléklet a ……/2017. (……) önkormányzati rendelethez</v>
      </c>
    </row>
    <row r="2" spans="1:8" ht="22.5" customHeight="1" thickBot="1">
      <c r="A2" s="25"/>
      <c r="B2" s="10"/>
      <c r="C2" s="10"/>
      <c r="D2" s="10"/>
      <c r="E2" s="10"/>
      <c r="F2" s="757" t="s">
        <v>51</v>
      </c>
      <c r="G2" s="757"/>
      <c r="H2" s="759"/>
    </row>
    <row r="3" spans="1:8" s="6" customFormat="1" ht="50.25" customHeight="1" thickBot="1">
      <c r="A3" s="26" t="s">
        <v>55</v>
      </c>
      <c r="B3" s="27" t="s">
        <v>56</v>
      </c>
      <c r="C3" s="27" t="s">
        <v>57</v>
      </c>
      <c r="D3" s="27" t="str">
        <f>+CONCATENATE("Felhasználás ",LEFT(ÖSSZEFÜGGÉSEK!A4,4)-1,". XII.31-ig")</f>
        <v>Felhasználás 2015. XII.31-ig</v>
      </c>
      <c r="E3" s="27" t="str">
        <f>+CONCATENATE(LEFT(ÖSSZEFÜGGÉSEK!A4,4),". évi módosított előirányzat")</f>
        <v>2016. évi módosított előirányzat</v>
      </c>
      <c r="F3" s="103" t="str">
        <f>+CONCATENATE(LEFT(ÖSSZEFÜGGÉSEK!A4,4),". évi teljesítés")</f>
        <v>2016. évi teljesítés</v>
      </c>
      <c r="G3" s="102" t="str">
        <f>+CONCATENATE("Összes teljesítés ",LEFT(ÖSSZEFÜGGÉSEK!A4,4),". dec. 31-ig")</f>
        <v>Összes teljesítés 2016. dec. 31-ig</v>
      </c>
      <c r="H3" s="759"/>
    </row>
    <row r="4" spans="1:8" s="10" customFormat="1" ht="12" customHeight="1" thickBot="1">
      <c r="A4" s="466" t="s">
        <v>426</v>
      </c>
      <c r="B4" s="467" t="s">
        <v>427</v>
      </c>
      <c r="C4" s="467" t="s">
        <v>428</v>
      </c>
      <c r="D4" s="467" t="s">
        <v>429</v>
      </c>
      <c r="E4" s="467" t="s">
        <v>430</v>
      </c>
      <c r="F4" s="47" t="s">
        <v>506</v>
      </c>
      <c r="G4" s="468" t="s">
        <v>552</v>
      </c>
      <c r="H4" s="759"/>
    </row>
    <row r="5" spans="1:8" ht="42" customHeight="1">
      <c r="A5" s="678" t="s">
        <v>818</v>
      </c>
      <c r="B5" s="2">
        <v>110</v>
      </c>
      <c r="C5" s="11">
        <v>2016</v>
      </c>
      <c r="D5" s="2"/>
      <c r="E5" s="2">
        <v>352</v>
      </c>
      <c r="F5" s="48">
        <v>110</v>
      </c>
      <c r="G5" s="49">
        <f>+D5+F5</f>
        <v>110</v>
      </c>
      <c r="H5" s="759"/>
    </row>
    <row r="6" spans="1:8" ht="36.75" customHeight="1">
      <c r="A6" s="678" t="s">
        <v>824</v>
      </c>
      <c r="B6" s="2">
        <v>92</v>
      </c>
      <c r="C6" s="11">
        <v>2016</v>
      </c>
      <c r="D6" s="2"/>
      <c r="E6" s="2">
        <v>99</v>
      </c>
      <c r="F6" s="48">
        <v>92</v>
      </c>
      <c r="G6" s="49">
        <f>+D6+F6</f>
        <v>92</v>
      </c>
      <c r="H6" s="759"/>
    </row>
    <row r="7" spans="1:8" ht="36.75" customHeight="1">
      <c r="A7" s="741" t="s">
        <v>825</v>
      </c>
      <c r="B7" s="2"/>
      <c r="C7" s="11"/>
      <c r="D7" s="2"/>
      <c r="E7" s="2"/>
      <c r="F7" s="48"/>
      <c r="G7" s="49"/>
      <c r="H7" s="759"/>
    </row>
    <row r="8" spans="1:8" ht="62.25" customHeight="1">
      <c r="A8" s="678" t="s">
        <v>829</v>
      </c>
      <c r="B8" s="2">
        <v>356</v>
      </c>
      <c r="C8" s="11">
        <v>2016</v>
      </c>
      <c r="D8" s="2"/>
      <c r="E8" s="2">
        <v>356</v>
      </c>
      <c r="F8" s="48">
        <v>356</v>
      </c>
      <c r="G8" s="49">
        <v>356</v>
      </c>
      <c r="H8" s="759"/>
    </row>
    <row r="9" spans="1:8" ht="22.5">
      <c r="A9" s="678" t="s">
        <v>819</v>
      </c>
      <c r="B9" s="2">
        <v>38</v>
      </c>
      <c r="C9" s="11">
        <v>2016</v>
      </c>
      <c r="D9" s="2"/>
      <c r="E9" s="2">
        <v>138</v>
      </c>
      <c r="F9" s="48">
        <v>38</v>
      </c>
      <c r="G9" s="49">
        <f>+D9+F9</f>
        <v>38</v>
      </c>
      <c r="H9" s="759"/>
    </row>
    <row r="10" spans="1:8" ht="45" customHeight="1">
      <c r="A10" s="7" t="s">
        <v>820</v>
      </c>
      <c r="B10" s="2">
        <v>1768</v>
      </c>
      <c r="C10" s="11">
        <v>2016</v>
      </c>
      <c r="D10" s="2"/>
      <c r="E10" s="2">
        <v>1860</v>
      </c>
      <c r="F10" s="48">
        <v>1768</v>
      </c>
      <c r="G10" s="49">
        <f>+D10+F10</f>
        <v>1768</v>
      </c>
      <c r="H10" s="759"/>
    </row>
    <row r="11" spans="1:8" ht="15.75" customHeight="1">
      <c r="A11" s="7" t="s">
        <v>821</v>
      </c>
      <c r="B11" s="2">
        <v>71</v>
      </c>
      <c r="C11" s="11">
        <v>2016</v>
      </c>
      <c r="D11" s="2"/>
      <c r="E11" s="2">
        <v>76</v>
      </c>
      <c r="F11" s="48">
        <v>71</v>
      </c>
      <c r="G11" s="49">
        <v>71</v>
      </c>
      <c r="H11" s="759"/>
    </row>
    <row r="12" spans="1:8" ht="15.75" customHeight="1">
      <c r="A12" s="7" t="s">
        <v>809</v>
      </c>
      <c r="B12" s="2">
        <v>350</v>
      </c>
      <c r="C12" s="11">
        <v>2016</v>
      </c>
      <c r="D12" s="2"/>
      <c r="E12" s="2">
        <v>350</v>
      </c>
      <c r="F12" s="48">
        <v>348</v>
      </c>
      <c r="G12" s="49">
        <f>+D12+F12</f>
        <v>348</v>
      </c>
      <c r="H12" s="759"/>
    </row>
    <row r="13" spans="1:8" ht="15.75" customHeight="1">
      <c r="A13" s="7" t="s">
        <v>810</v>
      </c>
      <c r="B13" s="2">
        <v>7153</v>
      </c>
      <c r="C13" s="11" t="s">
        <v>830</v>
      </c>
      <c r="D13" s="2"/>
      <c r="E13" s="2">
        <v>7153</v>
      </c>
      <c r="F13" s="48">
        <v>3200</v>
      </c>
      <c r="G13" s="49">
        <f>+D13+F13</f>
        <v>3200</v>
      </c>
      <c r="H13" s="759"/>
    </row>
    <row r="14" spans="1:8" ht="15.75" customHeight="1">
      <c r="A14" s="7" t="s">
        <v>811</v>
      </c>
      <c r="B14" s="2">
        <v>4566</v>
      </c>
      <c r="C14" s="11" t="s">
        <v>830</v>
      </c>
      <c r="D14" s="2"/>
      <c r="E14" s="2">
        <v>4566</v>
      </c>
      <c r="F14" s="48">
        <v>1750</v>
      </c>
      <c r="G14" s="49">
        <v>2600</v>
      </c>
      <c r="H14" s="759"/>
    </row>
    <row r="15" spans="1:8" ht="15.75" customHeight="1">
      <c r="A15" s="7" t="s">
        <v>822</v>
      </c>
      <c r="B15" s="2">
        <v>1375</v>
      </c>
      <c r="C15" s="11">
        <v>2016</v>
      </c>
      <c r="D15" s="2"/>
      <c r="E15" s="2">
        <v>1375</v>
      </c>
      <c r="F15" s="48">
        <v>1375</v>
      </c>
      <c r="G15" s="49">
        <f>+D15+F15</f>
        <v>1375</v>
      </c>
      <c r="H15" s="759"/>
    </row>
    <row r="16" spans="1:8" ht="15.75" customHeight="1">
      <c r="A16" s="136" t="s">
        <v>823</v>
      </c>
      <c r="B16" s="2">
        <v>124</v>
      </c>
      <c r="C16" s="11">
        <v>2016</v>
      </c>
      <c r="D16" s="2"/>
      <c r="E16" s="2">
        <v>124</v>
      </c>
      <c r="F16" s="2">
        <v>124</v>
      </c>
      <c r="G16" s="141">
        <f>+D16+F16</f>
        <v>124</v>
      </c>
      <c r="H16" s="759"/>
    </row>
    <row r="17" spans="1:8" ht="15.75" customHeight="1">
      <c r="A17" s="136" t="s">
        <v>826</v>
      </c>
      <c r="B17" s="2">
        <v>38</v>
      </c>
      <c r="C17" s="11">
        <v>2016</v>
      </c>
      <c r="D17" s="2"/>
      <c r="E17" s="2">
        <v>38</v>
      </c>
      <c r="F17" s="2">
        <v>38</v>
      </c>
      <c r="G17" s="141">
        <f>+D17+F17</f>
        <v>38</v>
      </c>
      <c r="H17" s="759"/>
    </row>
    <row r="18" spans="1:8" ht="15.75" customHeight="1">
      <c r="A18" s="136" t="s">
        <v>827</v>
      </c>
      <c r="B18" s="2">
        <v>613</v>
      </c>
      <c r="C18" s="11">
        <v>2016</v>
      </c>
      <c r="D18" s="2"/>
      <c r="E18" s="2">
        <v>613</v>
      </c>
      <c r="F18" s="2">
        <v>613</v>
      </c>
      <c r="G18" s="141">
        <f>+D18+F18</f>
        <v>613</v>
      </c>
      <c r="H18" s="759"/>
    </row>
    <row r="19" spans="1:8" ht="15.75" customHeight="1" thickBot="1">
      <c r="A19" s="136" t="s">
        <v>828</v>
      </c>
      <c r="B19" s="2">
        <v>59</v>
      </c>
      <c r="C19" s="11">
        <v>2016</v>
      </c>
      <c r="D19" s="2"/>
      <c r="E19" s="2">
        <v>59</v>
      </c>
      <c r="F19" s="2">
        <v>59</v>
      </c>
      <c r="G19" s="141">
        <f>+D19+F19</f>
        <v>59</v>
      </c>
      <c r="H19" s="759"/>
    </row>
    <row r="20" spans="1:8" s="15" customFormat="1" ht="18" customHeight="1" thickBot="1">
      <c r="A20" s="28" t="s">
        <v>54</v>
      </c>
      <c r="B20" s="13">
        <f>SUM(B5:B19)</f>
        <v>16713</v>
      </c>
      <c r="C20" s="20"/>
      <c r="D20" s="13">
        <f>SUM(D5:D15)</f>
        <v>0</v>
      </c>
      <c r="E20" s="13">
        <f>SUM(E5:E15)</f>
        <v>16325</v>
      </c>
      <c r="F20" s="13">
        <f>SUM(F5:F15)</f>
        <v>9108</v>
      </c>
      <c r="G20" s="14">
        <f>SUM(G5:G15)</f>
        <v>9958</v>
      </c>
      <c r="H20" s="759"/>
    </row>
    <row r="21" spans="6:8" ht="12.75">
      <c r="F21" s="15"/>
      <c r="G21" s="15"/>
      <c r="H21" s="652"/>
    </row>
    <row r="22" ht="12.75">
      <c r="H22" s="652"/>
    </row>
    <row r="23" ht="12.75">
      <c r="H23" s="652"/>
    </row>
    <row r="24" ht="12.75">
      <c r="H24" s="652"/>
    </row>
    <row r="25" ht="12.75">
      <c r="H25" s="652"/>
    </row>
    <row r="26" ht="12.75">
      <c r="H26" s="652"/>
    </row>
    <row r="27" ht="12.75">
      <c r="H27" s="652"/>
    </row>
    <row r="28" ht="12.75">
      <c r="H28" s="652"/>
    </row>
    <row r="29" ht="12.75">
      <c r="H29" s="652"/>
    </row>
  </sheetData>
  <sheetProtection/>
  <mergeCells count="3">
    <mergeCell ref="F2:G2"/>
    <mergeCell ref="A1:G1"/>
    <mergeCell ref="H1:H20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Erika</cp:lastModifiedBy>
  <cp:lastPrinted>2017-05-21T14:33:09Z</cp:lastPrinted>
  <dcterms:created xsi:type="dcterms:W3CDTF">1999-10-30T10:30:45Z</dcterms:created>
  <dcterms:modified xsi:type="dcterms:W3CDTF">2017-05-21T16:16:30Z</dcterms:modified>
  <cp:category/>
  <cp:version/>
  <cp:contentType/>
  <cp:contentStatus/>
</cp:coreProperties>
</file>