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35" activeTab="15"/>
  </bookViews>
  <sheets>
    <sheet name="ÖSSZEFÜGGÉSEK" sheetId="1" r:id="rId1"/>
    <sheet name="1. sz.mell." sheetId="2" r:id="rId2"/>
    <sheet name="2.sz.mell." sheetId="3" r:id="rId3"/>
    <sheet name="3.sz.mell" sheetId="4" r:id="rId4"/>
    <sheet name="4.sz.mell  " sheetId="5" r:id="rId5"/>
    <sheet name="5.sz.mell  " sheetId="6" r:id="rId6"/>
    <sheet name="ELLENŐRZÉS-1.sz.2.a.sz.2.b.sz." sheetId="7" r:id="rId7"/>
    <sheet name="6.sz.mell." sheetId="8" r:id="rId8"/>
    <sheet name="7.sz.mell" sheetId="9" r:id="rId9"/>
    <sheet name="8. sz. mell" sheetId="10" r:id="rId10"/>
    <sheet name="9.sz.mell" sheetId="11" r:id="rId11"/>
    <sheet name="10.sz.mell" sheetId="12" r:id="rId12"/>
    <sheet name="11. sz. mell" sheetId="13" r:id="rId13"/>
    <sheet name="12. sz. mell" sheetId="14" r:id="rId14"/>
    <sheet name="13. sz. mell" sheetId="15" r:id="rId15"/>
    <sheet name="14. sz. mell" sheetId="16" r:id="rId16"/>
    <sheet name="Munka2" sheetId="17" r:id="rId17"/>
  </sheets>
  <externalReferences>
    <externalReference r:id="rId20"/>
  </externalReferences>
  <definedNames>
    <definedName name="_xlnm.Print_Titles" localSheetId="9">'8. sz. mell'!$2:$7</definedName>
    <definedName name="_xlnm.Print_Titles" localSheetId="10">'9.sz.mell'!$2:$7</definedName>
    <definedName name="_xlnm.Print_Area" localSheetId="1">'1. sz.mell.'!$A$1:$H$161</definedName>
    <definedName name="_xlnm.Print_Area" localSheetId="2">'2.sz.mell.'!$A$1:$H$161</definedName>
    <definedName name="_xlnm.Print_Area" localSheetId="3">'3.sz.mell'!$A$1:$H$161</definedName>
  </definedNames>
  <calcPr fullCalcOnLoad="1"/>
</workbook>
</file>

<file path=xl/sharedStrings.xml><?xml version="1.0" encoding="utf-8"?>
<sst xmlns="http://schemas.openxmlformats.org/spreadsheetml/2006/main" count="2778" uniqueCount="539">
  <si>
    <t>Költségvetési rendelet módosítás űrlapjainak összefüggései:</t>
  </si>
  <si>
    <t>2016. évi eredeti előirányzat BEVÉTELEK</t>
  </si>
  <si>
    <t>1.1. sz. melléklet Bevételek táblázat C. oszlop 9 sora =</t>
  </si>
  <si>
    <t>2.1. számú melléklet C. oszlop 13. sor + 2.2. számú melléklet C. oszlop 12. sor</t>
  </si>
  <si>
    <t>1.1 sz. melléklet Bevételek táblázat C. oszlop 17 sora =</t>
  </si>
  <si>
    <t>2.1. számú melléklet C. oszlop 24. sor + 2.2. számú melléklet C. oszlop 25. sor</t>
  </si>
  <si>
    <t>1.1 sz. melléklet Bevételek táblázat C. oszlop 18 sora =</t>
  </si>
  <si>
    <t>2.1. számú melléklet C. oszlop 25. sor + 2.2. számú melléklet C. oszlop 26. sor</t>
  </si>
  <si>
    <t>1.1. sz. melléklet Bevételek táblázat D. oszlop 9 sora =</t>
  </si>
  <si>
    <t>2.1. számú melléklet D. oszlop 13. sor + 2.2. számú melléklet D. oszlop 12. sor</t>
  </si>
  <si>
    <t>1.1. sz. melléklet Bevételek táblázat D. oszlop 17 sora =</t>
  </si>
  <si>
    <t>2.1. számú melléklet D. oszlop 24. sor + 2.2. számú melléklet D. oszlop 25. sor</t>
  </si>
  <si>
    <t>1.1. sz. melléklet Bevételek táblázat D. oszlop 18 sora =</t>
  </si>
  <si>
    <t>2.1. számú melléklet D. oszlop 25. sor + 2.2. számú melléklet D. oszlop 26. sor</t>
  </si>
  <si>
    <t>1.1. sz. melléklet Bevételek táblázat E. oszlop 9 sora =</t>
  </si>
  <si>
    <t>2.1. számú melléklet E. oszlop 13. sor + 2.2. számú melléklet E. oszlop 12. sor</t>
  </si>
  <si>
    <t>1.1. sz. melléklet Bevételek táblázat E. oszlop 17 sora =</t>
  </si>
  <si>
    <t>2.1. számú melléklet E. oszlop 24. sor + 2.2. számú melléklet E. oszlop 25. sor</t>
  </si>
  <si>
    <t>1.1. sz. melléklet Bevételek táblázat E. oszlop 18 sora =</t>
  </si>
  <si>
    <t>2.1. számú melléklet E. oszlop 25. sor + 2.2. számú melléklet E. oszlop 26. sor</t>
  </si>
  <si>
    <t>1.1.sz. melléklet Kiadások táblázat C. oszlop 3 sora =</t>
  </si>
  <si>
    <t>2.1. számú melléklet G. oszlop 13. sor + 2.2. számú melléklet G. oszlop 12. sor</t>
  </si>
  <si>
    <t>1.1. sz. melléklet Kiadások táblázat C. oszlop 10 sora =</t>
  </si>
  <si>
    <t>2.1. számú melléklet G. oszlop 24. sor + 2.2. számú melléklet G. oszlop 25. sor</t>
  </si>
  <si>
    <t>1.1. sz. melléklet Kiadások táblázat C. oszlop 11 sora =</t>
  </si>
  <si>
    <t>2.1. számú melléklet G. oszlop 25. sor + 2.2. számú melléklet G. oszlop 26. sor</t>
  </si>
  <si>
    <t>1.1. sz. melléklet Kiadások táblázat D. oszlop 3 sora =</t>
  </si>
  <si>
    <t>2.1. számú melléklet H. oszlop 13. sor + 2.2. számú melléklet H. oszlop 12. sor</t>
  </si>
  <si>
    <t>1.1. sz. melléklet Kiadások táblázat D. oszlop 10 sora =</t>
  </si>
  <si>
    <t>2.1. számú melléklet H. oszlop 24. sor + 2.2. számú melléklet H. oszlop 25. sor</t>
  </si>
  <si>
    <t>1.1. sz. melléklet Kiadások táblázat D. oszlop 11 sora =</t>
  </si>
  <si>
    <t>2.1. számú melléklet H. oszlop 25. sor + 2.2. számú melléklet H. oszlop 26. sor</t>
  </si>
  <si>
    <t>1.1. sz. melléklet Kiadások táblázat E. oszlop 3 sora =</t>
  </si>
  <si>
    <t>2.1. számú melléklet I. oszlop 13. sor + 2.2. számú melléklet I. oszlop 12. sor</t>
  </si>
  <si>
    <t>1.1. sz. melléklet Kiadások táblázat E. oszlop 10 sora =</t>
  </si>
  <si>
    <t>2.1. számú melléklet I. oszlop 24. sor + 2.2. számú melléklet I. oszlop 25. sor</t>
  </si>
  <si>
    <t>1.1.sz. melléklet Kiadások táblázat E. oszlop 11 sora =</t>
  </si>
  <si>
    <t>2.1. számú melléklet I. oszlop 25. sor + 2.2. számú melléklet I. oszlop 26. sor</t>
  </si>
  <si>
    <t>B E V É T E L E K</t>
  </si>
  <si>
    <t>1. sz. táblázat</t>
  </si>
  <si>
    <t>Ezer forintban</t>
  </si>
  <si>
    <t>Sor-
szám</t>
  </si>
  <si>
    <t>Bevételi jogcím</t>
  </si>
  <si>
    <t>Eredeti
előirányzat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</si>
  <si>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</si>
  <si>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2. sz. módosítás 
(±)</t>
  </si>
  <si>
    <t>3. sz. módosítás 
(±)</t>
  </si>
  <si>
    <t>4. sz. módosítás 
(±)</t>
  </si>
  <si>
    <t>A</t>
  </si>
  <si>
    <t>B</t>
  </si>
  <si>
    <t>C</t>
  </si>
  <si>
    <t>D</t>
  </si>
  <si>
    <t>E</t>
  </si>
  <si>
    <t>F</t>
  </si>
  <si>
    <t>G</t>
  </si>
  <si>
    <t>H=C+D+E+F+G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</si>
  <si>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</si>
  <si>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</si>
  <si>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</si>
  <si>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</si>
  <si>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</si>
  <si>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</si>
  <si>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</si>
  <si>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</si>
  <si>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</si>
  <si>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</si>
  <si>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</si>
  <si>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</si>
  <si>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</si>
  <si>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</si>
  <si>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</si>
  <si>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</si>
  <si>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</si>
  <si>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</si>
  <si>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</si>
  <si>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</si>
  <si>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</si>
  <si>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</si>
  <si>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</si>
  <si>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</si>
  <si>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</si>
  <si>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</si>
  <si>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</si>
  <si>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</si>
  <si>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</si>
  <si>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</si>
  <si>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</si>
  <si>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</si>
  <si>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</si>
  <si>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</si>
  <si>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</si>
  <si>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</si>
  <si>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</si>
  <si>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</si>
  <si>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</si>
  <si>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</si>
  <si>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</si>
  <si>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</si>
  <si>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</si>
  <si>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</si>
  <si>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</si>
  <si>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Magánszemélyek kommunális adója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</si>
  <si>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</si>
  <si>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</si>
  <si>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</si>
  <si>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</si>
  <si>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</si>
  <si>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</si>
  <si>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</si>
  <si>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</si>
  <si>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</si>
  <si>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</si>
  <si>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</si>
  <si>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</si>
  <si>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</si>
  <si>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</si>
  <si>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</si>
  <si>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</si>
  <si>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</si>
  <si>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</si>
  <si>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</si>
  <si>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</si>
  <si>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</si>
  <si>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</si>
  <si>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</si>
  <si>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</si>
  <si>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</si>
  <si>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</si>
  <si>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</si>
  <si>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</si>
  <si>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</si>
  <si>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</si>
  <si>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</si>
  <si>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</si>
  <si>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</si>
  <si>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</si>
  <si>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</si>
  <si>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</si>
  <si>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</si>
  <si>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</si>
  <si>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</si>
  <si>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</si>
  <si>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</si>
  <si>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</si>
  <si>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</si>
  <si>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</si>
  <si>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</si>
  <si>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</si>
  <si>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</si>
  <si>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</si>
  <si>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</si>
  <si>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</si>
  <si>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</si>
  <si>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</si>
  <si>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</si>
  <si>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</si>
  <si>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</si>
  <si>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</si>
  <si>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</si>
  <si>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</si>
  <si>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</si>
  <si>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</si>
  <si>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</si>
  <si>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</si>
  <si>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</si>
  <si>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</si>
  <si>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</si>
  <si>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</si>
  <si>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</si>
  <si>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</si>
  <si>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</si>
  <si>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</si>
  <si>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</si>
  <si>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</si>
  <si>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</si>
  <si>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</si>
  <si>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</si>
  <si>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</si>
  <si>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</si>
  <si>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</si>
  <si>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</si>
  <si>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</si>
  <si>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</si>
  <si>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</si>
  <si>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</si>
  <si>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</si>
  <si>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</si>
  <si>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</si>
  <si>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</si>
  <si>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</si>
  <si>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</si>
  <si>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</si>
  <si>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</si>
  <si>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</si>
  <si>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</si>
  <si>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</si>
  <si>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</si>
  <si>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</si>
  <si>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</si>
  <si>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</si>
  <si>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</si>
  <si>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</si>
  <si>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</si>
  <si>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</si>
  <si>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</si>
  <si>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</si>
  <si>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</si>
  <si>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</si>
  <si>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</si>
  <si>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</si>
  <si>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</si>
  <si>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</si>
  <si>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</si>
  <si>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</si>
  <si>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</si>
  <si>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</si>
  <si>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</si>
  <si>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</si>
  <si>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</si>
  <si>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</si>
  <si>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</si>
  <si>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</si>
  <si>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</si>
  <si>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</si>
  <si>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</si>
  <si>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</si>
  <si>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</si>
  <si>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</si>
  <si>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</si>
  <si>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</si>
  <si>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</si>
  <si>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</si>
  <si>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</si>
  <si>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</si>
  <si>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</si>
  <si>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</si>
  <si>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</si>
  <si>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</si>
  <si>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</si>
  <si>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</si>
  <si>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</si>
  <si>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</si>
  <si>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</si>
  <si>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</si>
  <si>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</si>
  <si>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</si>
  <si>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</si>
  <si>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</si>
  <si>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</si>
  <si>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</si>
  <si>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</si>
  <si>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</si>
  <si>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</si>
  <si>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</si>
  <si>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</si>
  <si>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</si>
  <si>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</si>
  <si>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</si>
  <si>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</si>
  <si>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</si>
  <si>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</si>
  <si>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</si>
  <si>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</si>
  <si>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</si>
  <si>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</si>
  <si>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</si>
  <si>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</si>
  <si>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</si>
  <si>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</si>
  <si>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</si>
  <si>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</si>
  <si>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</si>
  <si>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</si>
  <si>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</si>
  <si>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</si>
  <si>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</si>
  <si>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</si>
  <si>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</si>
  <si>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</si>
  <si>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</si>
  <si>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</si>
  <si>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</si>
  <si>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államházt-on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</si>
  <si>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</si>
  <si>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</si>
  <si>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</si>
  <si>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</si>
  <si>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</si>
  <si>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</si>
  <si>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</si>
  <si>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</si>
  <si>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</si>
  <si>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</si>
  <si>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</si>
  <si>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</si>
  <si>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</si>
  <si>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</si>
  <si>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</si>
  <si>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</si>
  <si>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</si>
  <si>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</si>
  <si>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</si>
  <si>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</si>
  <si>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</si>
  <si>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</si>
  <si>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</si>
  <si>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</si>
  <si>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</si>
  <si>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</si>
  <si>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</si>
  <si>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</si>
  <si>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</si>
  <si>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</si>
  <si>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</si>
  <si>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</si>
  <si>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</si>
  <si>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</si>
  <si>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1. sz. módosítás 
(±)</t>
  </si>
  <si>
    <t>Kamatbevételek</t>
  </si>
  <si>
    <t>I. Működési célú bevételek és kiadások mérlege
(Önkormányzati szinten)</t>
  </si>
  <si>
    <t>4. melléklet "2.1. melléklet "</t>
  </si>
  <si>
    <t xml:space="preserve"> Ezer forintban !</t>
  </si>
  <si>
    <t>Bevételek</t>
  </si>
  <si>
    <t>Kiadások</t>
  </si>
  <si>
    <t>Megnevezés</t>
  </si>
  <si>
    <t>H</t>
  </si>
  <si>
    <t>I</t>
  </si>
  <si>
    <t>J</t>
  </si>
  <si>
    <t>K</t>
  </si>
  <si>
    <t>L</t>
  </si>
  <si>
    <t>M</t>
  </si>
  <si>
    <t>N=I+J+K+L+M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</si>
  <si>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</si>
  <si>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</si>
  <si>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</si>
  <si>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</si>
  <si>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</si>
  <si>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</si>
  <si>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</si>
  <si>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</si>
  <si>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</si>
  <si>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</si>
  <si>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</si>
  <si>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</si>
  <si>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</si>
  <si>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</si>
  <si>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</si>
  <si>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</si>
  <si>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</si>
  <si>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</si>
  <si>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</si>
  <si>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</si>
  <si>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</si>
  <si>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</si>
  <si>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</si>
  <si>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</si>
  <si>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</si>
  <si>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</si>
  <si>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</si>
  <si>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</si>
  <si>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</si>
  <si>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</si>
  <si>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</si>
  <si>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</si>
  <si>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</si>
  <si>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</si>
  <si>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</si>
  <si>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</si>
  <si>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 xml:space="preserve">   Váltóbevételek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</si>
  <si>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</si>
  <si>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</si>
  <si>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</si>
  <si>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</si>
  <si>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</si>
  <si>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</si>
  <si>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</si>
  <si>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</si>
  <si>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</si>
  <si>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</si>
  <si>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</si>
  <si>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</si>
  <si>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</si>
  <si>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</si>
  <si>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5. melléklet "2.2. melléklet"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</si>
  <si>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</si>
  <si>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</si>
  <si>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</si>
  <si>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</si>
  <si>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</si>
  <si>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</si>
  <si>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</si>
  <si>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</si>
  <si>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</si>
  <si>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</si>
  <si>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</si>
  <si>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</si>
  <si>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</si>
  <si>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</si>
  <si>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</si>
  <si>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</si>
  <si>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</si>
  <si>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</si>
  <si>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</si>
  <si>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</si>
  <si>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</si>
  <si>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</si>
  <si>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</si>
  <si>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</si>
  <si>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</si>
  <si>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</si>
  <si>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</si>
  <si>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</si>
  <si>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</si>
  <si>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</si>
  <si>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Költségvetés módosítás űrlapjainak összefüggései:</t>
  </si>
  <si>
    <t>ELTÉRÉS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</si>
  <si>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</si>
  <si>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</si>
  <si>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</si>
  <si>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</si>
  <si>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</si>
  <si>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</si>
  <si>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</si>
  <si>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</si>
  <si>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3 sz. módosítás 
(±)</t>
  </si>
  <si>
    <t>4 sz. módosítás 
(±)</t>
  </si>
  <si>
    <t>J=E+F+G+H+I</t>
  </si>
  <si>
    <t>Eleki Közös Hivatal eszközbeszerzés</t>
  </si>
  <si>
    <r>
      <t>"</t>
    </r>
    <r>
      <rPr>
        <sz val="8"/>
        <rFont val="Times New Roman CE"/>
        <family val="1"/>
      </rPr>
      <t xml:space="preserve">útőr" közfoglalkoztatási mintaprogram eszközbeszerzés </t>
    </r>
  </si>
  <si>
    <t>Napköziotthonos Óvodák beszerzése</t>
  </si>
  <si>
    <t>Reibel Mihály városi Művelődési Központ és Könyvtár</t>
  </si>
  <si>
    <t>Fogorvosi rendelő építés</t>
  </si>
  <si>
    <t>26 lakásos bérlakás</t>
  </si>
  <si>
    <t>Doboz (felépítmény)</t>
  </si>
  <si>
    <t>Szemétszállító autó beszerzése</t>
  </si>
  <si>
    <t>Közművelődési pályázat (Studió eszközbeszerzés)</t>
  </si>
  <si>
    <t xml:space="preserve">Pad </t>
  </si>
  <si>
    <t>Gépkocsi vásárlás (előleg)</t>
  </si>
  <si>
    <t>Napközi Konyha eszközbeszerzés</t>
  </si>
  <si>
    <t>Önkormányzat egyéb beszerzései (pendrive, porszívó)</t>
  </si>
  <si>
    <t>EHI Kft. részesedés visszavásárlása</t>
  </si>
  <si>
    <t>ÖSSZESEN:</t>
  </si>
  <si>
    <t>Felújítási kiadások előirányzata felújításonként</t>
  </si>
  <si>
    <t>Felújítás  megnevezése</t>
  </si>
  <si>
    <t>4sz. módosítás 
(±)</t>
  </si>
  <si>
    <t>Orvosi rendelő felújítás</t>
  </si>
  <si>
    <t>2016</t>
  </si>
  <si>
    <t xml:space="preserve">Szent István 5/b </t>
  </si>
  <si>
    <t>József A. u. 9. fsz 1. lakás felújítás</t>
  </si>
  <si>
    <t>Savanyító bővítés</t>
  </si>
  <si>
    <t>Gyulai út 6-8. lakás nyílászáró csere</t>
  </si>
  <si>
    <t>Havaria építési rekonstrukció/szennyvíz</t>
  </si>
  <si>
    <t>Napközi Konyha hőszigetelése</t>
  </si>
  <si>
    <t>Gázkazán csere</t>
  </si>
  <si>
    <t>Napközi Konyha párkány</t>
  </si>
  <si>
    <t>8. melléklet</t>
  </si>
  <si>
    <t>"9.1. melléklet"</t>
  </si>
  <si>
    <t>Önkormányzat</t>
  </si>
  <si>
    <t>01</t>
  </si>
  <si>
    <t>Feladat megnevezése</t>
  </si>
  <si>
    <t>Összes bevétel, kiadás</t>
  </si>
  <si>
    <t>Ezer forintban !</t>
  </si>
  <si>
    <t>Száma</t>
  </si>
  <si>
    <t>Kiemelt előirányzat, előirányzat megnevezése</t>
  </si>
  <si>
    <t>Működési célú kvi támogatások és kiegészítő támogatások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</si>
  <si>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</si>
  <si>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</si>
  <si>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</si>
  <si>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</si>
  <si>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</si>
  <si>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</si>
  <si>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</si>
  <si>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</si>
  <si>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</si>
  <si>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</si>
  <si>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Hitel-, kölcsöntörlesztés államháztartáson kívülre (4.1. + … + 4.3.)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</si>
  <si>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</si>
  <si>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</si>
  <si>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</si>
  <si>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</si>
  <si>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</si>
  <si>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</si>
  <si>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</si>
  <si>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</si>
  <si>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9. melléklet</t>
  </si>
  <si>
    <t>"9.1.1. melléklet"</t>
  </si>
  <si>
    <t>Kötelező feladatok bevételei, kiadásai</t>
  </si>
  <si>
    <t>02</t>
  </si>
  <si>
    <t>10. melléklet</t>
  </si>
  <si>
    <t>"9.1.2. melléklet"</t>
  </si>
  <si>
    <t>Önként vállalt feladatok bevételei, kiadásai</t>
  </si>
  <si>
    <t>11. melléklet</t>
  </si>
  <si>
    <t>„9.2. melléklet”</t>
  </si>
  <si>
    <t>Költségvetési szerv</t>
  </si>
  <si>
    <t>Napköziotthonos Óvodák</t>
  </si>
  <si>
    <t>03</t>
  </si>
  <si>
    <t>Eredeti előirányzat</t>
  </si>
  <si>
    <r>
      <t>2.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</si>
  <si>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3.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</si>
  <si>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</si>
  <si>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</si>
  <si>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</si>
  <si>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</si>
  <si>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</si>
  <si>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</si>
  <si>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2.3.-ból EU támogatás</t>
  </si>
  <si>
    <t>Felhalmozási célú támogatások államháztartáson belülről (4.1.+4.2.)</t>
  </si>
  <si>
    <t>Egyéb felhalmozási célú támogatások bevételei államháztartáson belülről</t>
  </si>
  <si>
    <t xml:space="preserve">  4.2.-ből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</si>
  <si>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</si>
  <si>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</si>
  <si>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</si>
  <si>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</si>
  <si>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</si>
  <si>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</si>
  <si>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</si>
  <si>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</si>
  <si>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</si>
  <si>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</si>
  <si>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</si>
  <si>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</si>
  <si>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</si>
  <si>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</si>
  <si>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</si>
  <si>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</si>
  <si>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 2016.08.31-ig</t>
  </si>
  <si>
    <t>Éves tervezett létszám előirányzat (fő) 2016.09.01-től</t>
  </si>
  <si>
    <t>12. melléklet</t>
  </si>
  <si>
    <t>„9.3. melléklet”</t>
  </si>
  <si>
    <t>Reibel Mihály Városi Művelődési Központ és Könyvtár</t>
  </si>
  <si>
    <t>04</t>
  </si>
  <si>
    <t xml:space="preserve">Éves tervezett létszám előirányzat (fő) </t>
  </si>
  <si>
    <t>13. melléklet</t>
  </si>
  <si>
    <t>„9.4. melléklet”</t>
  </si>
  <si>
    <t>Naplemente Idősek Otthona</t>
  </si>
  <si>
    <t>05</t>
  </si>
  <si>
    <t>14. melléklet</t>
  </si>
  <si>
    <t>„9.5. melléklet”</t>
  </si>
  <si>
    <t>Eleki Közös Önkormányzati Hivatal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</si>
</sst>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mmm\ d/"/>
  </numFmts>
  <fonts count="33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sz val="11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i/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sz val="8"/>
      <color indexed="8"/>
      <name val="Times New Roman"/>
      <family val="1"/>
    </font>
    <font>
      <i/>
      <sz val="9"/>
      <name val="Times New Roman CE"/>
      <family val="1"/>
    </font>
    <font>
      <b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21" applyFont="1" applyFill="1" applyProtection="1">
      <alignment/>
      <protection/>
    </xf>
    <xf numFmtId="0" fontId="4" fillId="0" borderId="0" xfId="21" applyFont="1" applyFill="1" applyAlignment="1" applyProtection="1">
      <alignment horizontal="right" vertical="center" indent="1"/>
      <protection/>
    </xf>
    <xf numFmtId="0" fontId="4" fillId="0" borderId="0" xfId="21" applyFill="1" applyProtection="1">
      <alignment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3" fillId="0" borderId="1" xfId="21" applyFont="1" applyFill="1" applyBorder="1" applyAlignment="1" applyProtection="1">
      <alignment horizontal="center" vertical="center" wrapText="1"/>
      <protection/>
    </xf>
    <xf numFmtId="0" fontId="13" fillId="0" borderId="2" xfId="21" applyFont="1" applyFill="1" applyBorder="1" applyAlignment="1" applyProtection="1">
      <alignment horizontal="center" vertical="center" wrapText="1"/>
      <protection/>
    </xf>
    <xf numFmtId="0" fontId="13" fillId="0" borderId="3" xfId="21" applyFont="1" applyFill="1" applyBorder="1" applyAlignment="1" applyProtection="1">
      <alignment horizontal="center" vertical="center" wrapText="1"/>
      <protection/>
    </xf>
    <xf numFmtId="0" fontId="16" fillId="0" borderId="4" xfId="21" applyFont="1" applyFill="1" applyBorder="1" applyAlignment="1" applyProtection="1">
      <alignment horizontal="center" vertical="center" wrapText="1"/>
      <protection/>
    </xf>
    <xf numFmtId="0" fontId="16" fillId="0" borderId="5" xfId="21" applyFont="1" applyFill="1" applyBorder="1" applyAlignment="1" applyProtection="1">
      <alignment horizontal="center" vertical="center" wrapText="1"/>
      <protection/>
    </xf>
    <xf numFmtId="0" fontId="16" fillId="0" borderId="6" xfId="21" applyFont="1" applyFill="1" applyBorder="1" applyAlignment="1" applyProtection="1">
      <alignment horizontal="center" vertical="center" wrapText="1"/>
      <protection/>
    </xf>
    <xf numFmtId="0" fontId="16" fillId="0" borderId="7" xfId="21" applyFont="1" applyFill="1" applyBorder="1" applyAlignment="1" applyProtection="1">
      <alignment horizontal="center" vertical="center" wrapText="1"/>
      <protection/>
    </xf>
    <xf numFmtId="165" fontId="16" fillId="0" borderId="8" xfId="0" applyNumberFormat="1" applyFont="1" applyBorder="1" applyAlignment="1">
      <alignment horizontal="center" vertical="center" wrapText="1"/>
    </xf>
    <xf numFmtId="0" fontId="17" fillId="0" borderId="0" xfId="21" applyFont="1" applyFill="1" applyProtection="1">
      <alignment/>
      <protection/>
    </xf>
    <xf numFmtId="0" fontId="16" fillId="0" borderId="9" xfId="21" applyFont="1" applyFill="1" applyBorder="1" applyAlignment="1" applyProtection="1">
      <alignment horizontal="left" vertical="center" wrapText="1" indent="1"/>
      <protection/>
    </xf>
    <xf numFmtId="0" fontId="16" fillId="0" borderId="1" xfId="21" applyFont="1" applyFill="1" applyBorder="1" applyAlignment="1" applyProtection="1">
      <alignment horizontal="left" vertical="center" wrapText="1" indent="1"/>
      <protection/>
    </xf>
    <xf numFmtId="165" fontId="16" fillId="0" borderId="1" xfId="21" applyNumberFormat="1" applyFont="1" applyFill="1" applyBorder="1" applyAlignment="1" applyProtection="1">
      <alignment horizontal="right" vertical="center" wrapText="1" indent="1"/>
      <protection/>
    </xf>
    <xf numFmtId="165" fontId="16" fillId="0" borderId="8" xfId="21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21" applyFont="1" applyFill="1" applyProtection="1">
      <alignment/>
      <protection/>
    </xf>
    <xf numFmtId="49" fontId="17" fillId="0" borderId="10" xfId="21" applyNumberFormat="1" applyFont="1" applyFill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165" fontId="17" fillId="0" borderId="11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2" xfId="21" applyNumberFormat="1" applyFont="1" applyFill="1" applyBorder="1" applyAlignment="1" applyProtection="1">
      <alignment horizontal="right" vertical="center" wrapText="1" indent="1"/>
      <protection/>
    </xf>
    <xf numFmtId="49" fontId="17" fillId="0" borderId="13" xfId="21" applyNumberFormat="1" applyFont="1" applyFill="1" applyBorder="1" applyAlignment="1" applyProtection="1">
      <alignment horizontal="left" vertical="center" wrapText="1" indent="1"/>
      <protection/>
    </xf>
    <xf numFmtId="0" fontId="18" fillId="0" borderId="14" xfId="0" applyFont="1" applyBorder="1" applyAlignment="1" applyProtection="1">
      <alignment horizontal="left" wrapText="1" indent="1"/>
      <protection/>
    </xf>
    <xf numFmtId="165" fontId="17" fillId="0" borderId="14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5" xfId="21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horizontal="left" vertical="center" wrapText="1" indent="1"/>
      <protection/>
    </xf>
    <xf numFmtId="49" fontId="17" fillId="0" borderId="16" xfId="21" applyNumberFormat="1" applyFont="1" applyFill="1" applyBorder="1" applyAlignment="1" applyProtection="1">
      <alignment horizontal="left" vertical="center" wrapText="1" indent="1"/>
      <protection/>
    </xf>
    <xf numFmtId="0" fontId="18" fillId="0" borderId="2" xfId="0" applyFont="1" applyBorder="1" applyAlignment="1" applyProtection="1">
      <alignment horizontal="left" vertical="center" wrapText="1" indent="1"/>
      <protection/>
    </xf>
    <xf numFmtId="165" fontId="17" fillId="0" borderId="2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" xfId="21" applyNumberFormat="1" applyFont="1" applyFill="1" applyBorder="1" applyAlignment="1" applyProtection="1">
      <alignment horizontal="right" vertical="center" wrapText="1" indent="1"/>
      <protection/>
    </xf>
    <xf numFmtId="0" fontId="19" fillId="0" borderId="1" xfId="0" applyFont="1" applyBorder="1" applyAlignment="1" applyProtection="1">
      <alignment horizontal="left" vertical="center" wrapText="1" indent="1"/>
      <protection/>
    </xf>
    <xf numFmtId="49" fontId="17" fillId="0" borderId="17" xfId="21" applyNumberFormat="1" applyFont="1" applyFill="1" applyBorder="1" applyAlignment="1" applyProtection="1">
      <alignment horizontal="left" vertical="center" wrapText="1" indent="1"/>
      <protection/>
    </xf>
    <xf numFmtId="0" fontId="18" fillId="0" borderId="18" xfId="0" applyFont="1" applyBorder="1" applyAlignment="1" applyProtection="1">
      <alignment horizontal="left" wrapText="1" indent="1"/>
      <protection/>
    </xf>
    <xf numFmtId="165" fontId="17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1" xfId="21" applyNumberFormat="1" applyFont="1" applyFill="1" applyBorder="1" applyAlignment="1" applyProtection="1">
      <alignment horizontal="left" vertical="center" wrapText="1" indent="1"/>
      <protection/>
    </xf>
    <xf numFmtId="0" fontId="18" fillId="0" borderId="22" xfId="0" applyFont="1" applyBorder="1" applyAlignment="1" applyProtection="1">
      <alignment horizontal="left" vertical="center" wrapText="1" indent="1"/>
      <protection/>
    </xf>
    <xf numFmtId="165" fontId="17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2" xfId="0" applyFont="1" applyBorder="1" applyAlignment="1" applyProtection="1">
      <alignment horizontal="left" wrapText="1" indent="1"/>
      <protection/>
    </xf>
    <xf numFmtId="165" fontId="17" fillId="0" borderId="11" xfId="21" applyNumberFormat="1" applyFont="1" applyFill="1" applyBorder="1" applyAlignment="1" applyProtection="1">
      <alignment horizontal="right" vertical="center" wrapText="1" indent="1"/>
      <protection/>
    </xf>
    <xf numFmtId="0" fontId="18" fillId="0" borderId="2" xfId="0" applyFont="1" applyBorder="1" applyAlignment="1" applyProtection="1">
      <alignment horizontal="left" wrapText="1" indent="1"/>
      <protection/>
    </xf>
    <xf numFmtId="0" fontId="16" fillId="0" borderId="9" xfId="21" applyFont="1" applyFill="1" applyBorder="1" applyAlignment="1" applyProtection="1">
      <alignment horizontal="left" vertical="center" wrapText="1"/>
      <protection/>
    </xf>
    <xf numFmtId="0" fontId="19" fillId="0" borderId="9" xfId="0" applyFont="1" applyBorder="1" applyAlignment="1" applyProtection="1">
      <alignment vertical="center" wrapText="1"/>
      <protection/>
    </xf>
    <xf numFmtId="165" fontId="16" fillId="0" borderId="24" xfId="21" applyNumberFormat="1" applyFont="1" applyFill="1" applyBorder="1" applyAlignment="1" applyProtection="1">
      <alignment horizontal="right" vertical="center" wrapText="1" indent="1"/>
      <protection/>
    </xf>
    <xf numFmtId="0" fontId="18" fillId="0" borderId="22" xfId="0" applyFont="1" applyBorder="1" applyAlignment="1" applyProtection="1">
      <alignment vertical="center"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3" xfId="0" applyFont="1" applyBorder="1" applyAlignment="1" applyProtection="1">
      <alignment wrapText="1"/>
      <protection/>
    </xf>
    <xf numFmtId="0" fontId="18" fillId="0" borderId="21" xfId="0" applyFont="1" applyBorder="1" applyAlignment="1" applyProtection="1">
      <alignment wrapText="1"/>
      <protection/>
    </xf>
    <xf numFmtId="165" fontId="16" fillId="0" borderId="1" xfId="21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24" xfId="2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" xfId="0" applyFont="1" applyBorder="1" applyAlignment="1" applyProtection="1">
      <alignment wrapText="1"/>
      <protection/>
    </xf>
    <xf numFmtId="0" fontId="19" fillId="0" borderId="25" xfId="0" applyFont="1" applyBorder="1" applyAlignment="1" applyProtection="1">
      <alignment vertical="center" wrapText="1"/>
      <protection/>
    </xf>
    <xf numFmtId="0" fontId="19" fillId="0" borderId="26" xfId="0" applyFont="1" applyBorder="1" applyAlignment="1" applyProtection="1">
      <alignment wrapText="1"/>
      <protection/>
    </xf>
    <xf numFmtId="0" fontId="7" fillId="0" borderId="0" xfId="21" applyFont="1" applyFill="1" applyBorder="1" applyAlignment="1" applyProtection="1">
      <alignment horizontal="center" vertical="center" wrapText="1"/>
      <protection/>
    </xf>
    <xf numFmtId="0" fontId="7" fillId="0" borderId="0" xfId="21" applyFont="1" applyFill="1" applyBorder="1" applyAlignment="1" applyProtection="1">
      <alignment vertical="center" wrapText="1"/>
      <protection/>
    </xf>
    <xf numFmtId="165" fontId="7" fillId="0" borderId="0" xfId="21" applyNumberFormat="1" applyFont="1" applyFill="1" applyBorder="1" applyAlignment="1" applyProtection="1">
      <alignment horizontal="right" vertical="center" wrapText="1" indent="1"/>
      <protection/>
    </xf>
    <xf numFmtId="0" fontId="12" fillId="0" borderId="27" xfId="0" applyFont="1" applyFill="1" applyBorder="1" applyAlignment="1" applyProtection="1">
      <alignment horizontal="right"/>
      <protection/>
    </xf>
    <xf numFmtId="0" fontId="4" fillId="0" borderId="0" xfId="21" applyFill="1" applyAlignment="1" applyProtection="1">
      <alignment/>
      <protection/>
    </xf>
    <xf numFmtId="0" fontId="16" fillId="0" borderId="9" xfId="21" applyFont="1" applyFill="1" applyBorder="1" applyAlignment="1" applyProtection="1">
      <alignment horizontal="center" vertical="center" wrapText="1"/>
      <protection/>
    </xf>
    <xf numFmtId="0" fontId="16" fillId="0" borderId="1" xfId="21" applyFont="1" applyFill="1" applyBorder="1" applyAlignment="1" applyProtection="1">
      <alignment horizontal="center" vertical="center" wrapText="1"/>
      <protection/>
    </xf>
    <xf numFmtId="0" fontId="16" fillId="0" borderId="24" xfId="21" applyFont="1" applyFill="1" applyBorder="1" applyAlignment="1" applyProtection="1">
      <alignment horizontal="center" vertical="center" wrapText="1"/>
      <protection/>
    </xf>
    <xf numFmtId="0" fontId="16" fillId="0" borderId="4" xfId="21" applyFont="1" applyFill="1" applyBorder="1" applyAlignment="1" applyProtection="1">
      <alignment horizontal="left" vertical="center" wrapText="1" indent="1"/>
      <protection/>
    </xf>
    <xf numFmtId="0" fontId="16" fillId="0" borderId="5" xfId="21" applyFont="1" applyFill="1" applyBorder="1" applyAlignment="1" applyProtection="1">
      <alignment vertical="center" wrapText="1"/>
      <protection/>
    </xf>
    <xf numFmtId="165" fontId="16" fillId="0" borderId="5" xfId="21" applyNumberFormat="1" applyFont="1" applyFill="1" applyBorder="1" applyAlignment="1" applyProtection="1">
      <alignment horizontal="right" vertical="center" wrapText="1" indent="1"/>
      <protection/>
    </xf>
    <xf numFmtId="0" fontId="17" fillId="0" borderId="11" xfId="21" applyFont="1" applyFill="1" applyBorder="1" applyAlignment="1" applyProtection="1">
      <alignment horizontal="left" vertical="center" wrapText="1" indent="1"/>
      <protection/>
    </xf>
    <xf numFmtId="0" fontId="17" fillId="0" borderId="14" xfId="21" applyFont="1" applyFill="1" applyBorder="1" applyAlignment="1" applyProtection="1">
      <alignment horizontal="left" vertical="center" wrapText="1" indent="1"/>
      <protection/>
    </xf>
    <xf numFmtId="0" fontId="17" fillId="0" borderId="14" xfId="21" applyFont="1" applyFill="1" applyBorder="1" applyAlignment="1" applyProtection="1">
      <alignment horizontal="left" vertical="center" wrapText="1" indent="6"/>
      <protection/>
    </xf>
    <xf numFmtId="0" fontId="17" fillId="0" borderId="14" xfId="21" applyFont="1" applyFill="1" applyBorder="1" applyAlignment="1" applyProtection="1">
      <alignment horizontal="left" indent="6"/>
      <protection/>
    </xf>
    <xf numFmtId="0" fontId="17" fillId="0" borderId="2" xfId="21" applyFont="1" applyFill="1" applyBorder="1" applyAlignment="1" applyProtection="1">
      <alignment horizontal="left" vertical="center" wrapText="1" indent="7"/>
      <protection/>
    </xf>
    <xf numFmtId="0" fontId="16" fillId="0" borderId="25" xfId="21" applyFont="1" applyFill="1" applyBorder="1" applyAlignment="1" applyProtection="1">
      <alignment horizontal="left" vertical="center" wrapText="1" indent="1"/>
      <protection/>
    </xf>
    <xf numFmtId="0" fontId="16" fillId="0" borderId="26" xfId="21" applyFont="1" applyFill="1" applyBorder="1" applyAlignment="1" applyProtection="1">
      <alignment vertical="center" wrapText="1"/>
      <protection/>
    </xf>
    <xf numFmtId="165" fontId="16" fillId="0" borderId="26" xfId="21" applyNumberFormat="1" applyFont="1" applyFill="1" applyBorder="1" applyAlignment="1" applyProtection="1">
      <alignment horizontal="right" vertical="center" wrapText="1" indent="1"/>
      <protection/>
    </xf>
    <xf numFmtId="0" fontId="17" fillId="0" borderId="2" xfId="21" applyFont="1" applyFill="1" applyBorder="1" applyAlignment="1" applyProtection="1">
      <alignment horizontal="left" vertical="center" wrapText="1" indent="6"/>
      <protection/>
    </xf>
    <xf numFmtId="165" fontId="16" fillId="0" borderId="28" xfId="21" applyNumberFormat="1" applyFont="1" applyFill="1" applyBorder="1" applyAlignment="1" applyProtection="1">
      <alignment horizontal="right" vertical="center" wrapText="1" indent="1"/>
      <protection/>
    </xf>
    <xf numFmtId="0" fontId="17" fillId="0" borderId="2" xfId="21" applyFont="1" applyFill="1" applyBorder="1" applyAlignment="1" applyProtection="1">
      <alignment horizontal="left" vertical="center" wrapText="1" indent="1"/>
      <protection/>
    </xf>
    <xf numFmtId="0" fontId="17" fillId="0" borderId="18" xfId="21" applyFont="1" applyFill="1" applyBorder="1" applyAlignment="1" applyProtection="1">
      <alignment horizontal="left" vertical="center" wrapText="1" indent="1"/>
      <protection/>
    </xf>
    <xf numFmtId="165" fontId="17" fillId="0" borderId="29" xfId="21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30" xfId="21" applyNumberFormat="1" applyFont="1" applyFill="1" applyBorder="1" applyAlignment="1" applyProtection="1">
      <alignment horizontal="left" vertical="center" wrapText="1" indent="1"/>
      <protection/>
    </xf>
    <xf numFmtId="0" fontId="17" fillId="0" borderId="31" xfId="21" applyFont="1" applyFill="1" applyBorder="1" applyAlignment="1" applyProtection="1">
      <alignment horizontal="left" vertical="center" wrapText="1" indent="1"/>
      <protection/>
    </xf>
    <xf numFmtId="165" fontId="19" fillId="0" borderId="1" xfId="0" applyNumberFormat="1" applyFont="1" applyBorder="1" applyAlignment="1" applyProtection="1">
      <alignment horizontal="right" vertical="center" wrapText="1" indent="1"/>
      <protection/>
    </xf>
    <xf numFmtId="165" fontId="19" fillId="0" borderId="28" xfId="0" applyNumberFormat="1" applyFont="1" applyBorder="1" applyAlignment="1" applyProtection="1">
      <alignment horizontal="right" vertical="center" wrapText="1" indent="1"/>
      <protection/>
    </xf>
    <xf numFmtId="165" fontId="19" fillId="0" borderId="24" xfId="0" applyNumberFormat="1" applyFont="1" applyBorder="1" applyAlignment="1" applyProtection="1">
      <alignment horizontal="right" vertical="center" wrapText="1" indent="1"/>
      <protection/>
    </xf>
    <xf numFmtId="165" fontId="19" fillId="0" borderId="8" xfId="0" applyNumberFormat="1" applyFont="1" applyBorder="1" applyAlignment="1" applyProtection="1">
      <alignment horizontal="right" vertical="center" wrapText="1" indent="1"/>
      <protection/>
    </xf>
    <xf numFmtId="165" fontId="19" fillId="0" borderId="1" xfId="0" applyNumberFormat="1" applyFont="1" applyBorder="1" applyAlignment="1" applyProtection="1">
      <alignment horizontal="right" vertical="center" wrapText="1" indent="1"/>
      <protection locked="0"/>
    </xf>
    <xf numFmtId="165" fontId="19" fillId="0" borderId="28" xfId="0" applyNumberFormat="1" applyFont="1" applyBorder="1" applyAlignment="1" applyProtection="1">
      <alignment horizontal="right" vertical="center" wrapText="1" indent="1"/>
      <protection locked="0"/>
    </xf>
    <xf numFmtId="165" fontId="19" fillId="0" borderId="32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8" xfId="21" applyNumberFormat="1" applyFont="1" applyFill="1" applyBorder="1" applyAlignment="1" applyProtection="1">
      <alignment horizontal="right" vertical="center" wrapText="1" indent="1"/>
      <protection/>
    </xf>
    <xf numFmtId="165" fontId="19" fillId="0" borderId="24" xfId="0" applyNumberFormat="1" applyFont="1" applyBorder="1" applyAlignment="1" applyProtection="1">
      <alignment horizontal="right" vertical="center" wrapText="1" indent="1"/>
      <protection locked="0"/>
    </xf>
    <xf numFmtId="165" fontId="20" fillId="0" borderId="1" xfId="0" applyNumberFormat="1" applyFont="1" applyBorder="1" applyAlignment="1" applyProtection="1">
      <alignment horizontal="right" vertical="center" wrapText="1" indent="1"/>
      <protection/>
    </xf>
    <xf numFmtId="165" fontId="20" fillId="0" borderId="28" xfId="0" applyNumberFormat="1" applyFont="1" applyBorder="1" applyAlignment="1" applyProtection="1">
      <alignment horizontal="right" vertical="center" wrapText="1" indent="1"/>
      <protection/>
    </xf>
    <xf numFmtId="165" fontId="20" fillId="0" borderId="8" xfId="0" applyNumberFormat="1" applyFont="1" applyBorder="1" applyAlignment="1" applyProtection="1">
      <alignment horizontal="right" vertical="center" wrapText="1" indent="1"/>
      <protection/>
    </xf>
    <xf numFmtId="0" fontId="21" fillId="0" borderId="0" xfId="21" applyFont="1" applyFill="1" applyProtection="1">
      <alignment/>
      <protection/>
    </xf>
    <xf numFmtId="0" fontId="7" fillId="0" borderId="0" xfId="21" applyFont="1" applyFill="1" applyProtection="1">
      <alignment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20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Fill="1" applyBorder="1" applyAlignment="1" applyProtection="1">
      <alignment horizontal="right" vertical="center"/>
      <protection/>
    </xf>
    <xf numFmtId="0" fontId="16" fillId="0" borderId="1" xfId="21" applyFont="1" applyFill="1" applyBorder="1" applyAlignment="1" applyProtection="1">
      <alignment vertical="center" wrapText="1"/>
      <protection/>
    </xf>
    <xf numFmtId="165" fontId="16" fillId="0" borderId="33" xfId="21" applyNumberFormat="1" applyFont="1" applyFill="1" applyBorder="1" applyAlignment="1" applyProtection="1">
      <alignment horizontal="right" vertical="center" wrapText="1" indent="1"/>
      <protection/>
    </xf>
    <xf numFmtId="0" fontId="16" fillId="0" borderId="34" xfId="21" applyFont="1" applyFill="1" applyBorder="1" applyAlignment="1" applyProtection="1">
      <alignment horizontal="center" vertical="center" wrapText="1"/>
      <protection/>
    </xf>
    <xf numFmtId="165" fontId="17" fillId="0" borderId="18" xfId="21" applyNumberFormat="1" applyFont="1" applyFill="1" applyBorder="1" applyAlignment="1" applyProtection="1">
      <alignment horizontal="right" vertical="center" wrapText="1" indent="1"/>
      <protection/>
    </xf>
    <xf numFmtId="165" fontId="17" fillId="0" borderId="19" xfId="21" applyNumberFormat="1" applyFont="1" applyFill="1" applyBorder="1" applyAlignment="1" applyProtection="1">
      <alignment horizontal="right" vertical="center" wrapText="1" indent="1"/>
      <protection/>
    </xf>
    <xf numFmtId="0" fontId="16" fillId="0" borderId="28" xfId="21" applyFont="1" applyFill="1" applyBorder="1" applyAlignment="1" applyProtection="1">
      <alignment horizontal="center" vertical="center" wrapText="1"/>
      <protection/>
    </xf>
    <xf numFmtId="0" fontId="16" fillId="0" borderId="32" xfId="21" applyFont="1" applyFill="1" applyBorder="1" applyAlignment="1" applyProtection="1">
      <alignment horizontal="center" vertical="center" wrapText="1"/>
      <protection/>
    </xf>
    <xf numFmtId="165" fontId="17" fillId="0" borderId="35" xfId="2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21" applyFont="1" applyFill="1" applyBorder="1" applyAlignment="1" applyProtection="1">
      <alignment horizontal="left" vertical="center" wrapText="1" indent="1"/>
      <protection/>
    </xf>
    <xf numFmtId="0" fontId="17" fillId="0" borderId="18" xfId="21" applyFont="1" applyFill="1" applyBorder="1" applyAlignment="1" applyProtection="1">
      <alignment horizontal="left" vertical="center" wrapText="1" indent="6"/>
      <protection/>
    </xf>
    <xf numFmtId="165" fontId="17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7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8" xfId="21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32" xfId="21" applyNumberFormat="1" applyFont="1" applyFill="1" applyBorder="1" applyAlignment="1" applyProtection="1">
      <alignment horizontal="right" vertical="center" wrapText="1" indent="1"/>
      <protection/>
    </xf>
    <xf numFmtId="0" fontId="16" fillId="0" borderId="39" xfId="21" applyFont="1" applyFill="1" applyBorder="1" applyAlignment="1" applyProtection="1">
      <alignment horizontal="left" vertical="center" wrapText="1" indent="1"/>
      <protection/>
    </xf>
    <xf numFmtId="165" fontId="20" fillId="0" borderId="24" xfId="0" applyNumberFormat="1" applyFont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12" fillId="0" borderId="0" xfId="0" applyNumberFormat="1" applyFont="1" applyFill="1" applyAlignment="1" applyProtection="1">
      <alignment horizontal="right" vertical="center"/>
      <protection/>
    </xf>
    <xf numFmtId="165" fontId="13" fillId="0" borderId="9" xfId="0" applyNumberFormat="1" applyFont="1" applyFill="1" applyBorder="1" applyAlignment="1" applyProtection="1">
      <alignment horizontal="center" vertical="center" wrapText="1"/>
      <protection/>
    </xf>
    <xf numFmtId="165" fontId="13" fillId="0" borderId="1" xfId="0" applyNumberFormat="1" applyFont="1" applyFill="1" applyBorder="1" applyAlignment="1" applyProtection="1">
      <alignment horizontal="center" vertical="center" wrapText="1"/>
      <protection/>
    </xf>
    <xf numFmtId="165" fontId="13" fillId="0" borderId="28" xfId="0" applyNumberFormat="1" applyFont="1" applyFill="1" applyBorder="1" applyAlignment="1" applyProtection="1">
      <alignment horizontal="center" vertical="center" wrapText="1"/>
      <protection/>
    </xf>
    <xf numFmtId="165" fontId="23" fillId="0" borderId="0" xfId="0" applyNumberFormat="1" applyFont="1" applyFill="1" applyAlignment="1" applyProtection="1">
      <alignment horizontal="center" vertical="center" wrapText="1"/>
      <protection/>
    </xf>
    <xf numFmtId="165" fontId="16" fillId="0" borderId="39" xfId="0" applyNumberFormat="1" applyFont="1" applyFill="1" applyBorder="1" applyAlignment="1" applyProtection="1">
      <alignment horizontal="center" vertical="center" wrapText="1"/>
      <protection/>
    </xf>
    <xf numFmtId="165" fontId="16" fillId="0" borderId="9" xfId="0" applyNumberFormat="1" applyFont="1" applyFill="1" applyBorder="1" applyAlignment="1" applyProtection="1">
      <alignment horizontal="center" vertical="center" wrapText="1"/>
      <protection/>
    </xf>
    <xf numFmtId="165" fontId="16" fillId="0" borderId="1" xfId="0" applyNumberFormat="1" applyFont="1" applyFill="1" applyBorder="1" applyAlignment="1" applyProtection="1">
      <alignment horizontal="center" vertical="center" wrapText="1"/>
      <protection/>
    </xf>
    <xf numFmtId="165" fontId="16" fillId="0" borderId="28" xfId="0" applyNumberFormat="1" applyFont="1" applyFill="1" applyBorder="1" applyAlignment="1" applyProtection="1">
      <alignment horizontal="center" vertical="center" wrapText="1"/>
      <protection/>
    </xf>
    <xf numFmtId="165" fontId="16" fillId="0" borderId="24" xfId="0" applyNumberFormat="1" applyFont="1" applyFill="1" applyBorder="1" applyAlignment="1" applyProtection="1">
      <alignment horizontal="center" vertical="center" wrapText="1"/>
      <protection/>
    </xf>
    <xf numFmtId="165" fontId="16" fillId="0" borderId="8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8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5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42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39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9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1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8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11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9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1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44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32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20" xfId="0" applyNumberFormat="1" applyBorder="1" applyAlignment="1">
      <alignment/>
    </xf>
    <xf numFmtId="165" fontId="17" fillId="0" borderId="13" xfId="0" applyNumberFormat="1" applyFont="1" applyFill="1" applyBorder="1" applyAlignment="1" applyProtection="1">
      <alignment horizontal="left" vertical="center" wrapText="1" indent="3"/>
      <protection locked="0"/>
    </xf>
    <xf numFmtId="165" fontId="17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6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23" xfId="0" applyNumberFormat="1" applyBorder="1" applyAlignment="1">
      <alignment/>
    </xf>
    <xf numFmtId="165" fontId="16" fillId="0" borderId="44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30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18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3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14" xfId="0" applyNumberFormat="1" applyFont="1" applyFill="1" applyBorder="1" applyAlignment="1" applyProtection="1">
      <alignment horizontal="left" vertical="center" wrapText="1" indent="2"/>
      <protection/>
    </xf>
    <xf numFmtId="165" fontId="24" fillId="0" borderId="14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21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24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8" xfId="0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0" applyFont="1" applyAlignment="1" applyProtection="1">
      <alignment horizontal="center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6" fillId="0" borderId="0" xfId="0" applyFont="1" applyFill="1" applyAlignment="1" applyProtection="1">
      <alignment horizontal="right" indent="1"/>
      <protection/>
    </xf>
    <xf numFmtId="3" fontId="13" fillId="0" borderId="0" xfId="0" applyNumberFormat="1" applyFont="1" applyFill="1" applyAlignment="1" applyProtection="1">
      <alignment horizontal="right" indent="1"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12" fillId="0" borderId="27" xfId="0" applyNumberFormat="1" applyFont="1" applyFill="1" applyBorder="1" applyAlignment="1" applyProtection="1">
      <alignment horizontal="right" wrapText="1"/>
      <protection/>
    </xf>
    <xf numFmtId="0" fontId="13" fillId="0" borderId="33" xfId="21" applyFont="1" applyFill="1" applyBorder="1" applyAlignment="1" applyProtection="1">
      <alignment horizontal="center" vertical="center" wrapText="1"/>
      <protection/>
    </xf>
    <xf numFmtId="165" fontId="23" fillId="0" borderId="0" xfId="0" applyNumberFormat="1" applyFont="1" applyFill="1" applyAlignment="1">
      <alignment horizontal="center" vertical="center" wrapText="1"/>
    </xf>
    <xf numFmtId="165" fontId="16" fillId="0" borderId="25" xfId="0" applyNumberFormat="1" applyFont="1" applyFill="1" applyBorder="1" applyAlignment="1" applyProtection="1">
      <alignment horizontal="center" vertical="center" wrapText="1"/>
      <protection/>
    </xf>
    <xf numFmtId="165" fontId="16" fillId="0" borderId="26" xfId="0" applyNumberFormat="1" applyFont="1" applyFill="1" applyBorder="1" applyAlignment="1" applyProtection="1">
      <alignment horizontal="center" vertical="center" wrapText="1"/>
      <protection/>
    </xf>
    <xf numFmtId="165" fontId="16" fillId="0" borderId="46" xfId="0" applyNumberFormat="1" applyFont="1" applyFill="1" applyBorder="1" applyAlignment="1" applyProtection="1">
      <alignment horizontal="center" vertical="center" wrapText="1"/>
      <protection/>
    </xf>
    <xf numFmtId="165" fontId="16" fillId="0" borderId="33" xfId="0" applyNumberFormat="1" applyFont="1" applyFill="1" applyBorder="1" applyAlignment="1" applyProtection="1">
      <alignment horizontal="center" vertical="center" wrapText="1"/>
      <protection/>
    </xf>
    <xf numFmtId="165" fontId="17" fillId="0" borderId="13" xfId="0" applyNumberFormat="1" applyFont="1" applyFill="1" applyBorder="1" applyAlignment="1" applyProtection="1">
      <alignment horizontal="left" vertical="center" wrapText="1"/>
      <protection locked="0"/>
    </xf>
    <xf numFmtId="165" fontId="17" fillId="0" borderId="14" xfId="0" applyNumberFormat="1" applyFont="1" applyFill="1" applyBorder="1" applyAlignment="1" applyProtection="1">
      <alignment vertical="center" wrapText="1"/>
      <protection locked="0"/>
    </xf>
    <xf numFmtId="49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20" xfId="0" applyNumberFormat="1" applyFont="1" applyFill="1" applyBorder="1" applyAlignment="1" applyProtection="1">
      <alignment vertical="center" wrapText="1"/>
      <protection locked="0"/>
    </xf>
    <xf numFmtId="165" fontId="17" fillId="0" borderId="15" xfId="0" applyNumberFormat="1" applyFont="1" applyFill="1" applyBorder="1" applyAlignment="1" applyProtection="1">
      <alignment vertical="center" wrapText="1"/>
      <protection/>
    </xf>
    <xf numFmtId="165" fontId="16" fillId="0" borderId="13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30" xfId="0" applyNumberFormat="1" applyFont="1" applyFill="1" applyBorder="1" applyAlignment="1" applyProtection="1">
      <alignment horizontal="left" vertical="center" wrapText="1"/>
      <protection locked="0"/>
    </xf>
    <xf numFmtId="165" fontId="17" fillId="0" borderId="22" xfId="0" applyNumberFormat="1" applyFont="1" applyFill="1" applyBorder="1" applyAlignment="1" applyProtection="1">
      <alignment vertical="center" wrapText="1"/>
      <protection locked="0"/>
    </xf>
    <xf numFmtId="49" fontId="17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37" xfId="0" applyNumberFormat="1" applyFont="1" applyFill="1" applyBorder="1" applyAlignment="1" applyProtection="1">
      <alignment vertical="center" wrapText="1"/>
      <protection locked="0"/>
    </xf>
    <xf numFmtId="165" fontId="13" fillId="0" borderId="9" xfId="0" applyNumberFormat="1" applyFont="1" applyFill="1" applyBorder="1" applyAlignment="1" applyProtection="1">
      <alignment horizontal="left" vertical="center" wrapText="1"/>
      <protection/>
    </xf>
    <xf numFmtId="165" fontId="16" fillId="0" borderId="1" xfId="0" applyNumberFormat="1" applyFont="1" applyFill="1" applyBorder="1" applyAlignment="1" applyProtection="1">
      <alignment vertical="center" wrapText="1"/>
      <protection/>
    </xf>
    <xf numFmtId="165" fontId="16" fillId="2" borderId="1" xfId="0" applyNumberFormat="1" applyFont="1" applyFill="1" applyBorder="1" applyAlignment="1" applyProtection="1">
      <alignment vertical="center" wrapText="1"/>
      <protection/>
    </xf>
    <xf numFmtId="165" fontId="16" fillId="0" borderId="8" xfId="0" applyNumberFormat="1" applyFont="1" applyFill="1" applyBorder="1" applyAlignment="1" applyProtection="1">
      <alignment vertical="center" wrapText="1"/>
      <protection/>
    </xf>
    <xf numFmtId="165" fontId="16" fillId="0" borderId="0" xfId="0" applyNumberFormat="1" applyFont="1" applyFill="1" applyBorder="1" applyAlignment="1" applyProtection="1">
      <alignment vertical="center" wrapText="1"/>
      <protection/>
    </xf>
    <xf numFmtId="165" fontId="23" fillId="0" borderId="0" xfId="0" applyNumberFormat="1" applyFont="1" applyFill="1" applyAlignment="1">
      <alignment vertical="center" wrapText="1"/>
    </xf>
    <xf numFmtId="165" fontId="12" fillId="0" borderId="0" xfId="0" applyNumberFormat="1" applyFont="1" applyFill="1" applyAlignment="1" applyProtection="1">
      <alignment horizontal="right" wrapText="1"/>
      <protection/>
    </xf>
    <xf numFmtId="0" fontId="13" fillId="0" borderId="8" xfId="21" applyFont="1" applyFill="1" applyBorder="1" applyAlignment="1" applyProtection="1">
      <alignment horizontal="center" vertical="center" wrapText="1"/>
      <protection/>
    </xf>
    <xf numFmtId="165" fontId="6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5" fontId="6" fillId="0" borderId="14" xfId="0" applyNumberFormat="1" applyFont="1" applyFill="1" applyBorder="1" applyAlignment="1" applyProtection="1">
      <alignment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20" xfId="0" applyNumberFormat="1" applyFont="1" applyFill="1" applyBorder="1" applyAlignment="1" applyProtection="1">
      <alignment vertical="center" wrapText="1"/>
      <protection locked="0"/>
    </xf>
    <xf numFmtId="165" fontId="6" fillId="0" borderId="15" xfId="0" applyNumberFormat="1" applyFont="1" applyFill="1" applyBorder="1" applyAlignment="1" applyProtection="1">
      <alignment vertical="center" wrapText="1"/>
      <protection/>
    </xf>
    <xf numFmtId="165" fontId="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5" fontId="6" fillId="0" borderId="22" xfId="0" applyNumberFormat="1" applyFont="1" applyFill="1" applyBorder="1" applyAlignment="1" applyProtection="1">
      <alignment vertical="center" wrapText="1"/>
      <protection locked="0"/>
    </xf>
    <xf numFmtId="49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37" xfId="0" applyNumberFormat="1" applyFont="1" applyFill="1" applyBorder="1" applyAlignment="1" applyProtection="1">
      <alignment vertical="center" wrapText="1"/>
      <protection locked="0"/>
    </xf>
    <xf numFmtId="165" fontId="13" fillId="0" borderId="1" xfId="0" applyNumberFormat="1" applyFont="1" applyFill="1" applyBorder="1" applyAlignment="1" applyProtection="1">
      <alignment vertical="center" wrapText="1"/>
      <protection/>
    </xf>
    <xf numFmtId="165" fontId="13" fillId="2" borderId="1" xfId="0" applyNumberFormat="1" applyFont="1" applyFill="1" applyBorder="1" applyAlignment="1" applyProtection="1">
      <alignment vertical="center" wrapText="1"/>
      <protection/>
    </xf>
    <xf numFmtId="165" fontId="13" fillId="0" borderId="8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6" fillId="0" borderId="0" xfId="0" applyFont="1" applyAlignment="1" applyProtection="1">
      <alignment horizontal="right" vertical="top"/>
      <protection locked="0"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6" fillId="0" borderId="0" xfId="0" applyNumberFormat="1" applyFont="1" applyFill="1" applyAlignment="1" applyProtection="1">
      <alignment vertical="center" wrapText="1"/>
      <protection/>
    </xf>
    <xf numFmtId="165" fontId="4" fillId="0" borderId="0" xfId="0" applyNumberFormat="1" applyFont="1" applyFill="1" applyAlignment="1">
      <alignment vertical="center" wrapText="1"/>
    </xf>
    <xf numFmtId="0" fontId="13" fillId="0" borderId="39" xfId="0" applyFont="1" applyFill="1" applyBorder="1" applyAlignment="1" applyProtection="1">
      <alignment horizontal="center" vertical="center" wrapText="1"/>
      <protection/>
    </xf>
    <xf numFmtId="0" fontId="13" fillId="0" borderId="39" xfId="0" applyFont="1" applyFill="1" applyBorder="1" applyAlignment="1" applyProtection="1">
      <alignment horizontal="center" vertical="center"/>
      <protection/>
    </xf>
    <xf numFmtId="0" fontId="13" fillId="0" borderId="39" xfId="0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Alignment="1">
      <alignment vertical="center"/>
    </xf>
    <xf numFmtId="49" fontId="13" fillId="0" borderId="39" xfId="0" applyNumberFormat="1" applyFont="1" applyFill="1" applyBorder="1" applyAlignment="1" applyProtection="1">
      <alignment horizontal="right" vertical="center" indent="1"/>
      <protection/>
    </xf>
    <xf numFmtId="0" fontId="13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right"/>
      <protection/>
    </xf>
    <xf numFmtId="0" fontId="23" fillId="0" borderId="0" xfId="0" applyFont="1" applyFill="1" applyAlignment="1">
      <alignment vertical="center"/>
    </xf>
    <xf numFmtId="0" fontId="12" fillId="0" borderId="47" xfId="0" applyFont="1" applyFill="1" applyBorder="1" applyAlignment="1" applyProtection="1">
      <alignment horizontal="right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6" fillId="0" borderId="26" xfId="0" applyFont="1" applyFill="1" applyBorder="1" applyAlignment="1" applyProtection="1">
      <alignment horizontal="center" vertical="center" wrapText="1"/>
      <protection/>
    </xf>
    <xf numFmtId="0" fontId="16" fillId="0" borderId="2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49" fontId="17" fillId="0" borderId="17" xfId="21" applyNumberFormat="1" applyFont="1" applyFill="1" applyBorder="1" applyAlignment="1" applyProtection="1">
      <alignment horizontal="center" vertical="center" wrapText="1"/>
      <protection/>
    </xf>
    <xf numFmtId="165" fontId="17" fillId="0" borderId="49" xfId="21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>
      <alignment vertical="center" wrapText="1"/>
    </xf>
    <xf numFmtId="49" fontId="17" fillId="0" borderId="13" xfId="21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vertical="center" wrapText="1"/>
    </xf>
    <xf numFmtId="49" fontId="17" fillId="0" borderId="21" xfId="21" applyNumberFormat="1" applyFont="1" applyFill="1" applyBorder="1" applyAlignment="1" applyProtection="1">
      <alignment horizontal="center" vertical="center" wrapText="1"/>
      <protection/>
    </xf>
    <xf numFmtId="165" fontId="17" fillId="0" borderId="50" xfId="21" applyNumberFormat="1" applyFont="1" applyFill="1" applyBorder="1" applyAlignment="1" applyProtection="1">
      <alignment horizontal="right" vertical="center" wrapText="1" indent="1"/>
      <protection/>
    </xf>
    <xf numFmtId="165" fontId="17" fillId="0" borderId="45" xfId="2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9" xfId="0" applyFont="1" applyBorder="1" applyAlignment="1" applyProtection="1">
      <alignment horizontal="center" wrapText="1"/>
      <protection/>
    </xf>
    <xf numFmtId="0" fontId="18" fillId="0" borderId="22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3" xfId="0" applyFont="1" applyBorder="1" applyAlignment="1" applyProtection="1">
      <alignment horizontal="center" wrapText="1"/>
      <protection/>
    </xf>
    <xf numFmtId="0" fontId="18" fillId="0" borderId="21" xfId="0" applyFont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 indent="1"/>
      <protection/>
    </xf>
    <xf numFmtId="165" fontId="1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0" applyFont="1" applyFill="1" applyAlignment="1">
      <alignment vertical="center" wrapText="1"/>
    </xf>
    <xf numFmtId="49" fontId="17" fillId="0" borderId="10" xfId="21" applyNumberFormat="1" applyFont="1" applyFill="1" applyBorder="1" applyAlignment="1" applyProtection="1">
      <alignment horizontal="center" vertical="center" wrapText="1"/>
      <protection/>
    </xf>
    <xf numFmtId="49" fontId="17" fillId="0" borderId="16" xfId="21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49" fontId="16" fillId="0" borderId="9" xfId="21" applyNumberFormat="1" applyFont="1" applyFill="1" applyBorder="1" applyAlignment="1" applyProtection="1">
      <alignment horizontal="center" vertical="center" wrapText="1"/>
      <protection/>
    </xf>
    <xf numFmtId="0" fontId="19" fillId="0" borderId="9" xfId="0" applyFont="1" applyBorder="1" applyAlignment="1" applyProtection="1">
      <alignment horizontal="center" vertical="center" wrapText="1"/>
      <protection/>
    </xf>
    <xf numFmtId="0" fontId="20" fillId="0" borderId="1" xfId="0" applyFont="1" applyBorder="1" applyAlignment="1" applyProtection="1">
      <alignment horizontal="left" vertical="center" wrapText="1" indent="1"/>
      <protection/>
    </xf>
    <xf numFmtId="0" fontId="0" fillId="0" borderId="51" xfId="0" applyFont="1" applyFill="1" applyBorder="1" applyAlignment="1" applyProtection="1">
      <alignment horizontal="right" vertical="center" wrapText="1" indent="1"/>
      <protection/>
    </xf>
    <xf numFmtId="0" fontId="0" fillId="0" borderId="27" xfId="0" applyFont="1" applyFill="1" applyBorder="1" applyAlignment="1" applyProtection="1">
      <alignment horizontal="right" vertical="center" wrapText="1" indent="1"/>
      <protection/>
    </xf>
    <xf numFmtId="0" fontId="0" fillId="0" borderId="46" xfId="0" applyFont="1" applyFill="1" applyBorder="1" applyAlignment="1" applyProtection="1">
      <alignment horizontal="right" vertical="center" wrapText="1" indent="1"/>
      <protection/>
    </xf>
    <xf numFmtId="0" fontId="23" fillId="0" borderId="48" xfId="0" applyFont="1" applyFill="1" applyBorder="1" applyAlignment="1" applyProtection="1">
      <alignment horizontal="left" vertical="center"/>
      <protection/>
    </xf>
    <xf numFmtId="0" fontId="23" fillId="0" borderId="9" xfId="0" applyFont="1" applyFill="1" applyBorder="1" applyAlignment="1" applyProtection="1">
      <alignment vertical="center" wrapText="1"/>
      <protection/>
    </xf>
    <xf numFmtId="3" fontId="23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8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52" xfId="0" applyFont="1" applyFill="1" applyBorder="1" applyAlignment="1" applyProtection="1">
      <alignment horizontal="left" vertical="center"/>
      <protection/>
    </xf>
    <xf numFmtId="0" fontId="23" fillId="0" borderId="25" xfId="0" applyFont="1" applyFill="1" applyBorder="1" applyAlignment="1" applyProtection="1">
      <alignment vertical="center" wrapText="1"/>
      <protection/>
    </xf>
    <xf numFmtId="3" fontId="2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9" xfId="0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horizontal="center" vertical="center" wrapText="1"/>
      <protection/>
    </xf>
    <xf numFmtId="0" fontId="16" fillId="0" borderId="32" xfId="0" applyFont="1" applyFill="1" applyBorder="1" applyAlignment="1" applyProtection="1">
      <alignment horizontal="center" vertical="center" wrapText="1"/>
      <protection/>
    </xf>
    <xf numFmtId="0" fontId="16" fillId="0" borderId="48" xfId="21" applyFont="1" applyFill="1" applyBorder="1" applyAlignment="1" applyProtection="1">
      <alignment horizontal="center" vertical="center" wrapText="1"/>
      <protection/>
    </xf>
    <xf numFmtId="0" fontId="19" fillId="0" borderId="9" xfId="0" applyFont="1" applyBorder="1" applyAlignment="1" applyProtection="1">
      <alignment horizontal="left" vertical="center" wrapText="1" indent="1"/>
      <protection/>
    </xf>
    <xf numFmtId="165" fontId="16" fillId="0" borderId="44" xfId="21" applyNumberFormat="1" applyFont="1" applyFill="1" applyBorder="1" applyAlignment="1" applyProtection="1">
      <alignment horizontal="right" vertical="center" wrapText="1" indent="1"/>
      <protection/>
    </xf>
    <xf numFmtId="0" fontId="18" fillId="0" borderId="2" xfId="0" applyFont="1" applyBorder="1" applyAlignment="1" applyProtection="1">
      <alignment wrapText="1"/>
      <protection/>
    </xf>
    <xf numFmtId="165" fontId="17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5" xfId="0" applyFont="1" applyBorder="1" applyAlignment="1" applyProtection="1">
      <alignment horizontal="center" wrapText="1"/>
      <protection/>
    </xf>
    <xf numFmtId="0" fontId="16" fillId="0" borderId="9" xfId="21" applyFont="1" applyFill="1" applyBorder="1" applyAlignment="1" applyProtection="1">
      <alignment vertical="center" wrapText="1"/>
      <protection/>
    </xf>
    <xf numFmtId="49" fontId="17" fillId="0" borderId="54" xfId="21" applyNumberFormat="1" applyFont="1" applyFill="1" applyBorder="1" applyAlignment="1" applyProtection="1">
      <alignment horizontal="center" vertical="center" wrapText="1"/>
      <protection/>
    </xf>
    <xf numFmtId="0" fontId="17" fillId="0" borderId="10" xfId="21" applyFont="1" applyFill="1" applyBorder="1" applyAlignment="1" applyProtection="1">
      <alignment horizontal="left" vertical="center" wrapText="1" indent="1"/>
      <protection/>
    </xf>
    <xf numFmtId="0" fontId="17" fillId="0" borderId="13" xfId="21" applyFont="1" applyFill="1" applyBorder="1" applyAlignment="1" applyProtection="1">
      <alignment horizontal="left" vertical="center" wrapText="1" indent="1"/>
      <protection/>
    </xf>
    <xf numFmtId="0" fontId="18" fillId="0" borderId="13" xfId="0" applyFont="1" applyBorder="1" applyAlignment="1" applyProtection="1">
      <alignment horizontal="left" vertical="center" wrapText="1" indent="1"/>
      <protection/>
    </xf>
    <xf numFmtId="0" fontId="17" fillId="0" borderId="13" xfId="21" applyFont="1" applyFill="1" applyBorder="1" applyAlignment="1" applyProtection="1">
      <alignment horizontal="left" vertical="center" wrapText="1" indent="6"/>
      <protection/>
    </xf>
    <xf numFmtId="49" fontId="17" fillId="0" borderId="42" xfId="21" applyNumberFormat="1" applyFont="1" applyFill="1" applyBorder="1" applyAlignment="1" applyProtection="1">
      <alignment horizontal="center" vertical="center" wrapText="1"/>
      <protection/>
    </xf>
    <xf numFmtId="0" fontId="17" fillId="0" borderId="16" xfId="21" applyFont="1" applyFill="1" applyBorder="1" applyAlignment="1" applyProtection="1">
      <alignment horizontal="left" vertical="center" wrapText="1" indent="6"/>
      <protection/>
    </xf>
    <xf numFmtId="49" fontId="17" fillId="0" borderId="30" xfId="21" applyNumberFormat="1" applyFont="1" applyFill="1" applyBorder="1" applyAlignment="1" applyProtection="1">
      <alignment horizontal="center" vertical="center" wrapText="1"/>
      <protection/>
    </xf>
    <xf numFmtId="0" fontId="17" fillId="0" borderId="16" xfId="21" applyFont="1" applyFill="1" applyBorder="1" applyAlignment="1" applyProtection="1">
      <alignment horizontal="left" vertical="center" wrapText="1" indent="1"/>
      <protection/>
    </xf>
    <xf numFmtId="0" fontId="19" fillId="0" borderId="25" xfId="0" applyFont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left" vertical="center"/>
      <protection/>
    </xf>
    <xf numFmtId="0" fontId="23" fillId="0" borderId="28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right" vertical="center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Border="1" applyAlignment="1" applyProtection="1">
      <alignment horizontal="right" vertical="center" indent="1"/>
      <protection/>
    </xf>
    <xf numFmtId="0" fontId="17" fillId="0" borderId="0" xfId="0" applyFont="1" applyAlignment="1">
      <alignment/>
    </xf>
    <xf numFmtId="0" fontId="16" fillId="0" borderId="32" xfId="0" applyFont="1" applyFill="1" applyBorder="1" applyAlignment="1" applyProtection="1">
      <alignment horizontal="center" vertical="center"/>
      <protection/>
    </xf>
    <xf numFmtId="49" fontId="16" fillId="0" borderId="44" xfId="0" applyNumberFormat="1" applyFont="1" applyFill="1" applyBorder="1" applyAlignment="1" applyProtection="1">
      <alignment horizontal="right" vertical="center" indent="1"/>
      <protection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55" xfId="0" applyFont="1" applyFill="1" applyBorder="1" applyAlignment="1" applyProtection="1">
      <alignment horizontal="center" vertical="center" wrapText="1"/>
      <protection/>
    </xf>
    <xf numFmtId="0" fontId="16" fillId="0" borderId="7" xfId="0" applyFont="1" applyFill="1" applyBorder="1" applyAlignment="1" applyProtection="1">
      <alignment horizontal="center" vertical="center"/>
      <protection/>
    </xf>
    <xf numFmtId="0" fontId="29" fillId="0" borderId="47" xfId="0" applyFont="1" applyFill="1" applyBorder="1" applyAlignment="1" applyProtection="1">
      <alignment horizontal="right"/>
      <protection/>
    </xf>
    <xf numFmtId="0" fontId="16" fillId="0" borderId="39" xfId="0" applyFont="1" applyFill="1" applyBorder="1" applyAlignment="1" applyProtection="1">
      <alignment horizontal="center" vertical="center" wrapText="1"/>
      <protection/>
    </xf>
    <xf numFmtId="0" fontId="16" fillId="0" borderId="39" xfId="0" applyFont="1" applyBorder="1" applyAlignment="1">
      <alignment horizontal="center" vertical="center" wrapText="1"/>
    </xf>
    <xf numFmtId="0" fontId="16" fillId="0" borderId="39" xfId="21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horizontal="left" vertical="center" wrapText="1" inden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165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165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28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0" fontId="17" fillId="0" borderId="42" xfId="0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right" vertical="center" wrapText="1" indent="1"/>
      <protection/>
    </xf>
    <xf numFmtId="0" fontId="17" fillId="0" borderId="56" xfId="0" applyFont="1" applyFill="1" applyBorder="1" applyAlignment="1" applyProtection="1">
      <alignment vertical="center" wrapText="1"/>
      <protection/>
    </xf>
    <xf numFmtId="0" fontId="16" fillId="0" borderId="9" xfId="0" applyFont="1" applyFill="1" applyBorder="1" applyAlignment="1" applyProtection="1">
      <alignment horizontal="left" vertical="center"/>
      <protection/>
    </xf>
    <xf numFmtId="0" fontId="16" fillId="0" borderId="1" xfId="0" applyFont="1" applyFill="1" applyBorder="1" applyAlignment="1" applyProtection="1">
      <alignment vertical="center" wrapText="1"/>
      <protection/>
    </xf>
    <xf numFmtId="3" fontId="1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" xfId="0" applyFont="1" applyBorder="1" applyAlignment="1">
      <alignment/>
    </xf>
    <xf numFmtId="0" fontId="17" fillId="0" borderId="24" xfId="0" applyFont="1" applyBorder="1" applyAlignment="1">
      <alignment/>
    </xf>
    <xf numFmtId="49" fontId="31" fillId="0" borderId="0" xfId="0" applyNumberFormat="1" applyFont="1" applyFill="1" applyBorder="1" applyAlignment="1" applyProtection="1">
      <alignment horizontal="right" vertical="center" inden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7" xfId="0" applyFont="1" applyFill="1" applyBorder="1" applyAlignment="1" applyProtection="1">
      <alignment horizontal="center" vertical="center"/>
      <protection/>
    </xf>
    <xf numFmtId="49" fontId="13" fillId="0" borderId="44" xfId="0" applyNumberFormat="1" applyFont="1" applyFill="1" applyBorder="1" applyAlignment="1" applyProtection="1">
      <alignment horizontal="right" vertical="center" indent="1"/>
      <protection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13" fillId="0" borderId="48" xfId="0" applyFont="1" applyFill="1" applyBorder="1" applyAlignment="1" applyProtection="1">
      <alignment vertical="center"/>
      <protection/>
    </xf>
    <xf numFmtId="0" fontId="13" fillId="0" borderId="32" xfId="0" applyFont="1" applyFill="1" applyBorder="1" applyAlignment="1" applyProtection="1">
      <alignment vertical="center"/>
      <protection/>
    </xf>
    <xf numFmtId="0" fontId="12" fillId="0" borderId="32" xfId="0" applyFont="1" applyFill="1" applyBorder="1" applyAlignment="1" applyProtection="1">
      <alignment horizontal="right"/>
      <protection/>
    </xf>
    <xf numFmtId="0" fontId="23" fillId="0" borderId="32" xfId="0" applyFont="1" applyFill="1" applyBorder="1" applyAlignment="1">
      <alignment vertical="center"/>
    </xf>
    <xf numFmtId="0" fontId="12" fillId="0" borderId="44" xfId="0" applyFont="1" applyFill="1" applyBorder="1" applyAlignment="1" applyProtection="1">
      <alignment horizontal="right"/>
      <protection/>
    </xf>
    <xf numFmtId="0" fontId="13" fillId="0" borderId="39" xfId="0" applyFont="1" applyBorder="1" applyAlignment="1">
      <alignment horizontal="center" vertical="center" wrapText="1"/>
    </xf>
    <xf numFmtId="0" fontId="13" fillId="0" borderId="39" xfId="21" applyFont="1" applyFill="1" applyBorder="1" applyAlignment="1" applyProtection="1">
      <alignment horizontal="center" vertical="center" wrapText="1"/>
      <protection/>
    </xf>
    <xf numFmtId="165" fontId="16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1" xfId="0" applyFont="1" applyBorder="1" applyAlignment="1" applyProtection="1">
      <alignment horizontal="left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" xfId="0" applyFont="1" applyFill="1" applyBorder="1" applyAlignment="1" applyProtection="1">
      <alignment horizontal="left" vertical="center" wrapText="1" indent="1"/>
      <protection/>
    </xf>
    <xf numFmtId="0" fontId="0" fillId="0" borderId="42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right" vertical="center" wrapText="1" indent="1"/>
      <protection/>
    </xf>
    <xf numFmtId="0" fontId="0" fillId="0" borderId="56" xfId="0" applyFill="1" applyBorder="1" applyAlignment="1" applyProtection="1">
      <alignment vertical="center" wrapText="1"/>
      <protection/>
    </xf>
    <xf numFmtId="0" fontId="23" fillId="0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>
      <alignment/>
    </xf>
    <xf numFmtId="0" fontId="0" fillId="0" borderId="24" xfId="0" applyBorder="1" applyAlignment="1">
      <alignment/>
    </xf>
    <xf numFmtId="3" fontId="23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5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8" xfId="0" applyFont="1" applyBorder="1" applyAlignment="1" applyProtection="1">
      <alignment horizontal="left" wrapText="1" indent="1"/>
      <protection/>
    </xf>
    <xf numFmtId="0" fontId="16" fillId="0" borderId="48" xfId="0" applyFont="1" applyFill="1" applyBorder="1" applyAlignment="1" applyProtection="1">
      <alignment horizontal="center" vertical="center" wrapText="1"/>
      <protection/>
    </xf>
    <xf numFmtId="165" fontId="17" fillId="0" borderId="1" xfId="0" applyNumberFormat="1" applyFont="1" applyFill="1" applyBorder="1" applyAlignment="1" applyProtection="1">
      <alignment horizontal="right" vertical="center" wrapText="1" indent="1"/>
      <protection/>
    </xf>
    <xf numFmtId="165" fontId="7" fillId="0" borderId="0" xfId="21" applyNumberFormat="1" applyFont="1" applyFill="1" applyBorder="1" applyAlignment="1" applyProtection="1">
      <alignment horizontal="center" vertical="center"/>
      <protection/>
    </xf>
    <xf numFmtId="165" fontId="11" fillId="0" borderId="27" xfId="21" applyNumberFormat="1" applyFont="1" applyFill="1" applyBorder="1" applyAlignment="1" applyProtection="1">
      <alignment horizontal="left" vertical="center"/>
      <protection/>
    </xf>
    <xf numFmtId="0" fontId="13" fillId="0" borderId="9" xfId="21" applyFont="1" applyFill="1" applyBorder="1" applyAlignment="1" applyProtection="1">
      <alignment horizontal="center" vertical="center" wrapText="1"/>
      <protection/>
    </xf>
    <xf numFmtId="0" fontId="13" fillId="0" borderId="1" xfId="21" applyFont="1" applyFill="1" applyBorder="1" applyAlignment="1" applyProtection="1">
      <alignment horizontal="center" vertical="center" wrapText="1"/>
      <protection/>
    </xf>
    <xf numFmtId="0" fontId="13" fillId="0" borderId="12" xfId="21" applyFont="1" applyFill="1" applyBorder="1" applyAlignment="1" applyProtection="1">
      <alignment horizontal="center" vertical="center" wrapText="1"/>
      <protection/>
    </xf>
    <xf numFmtId="0" fontId="7" fillId="0" borderId="0" xfId="21" applyFont="1" applyFill="1" applyBorder="1" applyAlignment="1" applyProtection="1">
      <alignment horizontal="center"/>
      <protection/>
    </xf>
    <xf numFmtId="165" fontId="11" fillId="0" borderId="27" xfId="21" applyNumberFormat="1" applyFont="1" applyFill="1" applyBorder="1" applyAlignment="1" applyProtection="1">
      <alignment horizontal="left"/>
      <protection/>
    </xf>
    <xf numFmtId="165" fontId="25" fillId="0" borderId="7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0" applyNumberFormat="1" applyFont="1" applyFill="1" applyBorder="1" applyAlignment="1" applyProtection="1">
      <alignment horizontal="center" textRotation="180" wrapText="1"/>
      <protection/>
    </xf>
    <xf numFmtId="165" fontId="13" fillId="0" borderId="39" xfId="0" applyNumberFormat="1" applyFont="1" applyFill="1" applyBorder="1" applyAlignment="1" applyProtection="1">
      <alignment horizontal="center" vertical="center" wrapText="1"/>
      <protection/>
    </xf>
    <xf numFmtId="165" fontId="13" fillId="0" borderId="9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Border="1" applyAlignment="1">
      <alignment horizontal="center" vertical="center" wrapText="1"/>
    </xf>
    <xf numFmtId="0" fontId="13" fillId="0" borderId="39" xfId="0" applyFont="1" applyFill="1" applyBorder="1" applyAlignment="1" applyProtection="1">
      <alignment horizontal="center" vertical="center"/>
      <protection/>
    </xf>
    <xf numFmtId="0" fontId="13" fillId="0" borderId="39" xfId="0" applyFont="1" applyFill="1" applyBorder="1" applyAlignment="1" applyProtection="1">
      <alignment horizontal="center" vertical="center" wrapText="1"/>
      <protection/>
    </xf>
    <xf numFmtId="0" fontId="13" fillId="0" borderId="57" xfId="0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horizontal="center" vertical="center"/>
      <protection/>
    </xf>
    <xf numFmtId="0" fontId="16" fillId="0" borderId="39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/>
      <protection/>
    </xf>
  </cellXfs>
  <cellStyles count="11">
    <cellStyle name="Normal" xfId="0"/>
    <cellStyle name="Comma" xfId="15"/>
    <cellStyle name="Comma [0]" xfId="16"/>
    <cellStyle name="Ezres 2" xfId="17"/>
    <cellStyle name="Ezres 3" xfId="18"/>
    <cellStyle name="Hiperhivatkozás" xfId="19"/>
    <cellStyle name="Már látott hiperhivatkozás" xfId="20"/>
    <cellStyle name="Normál_KVRENMUNKA" xfId="21"/>
    <cellStyle name="Currency" xfId="22"/>
    <cellStyle name="Currency [0]" xfId="23"/>
    <cellStyle name="Percent" xfId="24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9933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CC6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egyz&#337;\Local%20Settings\Temporary%20Internet%20Files\Content.IE5\GU9RWMOQ\Besz&#225;mol&#243;%202016%20I%20f&#233;l&#233;v%20Elek\IDOKOZBES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"/>
      <sheetName val="4.sz.mell."/>
      <sheetName val="5.1. sz. mell"/>
      <sheetName val="5.1.1. sz. mell"/>
      <sheetName val="5.1.2. sz. mell"/>
      <sheetName val="5.1.3. sz. mell"/>
      <sheetName val="6. sz. mell"/>
      <sheetName val="7. sz. mell"/>
      <sheetName val="8. sz. mell"/>
      <sheetName val="9. sz. mell"/>
      <sheetName val="1. tájékoztató"/>
      <sheetName val="2. tájékoztató"/>
    </sheetNames>
    <sheetDataSet>
      <sheetData sheetId="8">
        <row r="3">
          <cell r="D3" t="str">
            <v>Felhasználás   2015. XII. 31-ig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41"/>
  <sheetViews>
    <sheetView zoomScale="101" zoomScaleNormal="101" workbookViewId="0" topLeftCell="A1">
      <selection activeCell="A1" sqref="A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1" t="s">
        <v>0</v>
      </c>
      <c r="B1" s="2"/>
    </row>
    <row r="2" spans="1:2" ht="12.75">
      <c r="A2" s="2"/>
      <c r="B2" s="2"/>
    </row>
    <row r="3" spans="1:2" ht="12.75">
      <c r="A3" s="3"/>
      <c r="B3" s="3"/>
    </row>
    <row r="4" spans="1:2" ht="15.75">
      <c r="A4" s="4"/>
      <c r="B4" s="5"/>
    </row>
    <row r="5" spans="1:2" ht="15.75">
      <c r="A5" s="4"/>
      <c r="B5" s="5"/>
    </row>
    <row r="6" spans="1:2" s="6" customFormat="1" ht="15.75">
      <c r="A6" s="4" t="s">
        <v>1</v>
      </c>
      <c r="B6" s="3"/>
    </row>
    <row r="7" spans="1:2" s="6" customFormat="1" ht="12.75">
      <c r="A7" s="3"/>
      <c r="B7" s="3"/>
    </row>
    <row r="8" spans="1:2" s="6" customFormat="1" ht="12.75">
      <c r="A8" s="3"/>
      <c r="B8" s="3"/>
    </row>
    <row r="9" spans="1:2" ht="12.75">
      <c r="A9" s="3" t="s">
        <v>2</v>
      </c>
      <c r="B9" s="3" t="s">
        <v>3</v>
      </c>
    </row>
    <row r="10" spans="1:2" ht="12.75">
      <c r="A10" s="3" t="s">
        <v>4</v>
      </c>
      <c r="B10" s="3" t="s">
        <v>5</v>
      </c>
    </row>
    <row r="11" spans="1:2" ht="12.75">
      <c r="A11" s="3" t="s">
        <v>6</v>
      </c>
      <c r="B11" s="3" t="s">
        <v>7</v>
      </c>
    </row>
    <row r="12" spans="1:2" ht="12.75">
      <c r="A12" s="3"/>
      <c r="B12" s="3"/>
    </row>
    <row r="13" spans="1:2" ht="15.75">
      <c r="A13" s="4" t="str">
        <f>+CONCATENATE(LEFT(A6,4),". évi előirányzat módosítások BEVÉTELEK")</f>
        <v>2016. évi előirányzat módosítások BEVÉTELEK</v>
      </c>
      <c r="B13" s="5"/>
    </row>
    <row r="14" spans="1:2" ht="12.75">
      <c r="A14" s="3"/>
      <c r="B14" s="3"/>
    </row>
    <row r="15" spans="1:2" s="6" customFormat="1" ht="12.75">
      <c r="A15" s="3" t="s">
        <v>8</v>
      </c>
      <c r="B15" s="3" t="s">
        <v>9</v>
      </c>
    </row>
    <row r="16" spans="1:2" ht="12.75">
      <c r="A16" s="3" t="s">
        <v>10</v>
      </c>
      <c r="B16" s="3" t="s">
        <v>11</v>
      </c>
    </row>
    <row r="17" spans="1:2" ht="12.75">
      <c r="A17" s="3" t="s">
        <v>12</v>
      </c>
      <c r="B17" s="3" t="s">
        <v>13</v>
      </c>
    </row>
    <row r="18" spans="1:2" ht="12.75">
      <c r="A18" s="3"/>
      <c r="B18" s="3"/>
    </row>
    <row r="19" spans="1:2" ht="14.25">
      <c r="A19" s="7" t="str">
        <f>+CONCATENATE(LEFT(A6,4),". módosítás utáni módosított előrirányzatok BEVÉTELEK")</f>
        <v>2016. módosítás utáni módosított előrirányzatok BEVÉTELEK</v>
      </c>
      <c r="B19" s="5"/>
    </row>
    <row r="20" spans="1:2" ht="12.75">
      <c r="A20" s="3"/>
      <c r="B20" s="3"/>
    </row>
    <row r="21" spans="1:2" ht="12.75">
      <c r="A21" s="3" t="s">
        <v>14</v>
      </c>
      <c r="B21" s="3" t="s">
        <v>15</v>
      </c>
    </row>
    <row r="22" spans="1:2" ht="12.75">
      <c r="A22" s="3" t="s">
        <v>16</v>
      </c>
      <c r="B22" s="3" t="s">
        <v>17</v>
      </c>
    </row>
    <row r="23" spans="1:2" ht="12.75">
      <c r="A23" s="3" t="s">
        <v>18</v>
      </c>
      <c r="B23" s="3" t="s">
        <v>19</v>
      </c>
    </row>
    <row r="24" spans="1:2" ht="12.75">
      <c r="A24" s="3"/>
      <c r="B24" s="3"/>
    </row>
    <row r="25" spans="1:2" ht="15.75">
      <c r="A25" s="4" t="str">
        <f>+CONCATENATE(LEFT(A6,4),". évi eredeti előirányzat KIADÁSOK")</f>
        <v>2016. évi eredeti előirányzat KIADÁSOK</v>
      </c>
      <c r="B25" s="5"/>
    </row>
    <row r="26" spans="1:2" ht="12.75">
      <c r="A26" s="3"/>
      <c r="B26" s="3"/>
    </row>
    <row r="27" spans="1:2" ht="12.75">
      <c r="A27" s="3" t="s">
        <v>20</v>
      </c>
      <c r="B27" s="3" t="s">
        <v>21</v>
      </c>
    </row>
    <row r="28" spans="1:2" ht="12.75">
      <c r="A28" s="3" t="s">
        <v>22</v>
      </c>
      <c r="B28" s="3" t="s">
        <v>23</v>
      </c>
    </row>
    <row r="29" spans="1:2" ht="12.75">
      <c r="A29" s="3" t="s">
        <v>24</v>
      </c>
      <c r="B29" s="3" t="s">
        <v>25</v>
      </c>
    </row>
    <row r="30" spans="1:2" ht="12.75">
      <c r="A30" s="3"/>
      <c r="B30" s="3"/>
    </row>
    <row r="31" spans="1:2" ht="15.75">
      <c r="A31" s="4" t="str">
        <f>+CONCATENATE(LEFT(A6,4),". évi előirányzat módosítások KIADÁSOK")</f>
        <v>2016. évi előirányzat módosítások KIADÁSOK</v>
      </c>
      <c r="B31" s="5"/>
    </row>
    <row r="32" spans="1:2" ht="12.75">
      <c r="A32" s="3"/>
      <c r="B32" s="3"/>
    </row>
    <row r="33" spans="1:2" ht="12.75">
      <c r="A33" s="3" t="s">
        <v>26</v>
      </c>
      <c r="B33" s="3" t="s">
        <v>27</v>
      </c>
    </row>
    <row r="34" spans="1:2" ht="12.75">
      <c r="A34" s="3" t="s">
        <v>28</v>
      </c>
      <c r="B34" s="3" t="s">
        <v>29</v>
      </c>
    </row>
    <row r="35" spans="1:2" ht="12.75">
      <c r="A35" s="3" t="s">
        <v>30</v>
      </c>
      <c r="B35" s="3" t="s">
        <v>31</v>
      </c>
    </row>
    <row r="36" spans="1:2" ht="12.75">
      <c r="A36" s="3"/>
      <c r="B36" s="3"/>
    </row>
    <row r="37" spans="1:2" ht="15.75">
      <c r="A37" s="8" t="str">
        <f>+CONCATENATE(LEFT(A6,4),". módosítás utáni módosított előirányzatok KIADÁSOK")</f>
        <v>2016. módosítás utáni módosított előirányzatok KIADÁSOK</v>
      </c>
      <c r="B37" s="5"/>
    </row>
    <row r="38" spans="1:2" ht="12.75">
      <c r="A38" s="3"/>
      <c r="B38" s="3"/>
    </row>
    <row r="39" spans="1:2" ht="12.75">
      <c r="A39" s="3" t="s">
        <v>32</v>
      </c>
      <c r="B39" s="3" t="s">
        <v>33</v>
      </c>
    </row>
    <row r="40" spans="1:2" ht="12.75">
      <c r="A40" s="3" t="s">
        <v>34</v>
      </c>
      <c r="B40" s="3" t="s">
        <v>35</v>
      </c>
    </row>
    <row r="41" spans="1:2" ht="12.75">
      <c r="A41" s="3" t="s">
        <v>36</v>
      </c>
      <c r="B41" s="3" t="s">
        <v>37</v>
      </c>
    </row>
  </sheetData>
  <sheetProtection sheet="1" objects="1" scenarios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159"/>
  <sheetViews>
    <sheetView zoomScale="101" zoomScaleNormal="101" workbookViewId="0" topLeftCell="A1">
      <selection activeCell="G144" sqref="G144"/>
    </sheetView>
  </sheetViews>
  <sheetFormatPr defaultColWidth="9.00390625" defaultRowHeight="12.75"/>
  <cols>
    <col min="1" max="1" width="13.375" style="244" customWidth="1"/>
    <col min="2" max="2" width="62.00390625" style="245" customWidth="1"/>
    <col min="3" max="3" width="12.625" style="246" customWidth="1"/>
    <col min="4" max="4" width="12.375" style="247" customWidth="1"/>
    <col min="5" max="7" width="11.875" style="247" customWidth="1"/>
    <col min="8" max="8" width="14.125" style="247" customWidth="1"/>
    <col min="9" max="16384" width="9.375" style="247" customWidth="1"/>
  </cols>
  <sheetData>
    <row r="1" ht="12.75">
      <c r="H1" s="248" t="s">
        <v>455</v>
      </c>
    </row>
    <row r="2" spans="1:8" s="251" customFormat="1" ht="16.5" customHeight="1">
      <c r="A2" s="249"/>
      <c r="B2" s="250"/>
      <c r="H2" s="248" t="s">
        <v>456</v>
      </c>
    </row>
    <row r="3" spans="1:8" s="255" customFormat="1" ht="21" customHeight="1">
      <c r="A3" s="252" t="s">
        <v>324</v>
      </c>
      <c r="B3" s="413" t="s">
        <v>457</v>
      </c>
      <c r="C3" s="413"/>
      <c r="D3" s="413"/>
      <c r="E3" s="253"/>
      <c r="F3" s="253"/>
      <c r="G3" s="253"/>
      <c r="H3" s="254" t="s">
        <v>458</v>
      </c>
    </row>
    <row r="4" spans="1:8" s="255" customFormat="1" ht="24">
      <c r="A4" s="252" t="s">
        <v>459</v>
      </c>
      <c r="B4" s="413" t="s">
        <v>460</v>
      </c>
      <c r="C4" s="413"/>
      <c r="D4" s="413"/>
      <c r="E4" s="253"/>
      <c r="F4" s="253"/>
      <c r="G4" s="253"/>
      <c r="H4" s="256" t="s">
        <v>458</v>
      </c>
    </row>
    <row r="5" spans="1:8" s="259" customFormat="1" ht="15.75" customHeight="1">
      <c r="A5" s="257"/>
      <c r="B5" s="257"/>
      <c r="C5" s="258"/>
      <c r="H5" s="260" t="s">
        <v>461</v>
      </c>
    </row>
    <row r="6" spans="1:8" ht="36">
      <c r="A6" s="261" t="s">
        <v>462</v>
      </c>
      <c r="B6" s="262" t="s">
        <v>463</v>
      </c>
      <c r="C6" s="13" t="s">
        <v>43</v>
      </c>
      <c r="D6" s="13" t="s">
        <v>317</v>
      </c>
      <c r="E6" s="13" t="s">
        <v>45</v>
      </c>
      <c r="F6" s="13" t="s">
        <v>46</v>
      </c>
      <c r="G6" s="13" t="s">
        <v>47</v>
      </c>
      <c r="H6" s="231" t="str">
        <f>+CONCATENATE(LEFT(ÖSSZEFÜGGÉSEK!A7,4),"2016.12.31.",CHAR(10),"Módosítás utáni")</f>
        <v>2016.12.31.
Módosítás utáni</v>
      </c>
    </row>
    <row r="7" spans="1:8" s="266" customFormat="1" ht="12.75" customHeight="1">
      <c r="A7" s="263" t="s">
        <v>48</v>
      </c>
      <c r="B7" s="264" t="s">
        <v>49</v>
      </c>
      <c r="C7" s="264" t="s">
        <v>50</v>
      </c>
      <c r="D7" s="265" t="s">
        <v>51</v>
      </c>
      <c r="E7" s="265" t="s">
        <v>52</v>
      </c>
      <c r="F7" s="265" t="s">
        <v>53</v>
      </c>
      <c r="G7" s="265" t="s">
        <v>54</v>
      </c>
      <c r="H7" s="20" t="s">
        <v>55</v>
      </c>
    </row>
    <row r="8" spans="1:8" s="266" customFormat="1" ht="15.75" customHeight="1">
      <c r="A8" s="414" t="s">
        <v>322</v>
      </c>
      <c r="B8" s="414"/>
      <c r="C8" s="414"/>
      <c r="D8" s="414"/>
      <c r="E8" s="414"/>
      <c r="F8" s="414"/>
      <c r="G8" s="414"/>
      <c r="H8" s="414"/>
    </row>
    <row r="9" spans="1:8" s="266" customFormat="1" ht="12" customHeight="1">
      <c r="A9" s="70" t="s">
        <v>56</v>
      </c>
      <c r="B9" s="23" t="s">
        <v>57</v>
      </c>
      <c r="C9" s="24">
        <f aca="true" t="shared" si="0" ref="C9:H9">+C10+C11+C12+C13+C14+C15</f>
        <v>392936</v>
      </c>
      <c r="D9" s="85">
        <f t="shared" si="0"/>
        <v>0</v>
      </c>
      <c r="E9" s="24">
        <f t="shared" si="0"/>
        <v>4463</v>
      </c>
      <c r="F9" s="24">
        <f t="shared" si="0"/>
        <v>5923</v>
      </c>
      <c r="G9" s="24">
        <f t="shared" si="0"/>
        <v>21408</v>
      </c>
      <c r="H9" s="25">
        <f t="shared" si="0"/>
        <v>424730</v>
      </c>
    </row>
    <row r="10" spans="1:8" s="269" customFormat="1" ht="12" customHeight="1">
      <c r="A10" s="267" t="s">
        <v>58</v>
      </c>
      <c r="B10" s="42" t="s">
        <v>59</v>
      </c>
      <c r="C10" s="43">
        <v>176307</v>
      </c>
      <c r="D10" s="115"/>
      <c r="E10" s="43"/>
      <c r="F10" s="120"/>
      <c r="G10" s="120">
        <v>149</v>
      </c>
      <c r="H10" s="268">
        <f aca="true" t="shared" si="1" ref="H10:H15">C10+D10+E10+F10+G10</f>
        <v>176456</v>
      </c>
    </row>
    <row r="11" spans="1:8" s="271" customFormat="1" ht="12" customHeight="1">
      <c r="A11" s="270" t="s">
        <v>60</v>
      </c>
      <c r="B11" s="32" t="s">
        <v>61</v>
      </c>
      <c r="C11" s="33">
        <v>88856</v>
      </c>
      <c r="D11" s="88"/>
      <c r="E11" s="33"/>
      <c r="F11" s="45">
        <v>1164</v>
      </c>
      <c r="G11" s="120"/>
      <c r="H11" s="268">
        <f t="shared" si="1"/>
        <v>90020</v>
      </c>
    </row>
    <row r="12" spans="1:8" s="271" customFormat="1" ht="12" customHeight="1">
      <c r="A12" s="270" t="s">
        <v>62</v>
      </c>
      <c r="B12" s="32" t="s">
        <v>63</v>
      </c>
      <c r="C12" s="33">
        <v>122176</v>
      </c>
      <c r="D12" s="88"/>
      <c r="E12" s="33">
        <v>2410</v>
      </c>
      <c r="F12" s="45">
        <v>4036</v>
      </c>
      <c r="G12" s="120"/>
      <c r="H12" s="268">
        <f t="shared" si="1"/>
        <v>128622</v>
      </c>
    </row>
    <row r="13" spans="1:8" s="271" customFormat="1" ht="12" customHeight="1">
      <c r="A13" s="270" t="s">
        <v>64</v>
      </c>
      <c r="B13" s="32" t="s">
        <v>65</v>
      </c>
      <c r="C13" s="33">
        <v>5597</v>
      </c>
      <c r="D13" s="88"/>
      <c r="E13" s="33">
        <v>73</v>
      </c>
      <c r="F13" s="45"/>
      <c r="G13" s="120"/>
      <c r="H13" s="268">
        <f t="shared" si="1"/>
        <v>5670</v>
      </c>
    </row>
    <row r="14" spans="1:8" s="271" customFormat="1" ht="12" customHeight="1">
      <c r="A14" s="270" t="s">
        <v>66</v>
      </c>
      <c r="B14" s="32" t="s">
        <v>464</v>
      </c>
      <c r="C14" s="33"/>
      <c r="D14" s="88"/>
      <c r="E14" s="33">
        <v>1980</v>
      </c>
      <c r="F14" s="45">
        <v>723</v>
      </c>
      <c r="G14" s="120">
        <v>21259</v>
      </c>
      <c r="H14" s="268">
        <f t="shared" si="1"/>
        <v>23962</v>
      </c>
    </row>
    <row r="15" spans="1:8" s="269" customFormat="1" ht="12" customHeight="1">
      <c r="A15" s="272" t="s">
        <v>68</v>
      </c>
      <c r="B15" s="50" t="s">
        <v>69</v>
      </c>
      <c r="C15" s="48"/>
      <c r="D15" s="118"/>
      <c r="E15" s="48"/>
      <c r="F15" s="119"/>
      <c r="G15" s="119"/>
      <c r="H15" s="268">
        <f t="shared" si="1"/>
        <v>0</v>
      </c>
    </row>
    <row r="16" spans="1:8" s="269" customFormat="1" ht="12" customHeight="1">
      <c r="A16" s="70" t="s">
        <v>70</v>
      </c>
      <c r="B16" s="40" t="s">
        <v>71</v>
      </c>
      <c r="C16" s="24">
        <f aca="true" t="shared" si="2" ref="C16:H16">+C17+C18+C19+C20+C21</f>
        <v>311</v>
      </c>
      <c r="D16" s="85">
        <f t="shared" si="2"/>
        <v>438187</v>
      </c>
      <c r="E16" s="85">
        <f t="shared" si="2"/>
        <v>505</v>
      </c>
      <c r="F16" s="85">
        <f t="shared" si="2"/>
        <v>11455</v>
      </c>
      <c r="G16" s="85">
        <f t="shared" si="2"/>
        <v>0</v>
      </c>
      <c r="H16" s="25">
        <f t="shared" si="2"/>
        <v>450458</v>
      </c>
    </row>
    <row r="17" spans="1:8" s="269" customFormat="1" ht="12" customHeight="1">
      <c r="A17" s="267" t="s">
        <v>72</v>
      </c>
      <c r="B17" s="42" t="s">
        <v>73</v>
      </c>
      <c r="C17" s="43"/>
      <c r="D17" s="115"/>
      <c r="E17" s="43"/>
      <c r="F17" s="120"/>
      <c r="G17" s="120"/>
      <c r="H17" s="268">
        <f>C17+D17+E17+F17+G17</f>
        <v>0</v>
      </c>
    </row>
    <row r="18" spans="1:8" s="269" customFormat="1" ht="12" customHeight="1">
      <c r="A18" s="270" t="s">
        <v>74</v>
      </c>
      <c r="B18" s="32" t="s">
        <v>75</v>
      </c>
      <c r="C18" s="33"/>
      <c r="D18" s="88"/>
      <c r="E18" s="33"/>
      <c r="F18" s="45"/>
      <c r="G18" s="45"/>
      <c r="H18" s="268">
        <f>C18+D18+E18+F18+G18</f>
        <v>0</v>
      </c>
    </row>
    <row r="19" spans="1:8" s="269" customFormat="1" ht="12" customHeight="1">
      <c r="A19" s="270" t="s">
        <v>76</v>
      </c>
      <c r="B19" s="32" t="s">
        <v>77</v>
      </c>
      <c r="C19" s="33"/>
      <c r="D19" s="88"/>
      <c r="E19" s="33"/>
      <c r="F19" s="45"/>
      <c r="G19" s="45"/>
      <c r="H19" s="268">
        <f>C19+D19+E19+F19+G19</f>
        <v>0</v>
      </c>
    </row>
    <row r="20" spans="1:8" s="269" customFormat="1" ht="12" customHeight="1">
      <c r="A20" s="270" t="s">
        <v>78</v>
      </c>
      <c r="B20" s="32" t="s">
        <v>79</v>
      </c>
      <c r="C20" s="33"/>
      <c r="D20" s="88"/>
      <c r="E20" s="33"/>
      <c r="F20" s="45"/>
      <c r="G20" s="45"/>
      <c r="H20" s="268">
        <f>C20+D20+E20+F20+G20</f>
        <v>0</v>
      </c>
    </row>
    <row r="21" spans="1:8" s="269" customFormat="1" ht="12" customHeight="1">
      <c r="A21" s="270" t="s">
        <v>80</v>
      </c>
      <c r="B21" s="32" t="s">
        <v>81</v>
      </c>
      <c r="C21" s="33">
        <v>311</v>
      </c>
      <c r="D21" s="88">
        <v>438187</v>
      </c>
      <c r="E21" s="33">
        <v>505</v>
      </c>
      <c r="F21" s="45">
        <v>11455</v>
      </c>
      <c r="G21" s="120"/>
      <c r="H21" s="268">
        <f>C21+D21+E21+F21+G21</f>
        <v>450458</v>
      </c>
    </row>
    <row r="22" spans="1:8" s="271" customFormat="1" ht="12" customHeight="1">
      <c r="A22" s="272" t="s">
        <v>82</v>
      </c>
      <c r="B22" s="50" t="s">
        <v>83</v>
      </c>
      <c r="C22" s="48"/>
      <c r="D22" s="118"/>
      <c r="E22" s="48"/>
      <c r="F22" s="119"/>
      <c r="G22" s="119"/>
      <c r="H22" s="273">
        <f>C22+D22</f>
        <v>0</v>
      </c>
    </row>
    <row r="23" spans="1:8" s="271" customFormat="1" ht="21" customHeight="1">
      <c r="A23" s="70" t="s">
        <v>84</v>
      </c>
      <c r="B23" s="23" t="s">
        <v>85</v>
      </c>
      <c r="C23" s="24">
        <f aca="true" t="shared" si="3" ref="C23:H23">+C24+C25+C26+C27+C28</f>
        <v>0</v>
      </c>
      <c r="D23" s="85">
        <f t="shared" si="3"/>
        <v>968</v>
      </c>
      <c r="E23" s="85">
        <f t="shared" si="3"/>
        <v>0</v>
      </c>
      <c r="F23" s="85">
        <f t="shared" si="3"/>
        <v>0</v>
      </c>
      <c r="G23" s="85">
        <f t="shared" si="3"/>
        <v>143</v>
      </c>
      <c r="H23" s="25">
        <f t="shared" si="3"/>
        <v>1111</v>
      </c>
    </row>
    <row r="24" spans="1:8" s="271" customFormat="1" ht="12" customHeight="1">
      <c r="A24" s="267" t="s">
        <v>86</v>
      </c>
      <c r="B24" s="42" t="s">
        <v>87</v>
      </c>
      <c r="C24" s="43"/>
      <c r="D24" s="115"/>
      <c r="E24" s="43"/>
      <c r="F24" s="120"/>
      <c r="G24" s="120"/>
      <c r="H24" s="268">
        <f aca="true" t="shared" si="4" ref="H24:H29">C24+D24+E24+F24+G24</f>
        <v>0</v>
      </c>
    </row>
    <row r="25" spans="1:8" s="269" customFormat="1" ht="12" customHeight="1">
      <c r="A25" s="270" t="s">
        <v>88</v>
      </c>
      <c r="B25" s="32" t="s">
        <v>89</v>
      </c>
      <c r="C25" s="33"/>
      <c r="D25" s="88"/>
      <c r="E25" s="33"/>
      <c r="F25" s="45"/>
      <c r="G25" s="45"/>
      <c r="H25" s="268">
        <f t="shared" si="4"/>
        <v>0</v>
      </c>
    </row>
    <row r="26" spans="1:8" s="271" customFormat="1" ht="12" customHeight="1">
      <c r="A26" s="270" t="s">
        <v>90</v>
      </c>
      <c r="B26" s="32" t="s">
        <v>91</v>
      </c>
      <c r="C26" s="33"/>
      <c r="D26" s="88"/>
      <c r="E26" s="33"/>
      <c r="F26" s="45"/>
      <c r="G26" s="45"/>
      <c r="H26" s="268">
        <f t="shared" si="4"/>
        <v>0</v>
      </c>
    </row>
    <row r="27" spans="1:8" s="271" customFormat="1" ht="12" customHeight="1">
      <c r="A27" s="270" t="s">
        <v>92</v>
      </c>
      <c r="B27" s="32" t="s">
        <v>93</v>
      </c>
      <c r="C27" s="33"/>
      <c r="D27" s="88"/>
      <c r="E27" s="33"/>
      <c r="F27" s="45"/>
      <c r="G27" s="45"/>
      <c r="H27" s="268">
        <f t="shared" si="4"/>
        <v>0</v>
      </c>
    </row>
    <row r="28" spans="1:8" s="271" customFormat="1" ht="12" customHeight="1">
      <c r="A28" s="270" t="s">
        <v>94</v>
      </c>
      <c r="B28" s="32" t="s">
        <v>95</v>
      </c>
      <c r="C28" s="33"/>
      <c r="D28" s="88">
        <v>968</v>
      </c>
      <c r="E28" s="33"/>
      <c r="F28" s="45"/>
      <c r="G28" s="120">
        <v>143</v>
      </c>
      <c r="H28" s="268">
        <f t="shared" si="4"/>
        <v>1111</v>
      </c>
    </row>
    <row r="29" spans="1:8" s="271" customFormat="1" ht="12" customHeight="1">
      <c r="A29" s="272" t="s">
        <v>96</v>
      </c>
      <c r="B29" s="50" t="s">
        <v>97</v>
      </c>
      <c r="C29" s="48"/>
      <c r="D29" s="118"/>
      <c r="E29" s="48"/>
      <c r="F29" s="119"/>
      <c r="G29" s="119"/>
      <c r="H29" s="268">
        <f t="shared" si="4"/>
        <v>0</v>
      </c>
    </row>
    <row r="30" spans="1:8" s="271" customFormat="1" ht="12" customHeight="1">
      <c r="A30" s="70" t="s">
        <v>98</v>
      </c>
      <c r="B30" s="23" t="s">
        <v>99</v>
      </c>
      <c r="C30" s="24">
        <f aca="true" t="shared" si="5" ref="C30:H30">+C31+C32+C33+C34+C35+C36+C37</f>
        <v>44000</v>
      </c>
      <c r="D30" s="24">
        <f t="shared" si="5"/>
        <v>0</v>
      </c>
      <c r="E30" s="24">
        <f t="shared" si="5"/>
        <v>0</v>
      </c>
      <c r="F30" s="24">
        <f t="shared" si="5"/>
        <v>0</v>
      </c>
      <c r="G30" s="24">
        <f t="shared" si="5"/>
        <v>19815</v>
      </c>
      <c r="H30" s="25">
        <f t="shared" si="5"/>
        <v>63815</v>
      </c>
    </row>
    <row r="31" spans="1:8" s="271" customFormat="1" ht="12" customHeight="1">
      <c r="A31" s="267" t="s">
        <v>100</v>
      </c>
      <c r="B31" s="42" t="s">
        <v>101</v>
      </c>
      <c r="C31" s="43">
        <v>5000</v>
      </c>
      <c r="D31" s="43"/>
      <c r="E31" s="43"/>
      <c r="F31" s="120"/>
      <c r="G31" s="120">
        <v>54</v>
      </c>
      <c r="H31" s="268">
        <f aca="true" t="shared" si="6" ref="H31:H37">C31+D31+E31+F31+G31</f>
        <v>5054</v>
      </c>
    </row>
    <row r="32" spans="1:8" s="271" customFormat="1" ht="12" customHeight="1">
      <c r="A32" s="270" t="s">
        <v>102</v>
      </c>
      <c r="B32" s="32" t="s">
        <v>103</v>
      </c>
      <c r="C32" s="33"/>
      <c r="D32" s="33"/>
      <c r="E32" s="33"/>
      <c r="F32" s="45"/>
      <c r="G32" s="120"/>
      <c r="H32" s="268">
        <f t="shared" si="6"/>
        <v>0</v>
      </c>
    </row>
    <row r="33" spans="1:8" s="271" customFormat="1" ht="12" customHeight="1">
      <c r="A33" s="270" t="s">
        <v>104</v>
      </c>
      <c r="B33" s="32" t="s">
        <v>105</v>
      </c>
      <c r="C33" s="33">
        <v>32000</v>
      </c>
      <c r="D33" s="33"/>
      <c r="E33" s="33"/>
      <c r="F33" s="45"/>
      <c r="G33" s="120">
        <v>17441</v>
      </c>
      <c r="H33" s="268">
        <f t="shared" si="6"/>
        <v>49441</v>
      </c>
    </row>
    <row r="34" spans="1:8" s="271" customFormat="1" ht="12" customHeight="1">
      <c r="A34" s="270" t="s">
        <v>106</v>
      </c>
      <c r="B34" s="32" t="s">
        <v>107</v>
      </c>
      <c r="C34" s="33"/>
      <c r="D34" s="33"/>
      <c r="E34" s="33"/>
      <c r="F34" s="45"/>
      <c r="G34" s="120"/>
      <c r="H34" s="268">
        <f t="shared" si="6"/>
        <v>0</v>
      </c>
    </row>
    <row r="35" spans="1:8" s="271" customFormat="1" ht="12" customHeight="1">
      <c r="A35" s="270" t="s">
        <v>108</v>
      </c>
      <c r="B35" s="32" t="s">
        <v>109</v>
      </c>
      <c r="C35" s="33">
        <v>7000</v>
      </c>
      <c r="D35" s="33"/>
      <c r="E35" s="33"/>
      <c r="F35" s="45"/>
      <c r="G35" s="120">
        <v>1726</v>
      </c>
      <c r="H35" s="268">
        <f t="shared" si="6"/>
        <v>8726</v>
      </c>
    </row>
    <row r="36" spans="1:8" s="271" customFormat="1" ht="12" customHeight="1">
      <c r="A36" s="270" t="s">
        <v>110</v>
      </c>
      <c r="B36" s="32" t="s">
        <v>111</v>
      </c>
      <c r="C36" s="33"/>
      <c r="D36" s="33"/>
      <c r="E36" s="33"/>
      <c r="F36" s="45"/>
      <c r="G36" s="45">
        <v>192</v>
      </c>
      <c r="H36" s="268">
        <f t="shared" si="6"/>
        <v>192</v>
      </c>
    </row>
    <row r="37" spans="1:8" s="271" customFormat="1" ht="12" customHeight="1">
      <c r="A37" s="272" t="s">
        <v>112</v>
      </c>
      <c r="B37" s="50" t="s">
        <v>113</v>
      </c>
      <c r="C37" s="48"/>
      <c r="D37" s="48"/>
      <c r="E37" s="48"/>
      <c r="F37" s="119"/>
      <c r="G37" s="119">
        <v>402</v>
      </c>
      <c r="H37" s="268">
        <f t="shared" si="6"/>
        <v>402</v>
      </c>
    </row>
    <row r="38" spans="1:8" s="271" customFormat="1" ht="12" customHeight="1">
      <c r="A38" s="70" t="s">
        <v>114</v>
      </c>
      <c r="B38" s="23" t="s">
        <v>115</v>
      </c>
      <c r="C38" s="24">
        <f aca="true" t="shared" si="7" ref="C38:H38">SUM(C39:C49)</f>
        <v>63519</v>
      </c>
      <c r="D38" s="85">
        <f t="shared" si="7"/>
        <v>0</v>
      </c>
      <c r="E38" s="24">
        <f t="shared" si="7"/>
        <v>0</v>
      </c>
      <c r="F38" s="24">
        <f t="shared" si="7"/>
        <v>8282</v>
      </c>
      <c r="G38" s="24">
        <f t="shared" si="7"/>
        <v>33199</v>
      </c>
      <c r="H38" s="25">
        <f t="shared" si="7"/>
        <v>105000</v>
      </c>
    </row>
    <row r="39" spans="1:8" s="271" customFormat="1" ht="12" customHeight="1">
      <c r="A39" s="267" t="s">
        <v>116</v>
      </c>
      <c r="B39" s="42" t="s">
        <v>117</v>
      </c>
      <c r="C39" s="43">
        <v>29580</v>
      </c>
      <c r="D39" s="115"/>
      <c r="E39" s="43"/>
      <c r="F39" s="120"/>
      <c r="G39" s="120">
        <v>9909</v>
      </c>
      <c r="H39" s="268">
        <f aca="true" t="shared" si="8" ref="H39:H49">C39+D39+E39+F39+G39</f>
        <v>39489</v>
      </c>
    </row>
    <row r="40" spans="1:8" s="271" customFormat="1" ht="12" customHeight="1">
      <c r="A40" s="270" t="s">
        <v>118</v>
      </c>
      <c r="B40" s="32" t="s">
        <v>119</v>
      </c>
      <c r="C40" s="33">
        <v>3470</v>
      </c>
      <c r="D40" s="88"/>
      <c r="E40" s="33"/>
      <c r="F40" s="45"/>
      <c r="G40" s="120">
        <v>2782</v>
      </c>
      <c r="H40" s="268">
        <f t="shared" si="8"/>
        <v>6252</v>
      </c>
    </row>
    <row r="41" spans="1:8" s="271" customFormat="1" ht="12" customHeight="1">
      <c r="A41" s="270" t="s">
        <v>120</v>
      </c>
      <c r="B41" s="32" t="s">
        <v>121</v>
      </c>
      <c r="C41" s="33">
        <v>3800</v>
      </c>
      <c r="D41" s="88"/>
      <c r="E41" s="33"/>
      <c r="F41" s="45"/>
      <c r="G41" s="120">
        <v>1161</v>
      </c>
      <c r="H41" s="268">
        <f t="shared" si="8"/>
        <v>4961</v>
      </c>
    </row>
    <row r="42" spans="1:8" s="271" customFormat="1" ht="12" customHeight="1">
      <c r="A42" s="270" t="s">
        <v>122</v>
      </c>
      <c r="B42" s="32" t="s">
        <v>123</v>
      </c>
      <c r="C42" s="33">
        <v>10680</v>
      </c>
      <c r="D42" s="88"/>
      <c r="E42" s="33"/>
      <c r="F42" s="45"/>
      <c r="G42" s="120">
        <v>2480</v>
      </c>
      <c r="H42" s="268">
        <f t="shared" si="8"/>
        <v>13160</v>
      </c>
    </row>
    <row r="43" spans="1:8" s="271" customFormat="1" ht="12" customHeight="1">
      <c r="A43" s="270" t="s">
        <v>124</v>
      </c>
      <c r="B43" s="32" t="s">
        <v>125</v>
      </c>
      <c r="C43" s="33">
        <v>4193</v>
      </c>
      <c r="D43" s="88"/>
      <c r="E43" s="33"/>
      <c r="F43" s="45"/>
      <c r="G43" s="120">
        <v>-356</v>
      </c>
      <c r="H43" s="268">
        <f t="shared" si="8"/>
        <v>3837</v>
      </c>
    </row>
    <row r="44" spans="1:8" s="271" customFormat="1" ht="12" customHeight="1">
      <c r="A44" s="270" t="s">
        <v>126</v>
      </c>
      <c r="B44" s="32" t="s">
        <v>127</v>
      </c>
      <c r="C44" s="33">
        <v>11796</v>
      </c>
      <c r="D44" s="88"/>
      <c r="E44" s="33"/>
      <c r="F44" s="45"/>
      <c r="G44" s="120">
        <v>3163</v>
      </c>
      <c r="H44" s="268">
        <f t="shared" si="8"/>
        <v>14959</v>
      </c>
    </row>
    <row r="45" spans="1:8" s="271" customFormat="1" ht="12" customHeight="1">
      <c r="A45" s="270" t="s">
        <v>128</v>
      </c>
      <c r="B45" s="32" t="s">
        <v>129</v>
      </c>
      <c r="C45" s="33"/>
      <c r="D45" s="88"/>
      <c r="E45" s="33"/>
      <c r="F45" s="45">
        <v>6625</v>
      </c>
      <c r="G45" s="120"/>
      <c r="H45" s="268">
        <f t="shared" si="8"/>
        <v>6625</v>
      </c>
    </row>
    <row r="46" spans="1:8" s="271" customFormat="1" ht="12" customHeight="1">
      <c r="A46" s="270" t="s">
        <v>130</v>
      </c>
      <c r="B46" s="32" t="s">
        <v>318</v>
      </c>
      <c r="C46" s="33"/>
      <c r="D46" s="88"/>
      <c r="E46" s="33"/>
      <c r="F46" s="45"/>
      <c r="G46" s="45">
        <v>44</v>
      </c>
      <c r="H46" s="268">
        <f t="shared" si="8"/>
        <v>44</v>
      </c>
    </row>
    <row r="47" spans="1:8" s="271" customFormat="1" ht="12" customHeight="1">
      <c r="A47" s="270" t="s">
        <v>132</v>
      </c>
      <c r="B47" s="32" t="s">
        <v>133</v>
      </c>
      <c r="C47" s="33"/>
      <c r="D47" s="88"/>
      <c r="E47" s="33"/>
      <c r="F47" s="45"/>
      <c r="G47" s="45"/>
      <c r="H47" s="268">
        <f t="shared" si="8"/>
        <v>0</v>
      </c>
    </row>
    <row r="48" spans="1:8" s="271" customFormat="1" ht="12" customHeight="1">
      <c r="A48" s="272" t="s">
        <v>134</v>
      </c>
      <c r="B48" s="50" t="s">
        <v>135</v>
      </c>
      <c r="C48" s="48"/>
      <c r="D48" s="118"/>
      <c r="E48" s="33"/>
      <c r="F48" s="45"/>
      <c r="G48" s="45">
        <v>351</v>
      </c>
      <c r="H48" s="268">
        <f t="shared" si="8"/>
        <v>351</v>
      </c>
    </row>
    <row r="49" spans="1:8" s="271" customFormat="1" ht="12" customHeight="1">
      <c r="A49" s="272" t="s">
        <v>136</v>
      </c>
      <c r="B49" s="50" t="s">
        <v>137</v>
      </c>
      <c r="C49" s="48"/>
      <c r="D49" s="118"/>
      <c r="E49" s="48"/>
      <c r="F49" s="119">
        <v>1657</v>
      </c>
      <c r="G49" s="274">
        <v>13665</v>
      </c>
      <c r="H49" s="268">
        <f t="shared" si="8"/>
        <v>15322</v>
      </c>
    </row>
    <row r="50" spans="1:8" s="271" customFormat="1" ht="12" customHeight="1">
      <c r="A50" s="70" t="s">
        <v>138</v>
      </c>
      <c r="B50" s="23" t="s">
        <v>139</v>
      </c>
      <c r="C50" s="24">
        <f aca="true" t="shared" si="9" ref="C50:H50">SUM(C51:C55)</f>
        <v>0</v>
      </c>
      <c r="D50" s="85">
        <f t="shared" si="9"/>
        <v>0</v>
      </c>
      <c r="E50" s="85">
        <f t="shared" si="9"/>
        <v>0</v>
      </c>
      <c r="F50" s="85">
        <f t="shared" si="9"/>
        <v>0</v>
      </c>
      <c r="G50" s="85">
        <f t="shared" si="9"/>
        <v>0</v>
      </c>
      <c r="H50" s="25">
        <f t="shared" si="9"/>
        <v>0</v>
      </c>
    </row>
    <row r="51" spans="1:8" s="271" customFormat="1" ht="12" customHeight="1">
      <c r="A51" s="267" t="s">
        <v>140</v>
      </c>
      <c r="B51" s="42" t="s">
        <v>141</v>
      </c>
      <c r="C51" s="43"/>
      <c r="D51" s="115"/>
      <c r="E51" s="43"/>
      <c r="F51" s="120"/>
      <c r="G51" s="120"/>
      <c r="H51" s="268">
        <f>C51+D51+E51+F51+G51</f>
        <v>0</v>
      </c>
    </row>
    <row r="52" spans="1:8" s="271" customFormat="1" ht="12" customHeight="1">
      <c r="A52" s="270" t="s">
        <v>142</v>
      </c>
      <c r="B52" s="32" t="s">
        <v>143</v>
      </c>
      <c r="C52" s="33"/>
      <c r="D52" s="88"/>
      <c r="E52" s="33"/>
      <c r="F52" s="45"/>
      <c r="G52" s="45"/>
      <c r="H52" s="268">
        <f>C52+D52+E52+F52+G52</f>
        <v>0</v>
      </c>
    </row>
    <row r="53" spans="1:8" s="271" customFormat="1" ht="12" customHeight="1">
      <c r="A53" s="270" t="s">
        <v>144</v>
      </c>
      <c r="B53" s="32" t="s">
        <v>145</v>
      </c>
      <c r="C53" s="33"/>
      <c r="D53" s="88"/>
      <c r="E53" s="33"/>
      <c r="F53" s="45"/>
      <c r="G53" s="45"/>
      <c r="H53" s="268">
        <f>C53+D53+E53+F53+G53</f>
        <v>0</v>
      </c>
    </row>
    <row r="54" spans="1:8" s="271" customFormat="1" ht="12" customHeight="1">
      <c r="A54" s="270" t="s">
        <v>146</v>
      </c>
      <c r="B54" s="32" t="s">
        <v>147</v>
      </c>
      <c r="C54" s="33"/>
      <c r="D54" s="88"/>
      <c r="E54" s="33"/>
      <c r="F54" s="45"/>
      <c r="G54" s="45"/>
      <c r="H54" s="268">
        <f>C54+D54+E54+F54+G54</f>
        <v>0</v>
      </c>
    </row>
    <row r="55" spans="1:8" s="271" customFormat="1" ht="12" customHeight="1">
      <c r="A55" s="272" t="s">
        <v>148</v>
      </c>
      <c r="B55" s="50" t="s">
        <v>149</v>
      </c>
      <c r="C55" s="48"/>
      <c r="D55" s="118"/>
      <c r="E55" s="48"/>
      <c r="F55" s="119"/>
      <c r="G55" s="119"/>
      <c r="H55" s="268">
        <f>C55+D55+E55+F55+G55</f>
        <v>0</v>
      </c>
    </row>
    <row r="56" spans="1:8" s="271" customFormat="1" ht="12" customHeight="1">
      <c r="A56" s="70" t="s">
        <v>150</v>
      </c>
      <c r="B56" s="23" t="s">
        <v>151</v>
      </c>
      <c r="C56" s="24">
        <f>SUM(C57:C59)</f>
        <v>0</v>
      </c>
      <c r="D56" s="85">
        <f>SUM(D57:D59)</f>
        <v>0</v>
      </c>
      <c r="E56" s="24"/>
      <c r="F56" s="85">
        <f>SUM(F57:F59)</f>
        <v>5647</v>
      </c>
      <c r="G56" s="85">
        <f>SUM(G57:G59)</f>
        <v>7777</v>
      </c>
      <c r="H56" s="25">
        <f>SUM(H57:H59)</f>
        <v>13424</v>
      </c>
    </row>
    <row r="57" spans="1:8" s="271" customFormat="1" ht="12" customHeight="1">
      <c r="A57" s="267" t="s">
        <v>152</v>
      </c>
      <c r="B57" s="42" t="s">
        <v>153</v>
      </c>
      <c r="C57" s="43"/>
      <c r="D57" s="115"/>
      <c r="E57" s="43"/>
      <c r="F57" s="120"/>
      <c r="G57" s="120"/>
      <c r="H57" s="268">
        <f>C57+D57+E57+F57+G57</f>
        <v>0</v>
      </c>
    </row>
    <row r="58" spans="1:8" s="271" customFormat="1" ht="12" customHeight="1">
      <c r="A58" s="270" t="s">
        <v>154</v>
      </c>
      <c r="B58" s="32" t="s">
        <v>155</v>
      </c>
      <c r="C58" s="33"/>
      <c r="D58" s="88"/>
      <c r="E58" s="33"/>
      <c r="F58" s="45"/>
      <c r="G58" s="45"/>
      <c r="H58" s="268">
        <f>C58+D58+E58+F58+G58</f>
        <v>0</v>
      </c>
    </row>
    <row r="59" spans="1:8" s="271" customFormat="1" ht="12" customHeight="1">
      <c r="A59" s="270" t="s">
        <v>156</v>
      </c>
      <c r="B59" s="32" t="s">
        <v>157</v>
      </c>
      <c r="C59" s="33"/>
      <c r="D59" s="88"/>
      <c r="E59" s="33"/>
      <c r="F59" s="45">
        <v>5647</v>
      </c>
      <c r="G59" s="120">
        <v>7777</v>
      </c>
      <c r="H59" s="268">
        <f>C59+D59+E59+F59+G59</f>
        <v>13424</v>
      </c>
    </row>
    <row r="60" spans="1:8" s="271" customFormat="1" ht="12" customHeight="1">
      <c r="A60" s="272" t="s">
        <v>158</v>
      </c>
      <c r="B60" s="50" t="s">
        <v>159</v>
      </c>
      <c r="C60" s="48"/>
      <c r="D60" s="118"/>
      <c r="E60" s="48"/>
      <c r="F60" s="119"/>
      <c r="G60" s="119">
        <v>7715</v>
      </c>
      <c r="H60" s="268">
        <f>C60+D60+E60+F60+G60</f>
        <v>7715</v>
      </c>
    </row>
    <row r="61" spans="1:8" s="271" customFormat="1" ht="12" customHeight="1">
      <c r="A61" s="70" t="s">
        <v>160</v>
      </c>
      <c r="B61" s="40" t="s">
        <v>161</v>
      </c>
      <c r="C61" s="24">
        <f aca="true" t="shared" si="10" ref="C61:H61">SUM(C62:C64)</f>
        <v>0</v>
      </c>
      <c r="D61" s="85">
        <f t="shared" si="10"/>
        <v>0</v>
      </c>
      <c r="E61" s="85">
        <f t="shared" si="10"/>
        <v>0</v>
      </c>
      <c r="F61" s="85">
        <f t="shared" si="10"/>
        <v>0</v>
      </c>
      <c r="G61" s="85">
        <f t="shared" si="10"/>
        <v>211</v>
      </c>
      <c r="H61" s="25">
        <f t="shared" si="10"/>
        <v>211</v>
      </c>
    </row>
    <row r="62" spans="1:8" s="271" customFormat="1" ht="12" customHeight="1">
      <c r="A62" s="267" t="s">
        <v>162</v>
      </c>
      <c r="B62" s="42" t="s">
        <v>163</v>
      </c>
      <c r="C62" s="43"/>
      <c r="D62" s="115"/>
      <c r="E62" s="43"/>
      <c r="F62" s="120"/>
      <c r="G62" s="120"/>
      <c r="H62" s="268">
        <f>C62+D62+E62+F62+G62</f>
        <v>0</v>
      </c>
    </row>
    <row r="63" spans="1:8" s="271" customFormat="1" ht="12" customHeight="1">
      <c r="A63" s="270" t="s">
        <v>164</v>
      </c>
      <c r="B63" s="32" t="s">
        <v>165</v>
      </c>
      <c r="C63" s="33"/>
      <c r="D63" s="88"/>
      <c r="E63" s="33"/>
      <c r="F63" s="45"/>
      <c r="G63" s="45">
        <v>60</v>
      </c>
      <c r="H63" s="268">
        <f>C63+D63+E63+F63+G63</f>
        <v>60</v>
      </c>
    </row>
    <row r="64" spans="1:8" s="271" customFormat="1" ht="12" customHeight="1">
      <c r="A64" s="270" t="s">
        <v>166</v>
      </c>
      <c r="B64" s="32" t="s">
        <v>167</v>
      </c>
      <c r="C64" s="33"/>
      <c r="D64" s="88"/>
      <c r="E64" s="33"/>
      <c r="F64" s="45"/>
      <c r="G64" s="45">
        <v>151</v>
      </c>
      <c r="H64" s="268">
        <f>C64+D64+E64+F64+G64</f>
        <v>151</v>
      </c>
    </row>
    <row r="65" spans="1:8" s="271" customFormat="1" ht="12" customHeight="1">
      <c r="A65" s="272" t="s">
        <v>168</v>
      </c>
      <c r="B65" s="50" t="s">
        <v>169</v>
      </c>
      <c r="C65" s="48"/>
      <c r="D65" s="118"/>
      <c r="E65" s="48"/>
      <c r="F65" s="119"/>
      <c r="G65" s="119"/>
      <c r="H65" s="268">
        <f>C65+D65+E65+F65+G65</f>
        <v>0</v>
      </c>
    </row>
    <row r="66" spans="1:8" s="271" customFormat="1" ht="12" customHeight="1">
      <c r="A66" s="70" t="s">
        <v>307</v>
      </c>
      <c r="B66" s="23" t="s">
        <v>171</v>
      </c>
      <c r="C66" s="24">
        <f aca="true" t="shared" si="11" ref="C66:H66">+C9+C16+C23+C30+C38+C50+C56+C61</f>
        <v>500766</v>
      </c>
      <c r="D66" s="85">
        <f t="shared" si="11"/>
        <v>439155</v>
      </c>
      <c r="E66" s="85">
        <f t="shared" si="11"/>
        <v>4968</v>
      </c>
      <c r="F66" s="85">
        <f t="shared" si="11"/>
        <v>31307</v>
      </c>
      <c r="G66" s="85">
        <f t="shared" si="11"/>
        <v>82553</v>
      </c>
      <c r="H66" s="25">
        <f t="shared" si="11"/>
        <v>1058749</v>
      </c>
    </row>
    <row r="67" spans="1:8" s="271" customFormat="1" ht="12" customHeight="1">
      <c r="A67" s="275" t="s">
        <v>465</v>
      </c>
      <c r="B67" s="40" t="s">
        <v>173</v>
      </c>
      <c r="C67" s="24">
        <f>SUM(C68:C70)</f>
        <v>0</v>
      </c>
      <c r="D67" s="85">
        <f>SUM(D68:D70)</f>
        <v>0</v>
      </c>
      <c r="E67" s="24"/>
      <c r="F67" s="55"/>
      <c r="G67" s="55"/>
      <c r="H67" s="25">
        <f>SUM(H68:H70)</f>
        <v>0</v>
      </c>
    </row>
    <row r="68" spans="1:8" s="271" customFormat="1" ht="12" customHeight="1">
      <c r="A68" s="267" t="s">
        <v>174</v>
      </c>
      <c r="B68" s="42" t="s">
        <v>175</v>
      </c>
      <c r="C68" s="43"/>
      <c r="D68" s="115"/>
      <c r="E68" s="43"/>
      <c r="F68" s="120"/>
      <c r="G68" s="120"/>
      <c r="H68" s="268">
        <f>C68+D68+E68+F68+G68</f>
        <v>0</v>
      </c>
    </row>
    <row r="69" spans="1:8" s="271" customFormat="1" ht="12" customHeight="1">
      <c r="A69" s="270" t="s">
        <v>176</v>
      </c>
      <c r="B69" s="32" t="s">
        <v>177</v>
      </c>
      <c r="C69" s="33"/>
      <c r="D69" s="88"/>
      <c r="E69" s="33"/>
      <c r="F69" s="45"/>
      <c r="G69" s="45"/>
      <c r="H69" s="268">
        <f>C69+D69+E69+F69+G69</f>
        <v>0</v>
      </c>
    </row>
    <row r="70" spans="1:8" s="271" customFormat="1" ht="12" customHeight="1">
      <c r="A70" s="272" t="s">
        <v>178</v>
      </c>
      <c r="B70" s="276" t="s">
        <v>466</v>
      </c>
      <c r="C70" s="48"/>
      <c r="D70" s="118"/>
      <c r="E70" s="48"/>
      <c r="F70" s="119"/>
      <c r="G70" s="119"/>
      <c r="H70" s="268">
        <f>C70+D70+E70+F70+G70</f>
        <v>0</v>
      </c>
    </row>
    <row r="71" spans="1:8" s="271" customFormat="1" ht="12" customHeight="1">
      <c r="A71" s="275" t="s">
        <v>180</v>
      </c>
      <c r="B71" s="40" t="s">
        <v>181</v>
      </c>
      <c r="C71" s="24">
        <f aca="true" t="shared" si="12" ref="C71:H71">SUM(C72:C75)</f>
        <v>0</v>
      </c>
      <c r="D71" s="24">
        <f t="shared" si="12"/>
        <v>0</v>
      </c>
      <c r="E71" s="24">
        <f t="shared" si="12"/>
        <v>0</v>
      </c>
      <c r="F71" s="24">
        <f t="shared" si="12"/>
        <v>0</v>
      </c>
      <c r="G71" s="24">
        <f t="shared" si="12"/>
        <v>0</v>
      </c>
      <c r="H71" s="25">
        <f t="shared" si="12"/>
        <v>0</v>
      </c>
    </row>
    <row r="72" spans="1:8" s="271" customFormat="1" ht="12" customHeight="1">
      <c r="A72" s="267" t="s">
        <v>182</v>
      </c>
      <c r="B72" s="42" t="s">
        <v>183</v>
      </c>
      <c r="C72" s="43"/>
      <c r="D72" s="43"/>
      <c r="E72" s="43"/>
      <c r="F72" s="120"/>
      <c r="G72" s="120"/>
      <c r="H72" s="268">
        <f>C72+D72+E72+F72+G72</f>
        <v>0</v>
      </c>
    </row>
    <row r="73" spans="1:8" s="271" customFormat="1" ht="12" customHeight="1">
      <c r="A73" s="270" t="s">
        <v>184</v>
      </c>
      <c r="B73" s="32" t="s">
        <v>185</v>
      </c>
      <c r="C73" s="33"/>
      <c r="D73" s="33"/>
      <c r="E73" s="33"/>
      <c r="F73" s="45"/>
      <c r="G73" s="45"/>
      <c r="H73" s="268">
        <f>C73+D73+E73+F73+G73</f>
        <v>0</v>
      </c>
    </row>
    <row r="74" spans="1:8" s="271" customFormat="1" ht="12" customHeight="1">
      <c r="A74" s="270" t="s">
        <v>186</v>
      </c>
      <c r="B74" s="32" t="s">
        <v>187</v>
      </c>
      <c r="C74" s="33"/>
      <c r="D74" s="33"/>
      <c r="E74" s="33"/>
      <c r="F74" s="45"/>
      <c r="G74" s="45"/>
      <c r="H74" s="268">
        <f>C74+D74+E74+F74+G74</f>
        <v>0</v>
      </c>
    </row>
    <row r="75" spans="1:8" s="271" customFormat="1" ht="12" customHeight="1">
      <c r="A75" s="272" t="s">
        <v>188</v>
      </c>
      <c r="B75" s="50" t="s">
        <v>189</v>
      </c>
      <c r="C75" s="48"/>
      <c r="D75" s="48"/>
      <c r="E75" s="48"/>
      <c r="F75" s="119"/>
      <c r="G75" s="119"/>
      <c r="H75" s="268">
        <f>C75+D75+E75+F75+G75</f>
        <v>0</v>
      </c>
    </row>
    <row r="76" spans="1:8" s="271" customFormat="1" ht="12" customHeight="1">
      <c r="A76" s="275" t="s">
        <v>190</v>
      </c>
      <c r="B76" s="40" t="s">
        <v>191</v>
      </c>
      <c r="C76" s="24">
        <f aca="true" t="shared" si="13" ref="C76:H76">SUM(C77:C78)</f>
        <v>98675</v>
      </c>
      <c r="D76" s="24">
        <f t="shared" si="13"/>
        <v>0</v>
      </c>
      <c r="E76" s="24">
        <f t="shared" si="13"/>
        <v>162459</v>
      </c>
      <c r="F76" s="24">
        <f t="shared" si="13"/>
        <v>-1</v>
      </c>
      <c r="G76" s="24">
        <f t="shared" si="13"/>
        <v>0</v>
      </c>
      <c r="H76" s="25">
        <f t="shared" si="13"/>
        <v>261133</v>
      </c>
    </row>
    <row r="77" spans="1:8" s="271" customFormat="1" ht="12" customHeight="1">
      <c r="A77" s="267" t="s">
        <v>192</v>
      </c>
      <c r="B77" s="42" t="s">
        <v>193</v>
      </c>
      <c r="C77" s="43">
        <v>98675</v>
      </c>
      <c r="D77" s="43"/>
      <c r="E77" s="43">
        <v>162459</v>
      </c>
      <c r="F77" s="120">
        <v>-1</v>
      </c>
      <c r="G77" s="120"/>
      <c r="H77" s="268">
        <f>C77+D77+E77+F77+G77</f>
        <v>261133</v>
      </c>
    </row>
    <row r="78" spans="1:8" s="271" customFormat="1" ht="12" customHeight="1">
      <c r="A78" s="272" t="s">
        <v>194</v>
      </c>
      <c r="B78" s="50" t="s">
        <v>195</v>
      </c>
      <c r="C78" s="48"/>
      <c r="D78" s="48"/>
      <c r="E78" s="48"/>
      <c r="F78" s="119"/>
      <c r="G78" s="119"/>
      <c r="H78" s="268">
        <f>C78+D78+E78+F78+G78</f>
        <v>0</v>
      </c>
    </row>
    <row r="79" spans="1:8" s="269" customFormat="1" ht="12" customHeight="1">
      <c r="A79" s="275" t="s">
        <v>196</v>
      </c>
      <c r="B79" s="40" t="s">
        <v>197</v>
      </c>
      <c r="C79" s="24">
        <f aca="true" t="shared" si="14" ref="C79:H79">SUM(C80:C82)</f>
        <v>0</v>
      </c>
      <c r="D79" s="24">
        <f t="shared" si="14"/>
        <v>0</v>
      </c>
      <c r="E79" s="24">
        <f t="shared" si="14"/>
        <v>0</v>
      </c>
      <c r="F79" s="24">
        <f t="shared" si="14"/>
        <v>0</v>
      </c>
      <c r="G79" s="24">
        <f t="shared" si="14"/>
        <v>15149</v>
      </c>
      <c r="H79" s="25">
        <f t="shared" si="14"/>
        <v>15149</v>
      </c>
    </row>
    <row r="80" spans="1:8" s="271" customFormat="1" ht="12" customHeight="1">
      <c r="A80" s="267" t="s">
        <v>198</v>
      </c>
      <c r="B80" s="42" t="s">
        <v>199</v>
      </c>
      <c r="C80" s="43"/>
      <c r="D80" s="43"/>
      <c r="E80" s="43"/>
      <c r="F80" s="120"/>
      <c r="G80" s="120">
        <v>15149</v>
      </c>
      <c r="H80" s="268">
        <f>C80+D80+E80+F80+G80</f>
        <v>15149</v>
      </c>
    </row>
    <row r="81" spans="1:8" s="271" customFormat="1" ht="12" customHeight="1">
      <c r="A81" s="270" t="s">
        <v>200</v>
      </c>
      <c r="B81" s="32" t="s">
        <v>201</v>
      </c>
      <c r="C81" s="33"/>
      <c r="D81" s="33"/>
      <c r="E81" s="33"/>
      <c r="F81" s="120"/>
      <c r="G81" s="120"/>
      <c r="H81" s="268">
        <f>C81+D81+E81+F81+G81</f>
        <v>0</v>
      </c>
    </row>
    <row r="82" spans="1:8" s="271" customFormat="1" ht="12" customHeight="1">
      <c r="A82" s="272" t="s">
        <v>202</v>
      </c>
      <c r="B82" s="50" t="s">
        <v>203</v>
      </c>
      <c r="C82" s="48"/>
      <c r="D82" s="48"/>
      <c r="E82" s="48"/>
      <c r="F82" s="119"/>
      <c r="G82" s="119"/>
      <c r="H82" s="268">
        <f>C82+D82+E82+F82+G82</f>
        <v>0</v>
      </c>
    </row>
    <row r="83" spans="1:8" s="271" customFormat="1" ht="12" customHeight="1">
      <c r="A83" s="275" t="s">
        <v>204</v>
      </c>
      <c r="B83" s="40" t="s">
        <v>205</v>
      </c>
      <c r="C83" s="24">
        <f aca="true" t="shared" si="15" ref="C83:H83">SUM(C84:C87)</f>
        <v>0</v>
      </c>
      <c r="D83" s="24">
        <f t="shared" si="15"/>
        <v>0</v>
      </c>
      <c r="E83" s="24">
        <f t="shared" si="15"/>
        <v>0</v>
      </c>
      <c r="F83" s="24">
        <f t="shared" si="15"/>
        <v>0</v>
      </c>
      <c r="G83" s="24">
        <f t="shared" si="15"/>
        <v>0</v>
      </c>
      <c r="H83" s="25">
        <f t="shared" si="15"/>
        <v>0</v>
      </c>
    </row>
    <row r="84" spans="1:8" s="271" customFormat="1" ht="12" customHeight="1">
      <c r="A84" s="277" t="s">
        <v>206</v>
      </c>
      <c r="B84" s="42" t="s">
        <v>207</v>
      </c>
      <c r="C84" s="43"/>
      <c r="D84" s="43"/>
      <c r="E84" s="43"/>
      <c r="F84" s="120"/>
      <c r="G84" s="120"/>
      <c r="H84" s="268">
        <f>C84+D84+E84+F84+G84</f>
        <v>0</v>
      </c>
    </row>
    <row r="85" spans="1:8" s="271" customFormat="1" ht="12" customHeight="1">
      <c r="A85" s="278" t="s">
        <v>208</v>
      </c>
      <c r="B85" s="32" t="s">
        <v>209</v>
      </c>
      <c r="C85" s="33"/>
      <c r="D85" s="33"/>
      <c r="E85" s="33"/>
      <c r="F85" s="45"/>
      <c r="G85" s="45"/>
      <c r="H85" s="268">
        <f>C85+D85+E85+F85+G85</f>
        <v>0</v>
      </c>
    </row>
    <row r="86" spans="1:8" s="271" customFormat="1" ht="12" customHeight="1">
      <c r="A86" s="278" t="s">
        <v>210</v>
      </c>
      <c r="B86" s="32" t="s">
        <v>211</v>
      </c>
      <c r="C86" s="33"/>
      <c r="D86" s="33"/>
      <c r="E86" s="33"/>
      <c r="F86" s="45"/>
      <c r="G86" s="45"/>
      <c r="H86" s="268">
        <f>C86+D86+E86+F86+G86</f>
        <v>0</v>
      </c>
    </row>
    <row r="87" spans="1:8" s="269" customFormat="1" ht="12" customHeight="1">
      <c r="A87" s="279" t="s">
        <v>212</v>
      </c>
      <c r="B87" s="50" t="s">
        <v>213</v>
      </c>
      <c r="C87" s="48"/>
      <c r="D87" s="48"/>
      <c r="E87" s="48"/>
      <c r="F87" s="119"/>
      <c r="G87" s="119"/>
      <c r="H87" s="268">
        <f>C87+D87+E87+F87+G87</f>
        <v>0</v>
      </c>
    </row>
    <row r="88" spans="1:8" s="269" customFormat="1" ht="12" customHeight="1">
      <c r="A88" s="275" t="s">
        <v>214</v>
      </c>
      <c r="B88" s="40" t="s">
        <v>215</v>
      </c>
      <c r="C88" s="60"/>
      <c r="D88" s="60"/>
      <c r="E88" s="60"/>
      <c r="F88" s="61"/>
      <c r="G88" s="61"/>
      <c r="H88" s="25">
        <f>C88+D88</f>
        <v>0</v>
      </c>
    </row>
    <row r="89" spans="1:8" s="269" customFormat="1" ht="12" customHeight="1">
      <c r="A89" s="275" t="s">
        <v>467</v>
      </c>
      <c r="B89" s="40" t="s">
        <v>217</v>
      </c>
      <c r="C89" s="60"/>
      <c r="D89" s="60"/>
      <c r="E89" s="60"/>
      <c r="F89" s="61"/>
      <c r="G89" s="61"/>
      <c r="H89" s="25">
        <f>C89+D89</f>
        <v>0</v>
      </c>
    </row>
    <row r="90" spans="1:8" s="269" customFormat="1" ht="12" customHeight="1">
      <c r="A90" s="275" t="s">
        <v>468</v>
      </c>
      <c r="B90" s="62" t="s">
        <v>219</v>
      </c>
      <c r="C90" s="24">
        <f aca="true" t="shared" si="16" ref="C90:H90">+C67+C71+C76+C79+C83+C89+C88</f>
        <v>98675</v>
      </c>
      <c r="D90" s="24">
        <f t="shared" si="16"/>
        <v>0</v>
      </c>
      <c r="E90" s="24">
        <f t="shared" si="16"/>
        <v>162459</v>
      </c>
      <c r="F90" s="24">
        <f t="shared" si="16"/>
        <v>-1</v>
      </c>
      <c r="G90" s="24">
        <f t="shared" si="16"/>
        <v>15149</v>
      </c>
      <c r="H90" s="25">
        <f t="shared" si="16"/>
        <v>276282</v>
      </c>
    </row>
    <row r="91" spans="1:8" s="269" customFormat="1" ht="12" customHeight="1">
      <c r="A91" s="275" t="s">
        <v>469</v>
      </c>
      <c r="B91" s="62" t="s">
        <v>470</v>
      </c>
      <c r="C91" s="24">
        <f aca="true" t="shared" si="17" ref="C91:H91">+C66+C90</f>
        <v>599441</v>
      </c>
      <c r="D91" s="24">
        <f t="shared" si="17"/>
        <v>439155</v>
      </c>
      <c r="E91" s="24">
        <f t="shared" si="17"/>
        <v>167427</v>
      </c>
      <c r="F91" s="24">
        <f t="shared" si="17"/>
        <v>31306</v>
      </c>
      <c r="G91" s="24">
        <f t="shared" si="17"/>
        <v>97702</v>
      </c>
      <c r="H91" s="25">
        <f t="shared" si="17"/>
        <v>1335031</v>
      </c>
    </row>
    <row r="92" spans="1:3" s="271" customFormat="1" ht="15" customHeight="1">
      <c r="A92" s="280"/>
      <c r="B92" s="281"/>
      <c r="C92" s="282"/>
    </row>
    <row r="93" spans="1:8" s="266" customFormat="1" ht="16.5" customHeight="1">
      <c r="A93" s="415" t="s">
        <v>323</v>
      </c>
      <c r="B93" s="415"/>
      <c r="C93" s="415"/>
      <c r="D93" s="415"/>
      <c r="E93" s="415"/>
      <c r="F93" s="415"/>
      <c r="G93" s="415"/>
      <c r="H93" s="415"/>
    </row>
    <row r="94" spans="1:8" s="283" customFormat="1" ht="12" customHeight="1">
      <c r="A94" s="70" t="s">
        <v>56</v>
      </c>
      <c r="B94" s="108" t="s">
        <v>471</v>
      </c>
      <c r="C94" s="24">
        <f aca="true" t="shared" si="18" ref="C94:H94">+C95+C96+C97+C98+C99+C112</f>
        <v>356506</v>
      </c>
      <c r="D94" s="24">
        <f t="shared" si="18"/>
        <v>438187</v>
      </c>
      <c r="E94" s="24">
        <f t="shared" si="18"/>
        <v>144877</v>
      </c>
      <c r="F94" s="24">
        <f t="shared" si="18"/>
        <v>18472</v>
      </c>
      <c r="G94" s="24">
        <f t="shared" si="18"/>
        <v>81476</v>
      </c>
      <c r="H94" s="25">
        <f t="shared" si="18"/>
        <v>1039518</v>
      </c>
    </row>
    <row r="95" spans="1:8" ht="12" customHeight="1">
      <c r="A95" s="284" t="s">
        <v>58</v>
      </c>
      <c r="B95" s="76" t="s">
        <v>226</v>
      </c>
      <c r="C95" s="29">
        <v>120962</v>
      </c>
      <c r="D95" s="29">
        <v>276351</v>
      </c>
      <c r="E95" s="29">
        <v>824</v>
      </c>
      <c r="F95" s="29">
        <v>5351</v>
      </c>
      <c r="G95" s="44">
        <v>317</v>
      </c>
      <c r="H95" s="268">
        <f aca="true" t="shared" si="19" ref="H95:H114">C95+D95+E95+F95+G95</f>
        <v>403805</v>
      </c>
    </row>
    <row r="96" spans="1:8" ht="12" customHeight="1">
      <c r="A96" s="270" t="s">
        <v>60</v>
      </c>
      <c r="B96" s="77" t="s">
        <v>227</v>
      </c>
      <c r="C96" s="33">
        <v>22463</v>
      </c>
      <c r="D96" s="33">
        <v>37307</v>
      </c>
      <c r="E96" s="33">
        <v>165</v>
      </c>
      <c r="F96" s="33">
        <v>784</v>
      </c>
      <c r="G96" s="45">
        <v>86</v>
      </c>
      <c r="H96" s="268">
        <f t="shared" si="19"/>
        <v>60805</v>
      </c>
    </row>
    <row r="97" spans="1:8" ht="12" customHeight="1">
      <c r="A97" s="270" t="s">
        <v>62</v>
      </c>
      <c r="B97" s="77" t="s">
        <v>228</v>
      </c>
      <c r="C97" s="33">
        <v>166901</v>
      </c>
      <c r="D97" s="33">
        <v>64223</v>
      </c>
      <c r="E97" s="33">
        <v>17143</v>
      </c>
      <c r="F97" s="33">
        <v>2184</v>
      </c>
      <c r="G97" s="45">
        <v>-119</v>
      </c>
      <c r="H97" s="268">
        <f t="shared" si="19"/>
        <v>250332</v>
      </c>
    </row>
    <row r="98" spans="1:8" ht="12" customHeight="1">
      <c r="A98" s="270" t="s">
        <v>64</v>
      </c>
      <c r="B98" s="77" t="s">
        <v>229</v>
      </c>
      <c r="C98" s="33">
        <v>13950</v>
      </c>
      <c r="D98" s="33"/>
      <c r="E98" s="33"/>
      <c r="F98" s="33"/>
      <c r="G98" s="45">
        <v>18643</v>
      </c>
      <c r="H98" s="268">
        <f t="shared" si="19"/>
        <v>32593</v>
      </c>
    </row>
    <row r="99" spans="1:8" ht="12" customHeight="1">
      <c r="A99" s="270" t="s">
        <v>230</v>
      </c>
      <c r="B99" s="77" t="s">
        <v>231</v>
      </c>
      <c r="C99" s="33">
        <v>12230</v>
      </c>
      <c r="D99" s="33"/>
      <c r="E99" s="33">
        <v>9190</v>
      </c>
      <c r="F99" s="33">
        <v>6559</v>
      </c>
      <c r="G99" s="45">
        <v>-7272</v>
      </c>
      <c r="H99" s="268">
        <f t="shared" si="19"/>
        <v>20707</v>
      </c>
    </row>
    <row r="100" spans="1:8" ht="12" customHeight="1">
      <c r="A100" s="270" t="s">
        <v>68</v>
      </c>
      <c r="B100" s="77" t="s">
        <v>472</v>
      </c>
      <c r="C100" s="33"/>
      <c r="D100" s="33"/>
      <c r="E100" s="33">
        <v>8976</v>
      </c>
      <c r="F100" s="33"/>
      <c r="G100" s="45">
        <v>-8242</v>
      </c>
      <c r="H100" s="268">
        <f t="shared" si="19"/>
        <v>734</v>
      </c>
    </row>
    <row r="101" spans="1:8" ht="12" customHeight="1">
      <c r="A101" s="270" t="s">
        <v>233</v>
      </c>
      <c r="B101" s="79" t="s">
        <v>234</v>
      </c>
      <c r="C101" s="33"/>
      <c r="D101" s="33"/>
      <c r="E101" s="33"/>
      <c r="F101" s="33"/>
      <c r="G101" s="45"/>
      <c r="H101" s="268">
        <f t="shared" si="19"/>
        <v>0</v>
      </c>
    </row>
    <row r="102" spans="1:8" ht="12" customHeight="1">
      <c r="A102" s="270" t="s">
        <v>235</v>
      </c>
      <c r="B102" s="79" t="s">
        <v>236</v>
      </c>
      <c r="C102" s="33"/>
      <c r="D102" s="33"/>
      <c r="E102" s="33"/>
      <c r="F102" s="33"/>
      <c r="G102" s="45"/>
      <c r="H102" s="268">
        <f t="shared" si="19"/>
        <v>0</v>
      </c>
    </row>
    <row r="103" spans="1:8" ht="12" customHeight="1">
      <c r="A103" s="270" t="s">
        <v>237</v>
      </c>
      <c r="B103" s="79" t="s">
        <v>238</v>
      </c>
      <c r="C103" s="33"/>
      <c r="D103" s="33"/>
      <c r="E103" s="33"/>
      <c r="F103" s="33"/>
      <c r="G103" s="45"/>
      <c r="H103" s="268">
        <f t="shared" si="19"/>
        <v>0</v>
      </c>
    </row>
    <row r="104" spans="1:8" ht="12" customHeight="1">
      <c r="A104" s="270" t="s">
        <v>239</v>
      </c>
      <c r="B104" s="78" t="s">
        <v>240</v>
      </c>
      <c r="C104" s="33"/>
      <c r="D104" s="33"/>
      <c r="E104" s="33"/>
      <c r="F104" s="33"/>
      <c r="G104" s="45"/>
      <c r="H104" s="268">
        <f t="shared" si="19"/>
        <v>0</v>
      </c>
    </row>
    <row r="105" spans="1:8" ht="27" customHeight="1">
      <c r="A105" s="270" t="s">
        <v>241</v>
      </c>
      <c r="B105" s="78" t="s">
        <v>242</v>
      </c>
      <c r="C105" s="33"/>
      <c r="D105" s="33"/>
      <c r="E105" s="33"/>
      <c r="F105" s="33"/>
      <c r="G105" s="45"/>
      <c r="H105" s="268">
        <f t="shared" si="19"/>
        <v>0</v>
      </c>
    </row>
    <row r="106" spans="1:8" ht="12" customHeight="1">
      <c r="A106" s="270" t="s">
        <v>243</v>
      </c>
      <c r="B106" s="79" t="s">
        <v>244</v>
      </c>
      <c r="C106" s="33">
        <v>9149</v>
      </c>
      <c r="D106" s="33"/>
      <c r="E106" s="33"/>
      <c r="F106" s="33">
        <v>6559</v>
      </c>
      <c r="G106" s="45"/>
      <c r="H106" s="268">
        <f t="shared" si="19"/>
        <v>15708</v>
      </c>
    </row>
    <row r="107" spans="1:8" ht="12" customHeight="1">
      <c r="A107" s="270" t="s">
        <v>245</v>
      </c>
      <c r="B107" s="79" t="s">
        <v>246</v>
      </c>
      <c r="C107" s="33"/>
      <c r="D107" s="33"/>
      <c r="E107" s="33"/>
      <c r="F107" s="33"/>
      <c r="G107" s="45"/>
      <c r="H107" s="268">
        <f t="shared" si="19"/>
        <v>0</v>
      </c>
    </row>
    <row r="108" spans="1:8" ht="12" customHeight="1">
      <c r="A108" s="270" t="s">
        <v>247</v>
      </c>
      <c r="B108" s="78" t="s">
        <v>248</v>
      </c>
      <c r="C108" s="33"/>
      <c r="D108" s="33"/>
      <c r="E108" s="33"/>
      <c r="F108" s="33"/>
      <c r="G108" s="45"/>
      <c r="H108" s="268">
        <f t="shared" si="19"/>
        <v>0</v>
      </c>
    </row>
    <row r="109" spans="1:8" ht="12" customHeight="1">
      <c r="A109" s="270" t="s">
        <v>249</v>
      </c>
      <c r="B109" s="78" t="s">
        <v>250</v>
      </c>
      <c r="C109" s="33"/>
      <c r="D109" s="33"/>
      <c r="E109" s="33"/>
      <c r="F109" s="33"/>
      <c r="G109" s="45"/>
      <c r="H109" s="268">
        <f t="shared" si="19"/>
        <v>0</v>
      </c>
    </row>
    <row r="110" spans="1:8" ht="12" customHeight="1">
      <c r="A110" s="270" t="s">
        <v>251</v>
      </c>
      <c r="B110" s="78" t="s">
        <v>252</v>
      </c>
      <c r="C110" s="33"/>
      <c r="D110" s="33"/>
      <c r="E110" s="33"/>
      <c r="F110" s="33"/>
      <c r="G110" s="45"/>
      <c r="H110" s="268">
        <f t="shared" si="19"/>
        <v>0</v>
      </c>
    </row>
    <row r="111" spans="1:8" ht="12" customHeight="1">
      <c r="A111" s="270" t="s">
        <v>253</v>
      </c>
      <c r="B111" s="78" t="s">
        <v>254</v>
      </c>
      <c r="C111" s="33">
        <v>3081</v>
      </c>
      <c r="D111" s="33"/>
      <c r="E111" s="33">
        <v>214</v>
      </c>
      <c r="F111" s="33"/>
      <c r="G111" s="45">
        <v>970</v>
      </c>
      <c r="H111" s="268">
        <f t="shared" si="19"/>
        <v>4265</v>
      </c>
    </row>
    <row r="112" spans="1:8" ht="12" customHeight="1">
      <c r="A112" s="270" t="s">
        <v>255</v>
      </c>
      <c r="B112" s="77" t="s">
        <v>256</v>
      </c>
      <c r="C112" s="33">
        <f>SUM(C113:C114)</f>
        <v>20000</v>
      </c>
      <c r="D112" s="33">
        <f>SUM(D113:D114)</f>
        <v>60306</v>
      </c>
      <c r="E112" s="33">
        <f>SUM(E113:E114)</f>
        <v>117555</v>
      </c>
      <c r="F112" s="33">
        <f>SUM(F113:F114)</f>
        <v>3594</v>
      </c>
      <c r="G112" s="33">
        <f>SUM(G113:G114)</f>
        <v>69821</v>
      </c>
      <c r="H112" s="268">
        <f t="shared" si="19"/>
        <v>271276</v>
      </c>
    </row>
    <row r="113" spans="1:8" ht="12" customHeight="1">
      <c r="A113" s="270" t="s">
        <v>257</v>
      </c>
      <c r="B113" s="77" t="s">
        <v>473</v>
      </c>
      <c r="C113" s="33">
        <v>20000</v>
      </c>
      <c r="D113" s="33">
        <v>60306</v>
      </c>
      <c r="E113" s="33">
        <v>117555</v>
      </c>
      <c r="F113" s="33">
        <v>3594</v>
      </c>
      <c r="G113" s="45">
        <v>69821</v>
      </c>
      <c r="H113" s="268">
        <f t="shared" si="19"/>
        <v>271276</v>
      </c>
    </row>
    <row r="114" spans="1:8" ht="12" customHeight="1">
      <c r="A114" s="285" t="s">
        <v>259</v>
      </c>
      <c r="B114" s="84" t="s">
        <v>474</v>
      </c>
      <c r="C114" s="38"/>
      <c r="D114" s="38"/>
      <c r="E114" s="38"/>
      <c r="F114" s="38"/>
      <c r="G114" s="49"/>
      <c r="H114" s="268">
        <f t="shared" si="19"/>
        <v>0</v>
      </c>
    </row>
    <row r="115" spans="1:8" ht="12" customHeight="1">
      <c r="A115" s="70" t="s">
        <v>70</v>
      </c>
      <c r="B115" s="108" t="s">
        <v>261</v>
      </c>
      <c r="C115" s="24">
        <f aca="true" t="shared" si="20" ref="C115:H115">+C116+C118+C120</f>
        <v>3424</v>
      </c>
      <c r="D115" s="85">
        <f t="shared" si="20"/>
        <v>968</v>
      </c>
      <c r="E115" s="85">
        <f t="shared" si="20"/>
        <v>4076</v>
      </c>
      <c r="F115" s="85">
        <f t="shared" si="20"/>
        <v>7369</v>
      </c>
      <c r="G115" s="85">
        <f t="shared" si="20"/>
        <v>17062</v>
      </c>
      <c r="H115" s="25">
        <f t="shared" si="20"/>
        <v>32899</v>
      </c>
    </row>
    <row r="116" spans="1:8" ht="12" customHeight="1">
      <c r="A116" s="284" t="s">
        <v>72</v>
      </c>
      <c r="B116" s="76" t="s">
        <v>262</v>
      </c>
      <c r="C116" s="29"/>
      <c r="D116" s="29">
        <v>968</v>
      </c>
      <c r="E116" s="29"/>
      <c r="F116" s="29">
        <v>7927</v>
      </c>
      <c r="G116" s="44">
        <v>14161</v>
      </c>
      <c r="H116" s="268">
        <f aca="true" t="shared" si="21" ref="H116:H128">C116+D116+E116+F116+G116</f>
        <v>23056</v>
      </c>
    </row>
    <row r="117" spans="1:8" ht="12" customHeight="1">
      <c r="A117" s="270" t="s">
        <v>74</v>
      </c>
      <c r="B117" s="77" t="s">
        <v>263</v>
      </c>
      <c r="C117" s="33"/>
      <c r="D117" s="33"/>
      <c r="E117" s="33"/>
      <c r="F117" s="33"/>
      <c r="G117" s="45"/>
      <c r="H117" s="268">
        <f t="shared" si="21"/>
        <v>0</v>
      </c>
    </row>
    <row r="118" spans="1:8" ht="12" customHeight="1">
      <c r="A118" s="270" t="s">
        <v>76</v>
      </c>
      <c r="B118" s="77" t="s">
        <v>264</v>
      </c>
      <c r="C118" s="33"/>
      <c r="D118" s="33"/>
      <c r="E118" s="33">
        <v>4146</v>
      </c>
      <c r="F118" s="33">
        <v>-558</v>
      </c>
      <c r="G118" s="45">
        <v>2901</v>
      </c>
      <c r="H118" s="268">
        <f t="shared" si="21"/>
        <v>6489</v>
      </c>
    </row>
    <row r="119" spans="1:8" ht="12" customHeight="1">
      <c r="A119" s="270" t="s">
        <v>78</v>
      </c>
      <c r="B119" s="77" t="s">
        <v>265</v>
      </c>
      <c r="C119" s="33"/>
      <c r="D119" s="33"/>
      <c r="E119" s="33"/>
      <c r="F119" s="33"/>
      <c r="G119" s="45"/>
      <c r="H119" s="268">
        <f t="shared" si="21"/>
        <v>0</v>
      </c>
    </row>
    <row r="120" spans="1:8" ht="12" customHeight="1">
      <c r="A120" s="270" t="s">
        <v>80</v>
      </c>
      <c r="B120" s="35" t="s">
        <v>266</v>
      </c>
      <c r="C120" s="33">
        <v>3424</v>
      </c>
      <c r="D120" s="33"/>
      <c r="E120" s="33">
        <v>-70</v>
      </c>
      <c r="F120" s="33"/>
      <c r="G120" s="45"/>
      <c r="H120" s="268">
        <f t="shared" si="21"/>
        <v>3354</v>
      </c>
    </row>
    <row r="121" spans="1:8" ht="12" customHeight="1">
      <c r="A121" s="270" t="s">
        <v>82</v>
      </c>
      <c r="B121" s="35" t="s">
        <v>267</v>
      </c>
      <c r="C121" s="33"/>
      <c r="D121" s="33"/>
      <c r="E121" s="33"/>
      <c r="F121" s="33"/>
      <c r="G121" s="45"/>
      <c r="H121" s="268">
        <f t="shared" si="21"/>
        <v>0</v>
      </c>
    </row>
    <row r="122" spans="1:8" ht="12" customHeight="1">
      <c r="A122" s="270" t="s">
        <v>268</v>
      </c>
      <c r="B122" s="78" t="s">
        <v>269</v>
      </c>
      <c r="C122" s="33"/>
      <c r="D122" s="33"/>
      <c r="E122" s="33"/>
      <c r="F122" s="33"/>
      <c r="G122" s="45"/>
      <c r="H122" s="268">
        <f t="shared" si="21"/>
        <v>0</v>
      </c>
    </row>
    <row r="123" spans="1:8" ht="21.75" customHeight="1">
      <c r="A123" s="270" t="s">
        <v>270</v>
      </c>
      <c r="B123" s="78" t="s">
        <v>242</v>
      </c>
      <c r="C123" s="33"/>
      <c r="D123" s="33"/>
      <c r="E123" s="33"/>
      <c r="F123" s="33"/>
      <c r="G123" s="45"/>
      <c r="H123" s="268">
        <f t="shared" si="21"/>
        <v>0</v>
      </c>
    </row>
    <row r="124" spans="1:8" ht="12" customHeight="1">
      <c r="A124" s="270" t="s">
        <v>271</v>
      </c>
      <c r="B124" s="78" t="s">
        <v>272</v>
      </c>
      <c r="C124" s="33"/>
      <c r="D124" s="33"/>
      <c r="E124" s="33"/>
      <c r="F124" s="33"/>
      <c r="G124" s="45"/>
      <c r="H124" s="268">
        <f t="shared" si="21"/>
        <v>0</v>
      </c>
    </row>
    <row r="125" spans="1:8" ht="12" customHeight="1">
      <c r="A125" s="270" t="s">
        <v>273</v>
      </c>
      <c r="B125" s="78" t="s">
        <v>274</v>
      </c>
      <c r="C125" s="33"/>
      <c r="D125" s="33"/>
      <c r="E125" s="33"/>
      <c r="F125" s="33"/>
      <c r="G125" s="45"/>
      <c r="H125" s="268">
        <f t="shared" si="21"/>
        <v>0</v>
      </c>
    </row>
    <row r="126" spans="1:8" ht="12" customHeight="1">
      <c r="A126" s="270" t="s">
        <v>275</v>
      </c>
      <c r="B126" s="78" t="s">
        <v>248</v>
      </c>
      <c r="C126" s="33"/>
      <c r="D126" s="33"/>
      <c r="E126" s="33"/>
      <c r="F126" s="33"/>
      <c r="G126" s="45"/>
      <c r="H126" s="268">
        <f t="shared" si="21"/>
        <v>0</v>
      </c>
    </row>
    <row r="127" spans="1:8" ht="12" customHeight="1">
      <c r="A127" s="270" t="s">
        <v>276</v>
      </c>
      <c r="B127" s="78" t="s">
        <v>277</v>
      </c>
      <c r="C127" s="33"/>
      <c r="D127" s="33"/>
      <c r="E127" s="33"/>
      <c r="F127" s="33"/>
      <c r="G127" s="45"/>
      <c r="H127" s="268">
        <f t="shared" si="21"/>
        <v>0</v>
      </c>
    </row>
    <row r="128" spans="1:8" ht="12" customHeight="1">
      <c r="A128" s="285" t="s">
        <v>278</v>
      </c>
      <c r="B128" s="84" t="s">
        <v>279</v>
      </c>
      <c r="C128" s="38">
        <v>3424</v>
      </c>
      <c r="D128" s="38"/>
      <c r="E128" s="38">
        <v>-70</v>
      </c>
      <c r="F128" s="38"/>
      <c r="G128" s="49"/>
      <c r="H128" s="268">
        <f t="shared" si="21"/>
        <v>3354</v>
      </c>
    </row>
    <row r="129" spans="1:8" ht="12" customHeight="1">
      <c r="A129" s="70" t="s">
        <v>84</v>
      </c>
      <c r="B129" s="23" t="s">
        <v>280</v>
      </c>
      <c r="C129" s="24">
        <f aca="true" t="shared" si="22" ref="C129:H129">+C94+C115</f>
        <v>359930</v>
      </c>
      <c r="D129" s="85">
        <f t="shared" si="22"/>
        <v>439155</v>
      </c>
      <c r="E129" s="85">
        <f t="shared" si="22"/>
        <v>148953</v>
      </c>
      <c r="F129" s="85">
        <f t="shared" si="22"/>
        <v>25841</v>
      </c>
      <c r="G129" s="85">
        <f t="shared" si="22"/>
        <v>98538</v>
      </c>
      <c r="H129" s="25">
        <f t="shared" si="22"/>
        <v>1072417</v>
      </c>
    </row>
    <row r="130" spans="1:8" ht="12" customHeight="1">
      <c r="A130" s="70" t="s">
        <v>281</v>
      </c>
      <c r="B130" s="23" t="s">
        <v>475</v>
      </c>
      <c r="C130" s="24">
        <f>+C131+C132+C133</f>
        <v>0</v>
      </c>
      <c r="D130" s="24">
        <f>+D131+D132+D133</f>
        <v>0</v>
      </c>
      <c r="E130" s="24"/>
      <c r="F130" s="24"/>
      <c r="G130" s="24"/>
      <c r="H130" s="25">
        <f>+H131+H132+H133</f>
        <v>0</v>
      </c>
    </row>
    <row r="131" spans="1:8" s="283" customFormat="1" ht="12" customHeight="1">
      <c r="A131" s="284" t="s">
        <v>100</v>
      </c>
      <c r="B131" s="76" t="s">
        <v>476</v>
      </c>
      <c r="C131" s="29"/>
      <c r="D131" s="29"/>
      <c r="E131" s="29"/>
      <c r="F131" s="29"/>
      <c r="G131" s="29"/>
      <c r="H131" s="30">
        <f>C131+D131+E131+F131+G131</f>
        <v>0</v>
      </c>
    </row>
    <row r="132" spans="1:8" ht="12" customHeight="1">
      <c r="A132" s="270" t="s">
        <v>102</v>
      </c>
      <c r="B132" s="77" t="s">
        <v>284</v>
      </c>
      <c r="C132" s="33"/>
      <c r="D132" s="33"/>
      <c r="E132" s="33"/>
      <c r="F132" s="33"/>
      <c r="G132" s="33"/>
      <c r="H132" s="34">
        <f>C132+D132+E132+F132+G132</f>
        <v>0</v>
      </c>
    </row>
    <row r="133" spans="1:8" ht="12" customHeight="1">
      <c r="A133" s="285" t="s">
        <v>104</v>
      </c>
      <c r="B133" s="86" t="s">
        <v>477</v>
      </c>
      <c r="C133" s="38"/>
      <c r="D133" s="38"/>
      <c r="E133" s="38"/>
      <c r="F133" s="38"/>
      <c r="G133" s="38"/>
      <c r="H133" s="39">
        <f>C133+D133</f>
        <v>0</v>
      </c>
    </row>
    <row r="134" spans="1:8" ht="12" customHeight="1">
      <c r="A134" s="70" t="s">
        <v>114</v>
      </c>
      <c r="B134" s="23" t="s">
        <v>286</v>
      </c>
      <c r="C134" s="24">
        <f>+C135+C136+C137+C138+C139+C140</f>
        <v>0</v>
      </c>
      <c r="D134" s="24">
        <f>+D135+D136+D137+D138+D139+D140</f>
        <v>0</v>
      </c>
      <c r="E134" s="24"/>
      <c r="F134" s="24"/>
      <c r="G134" s="24"/>
      <c r="H134" s="25">
        <f>+H135+H136+H137+H138+H139+H140</f>
        <v>0</v>
      </c>
    </row>
    <row r="135" spans="1:8" ht="12" customHeight="1">
      <c r="A135" s="284" t="s">
        <v>116</v>
      </c>
      <c r="B135" s="76" t="s">
        <v>287</v>
      </c>
      <c r="C135" s="29"/>
      <c r="D135" s="29"/>
      <c r="E135" s="29"/>
      <c r="F135" s="29"/>
      <c r="G135" s="29"/>
      <c r="H135" s="30">
        <f aca="true" t="shared" si="23" ref="H135:H140">C135+D135+E135+F135+G135</f>
        <v>0</v>
      </c>
    </row>
    <row r="136" spans="1:8" ht="12" customHeight="1">
      <c r="A136" s="270" t="s">
        <v>118</v>
      </c>
      <c r="B136" s="77" t="s">
        <v>288</v>
      </c>
      <c r="C136" s="33"/>
      <c r="D136" s="33"/>
      <c r="E136" s="33"/>
      <c r="F136" s="33"/>
      <c r="G136" s="33"/>
      <c r="H136" s="34">
        <f t="shared" si="23"/>
        <v>0</v>
      </c>
    </row>
    <row r="137" spans="1:8" ht="12" customHeight="1">
      <c r="A137" s="270" t="s">
        <v>120</v>
      </c>
      <c r="B137" s="77" t="s">
        <v>289</v>
      </c>
      <c r="C137" s="33"/>
      <c r="D137" s="33"/>
      <c r="E137" s="33"/>
      <c r="F137" s="33"/>
      <c r="G137" s="33"/>
      <c r="H137" s="34">
        <f t="shared" si="23"/>
        <v>0</v>
      </c>
    </row>
    <row r="138" spans="1:8" ht="12" customHeight="1">
      <c r="A138" s="270" t="s">
        <v>122</v>
      </c>
      <c r="B138" s="77" t="s">
        <v>478</v>
      </c>
      <c r="C138" s="33"/>
      <c r="D138" s="33"/>
      <c r="E138" s="33"/>
      <c r="F138" s="33"/>
      <c r="G138" s="33"/>
      <c r="H138" s="34">
        <f t="shared" si="23"/>
        <v>0</v>
      </c>
    </row>
    <row r="139" spans="1:8" ht="12" customHeight="1">
      <c r="A139" s="270" t="s">
        <v>124</v>
      </c>
      <c r="B139" s="77" t="s">
        <v>291</v>
      </c>
      <c r="C139" s="33"/>
      <c r="D139" s="33"/>
      <c r="E139" s="33"/>
      <c r="F139" s="33"/>
      <c r="G139" s="33"/>
      <c r="H139" s="34">
        <f t="shared" si="23"/>
        <v>0</v>
      </c>
    </row>
    <row r="140" spans="1:8" s="283" customFormat="1" ht="12" customHeight="1">
      <c r="A140" s="285" t="s">
        <v>126</v>
      </c>
      <c r="B140" s="86" t="s">
        <v>292</v>
      </c>
      <c r="C140" s="38"/>
      <c r="D140" s="38"/>
      <c r="E140" s="38"/>
      <c r="F140" s="38"/>
      <c r="G140" s="38"/>
      <c r="H140" s="39">
        <f t="shared" si="23"/>
        <v>0</v>
      </c>
    </row>
    <row r="141" spans="1:14" ht="12" customHeight="1">
      <c r="A141" s="70" t="s">
        <v>138</v>
      </c>
      <c r="B141" s="23" t="s">
        <v>479</v>
      </c>
      <c r="C141" s="24">
        <f aca="true" t="shared" si="24" ref="C141:H141">+C142+C143+C145+C146+C144</f>
        <v>239511</v>
      </c>
      <c r="D141" s="85">
        <f t="shared" si="24"/>
        <v>0</v>
      </c>
      <c r="E141" s="24">
        <f t="shared" si="24"/>
        <v>18474</v>
      </c>
      <c r="F141" s="24">
        <f t="shared" si="24"/>
        <v>5465</v>
      </c>
      <c r="G141" s="24">
        <f t="shared" si="24"/>
        <v>-836</v>
      </c>
      <c r="H141" s="25">
        <f t="shared" si="24"/>
        <v>262614</v>
      </c>
      <c r="N141" s="286"/>
    </row>
    <row r="142" spans="1:8" ht="12.75">
      <c r="A142" s="284" t="s">
        <v>140</v>
      </c>
      <c r="B142" s="76" t="s">
        <v>294</v>
      </c>
      <c r="C142" s="29"/>
      <c r="D142" s="29"/>
      <c r="E142" s="29"/>
      <c r="F142" s="29"/>
      <c r="G142" s="29"/>
      <c r="H142" s="30">
        <f>C142+D142+E142+F142+G142</f>
        <v>0</v>
      </c>
    </row>
    <row r="143" spans="1:8" ht="12" customHeight="1">
      <c r="A143" s="270" t="s">
        <v>142</v>
      </c>
      <c r="B143" s="77" t="s">
        <v>295</v>
      </c>
      <c r="C143" s="33"/>
      <c r="D143" s="33"/>
      <c r="E143" s="33">
        <v>14665</v>
      </c>
      <c r="F143" s="33"/>
      <c r="G143" s="33"/>
      <c r="H143" s="34">
        <f>C143+D143+E143+F143+G143</f>
        <v>14665</v>
      </c>
    </row>
    <row r="144" spans="1:8" ht="12" customHeight="1">
      <c r="A144" s="270" t="s">
        <v>144</v>
      </c>
      <c r="B144" s="77" t="s">
        <v>480</v>
      </c>
      <c r="C144" s="33">
        <v>239511</v>
      </c>
      <c r="D144" s="33"/>
      <c r="E144" s="33">
        <v>3809</v>
      </c>
      <c r="F144" s="33">
        <v>5465</v>
      </c>
      <c r="G144" s="33">
        <v>-836</v>
      </c>
      <c r="H144" s="34">
        <f>C144+D144+E144+F144+G144</f>
        <v>247949</v>
      </c>
    </row>
    <row r="145" spans="1:8" s="283" customFormat="1" ht="12" customHeight="1">
      <c r="A145" s="270" t="s">
        <v>146</v>
      </c>
      <c r="B145" s="77" t="s">
        <v>296</v>
      </c>
      <c r="C145" s="33"/>
      <c r="D145" s="33"/>
      <c r="E145" s="33"/>
      <c r="F145" s="33"/>
      <c r="G145" s="33"/>
      <c r="H145" s="34">
        <f>C145+D145+E145+F145+G145</f>
        <v>0</v>
      </c>
    </row>
    <row r="146" spans="1:8" s="283" customFormat="1" ht="12" customHeight="1">
      <c r="A146" s="285" t="s">
        <v>148</v>
      </c>
      <c r="B146" s="86" t="s">
        <v>297</v>
      </c>
      <c r="C146" s="38"/>
      <c r="D146" s="38"/>
      <c r="E146" s="38"/>
      <c r="F146" s="38"/>
      <c r="G146" s="38"/>
      <c r="H146" s="39">
        <f>C146+D146+E146+F146+G146</f>
        <v>0</v>
      </c>
    </row>
    <row r="147" spans="1:8" s="283" customFormat="1" ht="12" customHeight="1">
      <c r="A147" s="70" t="s">
        <v>298</v>
      </c>
      <c r="B147" s="23" t="s">
        <v>299</v>
      </c>
      <c r="C147" s="91">
        <f>+C148+C149+C150+C151+C152</f>
        <v>0</v>
      </c>
      <c r="D147" s="91">
        <f>+D148+D149+D150+D151+D152</f>
        <v>0</v>
      </c>
      <c r="E147" s="91"/>
      <c r="F147" s="91"/>
      <c r="G147" s="91"/>
      <c r="H147" s="94">
        <f>+H148+H149+H150+H151+H152</f>
        <v>0</v>
      </c>
    </row>
    <row r="148" spans="1:8" s="283" customFormat="1" ht="12" customHeight="1">
      <c r="A148" s="284" t="s">
        <v>152</v>
      </c>
      <c r="B148" s="76" t="s">
        <v>300</v>
      </c>
      <c r="C148" s="29"/>
      <c r="D148" s="29"/>
      <c r="E148" s="29"/>
      <c r="F148" s="29"/>
      <c r="G148" s="29"/>
      <c r="H148" s="30">
        <f>C148+D148+E148+F148+G148</f>
        <v>0</v>
      </c>
    </row>
    <row r="149" spans="1:8" s="283" customFormat="1" ht="12" customHeight="1">
      <c r="A149" s="270" t="s">
        <v>154</v>
      </c>
      <c r="B149" s="77" t="s">
        <v>301</v>
      </c>
      <c r="C149" s="33"/>
      <c r="D149" s="33"/>
      <c r="E149" s="33"/>
      <c r="F149" s="33"/>
      <c r="G149" s="33"/>
      <c r="H149" s="34">
        <f>C149+D149+E149+F149+G149</f>
        <v>0</v>
      </c>
    </row>
    <row r="150" spans="1:8" s="283" customFormat="1" ht="12" customHeight="1">
      <c r="A150" s="270" t="s">
        <v>156</v>
      </c>
      <c r="B150" s="77" t="s">
        <v>302</v>
      </c>
      <c r="C150" s="33"/>
      <c r="D150" s="33"/>
      <c r="E150" s="33"/>
      <c r="F150" s="33"/>
      <c r="G150" s="33"/>
      <c r="H150" s="34">
        <f>C150+D150+E150+F150+G150</f>
        <v>0</v>
      </c>
    </row>
    <row r="151" spans="1:8" s="283" customFormat="1" ht="12" customHeight="1">
      <c r="A151" s="270" t="s">
        <v>158</v>
      </c>
      <c r="B151" s="77" t="s">
        <v>481</v>
      </c>
      <c r="C151" s="33"/>
      <c r="D151" s="33"/>
      <c r="E151" s="33"/>
      <c r="F151" s="33"/>
      <c r="G151" s="33"/>
      <c r="H151" s="34">
        <f>C151+D151+E151+F151+G151</f>
        <v>0</v>
      </c>
    </row>
    <row r="152" spans="1:8" ht="12.75" customHeight="1">
      <c r="A152" s="285" t="s">
        <v>304</v>
      </c>
      <c r="B152" s="86" t="s">
        <v>305</v>
      </c>
      <c r="C152" s="38"/>
      <c r="D152" s="38"/>
      <c r="E152" s="38"/>
      <c r="F152" s="38"/>
      <c r="G152" s="38"/>
      <c r="H152" s="39">
        <f>C152+D152+E152+F152+G152</f>
        <v>0</v>
      </c>
    </row>
    <row r="153" spans="1:8" ht="12.75" customHeight="1">
      <c r="A153" s="287" t="s">
        <v>160</v>
      </c>
      <c r="B153" s="23" t="s">
        <v>306</v>
      </c>
      <c r="C153" s="95"/>
      <c r="D153" s="95"/>
      <c r="E153" s="95"/>
      <c r="F153" s="95"/>
      <c r="G153" s="95"/>
      <c r="H153" s="94">
        <f>C153+D153</f>
        <v>0</v>
      </c>
    </row>
    <row r="154" spans="1:8" ht="12.75" customHeight="1">
      <c r="A154" s="287" t="s">
        <v>307</v>
      </c>
      <c r="B154" s="23" t="s">
        <v>308</v>
      </c>
      <c r="C154" s="95"/>
      <c r="D154" s="95"/>
      <c r="E154" s="95"/>
      <c r="F154" s="95"/>
      <c r="G154" s="95"/>
      <c r="H154" s="94">
        <f>C154+D154</f>
        <v>0</v>
      </c>
    </row>
    <row r="155" spans="1:8" ht="12" customHeight="1">
      <c r="A155" s="70" t="s">
        <v>309</v>
      </c>
      <c r="B155" s="23" t="s">
        <v>310</v>
      </c>
      <c r="C155" s="100">
        <f aca="true" t="shared" si="25" ref="C155:H155">+C130+C134+C141+C147+C153+C154</f>
        <v>239511</v>
      </c>
      <c r="D155" s="100">
        <f t="shared" si="25"/>
        <v>0</v>
      </c>
      <c r="E155" s="100">
        <f t="shared" si="25"/>
        <v>18474</v>
      </c>
      <c r="F155" s="100">
        <f t="shared" si="25"/>
        <v>5465</v>
      </c>
      <c r="G155" s="100">
        <f t="shared" si="25"/>
        <v>-836</v>
      </c>
      <c r="H155" s="102">
        <f t="shared" si="25"/>
        <v>262614</v>
      </c>
    </row>
    <row r="156" spans="1:8" ht="15" customHeight="1">
      <c r="A156" s="288" t="s">
        <v>311</v>
      </c>
      <c r="B156" s="289" t="s">
        <v>312</v>
      </c>
      <c r="C156" s="100">
        <f aca="true" t="shared" si="26" ref="C156:H156">+C129+C155</f>
        <v>599441</v>
      </c>
      <c r="D156" s="101">
        <f t="shared" si="26"/>
        <v>439155</v>
      </c>
      <c r="E156" s="101">
        <f t="shared" si="26"/>
        <v>167427</v>
      </c>
      <c r="F156" s="101">
        <f t="shared" si="26"/>
        <v>31306</v>
      </c>
      <c r="G156" s="101">
        <f t="shared" si="26"/>
        <v>97702</v>
      </c>
      <c r="H156" s="102">
        <f t="shared" si="26"/>
        <v>1335031</v>
      </c>
    </row>
    <row r="157" spans="4:8" ht="12.75">
      <c r="D157" s="246"/>
      <c r="E157" s="290"/>
      <c r="F157" s="291"/>
      <c r="G157" s="291"/>
      <c r="H157" s="292"/>
    </row>
    <row r="158" spans="1:8" ht="15" customHeight="1">
      <c r="A158" s="293" t="s">
        <v>482</v>
      </c>
      <c r="B158" s="294"/>
      <c r="C158" s="295">
        <v>17</v>
      </c>
      <c r="D158" s="295"/>
      <c r="E158" s="295"/>
      <c r="F158" s="296"/>
      <c r="G158" s="296"/>
      <c r="H158" s="297">
        <f>C158+D158</f>
        <v>17</v>
      </c>
    </row>
    <row r="159" spans="1:8" ht="14.25" customHeight="1">
      <c r="A159" s="298" t="s">
        <v>483</v>
      </c>
      <c r="B159" s="299"/>
      <c r="C159" s="300">
        <v>78</v>
      </c>
      <c r="D159" s="300">
        <v>265</v>
      </c>
      <c r="E159" s="300"/>
      <c r="F159" s="301">
        <v>5</v>
      </c>
      <c r="G159" s="301"/>
      <c r="H159" s="302">
        <v>348</v>
      </c>
    </row>
  </sheetData>
  <sheetProtection selectLockedCells="1" selectUnlockedCells="1"/>
  <mergeCells count="4">
    <mergeCell ref="B3:D3"/>
    <mergeCell ref="B4:D4"/>
    <mergeCell ref="A8:H8"/>
    <mergeCell ref="A93:H93"/>
  </mergeCells>
  <printOptions horizontalCentered="1"/>
  <pageMargins left="0.31319444444444444" right="0.25069444444444444" top="0.39305555555555555" bottom="0.23333333333333334" header="0.5118055555555555" footer="0.5118055555555555"/>
  <pageSetup horizontalDpi="300" verticalDpi="300" orientation="portrait" paperSize="9" scale="73"/>
  <rowBreaks count="2" manualBreakCount="2">
    <brk id="70" max="255" man="1"/>
    <brk id="9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N159"/>
  <sheetViews>
    <sheetView zoomScale="101" zoomScaleNormal="101" workbookViewId="0" topLeftCell="A1">
      <selection activeCell="J122" sqref="J122"/>
    </sheetView>
  </sheetViews>
  <sheetFormatPr defaultColWidth="9.00390625" defaultRowHeight="12.75"/>
  <cols>
    <col min="1" max="1" width="16.125" style="244" customWidth="1"/>
    <col min="2" max="2" width="62.00390625" style="245" customWidth="1"/>
    <col min="3" max="3" width="14.125" style="246" customWidth="1"/>
    <col min="4" max="4" width="12.00390625" style="247" customWidth="1"/>
    <col min="5" max="7" width="12.625" style="247" customWidth="1"/>
    <col min="8" max="8" width="14.125" style="247" customWidth="1"/>
    <col min="9" max="16384" width="9.375" style="247" customWidth="1"/>
  </cols>
  <sheetData>
    <row r="1" ht="12.75">
      <c r="H1" s="247" t="s">
        <v>484</v>
      </c>
    </row>
    <row r="2" spans="1:8" s="251" customFormat="1" ht="16.5" customHeight="1">
      <c r="A2" s="249"/>
      <c r="B2" s="250"/>
      <c r="H2" s="248" t="s">
        <v>485</v>
      </c>
    </row>
    <row r="3" spans="1:8" s="255" customFormat="1" ht="21" customHeight="1">
      <c r="A3" s="252" t="s">
        <v>324</v>
      </c>
      <c r="B3" s="413" t="s">
        <v>457</v>
      </c>
      <c r="C3" s="413"/>
      <c r="D3" s="413"/>
      <c r="E3" s="253"/>
      <c r="F3" s="253"/>
      <c r="G3" s="253"/>
      <c r="H3" s="254" t="s">
        <v>458</v>
      </c>
    </row>
    <row r="4" spans="1:8" s="255" customFormat="1" ht="24">
      <c r="A4" s="252" t="s">
        <v>459</v>
      </c>
      <c r="B4" s="413" t="s">
        <v>486</v>
      </c>
      <c r="C4" s="413"/>
      <c r="D4" s="413"/>
      <c r="E4" s="253"/>
      <c r="F4" s="253"/>
      <c r="G4" s="253"/>
      <c r="H4" s="256" t="s">
        <v>487</v>
      </c>
    </row>
    <row r="5" spans="1:8" s="259" customFormat="1" ht="15.75" customHeight="1">
      <c r="A5" s="257"/>
      <c r="B5" s="257"/>
      <c r="C5" s="258"/>
      <c r="H5" s="258" t="s">
        <v>461</v>
      </c>
    </row>
    <row r="6" spans="1:8" ht="36">
      <c r="A6" s="261" t="s">
        <v>462</v>
      </c>
      <c r="B6" s="262" t="s">
        <v>463</v>
      </c>
      <c r="C6" s="13" t="s">
        <v>43</v>
      </c>
      <c r="D6" s="13" t="s">
        <v>317</v>
      </c>
      <c r="E6" s="13" t="s">
        <v>45</v>
      </c>
      <c r="F6" s="13" t="s">
        <v>46</v>
      </c>
      <c r="G6" s="13" t="s">
        <v>47</v>
      </c>
      <c r="H6" s="231" t="str">
        <f>+CONCATENATE(LEFT(ÖSSZEFÜGGÉSEK!A7,4),"2016.12.31.",CHAR(10),"Módosítás utáni")</f>
        <v>2016.12.31.
Módosítás utáni</v>
      </c>
    </row>
    <row r="7" spans="1:8" s="266" customFormat="1" ht="12.75" customHeight="1">
      <c r="A7" s="303" t="s">
        <v>48</v>
      </c>
      <c r="B7" s="304" t="s">
        <v>49</v>
      </c>
      <c r="C7" s="304" t="s">
        <v>50</v>
      </c>
      <c r="D7" s="305" t="s">
        <v>51</v>
      </c>
      <c r="E7" s="305" t="s">
        <v>52</v>
      </c>
      <c r="F7" s="305" t="s">
        <v>53</v>
      </c>
      <c r="G7" s="265" t="s">
        <v>54</v>
      </c>
      <c r="H7" s="20" t="s">
        <v>55</v>
      </c>
    </row>
    <row r="8" spans="1:8" s="266" customFormat="1" ht="15.75" customHeight="1">
      <c r="A8" s="414" t="s">
        <v>322</v>
      </c>
      <c r="B8" s="414"/>
      <c r="C8" s="414"/>
      <c r="D8" s="414"/>
      <c r="E8" s="414"/>
      <c r="F8" s="414"/>
      <c r="G8" s="414"/>
      <c r="H8" s="414"/>
    </row>
    <row r="9" spans="1:8" s="266" customFormat="1" ht="12" customHeight="1">
      <c r="A9" s="70" t="s">
        <v>56</v>
      </c>
      <c r="B9" s="23" t="s">
        <v>57</v>
      </c>
      <c r="C9" s="24">
        <f aca="true" t="shared" si="0" ref="C9:H9">+C10+C11+C12+C13+C14+C15</f>
        <v>392936</v>
      </c>
      <c r="D9" s="24">
        <f t="shared" si="0"/>
        <v>0</v>
      </c>
      <c r="E9" s="24">
        <f t="shared" si="0"/>
        <v>4463</v>
      </c>
      <c r="F9" s="24">
        <f t="shared" si="0"/>
        <v>5923</v>
      </c>
      <c r="G9" s="24">
        <f t="shared" si="0"/>
        <v>21408</v>
      </c>
      <c r="H9" s="25">
        <f t="shared" si="0"/>
        <v>424730</v>
      </c>
    </row>
    <row r="10" spans="1:8" s="269" customFormat="1" ht="12" customHeight="1">
      <c r="A10" s="284" t="s">
        <v>58</v>
      </c>
      <c r="B10" s="28" t="s">
        <v>59</v>
      </c>
      <c r="C10" s="29">
        <v>176307</v>
      </c>
      <c r="D10" s="29"/>
      <c r="E10" s="29"/>
      <c r="F10" s="29"/>
      <c r="G10" s="120">
        <v>149</v>
      </c>
      <c r="H10" s="30">
        <f aca="true" t="shared" si="1" ref="H10:H15">C10+D10+E10+F10+G10</f>
        <v>176456</v>
      </c>
    </row>
    <row r="11" spans="1:8" s="271" customFormat="1" ht="12" customHeight="1">
      <c r="A11" s="270" t="s">
        <v>60</v>
      </c>
      <c r="B11" s="32" t="s">
        <v>61</v>
      </c>
      <c r="C11" s="33">
        <v>88856</v>
      </c>
      <c r="D11" s="33"/>
      <c r="E11" s="33"/>
      <c r="F11" s="33">
        <v>1164</v>
      </c>
      <c r="G11" s="120"/>
      <c r="H11" s="34">
        <f t="shared" si="1"/>
        <v>90020</v>
      </c>
    </row>
    <row r="12" spans="1:8" s="271" customFormat="1" ht="12" customHeight="1">
      <c r="A12" s="270" t="s">
        <v>62</v>
      </c>
      <c r="B12" s="32" t="s">
        <v>63</v>
      </c>
      <c r="C12" s="33">
        <v>122176</v>
      </c>
      <c r="D12" s="33"/>
      <c r="E12" s="33">
        <v>2410</v>
      </c>
      <c r="F12" s="33">
        <v>4036</v>
      </c>
      <c r="G12" s="120"/>
      <c r="H12" s="34">
        <f t="shared" si="1"/>
        <v>128622</v>
      </c>
    </row>
    <row r="13" spans="1:8" s="271" customFormat="1" ht="12" customHeight="1">
      <c r="A13" s="270" t="s">
        <v>64</v>
      </c>
      <c r="B13" s="32" t="s">
        <v>65</v>
      </c>
      <c r="C13" s="33">
        <v>5597</v>
      </c>
      <c r="D13" s="33"/>
      <c r="E13" s="33">
        <v>73</v>
      </c>
      <c r="F13" s="33"/>
      <c r="G13" s="120"/>
      <c r="H13" s="34">
        <f t="shared" si="1"/>
        <v>5670</v>
      </c>
    </row>
    <row r="14" spans="1:8" s="271" customFormat="1" ht="12" customHeight="1">
      <c r="A14" s="270" t="s">
        <v>66</v>
      </c>
      <c r="B14" s="32" t="s">
        <v>464</v>
      </c>
      <c r="C14" s="33"/>
      <c r="D14" s="33"/>
      <c r="E14" s="33">
        <v>1980</v>
      </c>
      <c r="F14" s="33">
        <v>723</v>
      </c>
      <c r="G14" s="120">
        <v>21259</v>
      </c>
      <c r="H14" s="34">
        <f t="shared" si="1"/>
        <v>23962</v>
      </c>
    </row>
    <row r="15" spans="1:8" s="269" customFormat="1" ht="12" customHeight="1">
      <c r="A15" s="285" t="s">
        <v>68</v>
      </c>
      <c r="B15" s="52" t="s">
        <v>69</v>
      </c>
      <c r="C15" s="38"/>
      <c r="D15" s="38"/>
      <c r="E15" s="38"/>
      <c r="F15" s="38"/>
      <c r="G15" s="38"/>
      <c r="H15" s="39">
        <f t="shared" si="1"/>
        <v>0</v>
      </c>
    </row>
    <row r="16" spans="1:8" s="269" customFormat="1" ht="12" customHeight="1">
      <c r="A16" s="306" t="s">
        <v>70</v>
      </c>
      <c r="B16" s="307" t="s">
        <v>71</v>
      </c>
      <c r="C16" s="24">
        <f aca="true" t="shared" si="2" ref="C16:H16">+C17+C18+C19+C20+C21</f>
        <v>311</v>
      </c>
      <c r="D16" s="24">
        <f t="shared" si="2"/>
        <v>438187</v>
      </c>
      <c r="E16" s="24">
        <f t="shared" si="2"/>
        <v>505</v>
      </c>
      <c r="F16" s="24">
        <f t="shared" si="2"/>
        <v>11455</v>
      </c>
      <c r="G16" s="24">
        <f t="shared" si="2"/>
        <v>0</v>
      </c>
      <c r="H16" s="25">
        <f t="shared" si="2"/>
        <v>450458</v>
      </c>
    </row>
    <row r="17" spans="1:8" s="269" customFormat="1" ht="12" customHeight="1">
      <c r="A17" s="267" t="s">
        <v>72</v>
      </c>
      <c r="B17" s="42" t="s">
        <v>73</v>
      </c>
      <c r="C17" s="43"/>
      <c r="D17" s="115"/>
      <c r="E17" s="29"/>
      <c r="F17" s="44"/>
      <c r="G17" s="44"/>
      <c r="H17" s="34">
        <f aca="true" t="shared" si="3" ref="H17:H22">C17+D17+E17+F17+G17</f>
        <v>0</v>
      </c>
    </row>
    <row r="18" spans="1:8" s="269" customFormat="1" ht="12" customHeight="1">
      <c r="A18" s="270" t="s">
        <v>74</v>
      </c>
      <c r="B18" s="32" t="s">
        <v>75</v>
      </c>
      <c r="C18" s="33"/>
      <c r="D18" s="88"/>
      <c r="E18" s="33"/>
      <c r="F18" s="45"/>
      <c r="G18" s="45"/>
      <c r="H18" s="34">
        <f t="shared" si="3"/>
        <v>0</v>
      </c>
    </row>
    <row r="19" spans="1:8" s="269" customFormat="1" ht="12" customHeight="1">
      <c r="A19" s="270" t="s">
        <v>76</v>
      </c>
      <c r="B19" s="32" t="s">
        <v>77</v>
      </c>
      <c r="C19" s="33"/>
      <c r="D19" s="88"/>
      <c r="E19" s="33"/>
      <c r="F19" s="45"/>
      <c r="G19" s="45"/>
      <c r="H19" s="34">
        <f t="shared" si="3"/>
        <v>0</v>
      </c>
    </row>
    <row r="20" spans="1:8" s="269" customFormat="1" ht="12" customHeight="1">
      <c r="A20" s="270" t="s">
        <v>78</v>
      </c>
      <c r="B20" s="32" t="s">
        <v>79</v>
      </c>
      <c r="C20" s="33"/>
      <c r="D20" s="88"/>
      <c r="E20" s="33"/>
      <c r="F20" s="45"/>
      <c r="G20" s="45"/>
      <c r="H20" s="34">
        <f t="shared" si="3"/>
        <v>0</v>
      </c>
    </row>
    <row r="21" spans="1:8" s="269" customFormat="1" ht="12" customHeight="1">
      <c r="A21" s="270" t="s">
        <v>80</v>
      </c>
      <c r="B21" s="32" t="s">
        <v>81</v>
      </c>
      <c r="C21" s="33">
        <v>311</v>
      </c>
      <c r="D21" s="88">
        <v>438187</v>
      </c>
      <c r="E21" s="33">
        <v>505</v>
      </c>
      <c r="F21" s="45">
        <v>11455</v>
      </c>
      <c r="G21" s="45"/>
      <c r="H21" s="34">
        <f t="shared" si="3"/>
        <v>450458</v>
      </c>
    </row>
    <row r="22" spans="1:8" s="271" customFormat="1" ht="12" customHeight="1">
      <c r="A22" s="272" t="s">
        <v>82</v>
      </c>
      <c r="B22" s="50" t="s">
        <v>83</v>
      </c>
      <c r="C22" s="48"/>
      <c r="D22" s="118"/>
      <c r="E22" s="38"/>
      <c r="F22" s="49"/>
      <c r="G22" s="49"/>
      <c r="H22" s="34">
        <f t="shared" si="3"/>
        <v>0</v>
      </c>
    </row>
    <row r="23" spans="1:8" s="271" customFormat="1" ht="21">
      <c r="A23" s="70" t="s">
        <v>84</v>
      </c>
      <c r="B23" s="23" t="s">
        <v>85</v>
      </c>
      <c r="C23" s="24">
        <f aca="true" t="shared" si="4" ref="C23:H23">+C24+C25+C26+C27+C28</f>
        <v>0</v>
      </c>
      <c r="D23" s="85">
        <f t="shared" si="4"/>
        <v>968</v>
      </c>
      <c r="E23" s="85">
        <f t="shared" si="4"/>
        <v>0</v>
      </c>
      <c r="F23" s="85">
        <f t="shared" si="4"/>
        <v>0</v>
      </c>
      <c r="G23" s="85">
        <f t="shared" si="4"/>
        <v>143</v>
      </c>
      <c r="H23" s="308">
        <f t="shared" si="4"/>
        <v>1111</v>
      </c>
    </row>
    <row r="24" spans="1:8" s="271" customFormat="1" ht="12" customHeight="1">
      <c r="A24" s="267" t="s">
        <v>86</v>
      </c>
      <c r="B24" s="42" t="s">
        <v>87</v>
      </c>
      <c r="C24" s="43"/>
      <c r="D24" s="115"/>
      <c r="E24" s="29"/>
      <c r="F24" s="44"/>
      <c r="G24" s="44"/>
      <c r="H24" s="30">
        <f>C24+D24</f>
        <v>0</v>
      </c>
    </row>
    <row r="25" spans="1:8" s="269" customFormat="1" ht="12" customHeight="1">
      <c r="A25" s="270" t="s">
        <v>88</v>
      </c>
      <c r="B25" s="32" t="s">
        <v>89</v>
      </c>
      <c r="C25" s="33"/>
      <c r="D25" s="88"/>
      <c r="E25" s="33"/>
      <c r="F25" s="45"/>
      <c r="G25" s="45"/>
      <c r="H25" s="34">
        <f>C25+D25+E25+F25+G25</f>
        <v>0</v>
      </c>
    </row>
    <row r="26" spans="1:8" s="271" customFormat="1" ht="12" customHeight="1">
      <c r="A26" s="270" t="s">
        <v>90</v>
      </c>
      <c r="B26" s="32" t="s">
        <v>91</v>
      </c>
      <c r="C26" s="33"/>
      <c r="D26" s="88"/>
      <c r="E26" s="33"/>
      <c r="F26" s="45"/>
      <c r="G26" s="45"/>
      <c r="H26" s="34">
        <f>C26+D26+E26+F26+G26</f>
        <v>0</v>
      </c>
    </row>
    <row r="27" spans="1:8" s="271" customFormat="1" ht="12" customHeight="1">
      <c r="A27" s="270" t="s">
        <v>92</v>
      </c>
      <c r="B27" s="32" t="s">
        <v>93</v>
      </c>
      <c r="C27" s="33"/>
      <c r="D27" s="88"/>
      <c r="E27" s="33"/>
      <c r="F27" s="45"/>
      <c r="G27" s="45"/>
      <c r="H27" s="34">
        <f>C27+D27+E27+F27+G27</f>
        <v>0</v>
      </c>
    </row>
    <row r="28" spans="1:8" s="271" customFormat="1" ht="12" customHeight="1">
      <c r="A28" s="270" t="s">
        <v>94</v>
      </c>
      <c r="B28" s="32" t="s">
        <v>95</v>
      </c>
      <c r="C28" s="33"/>
      <c r="D28" s="88">
        <v>968</v>
      </c>
      <c r="E28" s="33"/>
      <c r="F28" s="45"/>
      <c r="G28" s="45">
        <v>143</v>
      </c>
      <c r="H28" s="34">
        <f>C28+D28+E28+F28+G28</f>
        <v>1111</v>
      </c>
    </row>
    <row r="29" spans="1:8" s="271" customFormat="1" ht="12" customHeight="1">
      <c r="A29" s="272" t="s">
        <v>96</v>
      </c>
      <c r="B29" s="50" t="s">
        <v>97</v>
      </c>
      <c r="C29" s="48"/>
      <c r="D29" s="118"/>
      <c r="E29" s="38"/>
      <c r="F29" s="49"/>
      <c r="G29" s="49"/>
      <c r="H29" s="34">
        <f>C29+D29+E29+F29+G29</f>
        <v>0</v>
      </c>
    </row>
    <row r="30" spans="1:8" s="271" customFormat="1" ht="12" customHeight="1">
      <c r="A30" s="70" t="s">
        <v>98</v>
      </c>
      <c r="B30" s="23" t="s">
        <v>99</v>
      </c>
      <c r="C30" s="24">
        <f aca="true" t="shared" si="5" ref="C30:H30">+C31+C32+C33+C34+C35+C36+C37</f>
        <v>44000</v>
      </c>
      <c r="D30" s="24">
        <f t="shared" si="5"/>
        <v>0</v>
      </c>
      <c r="E30" s="24">
        <f t="shared" si="5"/>
        <v>0</v>
      </c>
      <c r="F30" s="24">
        <f t="shared" si="5"/>
        <v>0</v>
      </c>
      <c r="G30" s="24">
        <f t="shared" si="5"/>
        <v>19815</v>
      </c>
      <c r="H30" s="25">
        <f t="shared" si="5"/>
        <v>63815</v>
      </c>
    </row>
    <row r="31" spans="1:8" s="271" customFormat="1" ht="12" customHeight="1">
      <c r="A31" s="267" t="s">
        <v>100</v>
      </c>
      <c r="B31" s="42" t="s">
        <v>101</v>
      </c>
      <c r="C31" s="43">
        <v>5000</v>
      </c>
      <c r="D31" s="43"/>
      <c r="E31" s="29"/>
      <c r="F31" s="44"/>
      <c r="G31" s="120">
        <v>54</v>
      </c>
      <c r="H31" s="34">
        <f aca="true" t="shared" si="6" ref="H31:H37">C31+D31+E31+F31+G31</f>
        <v>5054</v>
      </c>
    </row>
    <row r="32" spans="1:8" s="271" customFormat="1" ht="12" customHeight="1">
      <c r="A32" s="270" t="s">
        <v>102</v>
      </c>
      <c r="B32" s="32" t="s">
        <v>103</v>
      </c>
      <c r="C32" s="33"/>
      <c r="D32" s="33"/>
      <c r="E32" s="33"/>
      <c r="F32" s="45"/>
      <c r="G32" s="120"/>
      <c r="H32" s="34">
        <f t="shared" si="6"/>
        <v>0</v>
      </c>
    </row>
    <row r="33" spans="1:8" s="271" customFormat="1" ht="12" customHeight="1">
      <c r="A33" s="270" t="s">
        <v>104</v>
      </c>
      <c r="B33" s="32" t="s">
        <v>105</v>
      </c>
      <c r="C33" s="33">
        <v>32000</v>
      </c>
      <c r="D33" s="33"/>
      <c r="E33" s="33"/>
      <c r="F33" s="45"/>
      <c r="G33" s="120">
        <v>17441</v>
      </c>
      <c r="H33" s="34">
        <f t="shared" si="6"/>
        <v>49441</v>
      </c>
    </row>
    <row r="34" spans="1:8" s="271" customFormat="1" ht="12" customHeight="1">
      <c r="A34" s="270" t="s">
        <v>106</v>
      </c>
      <c r="B34" s="32" t="s">
        <v>107</v>
      </c>
      <c r="C34" s="33"/>
      <c r="D34" s="33"/>
      <c r="E34" s="33"/>
      <c r="F34" s="45"/>
      <c r="G34" s="120"/>
      <c r="H34" s="34">
        <f t="shared" si="6"/>
        <v>0</v>
      </c>
    </row>
    <row r="35" spans="1:8" s="271" customFormat="1" ht="12" customHeight="1">
      <c r="A35" s="270" t="s">
        <v>108</v>
      </c>
      <c r="B35" s="32" t="s">
        <v>109</v>
      </c>
      <c r="C35" s="33">
        <v>7000</v>
      </c>
      <c r="D35" s="33"/>
      <c r="E35" s="33"/>
      <c r="F35" s="45"/>
      <c r="G35" s="120">
        <v>1726</v>
      </c>
      <c r="H35" s="34">
        <f t="shared" si="6"/>
        <v>8726</v>
      </c>
    </row>
    <row r="36" spans="1:8" s="271" customFormat="1" ht="12" customHeight="1">
      <c r="A36" s="270" t="s">
        <v>110</v>
      </c>
      <c r="B36" s="32" t="s">
        <v>111</v>
      </c>
      <c r="C36" s="33"/>
      <c r="D36" s="33"/>
      <c r="E36" s="33"/>
      <c r="F36" s="45"/>
      <c r="G36" s="45">
        <v>192</v>
      </c>
      <c r="H36" s="34">
        <f t="shared" si="6"/>
        <v>192</v>
      </c>
    </row>
    <row r="37" spans="1:8" s="271" customFormat="1" ht="12" customHeight="1">
      <c r="A37" s="272" t="s">
        <v>112</v>
      </c>
      <c r="B37" s="50" t="s">
        <v>113</v>
      </c>
      <c r="C37" s="48"/>
      <c r="D37" s="48"/>
      <c r="E37" s="38"/>
      <c r="F37" s="49"/>
      <c r="G37" s="119">
        <v>402</v>
      </c>
      <c r="H37" s="34">
        <f t="shared" si="6"/>
        <v>402</v>
      </c>
    </row>
    <row r="38" spans="1:8" s="271" customFormat="1" ht="12" customHeight="1">
      <c r="A38" s="70" t="s">
        <v>114</v>
      </c>
      <c r="B38" s="23" t="s">
        <v>115</v>
      </c>
      <c r="C38" s="24">
        <f aca="true" t="shared" si="7" ref="C38:H38">SUM(C39:C49)</f>
        <v>12392</v>
      </c>
      <c r="D38" s="85">
        <f t="shared" si="7"/>
        <v>0</v>
      </c>
      <c r="E38" s="24">
        <f t="shared" si="7"/>
        <v>0</v>
      </c>
      <c r="F38" s="24">
        <f t="shared" si="7"/>
        <v>8282</v>
      </c>
      <c r="G38" s="24">
        <f t="shared" si="7"/>
        <v>29852</v>
      </c>
      <c r="H38" s="25">
        <f t="shared" si="7"/>
        <v>50526</v>
      </c>
    </row>
    <row r="39" spans="1:8" s="271" customFormat="1" ht="12" customHeight="1">
      <c r="A39" s="267" t="s">
        <v>116</v>
      </c>
      <c r="B39" s="42" t="s">
        <v>117</v>
      </c>
      <c r="C39" s="43"/>
      <c r="D39" s="115"/>
      <c r="E39" s="29"/>
      <c r="F39" s="44"/>
      <c r="G39" s="44">
        <v>8075</v>
      </c>
      <c r="H39" s="34">
        <f aca="true" t="shared" si="8" ref="H39:H49">C39+D39+E39+F39+G39</f>
        <v>8075</v>
      </c>
    </row>
    <row r="40" spans="1:8" s="271" customFormat="1" ht="12" customHeight="1">
      <c r="A40" s="270" t="s">
        <v>118</v>
      </c>
      <c r="B40" s="32" t="s">
        <v>119</v>
      </c>
      <c r="C40" s="33">
        <v>855</v>
      </c>
      <c r="D40" s="88"/>
      <c r="E40" s="33"/>
      <c r="F40" s="45"/>
      <c r="G40" s="45">
        <v>4802</v>
      </c>
      <c r="H40" s="34">
        <f t="shared" si="8"/>
        <v>5657</v>
      </c>
    </row>
    <row r="41" spans="1:8" s="271" customFormat="1" ht="12" customHeight="1">
      <c r="A41" s="270" t="s">
        <v>120</v>
      </c>
      <c r="B41" s="32" t="s">
        <v>121</v>
      </c>
      <c r="C41" s="33">
        <v>3800</v>
      </c>
      <c r="D41" s="88"/>
      <c r="E41" s="33"/>
      <c r="F41" s="45"/>
      <c r="G41" s="45">
        <v>1161</v>
      </c>
      <c r="H41" s="34">
        <f t="shared" si="8"/>
        <v>4961</v>
      </c>
    </row>
    <row r="42" spans="1:8" s="271" customFormat="1" ht="12" customHeight="1">
      <c r="A42" s="270" t="s">
        <v>122</v>
      </c>
      <c r="B42" s="32" t="s">
        <v>123</v>
      </c>
      <c r="C42" s="33">
        <v>910</v>
      </c>
      <c r="D42" s="88"/>
      <c r="E42" s="33"/>
      <c r="F42" s="45"/>
      <c r="G42" s="45">
        <v>204</v>
      </c>
      <c r="H42" s="34">
        <f t="shared" si="8"/>
        <v>1114</v>
      </c>
    </row>
    <row r="43" spans="1:8" s="271" customFormat="1" ht="12" customHeight="1">
      <c r="A43" s="270" t="s">
        <v>124</v>
      </c>
      <c r="B43" s="32" t="s">
        <v>125</v>
      </c>
      <c r="C43" s="33">
        <v>4193</v>
      </c>
      <c r="D43" s="88"/>
      <c r="E43" s="33"/>
      <c r="F43" s="45"/>
      <c r="G43" s="45">
        <v>-356</v>
      </c>
      <c r="H43" s="34">
        <f t="shared" si="8"/>
        <v>3837</v>
      </c>
    </row>
    <row r="44" spans="1:8" s="271" customFormat="1" ht="12" customHeight="1">
      <c r="A44" s="270" t="s">
        <v>126</v>
      </c>
      <c r="B44" s="32" t="s">
        <v>127</v>
      </c>
      <c r="C44" s="33">
        <v>2634</v>
      </c>
      <c r="D44" s="88"/>
      <c r="E44" s="33"/>
      <c r="F44" s="45"/>
      <c r="G44" s="45">
        <v>1906</v>
      </c>
      <c r="H44" s="34">
        <f t="shared" si="8"/>
        <v>4540</v>
      </c>
    </row>
    <row r="45" spans="1:8" s="271" customFormat="1" ht="12" customHeight="1">
      <c r="A45" s="270" t="s">
        <v>128</v>
      </c>
      <c r="B45" s="32" t="s">
        <v>129</v>
      </c>
      <c r="C45" s="33"/>
      <c r="D45" s="88"/>
      <c r="E45" s="33"/>
      <c r="F45" s="45">
        <v>6625</v>
      </c>
      <c r="G45" s="45"/>
      <c r="H45" s="34">
        <f t="shared" si="8"/>
        <v>6625</v>
      </c>
    </row>
    <row r="46" spans="1:8" s="271" customFormat="1" ht="12" customHeight="1">
      <c r="A46" s="270" t="s">
        <v>130</v>
      </c>
      <c r="B46" s="32" t="s">
        <v>318</v>
      </c>
      <c r="C46" s="33"/>
      <c r="D46" s="88"/>
      <c r="E46" s="33"/>
      <c r="F46" s="45"/>
      <c r="G46" s="45">
        <v>44</v>
      </c>
      <c r="H46" s="34">
        <f t="shared" si="8"/>
        <v>44</v>
      </c>
    </row>
    <row r="47" spans="1:8" s="271" customFormat="1" ht="12" customHeight="1">
      <c r="A47" s="270" t="s">
        <v>132</v>
      </c>
      <c r="B47" s="32" t="s">
        <v>133</v>
      </c>
      <c r="C47" s="33"/>
      <c r="D47" s="88"/>
      <c r="E47" s="33"/>
      <c r="F47" s="45"/>
      <c r="G47" s="45"/>
      <c r="H47" s="34">
        <f t="shared" si="8"/>
        <v>0</v>
      </c>
    </row>
    <row r="48" spans="1:8" s="271" customFormat="1" ht="12" customHeight="1">
      <c r="A48" s="272" t="s">
        <v>134</v>
      </c>
      <c r="B48" s="50" t="s">
        <v>135</v>
      </c>
      <c r="C48" s="48"/>
      <c r="D48" s="118"/>
      <c r="E48" s="33"/>
      <c r="F48" s="45"/>
      <c r="G48" s="45">
        <v>351</v>
      </c>
      <c r="H48" s="34">
        <f t="shared" si="8"/>
        <v>351</v>
      </c>
    </row>
    <row r="49" spans="1:8" s="271" customFormat="1" ht="12" customHeight="1">
      <c r="A49" s="272" t="s">
        <v>136</v>
      </c>
      <c r="B49" s="50" t="s">
        <v>137</v>
      </c>
      <c r="C49" s="48"/>
      <c r="D49" s="118"/>
      <c r="E49" s="38"/>
      <c r="F49" s="49">
        <v>1657</v>
      </c>
      <c r="G49" s="274">
        <v>13665</v>
      </c>
      <c r="H49" s="34">
        <f t="shared" si="8"/>
        <v>15322</v>
      </c>
    </row>
    <row r="50" spans="1:8" s="271" customFormat="1" ht="12" customHeight="1">
      <c r="A50" s="70" t="s">
        <v>138</v>
      </c>
      <c r="B50" s="23" t="s">
        <v>139</v>
      </c>
      <c r="C50" s="24">
        <f aca="true" t="shared" si="9" ref="C50:H50">SUM(C51:C55)</f>
        <v>0</v>
      </c>
      <c r="D50" s="85">
        <f t="shared" si="9"/>
        <v>0</v>
      </c>
      <c r="E50" s="85">
        <f t="shared" si="9"/>
        <v>0</v>
      </c>
      <c r="F50" s="85">
        <f t="shared" si="9"/>
        <v>0</v>
      </c>
      <c r="G50" s="85">
        <f t="shared" si="9"/>
        <v>0</v>
      </c>
      <c r="H50" s="25">
        <f t="shared" si="9"/>
        <v>0</v>
      </c>
    </row>
    <row r="51" spans="1:8" s="271" customFormat="1" ht="12" customHeight="1">
      <c r="A51" s="267" t="s">
        <v>140</v>
      </c>
      <c r="B51" s="42" t="s">
        <v>141</v>
      </c>
      <c r="C51" s="43"/>
      <c r="D51" s="115"/>
      <c r="E51" s="29"/>
      <c r="F51" s="44"/>
      <c r="G51" s="44"/>
      <c r="H51" s="34">
        <f>C51+D51+E51+F51+G51</f>
        <v>0</v>
      </c>
    </row>
    <row r="52" spans="1:8" s="271" customFormat="1" ht="12" customHeight="1">
      <c r="A52" s="270" t="s">
        <v>142</v>
      </c>
      <c r="B52" s="32" t="s">
        <v>143</v>
      </c>
      <c r="C52" s="33"/>
      <c r="D52" s="88"/>
      <c r="E52" s="33"/>
      <c r="F52" s="45"/>
      <c r="G52" s="45"/>
      <c r="H52" s="34">
        <f>C52+D52+E52+F52+G52</f>
        <v>0</v>
      </c>
    </row>
    <row r="53" spans="1:8" s="271" customFormat="1" ht="12" customHeight="1">
      <c r="A53" s="270" t="s">
        <v>144</v>
      </c>
      <c r="B53" s="32" t="s">
        <v>145</v>
      </c>
      <c r="C53" s="33"/>
      <c r="D53" s="88"/>
      <c r="E53" s="33"/>
      <c r="F53" s="45"/>
      <c r="G53" s="45"/>
      <c r="H53" s="34">
        <f>C53+D53+E53+F53+G53</f>
        <v>0</v>
      </c>
    </row>
    <row r="54" spans="1:8" s="271" customFormat="1" ht="12" customHeight="1">
      <c r="A54" s="270" t="s">
        <v>146</v>
      </c>
      <c r="B54" s="32" t="s">
        <v>147</v>
      </c>
      <c r="C54" s="33"/>
      <c r="D54" s="88"/>
      <c r="E54" s="33"/>
      <c r="F54" s="45"/>
      <c r="G54" s="45"/>
      <c r="H54" s="34">
        <f>C54+D54+E54+F54+G54</f>
        <v>0</v>
      </c>
    </row>
    <row r="55" spans="1:8" s="271" customFormat="1" ht="12" customHeight="1">
      <c r="A55" s="272" t="s">
        <v>148</v>
      </c>
      <c r="B55" s="50" t="s">
        <v>149</v>
      </c>
      <c r="C55" s="48"/>
      <c r="D55" s="118"/>
      <c r="E55" s="38"/>
      <c r="F55" s="49"/>
      <c r="G55" s="49"/>
      <c r="H55" s="34">
        <f>C55+D55+E55+F55+G55</f>
        <v>0</v>
      </c>
    </row>
    <row r="56" spans="1:8" s="271" customFormat="1" ht="12" customHeight="1">
      <c r="A56" s="70" t="s">
        <v>150</v>
      </c>
      <c r="B56" s="23" t="s">
        <v>151</v>
      </c>
      <c r="C56" s="24">
        <f>SUM(C57:C59)</f>
        <v>0</v>
      </c>
      <c r="D56" s="85">
        <f>SUM(D57:D59)</f>
        <v>0</v>
      </c>
      <c r="E56" s="24"/>
      <c r="F56" s="85">
        <f>SUM(F57:F59)</f>
        <v>5647</v>
      </c>
      <c r="G56" s="85">
        <f>SUM(G57:G59)</f>
        <v>7777</v>
      </c>
      <c r="H56" s="25">
        <f>SUM(H57:H59)</f>
        <v>13424</v>
      </c>
    </row>
    <row r="57" spans="1:8" s="271" customFormat="1" ht="12" customHeight="1">
      <c r="A57" s="267" t="s">
        <v>152</v>
      </c>
      <c r="B57" s="42" t="s">
        <v>153</v>
      </c>
      <c r="C57" s="43"/>
      <c r="D57" s="115"/>
      <c r="E57" s="29"/>
      <c r="F57" s="44"/>
      <c r="G57" s="44"/>
      <c r="H57" s="34">
        <f>C57+D57+E57+F57+G57</f>
        <v>0</v>
      </c>
    </row>
    <row r="58" spans="1:8" s="271" customFormat="1" ht="12" customHeight="1">
      <c r="A58" s="270" t="s">
        <v>154</v>
      </c>
      <c r="B58" s="32" t="s">
        <v>155</v>
      </c>
      <c r="C58" s="33"/>
      <c r="D58" s="88"/>
      <c r="E58" s="33"/>
      <c r="F58" s="45"/>
      <c r="G58" s="45"/>
      <c r="H58" s="34">
        <f>C58+D58+E58+F58+G58</f>
        <v>0</v>
      </c>
    </row>
    <row r="59" spans="1:8" s="271" customFormat="1" ht="12" customHeight="1">
      <c r="A59" s="270" t="s">
        <v>156</v>
      </c>
      <c r="B59" s="32" t="s">
        <v>157</v>
      </c>
      <c r="C59" s="33"/>
      <c r="D59" s="88"/>
      <c r="E59" s="33"/>
      <c r="F59" s="45">
        <v>5647</v>
      </c>
      <c r="G59" s="120">
        <v>7777</v>
      </c>
      <c r="H59" s="34">
        <f>C59+D59+E59+F59+G59</f>
        <v>13424</v>
      </c>
    </row>
    <row r="60" spans="1:8" s="271" customFormat="1" ht="12" customHeight="1">
      <c r="A60" s="272" t="s">
        <v>158</v>
      </c>
      <c r="B60" s="50" t="s">
        <v>159</v>
      </c>
      <c r="C60" s="48"/>
      <c r="D60" s="118"/>
      <c r="E60" s="38"/>
      <c r="F60" s="49"/>
      <c r="G60" s="119">
        <v>7715</v>
      </c>
      <c r="H60" s="34">
        <f>C60+D60+E60+F60+G60</f>
        <v>7715</v>
      </c>
    </row>
    <row r="61" spans="1:8" s="271" customFormat="1" ht="12" customHeight="1">
      <c r="A61" s="70" t="s">
        <v>160</v>
      </c>
      <c r="B61" s="40" t="s">
        <v>161</v>
      </c>
      <c r="C61" s="24">
        <f aca="true" t="shared" si="10" ref="C61:H61">SUM(C62:C64)</f>
        <v>0</v>
      </c>
      <c r="D61" s="85">
        <f t="shared" si="10"/>
        <v>0</v>
      </c>
      <c r="E61" s="85">
        <f t="shared" si="10"/>
        <v>0</v>
      </c>
      <c r="F61" s="85">
        <f t="shared" si="10"/>
        <v>0</v>
      </c>
      <c r="G61" s="85">
        <f t="shared" si="10"/>
        <v>211</v>
      </c>
      <c r="H61" s="25">
        <f t="shared" si="10"/>
        <v>211</v>
      </c>
    </row>
    <row r="62" spans="1:8" s="271" customFormat="1" ht="12" customHeight="1">
      <c r="A62" s="267" t="s">
        <v>162</v>
      </c>
      <c r="B62" s="42" t="s">
        <v>163</v>
      </c>
      <c r="C62" s="33"/>
      <c r="D62" s="88"/>
      <c r="E62" s="29"/>
      <c r="F62" s="44"/>
      <c r="G62" s="44"/>
      <c r="H62" s="34">
        <f>C62+D62+E62+F62+G62</f>
        <v>0</v>
      </c>
    </row>
    <row r="63" spans="1:8" s="271" customFormat="1" ht="12" customHeight="1">
      <c r="A63" s="270" t="s">
        <v>164</v>
      </c>
      <c r="B63" s="32" t="s">
        <v>165</v>
      </c>
      <c r="C63" s="33"/>
      <c r="D63" s="88"/>
      <c r="E63" s="33"/>
      <c r="F63" s="45"/>
      <c r="G63" s="45">
        <v>60</v>
      </c>
      <c r="H63" s="34">
        <f>C63+D63+E63+F63+G63</f>
        <v>60</v>
      </c>
    </row>
    <row r="64" spans="1:8" s="271" customFormat="1" ht="12" customHeight="1">
      <c r="A64" s="270" t="s">
        <v>166</v>
      </c>
      <c r="B64" s="32" t="s">
        <v>167</v>
      </c>
      <c r="C64" s="33"/>
      <c r="D64" s="88"/>
      <c r="E64" s="33"/>
      <c r="F64" s="45"/>
      <c r="G64" s="45">
        <v>151</v>
      </c>
      <c r="H64" s="34">
        <f>C64+D64+E64+F64+G64</f>
        <v>151</v>
      </c>
    </row>
    <row r="65" spans="1:8" s="271" customFormat="1" ht="12" customHeight="1">
      <c r="A65" s="272" t="s">
        <v>168</v>
      </c>
      <c r="B65" s="50" t="s">
        <v>169</v>
      </c>
      <c r="C65" s="33"/>
      <c r="D65" s="88"/>
      <c r="E65" s="38"/>
      <c r="F65" s="49"/>
      <c r="G65" s="49"/>
      <c r="H65" s="34">
        <f>C65+D65+E65+F65+G65</f>
        <v>0</v>
      </c>
    </row>
    <row r="66" spans="1:8" s="271" customFormat="1" ht="12" customHeight="1">
      <c r="A66" s="70" t="s">
        <v>307</v>
      </c>
      <c r="B66" s="23" t="s">
        <v>171</v>
      </c>
      <c r="C66" s="24">
        <f aca="true" t="shared" si="11" ref="C66:H66">+C9+C16+C23+C30+C38+C50+C56+C61</f>
        <v>449639</v>
      </c>
      <c r="D66" s="85">
        <f t="shared" si="11"/>
        <v>439155</v>
      </c>
      <c r="E66" s="85">
        <f t="shared" si="11"/>
        <v>4968</v>
      </c>
      <c r="F66" s="85">
        <f t="shared" si="11"/>
        <v>31307</v>
      </c>
      <c r="G66" s="85">
        <f t="shared" si="11"/>
        <v>79206</v>
      </c>
      <c r="H66" s="308">
        <f t="shared" si="11"/>
        <v>1004275</v>
      </c>
    </row>
    <row r="67" spans="1:8" s="271" customFormat="1" ht="12" customHeight="1">
      <c r="A67" s="275" t="s">
        <v>465</v>
      </c>
      <c r="B67" s="40" t="s">
        <v>173</v>
      </c>
      <c r="C67" s="24">
        <f>SUM(C68:C70)</f>
        <v>0</v>
      </c>
      <c r="D67" s="85">
        <f>SUM(D68:D70)</f>
        <v>0</v>
      </c>
      <c r="E67" s="24"/>
      <c r="F67" s="55"/>
      <c r="G67" s="55"/>
      <c r="H67" s="25">
        <f>SUM(H68:H70)</f>
        <v>0</v>
      </c>
    </row>
    <row r="68" spans="1:8" s="271" customFormat="1" ht="12" customHeight="1">
      <c r="A68" s="267" t="s">
        <v>174</v>
      </c>
      <c r="B68" s="42" t="s">
        <v>175</v>
      </c>
      <c r="C68" s="33"/>
      <c r="D68" s="88"/>
      <c r="E68" s="29"/>
      <c r="F68" s="44"/>
      <c r="G68" s="44"/>
      <c r="H68" s="34">
        <f>C68+D68+E68+F68+G68</f>
        <v>0</v>
      </c>
    </row>
    <row r="69" spans="1:8" s="271" customFormat="1" ht="12" customHeight="1">
      <c r="A69" s="270" t="s">
        <v>176</v>
      </c>
      <c r="B69" s="32" t="s">
        <v>177</v>
      </c>
      <c r="C69" s="33"/>
      <c r="D69" s="88"/>
      <c r="E69" s="33"/>
      <c r="F69" s="45"/>
      <c r="G69" s="45"/>
      <c r="H69" s="34">
        <f>C69+D69+E69+F69+G69</f>
        <v>0</v>
      </c>
    </row>
    <row r="70" spans="1:8" s="271" customFormat="1" ht="12" customHeight="1">
      <c r="A70" s="285" t="s">
        <v>178</v>
      </c>
      <c r="B70" s="309" t="s">
        <v>466</v>
      </c>
      <c r="C70" s="38"/>
      <c r="D70" s="310"/>
      <c r="E70" s="38"/>
      <c r="F70" s="49"/>
      <c r="G70" s="49"/>
      <c r="H70" s="34">
        <f>C70+D70+E70+F70+G70</f>
        <v>0</v>
      </c>
    </row>
    <row r="71" spans="1:8" s="271" customFormat="1" ht="12" customHeight="1">
      <c r="A71" s="275" t="s">
        <v>180</v>
      </c>
      <c r="B71" s="40" t="s">
        <v>181</v>
      </c>
      <c r="C71" s="24">
        <f aca="true" t="shared" si="12" ref="C71:H71">SUM(C72:C75)</f>
        <v>0</v>
      </c>
      <c r="D71" s="24">
        <f t="shared" si="12"/>
        <v>0</v>
      </c>
      <c r="E71" s="24">
        <f t="shared" si="12"/>
        <v>0</v>
      </c>
      <c r="F71" s="24">
        <f t="shared" si="12"/>
        <v>0</v>
      </c>
      <c r="G71" s="24">
        <f t="shared" si="12"/>
        <v>0</v>
      </c>
      <c r="H71" s="25">
        <f t="shared" si="12"/>
        <v>0</v>
      </c>
    </row>
    <row r="72" spans="1:8" s="271" customFormat="1" ht="12" customHeight="1">
      <c r="A72" s="267" t="s">
        <v>182</v>
      </c>
      <c r="B72" s="42" t="s">
        <v>183</v>
      </c>
      <c r="C72" s="33"/>
      <c r="D72" s="33"/>
      <c r="E72" s="29"/>
      <c r="F72" s="44"/>
      <c r="G72" s="44"/>
      <c r="H72" s="34">
        <f>C72+D72+E72+F72+G72</f>
        <v>0</v>
      </c>
    </row>
    <row r="73" spans="1:8" s="271" customFormat="1" ht="12" customHeight="1">
      <c r="A73" s="270" t="s">
        <v>184</v>
      </c>
      <c r="B73" s="32" t="s">
        <v>185</v>
      </c>
      <c r="C73" s="33"/>
      <c r="D73" s="33"/>
      <c r="E73" s="33"/>
      <c r="F73" s="45"/>
      <c r="G73" s="45"/>
      <c r="H73" s="34">
        <f>C73+D73+E73+F73+G73</f>
        <v>0</v>
      </c>
    </row>
    <row r="74" spans="1:8" s="271" customFormat="1" ht="12" customHeight="1">
      <c r="A74" s="270" t="s">
        <v>186</v>
      </c>
      <c r="B74" s="32" t="s">
        <v>187</v>
      </c>
      <c r="C74" s="33"/>
      <c r="D74" s="33"/>
      <c r="E74" s="33"/>
      <c r="F74" s="45"/>
      <c r="G74" s="45"/>
      <c r="H74" s="34">
        <f>C74+D74+E74+F74+G74</f>
        <v>0</v>
      </c>
    </row>
    <row r="75" spans="1:8" s="271" customFormat="1" ht="12" customHeight="1">
      <c r="A75" s="272" t="s">
        <v>188</v>
      </c>
      <c r="B75" s="50" t="s">
        <v>189</v>
      </c>
      <c r="C75" s="33"/>
      <c r="D75" s="33"/>
      <c r="E75" s="38"/>
      <c r="F75" s="49"/>
      <c r="G75" s="49"/>
      <c r="H75" s="34">
        <f>C75+D75+E75+F75+G75</f>
        <v>0</v>
      </c>
    </row>
    <row r="76" spans="1:8" s="271" customFormat="1" ht="12" customHeight="1">
      <c r="A76" s="275" t="s">
        <v>190</v>
      </c>
      <c r="B76" s="40" t="s">
        <v>191</v>
      </c>
      <c r="C76" s="24">
        <f aca="true" t="shared" si="13" ref="C76:H76">SUM(C77:C78)</f>
        <v>98675</v>
      </c>
      <c r="D76" s="24">
        <f t="shared" si="13"/>
        <v>0</v>
      </c>
      <c r="E76" s="24">
        <f t="shared" si="13"/>
        <v>162459</v>
      </c>
      <c r="F76" s="24">
        <f t="shared" si="13"/>
        <v>-1</v>
      </c>
      <c r="G76" s="24">
        <f t="shared" si="13"/>
        <v>0</v>
      </c>
      <c r="H76" s="308">
        <f t="shared" si="13"/>
        <v>261133</v>
      </c>
    </row>
    <row r="77" spans="1:8" s="271" customFormat="1" ht="12" customHeight="1">
      <c r="A77" s="267" t="s">
        <v>192</v>
      </c>
      <c r="B77" s="42" t="s">
        <v>193</v>
      </c>
      <c r="C77" s="33">
        <v>98675</v>
      </c>
      <c r="D77" s="33"/>
      <c r="E77" s="29">
        <v>162459</v>
      </c>
      <c r="F77" s="44">
        <v>-1</v>
      </c>
      <c r="G77" s="44"/>
      <c r="H77" s="34">
        <f>C77+D77+E77+F77+G77</f>
        <v>261133</v>
      </c>
    </row>
    <row r="78" spans="1:8" s="271" customFormat="1" ht="12" customHeight="1">
      <c r="A78" s="272" t="s">
        <v>194</v>
      </c>
      <c r="B78" s="50" t="s">
        <v>195</v>
      </c>
      <c r="C78" s="33"/>
      <c r="D78" s="33"/>
      <c r="E78" s="38"/>
      <c r="F78" s="49"/>
      <c r="G78" s="49"/>
      <c r="H78" s="34">
        <f>C78+D78+E78+F78+G78</f>
        <v>0</v>
      </c>
    </row>
    <row r="79" spans="1:8" s="269" customFormat="1" ht="12" customHeight="1">
      <c r="A79" s="275" t="s">
        <v>196</v>
      </c>
      <c r="B79" s="40" t="s">
        <v>197</v>
      </c>
      <c r="C79" s="24">
        <f aca="true" t="shared" si="14" ref="C79:H79">SUM(C80:C82)</f>
        <v>0</v>
      </c>
      <c r="D79" s="24">
        <f t="shared" si="14"/>
        <v>0</v>
      </c>
      <c r="E79" s="24">
        <f t="shared" si="14"/>
        <v>0</v>
      </c>
      <c r="F79" s="24">
        <f t="shared" si="14"/>
        <v>0</v>
      </c>
      <c r="G79" s="24">
        <f t="shared" si="14"/>
        <v>15149</v>
      </c>
      <c r="H79" s="25">
        <f t="shared" si="14"/>
        <v>15149</v>
      </c>
    </row>
    <row r="80" spans="1:8" s="271" customFormat="1" ht="12" customHeight="1">
      <c r="A80" s="267" t="s">
        <v>198</v>
      </c>
      <c r="B80" s="42" t="s">
        <v>199</v>
      </c>
      <c r="C80" s="33"/>
      <c r="D80" s="33"/>
      <c r="E80" s="29"/>
      <c r="F80" s="44"/>
      <c r="G80" s="120">
        <v>15149</v>
      </c>
      <c r="H80" s="34">
        <f>C80+D80+E80+F80+G80</f>
        <v>15149</v>
      </c>
    </row>
    <row r="81" spans="1:8" s="271" customFormat="1" ht="12" customHeight="1">
      <c r="A81" s="270" t="s">
        <v>200</v>
      </c>
      <c r="B81" s="32" t="s">
        <v>201</v>
      </c>
      <c r="C81" s="33"/>
      <c r="D81" s="33"/>
      <c r="E81" s="33"/>
      <c r="F81" s="45"/>
      <c r="G81" s="45"/>
      <c r="H81" s="34">
        <f>C81+D81+E81+F81+G81</f>
        <v>0</v>
      </c>
    </row>
    <row r="82" spans="1:8" s="271" customFormat="1" ht="12" customHeight="1">
      <c r="A82" s="272" t="s">
        <v>202</v>
      </c>
      <c r="B82" s="50" t="s">
        <v>203</v>
      </c>
      <c r="C82" s="33"/>
      <c r="D82" s="33"/>
      <c r="E82" s="38"/>
      <c r="F82" s="49"/>
      <c r="G82" s="49"/>
      <c r="H82" s="34">
        <f>C82+D82+E82+F82+G82</f>
        <v>0</v>
      </c>
    </row>
    <row r="83" spans="1:8" s="271" customFormat="1" ht="12" customHeight="1">
      <c r="A83" s="275" t="s">
        <v>204</v>
      </c>
      <c r="B83" s="40" t="s">
        <v>205</v>
      </c>
      <c r="C83" s="24">
        <f aca="true" t="shared" si="15" ref="C83:H83">SUM(C84:C87)</f>
        <v>0</v>
      </c>
      <c r="D83" s="24">
        <f t="shared" si="15"/>
        <v>0</v>
      </c>
      <c r="E83" s="24">
        <f t="shared" si="15"/>
        <v>0</v>
      </c>
      <c r="F83" s="24">
        <f t="shared" si="15"/>
        <v>0</v>
      </c>
      <c r="G83" s="24">
        <f t="shared" si="15"/>
        <v>0</v>
      </c>
      <c r="H83" s="25">
        <f t="shared" si="15"/>
        <v>0</v>
      </c>
    </row>
    <row r="84" spans="1:8" s="271" customFormat="1" ht="12" customHeight="1">
      <c r="A84" s="277" t="s">
        <v>206</v>
      </c>
      <c r="B84" s="42" t="s">
        <v>207</v>
      </c>
      <c r="C84" s="33"/>
      <c r="D84" s="33"/>
      <c r="E84" s="29"/>
      <c r="F84" s="44"/>
      <c r="G84" s="44"/>
      <c r="H84" s="34">
        <f>C84+D84+E84+F84+G84</f>
        <v>0</v>
      </c>
    </row>
    <row r="85" spans="1:8" s="271" customFormat="1" ht="12" customHeight="1">
      <c r="A85" s="278" t="s">
        <v>208</v>
      </c>
      <c r="B85" s="32" t="s">
        <v>209</v>
      </c>
      <c r="C85" s="33"/>
      <c r="D85" s="33"/>
      <c r="E85" s="33"/>
      <c r="F85" s="45"/>
      <c r="G85" s="45"/>
      <c r="H85" s="34">
        <f>C85+D85+E85+F85+G85</f>
        <v>0</v>
      </c>
    </row>
    <row r="86" spans="1:8" s="271" customFormat="1" ht="12" customHeight="1">
      <c r="A86" s="278" t="s">
        <v>210</v>
      </c>
      <c r="B86" s="32" t="s">
        <v>211</v>
      </c>
      <c r="C86" s="33"/>
      <c r="D86" s="33"/>
      <c r="E86" s="33"/>
      <c r="F86" s="45"/>
      <c r="G86" s="45"/>
      <c r="H86" s="34">
        <f>C86+D86+E86+F86+G86</f>
        <v>0</v>
      </c>
    </row>
    <row r="87" spans="1:8" s="269" customFormat="1" ht="12" customHeight="1">
      <c r="A87" s="279" t="s">
        <v>212</v>
      </c>
      <c r="B87" s="50" t="s">
        <v>213</v>
      </c>
      <c r="C87" s="33"/>
      <c r="D87" s="33"/>
      <c r="E87" s="38"/>
      <c r="F87" s="49"/>
      <c r="G87" s="49"/>
      <c r="H87" s="34">
        <f>C87+D87+E87+F87+G87</f>
        <v>0</v>
      </c>
    </row>
    <row r="88" spans="1:8" s="269" customFormat="1" ht="12" customHeight="1">
      <c r="A88" s="275" t="s">
        <v>214</v>
      </c>
      <c r="B88" s="40" t="s">
        <v>215</v>
      </c>
      <c r="C88" s="60"/>
      <c r="D88" s="60"/>
      <c r="E88" s="60"/>
      <c r="F88" s="61"/>
      <c r="G88" s="61"/>
      <c r="H88" s="25">
        <f>C88+D88</f>
        <v>0</v>
      </c>
    </row>
    <row r="89" spans="1:8" s="269" customFormat="1" ht="12" customHeight="1">
      <c r="A89" s="275" t="s">
        <v>467</v>
      </c>
      <c r="B89" s="40" t="s">
        <v>217</v>
      </c>
      <c r="C89" s="60"/>
      <c r="D89" s="60"/>
      <c r="E89" s="60"/>
      <c r="F89" s="61"/>
      <c r="G89" s="61"/>
      <c r="H89" s="25">
        <f>C89+D89</f>
        <v>0</v>
      </c>
    </row>
    <row r="90" spans="1:8" s="269" customFormat="1" ht="12" customHeight="1">
      <c r="A90" s="275" t="s">
        <v>468</v>
      </c>
      <c r="B90" s="62" t="s">
        <v>219</v>
      </c>
      <c r="C90" s="24">
        <f aca="true" t="shared" si="16" ref="C90:H90">+C67+C71+C76+C79+C83+C89+C88</f>
        <v>98675</v>
      </c>
      <c r="D90" s="24">
        <f t="shared" si="16"/>
        <v>0</v>
      </c>
      <c r="E90" s="24">
        <f t="shared" si="16"/>
        <v>162459</v>
      </c>
      <c r="F90" s="24">
        <f t="shared" si="16"/>
        <v>-1</v>
      </c>
      <c r="G90" s="24">
        <f t="shared" si="16"/>
        <v>15149</v>
      </c>
      <c r="H90" s="308">
        <f t="shared" si="16"/>
        <v>276282</v>
      </c>
    </row>
    <row r="91" spans="1:8" s="269" customFormat="1" ht="12" customHeight="1">
      <c r="A91" s="311" t="s">
        <v>469</v>
      </c>
      <c r="B91" s="64" t="s">
        <v>470</v>
      </c>
      <c r="C91" s="24">
        <f aca="true" t="shared" si="17" ref="C91:H91">+C66+C90</f>
        <v>548314</v>
      </c>
      <c r="D91" s="24">
        <f t="shared" si="17"/>
        <v>439155</v>
      </c>
      <c r="E91" s="24">
        <f t="shared" si="17"/>
        <v>167427</v>
      </c>
      <c r="F91" s="24">
        <f t="shared" si="17"/>
        <v>31306</v>
      </c>
      <c r="G91" s="24">
        <f t="shared" si="17"/>
        <v>94355</v>
      </c>
      <c r="H91" s="308">
        <f t="shared" si="17"/>
        <v>1280557</v>
      </c>
    </row>
    <row r="92" spans="1:3" s="271" customFormat="1" ht="15" customHeight="1">
      <c r="A92" s="280"/>
      <c r="B92" s="281"/>
      <c r="C92" s="282"/>
    </row>
    <row r="93" spans="1:8" s="266" customFormat="1" ht="16.5" customHeight="1">
      <c r="A93" s="414" t="s">
        <v>323</v>
      </c>
      <c r="B93" s="414"/>
      <c r="C93" s="414"/>
      <c r="D93" s="414"/>
      <c r="E93" s="414"/>
      <c r="F93" s="414"/>
      <c r="G93" s="414"/>
      <c r="H93" s="414"/>
    </row>
    <row r="94" spans="1:8" s="283" customFormat="1" ht="12" customHeight="1">
      <c r="A94" s="306" t="s">
        <v>56</v>
      </c>
      <c r="B94" s="312" t="s">
        <v>471</v>
      </c>
      <c r="C94" s="24">
        <f aca="true" t="shared" si="18" ref="C94:H94">+C95+C96+C97+C98+C99+C112</f>
        <v>313785</v>
      </c>
      <c r="D94" s="24">
        <f t="shared" si="18"/>
        <v>438187</v>
      </c>
      <c r="E94" s="24">
        <f t="shared" si="18"/>
        <v>144851</v>
      </c>
      <c r="F94" s="24">
        <f t="shared" si="18"/>
        <v>18453</v>
      </c>
      <c r="G94" s="24">
        <f t="shared" si="18"/>
        <v>66840</v>
      </c>
      <c r="H94" s="25">
        <f t="shared" si="18"/>
        <v>912295</v>
      </c>
    </row>
    <row r="95" spans="1:8" ht="12" customHeight="1">
      <c r="A95" s="284" t="s">
        <v>58</v>
      </c>
      <c r="B95" s="76" t="s">
        <v>226</v>
      </c>
      <c r="C95" s="29">
        <v>114608</v>
      </c>
      <c r="D95" s="29">
        <v>276351</v>
      </c>
      <c r="E95" s="29">
        <v>804</v>
      </c>
      <c r="F95" s="29">
        <v>5336</v>
      </c>
      <c r="G95" s="44">
        <v>287</v>
      </c>
      <c r="H95" s="34">
        <f aca="true" t="shared" si="19" ref="H95:H111">C95+D95+E95+F95+G95</f>
        <v>397386</v>
      </c>
    </row>
    <row r="96" spans="1:8" ht="12" customHeight="1">
      <c r="A96" s="270" t="s">
        <v>60</v>
      </c>
      <c r="B96" s="77" t="s">
        <v>227</v>
      </c>
      <c r="C96" s="33">
        <v>20718</v>
      </c>
      <c r="D96" s="33">
        <v>37307</v>
      </c>
      <c r="E96" s="33">
        <v>159</v>
      </c>
      <c r="F96" s="33">
        <v>780</v>
      </c>
      <c r="G96" s="45">
        <v>78</v>
      </c>
      <c r="H96" s="34">
        <f t="shared" si="19"/>
        <v>59042</v>
      </c>
    </row>
    <row r="97" spans="1:8" ht="12" customHeight="1">
      <c r="A97" s="270" t="s">
        <v>62</v>
      </c>
      <c r="B97" s="77" t="s">
        <v>228</v>
      </c>
      <c r="C97" s="33">
        <v>132279</v>
      </c>
      <c r="D97" s="33">
        <v>64223</v>
      </c>
      <c r="E97" s="33">
        <v>17143</v>
      </c>
      <c r="F97" s="33">
        <v>2184</v>
      </c>
      <c r="G97" s="45">
        <v>-14717</v>
      </c>
      <c r="H97" s="34">
        <f t="shared" si="19"/>
        <v>201112</v>
      </c>
    </row>
    <row r="98" spans="1:8" ht="12" customHeight="1">
      <c r="A98" s="270" t="s">
        <v>64</v>
      </c>
      <c r="B98" s="77" t="s">
        <v>229</v>
      </c>
      <c r="C98" s="33">
        <v>13950</v>
      </c>
      <c r="D98" s="33"/>
      <c r="E98" s="33"/>
      <c r="F98" s="33"/>
      <c r="G98" s="45">
        <v>18643</v>
      </c>
      <c r="H98" s="34">
        <f t="shared" si="19"/>
        <v>32593</v>
      </c>
    </row>
    <row r="99" spans="1:8" ht="12" customHeight="1">
      <c r="A99" s="270" t="s">
        <v>230</v>
      </c>
      <c r="B99" s="77" t="s">
        <v>231</v>
      </c>
      <c r="C99" s="33">
        <v>12230</v>
      </c>
      <c r="D99" s="33"/>
      <c r="E99" s="33">
        <v>9190</v>
      </c>
      <c r="F99" s="33">
        <v>6559</v>
      </c>
      <c r="G99" s="45">
        <v>-7272</v>
      </c>
      <c r="H99" s="34">
        <f t="shared" si="19"/>
        <v>20707</v>
      </c>
    </row>
    <row r="100" spans="1:8" ht="12" customHeight="1">
      <c r="A100" s="270" t="s">
        <v>68</v>
      </c>
      <c r="B100" s="77" t="s">
        <v>472</v>
      </c>
      <c r="C100" s="33"/>
      <c r="D100" s="33"/>
      <c r="E100" s="33">
        <v>8976</v>
      </c>
      <c r="F100" s="33"/>
      <c r="G100" s="45">
        <v>-8242</v>
      </c>
      <c r="H100" s="34">
        <f t="shared" si="19"/>
        <v>734</v>
      </c>
    </row>
    <row r="101" spans="1:8" ht="12" customHeight="1">
      <c r="A101" s="270" t="s">
        <v>233</v>
      </c>
      <c r="B101" s="79" t="s">
        <v>234</v>
      </c>
      <c r="C101" s="33"/>
      <c r="D101" s="33"/>
      <c r="E101" s="33"/>
      <c r="F101" s="33"/>
      <c r="G101" s="45"/>
      <c r="H101" s="34">
        <f t="shared" si="19"/>
        <v>0</v>
      </c>
    </row>
    <row r="102" spans="1:8" ht="12" customHeight="1">
      <c r="A102" s="270" t="s">
        <v>235</v>
      </c>
      <c r="B102" s="79" t="s">
        <v>236</v>
      </c>
      <c r="C102" s="33"/>
      <c r="D102" s="33"/>
      <c r="E102" s="33"/>
      <c r="F102" s="33"/>
      <c r="G102" s="45"/>
      <c r="H102" s="34">
        <f t="shared" si="19"/>
        <v>0</v>
      </c>
    </row>
    <row r="103" spans="1:8" ht="12" customHeight="1">
      <c r="A103" s="270" t="s">
        <v>237</v>
      </c>
      <c r="B103" s="79" t="s">
        <v>238</v>
      </c>
      <c r="C103" s="33"/>
      <c r="D103" s="33"/>
      <c r="E103" s="33"/>
      <c r="F103" s="33"/>
      <c r="G103" s="45"/>
      <c r="H103" s="34">
        <f t="shared" si="19"/>
        <v>0</v>
      </c>
    </row>
    <row r="104" spans="1:8" ht="12" customHeight="1">
      <c r="A104" s="270" t="s">
        <v>239</v>
      </c>
      <c r="B104" s="78" t="s">
        <v>240</v>
      </c>
      <c r="C104" s="33"/>
      <c r="D104" s="33"/>
      <c r="E104" s="33"/>
      <c r="F104" s="33"/>
      <c r="G104" s="45"/>
      <c r="H104" s="34">
        <f t="shared" si="19"/>
        <v>0</v>
      </c>
    </row>
    <row r="105" spans="1:8" ht="18" customHeight="1">
      <c r="A105" s="270" t="s">
        <v>241</v>
      </c>
      <c r="B105" s="78" t="s">
        <v>242</v>
      </c>
      <c r="C105" s="33"/>
      <c r="D105" s="33"/>
      <c r="E105" s="33"/>
      <c r="F105" s="33"/>
      <c r="G105" s="45"/>
      <c r="H105" s="34">
        <f t="shared" si="19"/>
        <v>0</v>
      </c>
    </row>
    <row r="106" spans="1:8" ht="12" customHeight="1">
      <c r="A106" s="270" t="s">
        <v>243</v>
      </c>
      <c r="B106" s="79" t="s">
        <v>244</v>
      </c>
      <c r="C106" s="33">
        <v>9149</v>
      </c>
      <c r="D106" s="33"/>
      <c r="E106" s="33"/>
      <c r="F106" s="33">
        <v>6559</v>
      </c>
      <c r="G106" s="45"/>
      <c r="H106" s="34">
        <f t="shared" si="19"/>
        <v>15708</v>
      </c>
    </row>
    <row r="107" spans="1:8" ht="12" customHeight="1">
      <c r="A107" s="270" t="s">
        <v>245</v>
      </c>
      <c r="B107" s="79" t="s">
        <v>246</v>
      </c>
      <c r="C107" s="33"/>
      <c r="D107" s="33"/>
      <c r="E107" s="33"/>
      <c r="F107" s="33"/>
      <c r="G107" s="45"/>
      <c r="H107" s="34">
        <f t="shared" si="19"/>
        <v>0</v>
      </c>
    </row>
    <row r="108" spans="1:8" ht="12" customHeight="1">
      <c r="A108" s="270" t="s">
        <v>247</v>
      </c>
      <c r="B108" s="78" t="s">
        <v>248</v>
      </c>
      <c r="C108" s="33"/>
      <c r="D108" s="33"/>
      <c r="E108" s="33"/>
      <c r="F108" s="33"/>
      <c r="G108" s="45"/>
      <c r="H108" s="34">
        <f t="shared" si="19"/>
        <v>0</v>
      </c>
    </row>
    <row r="109" spans="1:8" ht="12" customHeight="1">
      <c r="A109" s="270" t="s">
        <v>249</v>
      </c>
      <c r="B109" s="78" t="s">
        <v>250</v>
      </c>
      <c r="C109" s="33"/>
      <c r="D109" s="33"/>
      <c r="E109" s="33"/>
      <c r="F109" s="33"/>
      <c r="G109" s="45"/>
      <c r="H109" s="34">
        <f t="shared" si="19"/>
        <v>0</v>
      </c>
    </row>
    <row r="110" spans="1:8" ht="12" customHeight="1">
      <c r="A110" s="270" t="s">
        <v>251</v>
      </c>
      <c r="B110" s="78" t="s">
        <v>252</v>
      </c>
      <c r="C110" s="33"/>
      <c r="D110" s="33"/>
      <c r="E110" s="33"/>
      <c r="F110" s="33"/>
      <c r="G110" s="45"/>
      <c r="H110" s="34">
        <f t="shared" si="19"/>
        <v>0</v>
      </c>
    </row>
    <row r="111" spans="1:8" ht="12" customHeight="1">
      <c r="A111" s="270" t="s">
        <v>253</v>
      </c>
      <c r="B111" s="78" t="s">
        <v>254</v>
      </c>
      <c r="C111" s="33">
        <v>3081</v>
      </c>
      <c r="D111" s="33"/>
      <c r="E111" s="33">
        <v>214</v>
      </c>
      <c r="F111" s="33"/>
      <c r="G111" s="45">
        <v>970</v>
      </c>
      <c r="H111" s="34">
        <f t="shared" si="19"/>
        <v>4265</v>
      </c>
    </row>
    <row r="112" spans="1:8" ht="12" customHeight="1">
      <c r="A112" s="270" t="s">
        <v>255</v>
      </c>
      <c r="B112" s="77" t="s">
        <v>256</v>
      </c>
      <c r="C112" s="33">
        <f>SUM(C113:C114)</f>
        <v>20000</v>
      </c>
      <c r="D112" s="33">
        <f>SUM(D113:D114)</f>
        <v>60306</v>
      </c>
      <c r="E112" s="33">
        <f>SUM(E113:E114)</f>
        <v>117555</v>
      </c>
      <c r="F112" s="33">
        <f>SUM(F113:F114)</f>
        <v>3594</v>
      </c>
      <c r="G112" s="33">
        <f>SUM(G113:G114)</f>
        <v>69821</v>
      </c>
      <c r="H112" s="34">
        <f>C112+D112+E112+F112</f>
        <v>201455</v>
      </c>
    </row>
    <row r="113" spans="1:8" ht="12" customHeight="1">
      <c r="A113" s="270" t="s">
        <v>257</v>
      </c>
      <c r="B113" s="77" t="s">
        <v>473</v>
      </c>
      <c r="C113" s="33">
        <v>20000</v>
      </c>
      <c r="D113" s="33">
        <v>60306</v>
      </c>
      <c r="E113" s="33">
        <v>117555</v>
      </c>
      <c r="F113" s="33">
        <v>3594</v>
      </c>
      <c r="G113" s="45">
        <v>69821</v>
      </c>
      <c r="H113" s="34">
        <f>C113+D113+E113+F113+G113</f>
        <v>271276</v>
      </c>
    </row>
    <row r="114" spans="1:8" ht="12" customHeight="1">
      <c r="A114" s="285" t="s">
        <v>259</v>
      </c>
      <c r="B114" s="84" t="s">
        <v>474</v>
      </c>
      <c r="C114" s="38"/>
      <c r="D114" s="38"/>
      <c r="E114" s="38"/>
      <c r="F114" s="38"/>
      <c r="G114" s="49"/>
      <c r="H114" s="34">
        <f>C114+D114+E114+F114+G114</f>
        <v>0</v>
      </c>
    </row>
    <row r="115" spans="1:8" ht="12" customHeight="1">
      <c r="A115" s="70" t="s">
        <v>70</v>
      </c>
      <c r="B115" s="108" t="s">
        <v>261</v>
      </c>
      <c r="C115" s="24">
        <f aca="true" t="shared" si="20" ref="C115:H115">+C116+C118+C120</f>
        <v>3424</v>
      </c>
      <c r="D115" s="24">
        <f t="shared" si="20"/>
        <v>968</v>
      </c>
      <c r="E115" s="24">
        <f t="shared" si="20"/>
        <v>2072</v>
      </c>
      <c r="F115" s="24">
        <f t="shared" si="20"/>
        <v>7369</v>
      </c>
      <c r="G115" s="24">
        <f t="shared" si="20"/>
        <v>16182</v>
      </c>
      <c r="H115" s="25">
        <f t="shared" si="20"/>
        <v>30015</v>
      </c>
    </row>
    <row r="116" spans="1:8" ht="12" customHeight="1">
      <c r="A116" s="313" t="s">
        <v>72</v>
      </c>
      <c r="B116" s="314" t="s">
        <v>262</v>
      </c>
      <c r="C116" s="29"/>
      <c r="D116" s="29">
        <v>968</v>
      </c>
      <c r="E116" s="29"/>
      <c r="F116" s="29">
        <v>7927</v>
      </c>
      <c r="G116" s="44">
        <v>13658</v>
      </c>
      <c r="H116" s="34">
        <f aca="true" t="shared" si="21" ref="H116:H128">C116+D116+E116+F116+G116</f>
        <v>22553</v>
      </c>
    </row>
    <row r="117" spans="1:8" ht="12" customHeight="1">
      <c r="A117" s="313" t="s">
        <v>74</v>
      </c>
      <c r="B117" s="315" t="s">
        <v>263</v>
      </c>
      <c r="C117" s="33"/>
      <c r="D117" s="33"/>
      <c r="E117" s="33"/>
      <c r="F117" s="33"/>
      <c r="G117" s="45"/>
      <c r="H117" s="34">
        <f t="shared" si="21"/>
        <v>0</v>
      </c>
    </row>
    <row r="118" spans="1:8" ht="12" customHeight="1">
      <c r="A118" s="313" t="s">
        <v>76</v>
      </c>
      <c r="B118" s="315" t="s">
        <v>264</v>
      </c>
      <c r="C118" s="33"/>
      <c r="D118" s="33"/>
      <c r="E118" s="33">
        <v>2142</v>
      </c>
      <c r="F118" s="33">
        <v>-558</v>
      </c>
      <c r="G118" s="45">
        <v>2524</v>
      </c>
      <c r="H118" s="34">
        <f t="shared" si="21"/>
        <v>4108</v>
      </c>
    </row>
    <row r="119" spans="1:8" ht="12" customHeight="1">
      <c r="A119" s="313" t="s">
        <v>78</v>
      </c>
      <c r="B119" s="315" t="s">
        <v>265</v>
      </c>
      <c r="C119" s="33"/>
      <c r="D119" s="33"/>
      <c r="E119" s="33"/>
      <c r="F119" s="33"/>
      <c r="G119" s="45"/>
      <c r="H119" s="34">
        <f t="shared" si="21"/>
        <v>0</v>
      </c>
    </row>
    <row r="120" spans="1:8" ht="12" customHeight="1">
      <c r="A120" s="313" t="s">
        <v>80</v>
      </c>
      <c r="B120" s="316" t="s">
        <v>266</v>
      </c>
      <c r="C120" s="33">
        <v>3424</v>
      </c>
      <c r="D120" s="33"/>
      <c r="E120" s="33">
        <v>-70</v>
      </c>
      <c r="F120" s="33"/>
      <c r="G120" s="45"/>
      <c r="H120" s="34">
        <f t="shared" si="21"/>
        <v>3354</v>
      </c>
    </row>
    <row r="121" spans="1:8" ht="12" customHeight="1">
      <c r="A121" s="313" t="s">
        <v>82</v>
      </c>
      <c r="B121" s="316" t="s">
        <v>267</v>
      </c>
      <c r="C121" s="33"/>
      <c r="D121" s="33"/>
      <c r="E121" s="33"/>
      <c r="F121" s="33"/>
      <c r="G121" s="45"/>
      <c r="H121" s="34">
        <f t="shared" si="21"/>
        <v>0</v>
      </c>
    </row>
    <row r="122" spans="1:8" ht="12" customHeight="1">
      <c r="A122" s="313" t="s">
        <v>268</v>
      </c>
      <c r="B122" s="317" t="s">
        <v>269</v>
      </c>
      <c r="C122" s="33"/>
      <c r="D122" s="33"/>
      <c r="E122" s="33"/>
      <c r="F122" s="33"/>
      <c r="G122" s="45"/>
      <c r="H122" s="34">
        <f t="shared" si="21"/>
        <v>0</v>
      </c>
    </row>
    <row r="123" spans="1:8" ht="12" customHeight="1">
      <c r="A123" s="313" t="s">
        <v>270</v>
      </c>
      <c r="B123" s="317" t="s">
        <v>242</v>
      </c>
      <c r="C123" s="33"/>
      <c r="D123" s="33"/>
      <c r="E123" s="33"/>
      <c r="F123" s="33"/>
      <c r="G123" s="45"/>
      <c r="H123" s="34">
        <f t="shared" si="21"/>
        <v>0</v>
      </c>
    </row>
    <row r="124" spans="1:8" ht="12" customHeight="1">
      <c r="A124" s="313" t="s">
        <v>271</v>
      </c>
      <c r="B124" s="317" t="s">
        <v>272</v>
      </c>
      <c r="C124" s="33"/>
      <c r="D124" s="33"/>
      <c r="E124" s="33"/>
      <c r="F124" s="33"/>
      <c r="G124" s="45"/>
      <c r="H124" s="34">
        <f t="shared" si="21"/>
        <v>0</v>
      </c>
    </row>
    <row r="125" spans="1:8" ht="12" customHeight="1">
      <c r="A125" s="313" t="s">
        <v>273</v>
      </c>
      <c r="B125" s="317" t="s">
        <v>274</v>
      </c>
      <c r="C125" s="33"/>
      <c r="D125" s="33"/>
      <c r="E125" s="33"/>
      <c r="F125" s="33"/>
      <c r="G125" s="45"/>
      <c r="H125" s="34">
        <f t="shared" si="21"/>
        <v>0</v>
      </c>
    </row>
    <row r="126" spans="1:8" ht="12" customHeight="1">
      <c r="A126" s="313" t="s">
        <v>275</v>
      </c>
      <c r="B126" s="317" t="s">
        <v>248</v>
      </c>
      <c r="C126" s="33"/>
      <c r="D126" s="33"/>
      <c r="E126" s="33"/>
      <c r="F126" s="33"/>
      <c r="G126" s="45"/>
      <c r="H126" s="34">
        <f t="shared" si="21"/>
        <v>0</v>
      </c>
    </row>
    <row r="127" spans="1:8" ht="12" customHeight="1">
      <c r="A127" s="313" t="s">
        <v>276</v>
      </c>
      <c r="B127" s="317" t="s">
        <v>277</v>
      </c>
      <c r="C127" s="33"/>
      <c r="D127" s="33"/>
      <c r="E127" s="33"/>
      <c r="F127" s="33"/>
      <c r="G127" s="45"/>
      <c r="H127" s="34">
        <f t="shared" si="21"/>
        <v>0</v>
      </c>
    </row>
    <row r="128" spans="1:8" ht="12" customHeight="1">
      <c r="A128" s="318" t="s">
        <v>278</v>
      </c>
      <c r="B128" s="319" t="s">
        <v>279</v>
      </c>
      <c r="C128" s="38">
        <v>3424</v>
      </c>
      <c r="D128" s="38"/>
      <c r="E128" s="38">
        <v>-70</v>
      </c>
      <c r="F128" s="38"/>
      <c r="G128" s="49"/>
      <c r="H128" s="34">
        <f t="shared" si="21"/>
        <v>3354</v>
      </c>
    </row>
    <row r="129" spans="1:8" ht="12" customHeight="1">
      <c r="A129" s="70" t="s">
        <v>84</v>
      </c>
      <c r="B129" s="23" t="s">
        <v>280</v>
      </c>
      <c r="C129" s="24">
        <f aca="true" t="shared" si="22" ref="C129:H129">+C94+C115</f>
        <v>317209</v>
      </c>
      <c r="D129" s="85">
        <f t="shared" si="22"/>
        <v>439155</v>
      </c>
      <c r="E129" s="85">
        <f t="shared" si="22"/>
        <v>146923</v>
      </c>
      <c r="F129" s="85">
        <f t="shared" si="22"/>
        <v>25822</v>
      </c>
      <c r="G129" s="85">
        <f t="shared" si="22"/>
        <v>83022</v>
      </c>
      <c r="H129" s="25">
        <f t="shared" si="22"/>
        <v>942310</v>
      </c>
    </row>
    <row r="130" spans="1:8" ht="12" customHeight="1">
      <c r="A130" s="70" t="s">
        <v>281</v>
      </c>
      <c r="B130" s="23" t="s">
        <v>475</v>
      </c>
      <c r="C130" s="24">
        <f>+C131+C132+C133</f>
        <v>0</v>
      </c>
      <c r="D130" s="85">
        <f>+D131+D132+D133</f>
        <v>0</v>
      </c>
      <c r="E130" s="24"/>
      <c r="F130" s="55"/>
      <c r="G130" s="55"/>
      <c r="H130" s="25">
        <f>+H131+H132+H133</f>
        <v>0</v>
      </c>
    </row>
    <row r="131" spans="1:8" s="283" customFormat="1" ht="12" customHeight="1">
      <c r="A131" s="267" t="s">
        <v>100</v>
      </c>
      <c r="B131" s="87" t="s">
        <v>476</v>
      </c>
      <c r="C131" s="33"/>
      <c r="D131" s="88"/>
      <c r="E131" s="29"/>
      <c r="F131" s="44"/>
      <c r="G131" s="44"/>
      <c r="H131" s="34">
        <f>C131+D131+E131+F131+G131</f>
        <v>0</v>
      </c>
    </row>
    <row r="132" spans="1:8" ht="12" customHeight="1">
      <c r="A132" s="267" t="s">
        <v>102</v>
      </c>
      <c r="B132" s="87" t="s">
        <v>284</v>
      </c>
      <c r="C132" s="33"/>
      <c r="D132" s="88"/>
      <c r="E132" s="33"/>
      <c r="F132" s="45"/>
      <c r="G132" s="45"/>
      <c r="H132" s="34">
        <f>C132+D132+E132+F132+G132</f>
        <v>0</v>
      </c>
    </row>
    <row r="133" spans="1:8" ht="12" customHeight="1">
      <c r="A133" s="320" t="s">
        <v>104</v>
      </c>
      <c r="B133" s="90" t="s">
        <v>477</v>
      </c>
      <c r="C133" s="33"/>
      <c r="D133" s="88"/>
      <c r="E133" s="38"/>
      <c r="F133" s="49"/>
      <c r="G133" s="49"/>
      <c r="H133" s="34">
        <f>C133+D133+E133+F133+G133</f>
        <v>0</v>
      </c>
    </row>
    <row r="134" spans="1:8" ht="12" customHeight="1">
      <c r="A134" s="70" t="s">
        <v>114</v>
      </c>
      <c r="B134" s="23" t="s">
        <v>286</v>
      </c>
      <c r="C134" s="24">
        <f aca="true" t="shared" si="23" ref="C134:H134">+C135+C136+C137+C138+C139+C140</f>
        <v>0</v>
      </c>
      <c r="D134" s="85">
        <f t="shared" si="23"/>
        <v>0</v>
      </c>
      <c r="E134" s="85">
        <f t="shared" si="23"/>
        <v>0</v>
      </c>
      <c r="F134" s="85">
        <f t="shared" si="23"/>
        <v>0</v>
      </c>
      <c r="G134" s="85">
        <f t="shared" si="23"/>
        <v>0</v>
      </c>
      <c r="H134" s="25">
        <f t="shared" si="23"/>
        <v>0</v>
      </c>
    </row>
    <row r="135" spans="1:8" ht="12" customHeight="1">
      <c r="A135" s="267" t="s">
        <v>116</v>
      </c>
      <c r="B135" s="87" t="s">
        <v>287</v>
      </c>
      <c r="C135" s="33"/>
      <c r="D135" s="88"/>
      <c r="E135" s="29"/>
      <c r="F135" s="44"/>
      <c r="G135" s="44"/>
      <c r="H135" s="34">
        <f aca="true" t="shared" si="24" ref="H135:H140">C135+D135+E135+F135+G135</f>
        <v>0</v>
      </c>
    </row>
    <row r="136" spans="1:8" ht="12" customHeight="1">
      <c r="A136" s="267" t="s">
        <v>118</v>
      </c>
      <c r="B136" s="87" t="s">
        <v>288</v>
      </c>
      <c r="C136" s="33"/>
      <c r="D136" s="88"/>
      <c r="E136" s="33"/>
      <c r="F136" s="45"/>
      <c r="G136" s="45"/>
      <c r="H136" s="34">
        <f t="shared" si="24"/>
        <v>0</v>
      </c>
    </row>
    <row r="137" spans="1:8" ht="12" customHeight="1">
      <c r="A137" s="267" t="s">
        <v>120</v>
      </c>
      <c r="B137" s="87" t="s">
        <v>289</v>
      </c>
      <c r="C137" s="33"/>
      <c r="D137" s="88"/>
      <c r="E137" s="33"/>
      <c r="F137" s="45"/>
      <c r="G137" s="45"/>
      <c r="H137" s="34">
        <f t="shared" si="24"/>
        <v>0</v>
      </c>
    </row>
    <row r="138" spans="1:8" ht="12" customHeight="1">
      <c r="A138" s="267" t="s">
        <v>122</v>
      </c>
      <c r="B138" s="87" t="s">
        <v>478</v>
      </c>
      <c r="C138" s="33"/>
      <c r="D138" s="88"/>
      <c r="E138" s="33"/>
      <c r="F138" s="45"/>
      <c r="G138" s="45"/>
      <c r="H138" s="34">
        <f t="shared" si="24"/>
        <v>0</v>
      </c>
    </row>
    <row r="139" spans="1:8" ht="12" customHeight="1">
      <c r="A139" s="267" t="s">
        <v>124</v>
      </c>
      <c r="B139" s="87" t="s">
        <v>291</v>
      </c>
      <c r="C139" s="33"/>
      <c r="D139" s="88"/>
      <c r="E139" s="33"/>
      <c r="F139" s="45"/>
      <c r="G139" s="45"/>
      <c r="H139" s="34">
        <f t="shared" si="24"/>
        <v>0</v>
      </c>
    </row>
    <row r="140" spans="1:8" s="283" customFormat="1" ht="12" customHeight="1">
      <c r="A140" s="320" t="s">
        <v>126</v>
      </c>
      <c r="B140" s="90" t="s">
        <v>292</v>
      </c>
      <c r="C140" s="33"/>
      <c r="D140" s="88"/>
      <c r="E140" s="38"/>
      <c r="F140" s="49"/>
      <c r="G140" s="49"/>
      <c r="H140" s="34">
        <f t="shared" si="24"/>
        <v>0</v>
      </c>
    </row>
    <row r="141" spans="1:14" ht="12" customHeight="1">
      <c r="A141" s="70" t="s">
        <v>138</v>
      </c>
      <c r="B141" s="23" t="s">
        <v>479</v>
      </c>
      <c r="C141" s="24">
        <f aca="true" t="shared" si="25" ref="C141:H141">+C142+C143+C145+C146+C144</f>
        <v>239511</v>
      </c>
      <c r="D141" s="85">
        <f t="shared" si="25"/>
        <v>0</v>
      </c>
      <c r="E141" s="24">
        <f t="shared" si="25"/>
        <v>18474</v>
      </c>
      <c r="F141" s="24">
        <f t="shared" si="25"/>
        <v>5465</v>
      </c>
      <c r="G141" s="24">
        <f t="shared" si="25"/>
        <v>-836</v>
      </c>
      <c r="H141" s="25">
        <f t="shared" si="25"/>
        <v>262614</v>
      </c>
      <c r="N141" s="286"/>
    </row>
    <row r="142" spans="1:8" ht="12.75">
      <c r="A142" s="313" t="s">
        <v>140</v>
      </c>
      <c r="B142" s="314" t="s">
        <v>294</v>
      </c>
      <c r="C142" s="29"/>
      <c r="D142" s="29"/>
      <c r="E142" s="29"/>
      <c r="F142" s="29"/>
      <c r="G142" s="44"/>
      <c r="H142" s="34">
        <f>C142+D142+E142+F142+G142</f>
        <v>0</v>
      </c>
    </row>
    <row r="143" spans="1:8" ht="12" customHeight="1">
      <c r="A143" s="313" t="s">
        <v>142</v>
      </c>
      <c r="B143" s="315" t="s">
        <v>295</v>
      </c>
      <c r="C143" s="33"/>
      <c r="D143" s="33"/>
      <c r="E143" s="33">
        <v>14665</v>
      </c>
      <c r="F143" s="33"/>
      <c r="G143" s="45"/>
      <c r="H143" s="34">
        <f>C143+D143+E143+F143+G143</f>
        <v>14665</v>
      </c>
    </row>
    <row r="144" spans="1:8" ht="12" customHeight="1">
      <c r="A144" s="313" t="s">
        <v>144</v>
      </c>
      <c r="B144" s="315" t="s">
        <v>480</v>
      </c>
      <c r="C144" s="33">
        <v>239511</v>
      </c>
      <c r="D144" s="33"/>
      <c r="E144" s="33">
        <v>3809</v>
      </c>
      <c r="F144" s="33">
        <v>5465</v>
      </c>
      <c r="G144" s="33">
        <v>-836</v>
      </c>
      <c r="H144" s="34">
        <f>C144+D144+E144+F144+G144</f>
        <v>247949</v>
      </c>
    </row>
    <row r="145" spans="1:8" s="283" customFormat="1" ht="12" customHeight="1">
      <c r="A145" s="313" t="s">
        <v>146</v>
      </c>
      <c r="B145" s="315" t="s">
        <v>296</v>
      </c>
      <c r="C145" s="33"/>
      <c r="D145" s="33"/>
      <c r="E145" s="33"/>
      <c r="F145" s="33"/>
      <c r="G145" s="45"/>
      <c r="H145" s="34">
        <f>C145+D145+E145+F145+G145</f>
        <v>0</v>
      </c>
    </row>
    <row r="146" spans="1:8" s="283" customFormat="1" ht="12" customHeight="1">
      <c r="A146" s="318" t="s">
        <v>148</v>
      </c>
      <c r="B146" s="321" t="s">
        <v>297</v>
      </c>
      <c r="C146" s="38"/>
      <c r="D146" s="38"/>
      <c r="E146" s="38"/>
      <c r="F146" s="38"/>
      <c r="G146" s="49"/>
      <c r="H146" s="34">
        <f>C146+D146+E146+F146+G146</f>
        <v>0</v>
      </c>
    </row>
    <row r="147" spans="1:8" s="283" customFormat="1" ht="12" customHeight="1">
      <c r="A147" s="70" t="s">
        <v>298</v>
      </c>
      <c r="B147" s="23" t="s">
        <v>299</v>
      </c>
      <c r="C147" s="91">
        <f>+C148+C149+C150+C151+C152</f>
        <v>0</v>
      </c>
      <c r="D147" s="92">
        <f>+D148+D149+D150+D151+D152</f>
        <v>0</v>
      </c>
      <c r="E147" s="91"/>
      <c r="F147" s="93"/>
      <c r="G147" s="93"/>
      <c r="H147" s="94">
        <f>+H148+H149+H150+H151+H152</f>
        <v>0</v>
      </c>
    </row>
    <row r="148" spans="1:8" s="283" customFormat="1" ht="12" customHeight="1">
      <c r="A148" s="267" t="s">
        <v>152</v>
      </c>
      <c r="B148" s="87" t="s">
        <v>300</v>
      </c>
      <c r="C148" s="33"/>
      <c r="D148" s="88"/>
      <c r="E148" s="29"/>
      <c r="F148" s="44"/>
      <c r="G148" s="44"/>
      <c r="H148" s="34">
        <f>C148+D148+E148+F148+G148</f>
        <v>0</v>
      </c>
    </row>
    <row r="149" spans="1:8" s="283" customFormat="1" ht="12" customHeight="1">
      <c r="A149" s="267" t="s">
        <v>154</v>
      </c>
      <c r="B149" s="87" t="s">
        <v>301</v>
      </c>
      <c r="C149" s="33"/>
      <c r="D149" s="88"/>
      <c r="E149" s="33"/>
      <c r="F149" s="45"/>
      <c r="G149" s="45"/>
      <c r="H149" s="34">
        <f>C149+D149+E149+F149+G149</f>
        <v>0</v>
      </c>
    </row>
    <row r="150" spans="1:8" s="283" customFormat="1" ht="12" customHeight="1">
      <c r="A150" s="267" t="s">
        <v>156</v>
      </c>
      <c r="B150" s="87" t="s">
        <v>302</v>
      </c>
      <c r="C150" s="33"/>
      <c r="D150" s="88"/>
      <c r="E150" s="33"/>
      <c r="F150" s="45"/>
      <c r="G150" s="45"/>
      <c r="H150" s="34">
        <f>C150+D150+E150+F150+G150</f>
        <v>0</v>
      </c>
    </row>
    <row r="151" spans="1:8" s="283" customFormat="1" ht="12" customHeight="1">
      <c r="A151" s="267" t="s">
        <v>158</v>
      </c>
      <c r="B151" s="87" t="s">
        <v>481</v>
      </c>
      <c r="C151" s="33"/>
      <c r="D151" s="88"/>
      <c r="E151" s="33"/>
      <c r="F151" s="45"/>
      <c r="G151" s="45"/>
      <c r="H151" s="34">
        <f>C151+D151+E151+F151+G151</f>
        <v>0</v>
      </c>
    </row>
    <row r="152" spans="1:8" ht="12.75" customHeight="1">
      <c r="A152" s="320" t="s">
        <v>304</v>
      </c>
      <c r="B152" s="90" t="s">
        <v>305</v>
      </c>
      <c r="C152" s="48"/>
      <c r="D152" s="118"/>
      <c r="E152" s="38"/>
      <c r="F152" s="49"/>
      <c r="G152" s="49"/>
      <c r="H152" s="34">
        <f>C152+D152+E152+F152+G152</f>
        <v>0</v>
      </c>
    </row>
    <row r="153" spans="1:8" ht="12.75" customHeight="1">
      <c r="A153" s="287" t="s">
        <v>160</v>
      </c>
      <c r="B153" s="23" t="s">
        <v>306</v>
      </c>
      <c r="C153" s="95"/>
      <c r="D153" s="96"/>
      <c r="E153" s="95"/>
      <c r="F153" s="99"/>
      <c r="G153" s="99"/>
      <c r="H153" s="94">
        <f>C153+D153</f>
        <v>0</v>
      </c>
    </row>
    <row r="154" spans="1:8" ht="12.75" customHeight="1">
      <c r="A154" s="287" t="s">
        <v>307</v>
      </c>
      <c r="B154" s="23" t="s">
        <v>308</v>
      </c>
      <c r="C154" s="95"/>
      <c r="D154" s="96"/>
      <c r="E154" s="95"/>
      <c r="F154" s="99"/>
      <c r="G154" s="99"/>
      <c r="H154" s="94">
        <f>C154+D154</f>
        <v>0</v>
      </c>
    </row>
    <row r="155" spans="1:8" ht="12" customHeight="1">
      <c r="A155" s="70" t="s">
        <v>309</v>
      </c>
      <c r="B155" s="23" t="s">
        <v>310</v>
      </c>
      <c r="C155" s="100">
        <f aca="true" t="shared" si="26" ref="C155:H155">+C130+C134+C141+C147+C153+C154</f>
        <v>239511</v>
      </c>
      <c r="D155" s="101">
        <f t="shared" si="26"/>
        <v>0</v>
      </c>
      <c r="E155" s="100">
        <f t="shared" si="26"/>
        <v>18474</v>
      </c>
      <c r="F155" s="100">
        <f t="shared" si="26"/>
        <v>5465</v>
      </c>
      <c r="G155" s="100">
        <f t="shared" si="26"/>
        <v>-836</v>
      </c>
      <c r="H155" s="102">
        <f t="shared" si="26"/>
        <v>262614</v>
      </c>
    </row>
    <row r="156" spans="1:8" ht="15" customHeight="1">
      <c r="A156" s="322" t="s">
        <v>311</v>
      </c>
      <c r="B156" s="106" t="s">
        <v>312</v>
      </c>
      <c r="C156" s="100">
        <f aca="true" t="shared" si="27" ref="C156:H156">+C129+C155</f>
        <v>556720</v>
      </c>
      <c r="D156" s="101">
        <f t="shared" si="27"/>
        <v>439155</v>
      </c>
      <c r="E156" s="101">
        <f t="shared" si="27"/>
        <v>165397</v>
      </c>
      <c r="F156" s="101">
        <f t="shared" si="27"/>
        <v>31287</v>
      </c>
      <c r="G156" s="101">
        <f t="shared" si="27"/>
        <v>82186</v>
      </c>
      <c r="H156" s="102">
        <f t="shared" si="27"/>
        <v>1204924</v>
      </c>
    </row>
    <row r="157" spans="4:8" ht="12.75">
      <c r="D157" s="246"/>
      <c r="E157" s="246"/>
      <c r="F157" s="246"/>
      <c r="G157" s="246"/>
      <c r="H157" s="246"/>
    </row>
    <row r="158" spans="1:8" ht="15" customHeight="1">
      <c r="A158" s="323" t="s">
        <v>482</v>
      </c>
      <c r="B158" s="324"/>
      <c r="C158" s="295">
        <v>14</v>
      </c>
      <c r="D158" s="295"/>
      <c r="E158" s="295"/>
      <c r="F158" s="296"/>
      <c r="G158" s="296"/>
      <c r="H158" s="297">
        <f>C158+D158</f>
        <v>14</v>
      </c>
    </row>
    <row r="159" spans="1:8" ht="14.25" customHeight="1">
      <c r="A159" s="323" t="s">
        <v>483</v>
      </c>
      <c r="B159" s="324"/>
      <c r="C159" s="295">
        <v>78</v>
      </c>
      <c r="D159" s="295">
        <v>265</v>
      </c>
      <c r="E159" s="295"/>
      <c r="F159" s="296">
        <v>5</v>
      </c>
      <c r="G159" s="296"/>
      <c r="H159" s="297">
        <v>348</v>
      </c>
    </row>
  </sheetData>
  <sheetProtection selectLockedCells="1" selectUnlockedCells="1"/>
  <mergeCells count="4">
    <mergeCell ref="B3:D3"/>
    <mergeCell ref="B4:D4"/>
    <mergeCell ref="A8:H8"/>
    <mergeCell ref="A93:H93"/>
  </mergeCells>
  <printOptions horizontalCentered="1"/>
  <pageMargins left="0.03958333333333333" right="0.03958333333333333" top="0.3541666666666667" bottom="0.3541666666666667" header="0.5118055555555555" footer="0.5118055555555555"/>
  <pageSetup horizontalDpi="300" verticalDpi="300" orientation="portrait" paperSize="9" scale="73"/>
  <rowBreaks count="2" manualBreakCount="2">
    <brk id="70" max="255" man="1"/>
    <brk id="9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H159"/>
  <sheetViews>
    <sheetView zoomScale="101" zoomScaleNormal="101" workbookViewId="0" topLeftCell="A1">
      <selection activeCell="K129" sqref="K129"/>
    </sheetView>
  </sheetViews>
  <sheetFormatPr defaultColWidth="9.00390625" defaultRowHeight="12.75"/>
  <cols>
    <col min="1" max="1" width="11.50390625" style="0" customWidth="1"/>
    <col min="2" max="2" width="55.00390625" style="0" customWidth="1"/>
    <col min="3" max="3" width="11.625" style="0" customWidth="1"/>
    <col min="4" max="4" width="9.875" style="0" customWidth="1"/>
    <col min="5" max="5" width="10.625" style="0" customWidth="1"/>
    <col min="6" max="7" width="10.375" style="0" customWidth="1"/>
    <col min="8" max="8" width="12.00390625" style="0" customWidth="1"/>
  </cols>
  <sheetData>
    <row r="1" spans="1:8" ht="12.75">
      <c r="A1" s="244"/>
      <c r="B1" s="245"/>
      <c r="C1" s="246"/>
      <c r="D1" s="247"/>
      <c r="E1" s="247"/>
      <c r="F1" s="247"/>
      <c r="G1" s="247"/>
      <c r="H1" s="247" t="s">
        <v>488</v>
      </c>
    </row>
    <row r="2" spans="1:8" ht="15.75">
      <c r="A2" s="249"/>
      <c r="B2" s="250"/>
      <c r="C2" s="251"/>
      <c r="D2" s="251"/>
      <c r="E2" s="251"/>
      <c r="F2" s="251"/>
      <c r="G2" s="251"/>
      <c r="H2" s="248" t="s">
        <v>489</v>
      </c>
    </row>
    <row r="3" spans="1:8" ht="22.5" customHeight="1">
      <c r="A3" s="252" t="s">
        <v>324</v>
      </c>
      <c r="B3" s="413" t="s">
        <v>457</v>
      </c>
      <c r="C3" s="413"/>
      <c r="D3" s="413"/>
      <c r="E3" s="253"/>
      <c r="F3" s="253"/>
      <c r="G3" s="253"/>
      <c r="H3" s="254" t="s">
        <v>458</v>
      </c>
    </row>
    <row r="4" spans="1:8" ht="33" customHeight="1">
      <c r="A4" s="252" t="s">
        <v>459</v>
      </c>
      <c r="B4" s="413" t="s">
        <v>490</v>
      </c>
      <c r="C4" s="413"/>
      <c r="D4" s="413"/>
      <c r="E4" s="253"/>
      <c r="F4" s="253"/>
      <c r="G4" s="253"/>
      <c r="H4" s="256" t="s">
        <v>487</v>
      </c>
    </row>
    <row r="5" spans="1:8" ht="13.5">
      <c r="A5" s="257"/>
      <c r="B5" s="257"/>
      <c r="C5" s="258"/>
      <c r="D5" s="259"/>
      <c r="E5" s="259"/>
      <c r="F5" s="259"/>
      <c r="G5" s="259"/>
      <c r="H5" s="258" t="s">
        <v>461</v>
      </c>
    </row>
    <row r="6" spans="1:8" ht="36">
      <c r="A6" s="261" t="s">
        <v>462</v>
      </c>
      <c r="B6" s="262" t="s">
        <v>463</v>
      </c>
      <c r="C6" s="13" t="s">
        <v>43</v>
      </c>
      <c r="D6" s="13" t="s">
        <v>317</v>
      </c>
      <c r="E6" s="13" t="s">
        <v>45</v>
      </c>
      <c r="F6" s="13" t="s">
        <v>46</v>
      </c>
      <c r="G6" s="13" t="s">
        <v>47</v>
      </c>
      <c r="H6" s="231" t="str">
        <f>+CONCATENATE(LEFT(ÖSSZEFÜGGÉSEK!A7,4),"2016.12.31.",CHAR(10),"Módosítás utáni")</f>
        <v>2016.12.31.
Módosítás utáni</v>
      </c>
    </row>
    <row r="7" spans="1:8" ht="21">
      <c r="A7" s="303" t="s">
        <v>48</v>
      </c>
      <c r="B7" s="304" t="s">
        <v>49</v>
      </c>
      <c r="C7" s="304" t="s">
        <v>50</v>
      </c>
      <c r="D7" s="305" t="s">
        <v>51</v>
      </c>
      <c r="E7" s="305" t="s">
        <v>52</v>
      </c>
      <c r="F7" s="305" t="s">
        <v>53</v>
      </c>
      <c r="G7" s="265" t="s">
        <v>54</v>
      </c>
      <c r="H7" s="20" t="s">
        <v>55</v>
      </c>
    </row>
    <row r="8" spans="1:8" ht="12.75" customHeight="1">
      <c r="A8" s="414" t="s">
        <v>322</v>
      </c>
      <c r="B8" s="414"/>
      <c r="C8" s="414"/>
      <c r="D8" s="414"/>
      <c r="E8" s="414"/>
      <c r="F8" s="414"/>
      <c r="G8" s="414"/>
      <c r="H8" s="414"/>
    </row>
    <row r="9" spans="1:8" ht="12" customHeight="1">
      <c r="A9" s="70" t="s">
        <v>56</v>
      </c>
      <c r="B9" s="23" t="s">
        <v>57</v>
      </c>
      <c r="C9" s="24">
        <f>+C10+C11+C12+C13+C14+C15</f>
        <v>0</v>
      </c>
      <c r="D9" s="85">
        <f>+D10+D11+D12+D13+D14+D15</f>
        <v>0</v>
      </c>
      <c r="E9" s="24">
        <f>+E10+E11+E12+E13+E14+E15</f>
        <v>0</v>
      </c>
      <c r="F9" s="121"/>
      <c r="G9" s="121"/>
      <c r="H9" s="308">
        <f>+H10+H11+H12+H13+H14+H15</f>
        <v>0</v>
      </c>
    </row>
    <row r="10" spans="1:8" ht="12" customHeight="1">
      <c r="A10" s="267" t="s">
        <v>58</v>
      </c>
      <c r="B10" s="42" t="s">
        <v>59</v>
      </c>
      <c r="C10" s="43"/>
      <c r="D10" s="115"/>
      <c r="E10" s="29"/>
      <c r="F10" s="44"/>
      <c r="G10" s="44"/>
      <c r="H10" s="30">
        <f>C10+D10+E10</f>
        <v>0</v>
      </c>
    </row>
    <row r="11" spans="1:8" ht="12" customHeight="1">
      <c r="A11" s="270" t="s">
        <v>60</v>
      </c>
      <c r="B11" s="32" t="s">
        <v>61</v>
      </c>
      <c r="C11" s="33"/>
      <c r="D11" s="88"/>
      <c r="E11" s="33"/>
      <c r="F11" s="45"/>
      <c r="G11" s="45"/>
      <c r="H11" s="34">
        <f>C11+D11+E11</f>
        <v>0</v>
      </c>
    </row>
    <row r="12" spans="1:8" ht="12" customHeight="1">
      <c r="A12" s="270" t="s">
        <v>62</v>
      </c>
      <c r="B12" s="32" t="s">
        <v>63</v>
      </c>
      <c r="C12" s="33"/>
      <c r="D12" s="88"/>
      <c r="E12" s="33"/>
      <c r="F12" s="45"/>
      <c r="G12" s="45"/>
      <c r="H12" s="34">
        <f>C12+D12+E12</f>
        <v>0</v>
      </c>
    </row>
    <row r="13" spans="1:8" ht="12" customHeight="1">
      <c r="A13" s="270" t="s">
        <v>64</v>
      </c>
      <c r="B13" s="32" t="s">
        <v>65</v>
      </c>
      <c r="C13" s="33"/>
      <c r="D13" s="88"/>
      <c r="E13" s="33"/>
      <c r="F13" s="45"/>
      <c r="G13" s="45"/>
      <c r="H13" s="34">
        <f>C13+D13+E13</f>
        <v>0</v>
      </c>
    </row>
    <row r="14" spans="1:8" ht="12" customHeight="1">
      <c r="A14" s="270" t="s">
        <v>66</v>
      </c>
      <c r="B14" s="32" t="s">
        <v>464</v>
      </c>
      <c r="C14" s="33"/>
      <c r="D14" s="88"/>
      <c r="E14" s="33"/>
      <c r="F14" s="45"/>
      <c r="G14" s="45"/>
      <c r="H14" s="34">
        <f>C14+D14+E14</f>
        <v>0</v>
      </c>
    </row>
    <row r="15" spans="1:8" ht="12" customHeight="1">
      <c r="A15" s="272" t="s">
        <v>68</v>
      </c>
      <c r="B15" s="50" t="s">
        <v>69</v>
      </c>
      <c r="C15" s="33"/>
      <c r="D15" s="88"/>
      <c r="E15" s="38"/>
      <c r="F15" s="49"/>
      <c r="G15" s="49"/>
      <c r="H15" s="39">
        <f>C15+D15</f>
        <v>0</v>
      </c>
    </row>
    <row r="16" spans="1:8" ht="21">
      <c r="A16" s="70" t="s">
        <v>70</v>
      </c>
      <c r="B16" s="40" t="s">
        <v>71</v>
      </c>
      <c r="C16" s="24">
        <f>+C17+C18+C19+C20+C21</f>
        <v>0</v>
      </c>
      <c r="D16" s="85">
        <f>+D17+D18+D19+D20+D21</f>
        <v>0</v>
      </c>
      <c r="E16" s="85">
        <f>+E17+E18+E19+E20+E21</f>
        <v>0</v>
      </c>
      <c r="F16" s="121"/>
      <c r="G16" s="121"/>
      <c r="H16" s="308">
        <f>+H17+H18+H19+H20+H21</f>
        <v>0</v>
      </c>
    </row>
    <row r="17" spans="1:8" ht="12" customHeight="1">
      <c r="A17" s="267" t="s">
        <v>72</v>
      </c>
      <c r="B17" s="42" t="s">
        <v>73</v>
      </c>
      <c r="C17" s="43"/>
      <c r="D17" s="115"/>
      <c r="E17" s="29"/>
      <c r="F17" s="44"/>
      <c r="G17" s="44"/>
      <c r="H17" s="30">
        <f>C17+D17</f>
        <v>0</v>
      </c>
    </row>
    <row r="18" spans="1:8" ht="12" customHeight="1">
      <c r="A18" s="270" t="s">
        <v>74</v>
      </c>
      <c r="B18" s="32" t="s">
        <v>75</v>
      </c>
      <c r="C18" s="33"/>
      <c r="D18" s="88"/>
      <c r="E18" s="33"/>
      <c r="F18" s="45"/>
      <c r="G18" s="45"/>
      <c r="H18" s="34">
        <f>C18+D18</f>
        <v>0</v>
      </c>
    </row>
    <row r="19" spans="1:8" ht="12" customHeight="1">
      <c r="A19" s="270" t="s">
        <v>76</v>
      </c>
      <c r="B19" s="32" t="s">
        <v>77</v>
      </c>
      <c r="C19" s="33"/>
      <c r="D19" s="88"/>
      <c r="E19" s="33"/>
      <c r="F19" s="45"/>
      <c r="G19" s="45"/>
      <c r="H19" s="34">
        <f>C19+D19</f>
        <v>0</v>
      </c>
    </row>
    <row r="20" spans="1:8" ht="12" customHeight="1">
      <c r="A20" s="270" t="s">
        <v>78</v>
      </c>
      <c r="B20" s="32" t="s">
        <v>79</v>
      </c>
      <c r="C20" s="33"/>
      <c r="D20" s="88"/>
      <c r="E20" s="33"/>
      <c r="F20" s="45"/>
      <c r="G20" s="45"/>
      <c r="H20" s="34">
        <f>C20+D20</f>
        <v>0</v>
      </c>
    </row>
    <row r="21" spans="1:8" ht="12" customHeight="1">
      <c r="A21" s="270" t="s">
        <v>80</v>
      </c>
      <c r="B21" s="32" t="s">
        <v>81</v>
      </c>
      <c r="C21" s="33"/>
      <c r="D21" s="88"/>
      <c r="E21" s="33"/>
      <c r="F21" s="45"/>
      <c r="G21" s="45"/>
      <c r="H21" s="34">
        <f>C21+D21+E21</f>
        <v>0</v>
      </c>
    </row>
    <row r="22" spans="1:8" ht="12" customHeight="1">
      <c r="A22" s="272" t="s">
        <v>82</v>
      </c>
      <c r="B22" s="50" t="s">
        <v>83</v>
      </c>
      <c r="C22" s="48"/>
      <c r="D22" s="118"/>
      <c r="E22" s="38"/>
      <c r="F22" s="49"/>
      <c r="G22" s="49"/>
      <c r="H22" s="39">
        <f>C22+D22</f>
        <v>0</v>
      </c>
    </row>
    <row r="23" spans="1:8" ht="21">
      <c r="A23" s="70" t="s">
        <v>84</v>
      </c>
      <c r="B23" s="23" t="s">
        <v>85</v>
      </c>
      <c r="C23" s="24">
        <f>+C24+C25+C26+C27+C28</f>
        <v>0</v>
      </c>
      <c r="D23" s="24">
        <f>+D24+D25+D26+D27+D28</f>
        <v>0</v>
      </c>
      <c r="E23" s="24">
        <f>+E24+E25+E26+E27+E28</f>
        <v>0</v>
      </c>
      <c r="F23" s="24"/>
      <c r="G23" s="24"/>
      <c r="H23" s="25">
        <f>+H24+H25+H26+H27+H28</f>
        <v>0</v>
      </c>
    </row>
    <row r="24" spans="1:8" ht="12" customHeight="1">
      <c r="A24" s="267" t="s">
        <v>86</v>
      </c>
      <c r="B24" s="42" t="s">
        <v>87</v>
      </c>
      <c r="C24" s="43"/>
      <c r="D24" s="115"/>
      <c r="E24" s="29"/>
      <c r="F24" s="44"/>
      <c r="G24" s="44"/>
      <c r="H24" s="30">
        <f>C24+D24</f>
        <v>0</v>
      </c>
    </row>
    <row r="25" spans="1:8" ht="12" customHeight="1">
      <c r="A25" s="270" t="s">
        <v>88</v>
      </c>
      <c r="B25" s="32" t="s">
        <v>89</v>
      </c>
      <c r="C25" s="33"/>
      <c r="D25" s="88"/>
      <c r="E25" s="33"/>
      <c r="F25" s="45"/>
      <c r="G25" s="45"/>
      <c r="H25" s="34">
        <f>C25+D25</f>
        <v>0</v>
      </c>
    </row>
    <row r="26" spans="1:8" ht="22.5">
      <c r="A26" s="270" t="s">
        <v>90</v>
      </c>
      <c r="B26" s="32" t="s">
        <v>91</v>
      </c>
      <c r="C26" s="33"/>
      <c r="D26" s="88"/>
      <c r="E26" s="33"/>
      <c r="F26" s="45"/>
      <c r="G26" s="45"/>
      <c r="H26" s="34">
        <f>C26+D26</f>
        <v>0</v>
      </c>
    </row>
    <row r="27" spans="1:8" ht="22.5">
      <c r="A27" s="270" t="s">
        <v>92</v>
      </c>
      <c r="B27" s="32" t="s">
        <v>93</v>
      </c>
      <c r="C27" s="33"/>
      <c r="D27" s="88"/>
      <c r="E27" s="33"/>
      <c r="F27" s="45"/>
      <c r="G27" s="45"/>
      <c r="H27" s="34">
        <f>C27+D27</f>
        <v>0</v>
      </c>
    </row>
    <row r="28" spans="1:8" ht="12" customHeight="1">
      <c r="A28" s="270" t="s">
        <v>94</v>
      </c>
      <c r="B28" s="32" t="s">
        <v>95</v>
      </c>
      <c r="C28" s="33"/>
      <c r="D28" s="88"/>
      <c r="E28" s="33"/>
      <c r="F28" s="45"/>
      <c r="G28" s="45"/>
      <c r="H28" s="34">
        <f>C28+D28+E28</f>
        <v>0</v>
      </c>
    </row>
    <row r="29" spans="1:8" ht="12" customHeight="1">
      <c r="A29" s="272" t="s">
        <v>96</v>
      </c>
      <c r="B29" s="50" t="s">
        <v>97</v>
      </c>
      <c r="C29" s="48"/>
      <c r="D29" s="118"/>
      <c r="E29" s="38"/>
      <c r="F29" s="49"/>
      <c r="G29" s="49"/>
      <c r="H29" s="39">
        <f>C29+D29</f>
        <v>0</v>
      </c>
    </row>
    <row r="30" spans="1:8" ht="12" customHeight="1">
      <c r="A30" s="70" t="s">
        <v>98</v>
      </c>
      <c r="B30" s="23" t="s">
        <v>99</v>
      </c>
      <c r="C30" s="24">
        <f>+C31+C32+C33+C34+C35+C36+C37</f>
        <v>0</v>
      </c>
      <c r="D30" s="24">
        <f>+D31+D32+D33+D34+D35+D36+D37</f>
        <v>0</v>
      </c>
      <c r="E30" s="24"/>
      <c r="F30" s="55"/>
      <c r="G30" s="55"/>
      <c r="H30" s="25">
        <f>+H31+H32+H33+H34+H35+H36+H37</f>
        <v>0</v>
      </c>
    </row>
    <row r="31" spans="1:8" ht="12" customHeight="1">
      <c r="A31" s="267" t="s">
        <v>100</v>
      </c>
      <c r="B31" s="42" t="s">
        <v>101</v>
      </c>
      <c r="C31" s="43"/>
      <c r="D31" s="43"/>
      <c r="E31" s="29"/>
      <c r="F31" s="44"/>
      <c r="G31" s="44"/>
      <c r="H31" s="30">
        <f>C31+D31+E31</f>
        <v>0</v>
      </c>
    </row>
    <row r="32" spans="1:8" ht="12" customHeight="1">
      <c r="A32" s="270" t="s">
        <v>102</v>
      </c>
      <c r="B32" s="32" t="s">
        <v>103</v>
      </c>
      <c r="C32" s="33"/>
      <c r="D32" s="33"/>
      <c r="E32" s="33"/>
      <c r="F32" s="45"/>
      <c r="G32" s="45"/>
      <c r="H32" s="34">
        <f>C32+D32</f>
        <v>0</v>
      </c>
    </row>
    <row r="33" spans="1:8" ht="12" customHeight="1">
      <c r="A33" s="270" t="s">
        <v>104</v>
      </c>
      <c r="B33" s="32" t="s">
        <v>105</v>
      </c>
      <c r="C33" s="33"/>
      <c r="D33" s="33"/>
      <c r="E33" s="33"/>
      <c r="F33" s="45"/>
      <c r="G33" s="45"/>
      <c r="H33" s="34">
        <f>C33+D33+E33</f>
        <v>0</v>
      </c>
    </row>
    <row r="34" spans="1:8" ht="12" customHeight="1">
      <c r="A34" s="270" t="s">
        <v>106</v>
      </c>
      <c r="B34" s="32" t="s">
        <v>107</v>
      </c>
      <c r="C34" s="33"/>
      <c r="D34" s="33"/>
      <c r="E34" s="33"/>
      <c r="F34" s="45"/>
      <c r="G34" s="45"/>
      <c r="H34" s="34">
        <f>C34+D34</f>
        <v>0</v>
      </c>
    </row>
    <row r="35" spans="1:8" ht="12" customHeight="1">
      <c r="A35" s="270" t="s">
        <v>108</v>
      </c>
      <c r="B35" s="32" t="s">
        <v>109</v>
      </c>
      <c r="C35" s="33"/>
      <c r="D35" s="33"/>
      <c r="E35" s="33"/>
      <c r="F35" s="45"/>
      <c r="G35" s="45"/>
      <c r="H35" s="34">
        <f>C35+D35+E35</f>
        <v>0</v>
      </c>
    </row>
    <row r="36" spans="1:8" ht="12" customHeight="1">
      <c r="A36" s="270" t="s">
        <v>110</v>
      </c>
      <c r="B36" s="32" t="s">
        <v>111</v>
      </c>
      <c r="C36" s="33"/>
      <c r="D36" s="33"/>
      <c r="E36" s="33"/>
      <c r="F36" s="45"/>
      <c r="G36" s="45"/>
      <c r="H36" s="34">
        <f>C36+D36</f>
        <v>0</v>
      </c>
    </row>
    <row r="37" spans="1:8" ht="12" customHeight="1">
      <c r="A37" s="272" t="s">
        <v>112</v>
      </c>
      <c r="B37" s="50" t="s">
        <v>113</v>
      </c>
      <c r="C37" s="48"/>
      <c r="D37" s="48"/>
      <c r="E37" s="38"/>
      <c r="F37" s="49"/>
      <c r="G37" s="49"/>
      <c r="H37" s="39">
        <f>C37+D37</f>
        <v>0</v>
      </c>
    </row>
    <row r="38" spans="1:8" ht="12" customHeight="1">
      <c r="A38" s="70" t="s">
        <v>114</v>
      </c>
      <c r="B38" s="23" t="s">
        <v>115</v>
      </c>
      <c r="C38" s="24">
        <f aca="true" t="shared" si="0" ref="C38:H38">SUM(C39:C49)</f>
        <v>51127</v>
      </c>
      <c r="D38" s="85">
        <f t="shared" si="0"/>
        <v>0</v>
      </c>
      <c r="E38" s="24">
        <f t="shared" si="0"/>
        <v>0</v>
      </c>
      <c r="F38" s="24">
        <f t="shared" si="0"/>
        <v>0</v>
      </c>
      <c r="G38" s="24">
        <f t="shared" si="0"/>
        <v>3347</v>
      </c>
      <c r="H38" s="25">
        <f t="shared" si="0"/>
        <v>54474</v>
      </c>
    </row>
    <row r="39" spans="1:8" ht="12" customHeight="1">
      <c r="A39" s="284" t="s">
        <v>116</v>
      </c>
      <c r="B39" s="28" t="s">
        <v>117</v>
      </c>
      <c r="C39" s="29">
        <v>29580</v>
      </c>
      <c r="D39" s="29"/>
      <c r="E39" s="29"/>
      <c r="F39" s="29"/>
      <c r="G39" s="44">
        <v>1834</v>
      </c>
      <c r="H39" s="34">
        <f aca="true" t="shared" si="1" ref="H39:H49">C39+D39+E39+F39+G39</f>
        <v>31414</v>
      </c>
    </row>
    <row r="40" spans="1:8" ht="12" customHeight="1">
      <c r="A40" s="270" t="s">
        <v>118</v>
      </c>
      <c r="B40" s="32" t="s">
        <v>119</v>
      </c>
      <c r="C40" s="33">
        <v>2615</v>
      </c>
      <c r="D40" s="33"/>
      <c r="E40" s="33"/>
      <c r="F40" s="33"/>
      <c r="G40" s="45">
        <v>-2020</v>
      </c>
      <c r="H40" s="34">
        <f t="shared" si="1"/>
        <v>595</v>
      </c>
    </row>
    <row r="41" spans="1:8" ht="12" customHeight="1">
      <c r="A41" s="270" t="s">
        <v>120</v>
      </c>
      <c r="B41" s="32" t="s">
        <v>121</v>
      </c>
      <c r="C41" s="33"/>
      <c r="D41" s="33"/>
      <c r="E41" s="33"/>
      <c r="F41" s="33"/>
      <c r="G41" s="45"/>
      <c r="H41" s="34">
        <f t="shared" si="1"/>
        <v>0</v>
      </c>
    </row>
    <row r="42" spans="1:8" ht="12" customHeight="1">
      <c r="A42" s="270" t="s">
        <v>122</v>
      </c>
      <c r="B42" s="32" t="s">
        <v>123</v>
      </c>
      <c r="C42" s="33">
        <v>9770</v>
      </c>
      <c r="D42" s="33"/>
      <c r="E42" s="33"/>
      <c r="F42" s="33"/>
      <c r="G42" s="45">
        <v>2276</v>
      </c>
      <c r="H42" s="34">
        <f t="shared" si="1"/>
        <v>12046</v>
      </c>
    </row>
    <row r="43" spans="1:8" ht="12" customHeight="1">
      <c r="A43" s="270" t="s">
        <v>124</v>
      </c>
      <c r="B43" s="32" t="s">
        <v>125</v>
      </c>
      <c r="C43" s="33"/>
      <c r="D43" s="33"/>
      <c r="E43" s="33"/>
      <c r="F43" s="33"/>
      <c r="G43" s="45"/>
      <c r="H43" s="34">
        <f t="shared" si="1"/>
        <v>0</v>
      </c>
    </row>
    <row r="44" spans="1:8" ht="12" customHeight="1">
      <c r="A44" s="270" t="s">
        <v>126</v>
      </c>
      <c r="B44" s="32" t="s">
        <v>127</v>
      </c>
      <c r="C44" s="33">
        <v>9162</v>
      </c>
      <c r="D44" s="33"/>
      <c r="E44" s="33"/>
      <c r="F44" s="33"/>
      <c r="G44" s="45">
        <v>1257</v>
      </c>
      <c r="H44" s="34">
        <f t="shared" si="1"/>
        <v>10419</v>
      </c>
    </row>
    <row r="45" spans="1:8" ht="12" customHeight="1">
      <c r="A45" s="270" t="s">
        <v>128</v>
      </c>
      <c r="B45" s="32" t="s">
        <v>129</v>
      </c>
      <c r="C45" s="33"/>
      <c r="D45" s="33"/>
      <c r="E45" s="33"/>
      <c r="F45" s="33"/>
      <c r="G45" s="45"/>
      <c r="H45" s="34">
        <f t="shared" si="1"/>
        <v>0</v>
      </c>
    </row>
    <row r="46" spans="1:8" ht="12" customHeight="1">
      <c r="A46" s="270" t="s">
        <v>130</v>
      </c>
      <c r="B46" s="32" t="s">
        <v>318</v>
      </c>
      <c r="C46" s="33"/>
      <c r="D46" s="33"/>
      <c r="E46" s="33"/>
      <c r="F46" s="33"/>
      <c r="G46" s="45"/>
      <c r="H46" s="34">
        <f t="shared" si="1"/>
        <v>0</v>
      </c>
    </row>
    <row r="47" spans="1:8" ht="12" customHeight="1">
      <c r="A47" s="270" t="s">
        <v>132</v>
      </c>
      <c r="B47" s="32" t="s">
        <v>133</v>
      </c>
      <c r="C47" s="33"/>
      <c r="D47" s="33"/>
      <c r="E47" s="33"/>
      <c r="F47" s="33"/>
      <c r="G47" s="45"/>
      <c r="H47" s="34">
        <f t="shared" si="1"/>
        <v>0</v>
      </c>
    </row>
    <row r="48" spans="1:8" ht="12" customHeight="1">
      <c r="A48" s="270" t="s">
        <v>134</v>
      </c>
      <c r="B48" s="32" t="s">
        <v>135</v>
      </c>
      <c r="C48" s="33"/>
      <c r="D48" s="33"/>
      <c r="E48" s="33"/>
      <c r="F48" s="33"/>
      <c r="G48" s="45"/>
      <c r="H48" s="34">
        <f t="shared" si="1"/>
        <v>0</v>
      </c>
    </row>
    <row r="49" spans="1:8" ht="12" customHeight="1">
      <c r="A49" s="285" t="s">
        <v>136</v>
      </c>
      <c r="B49" s="52" t="s">
        <v>137</v>
      </c>
      <c r="C49" s="38"/>
      <c r="D49" s="38"/>
      <c r="E49" s="38"/>
      <c r="F49" s="38"/>
      <c r="G49" s="49"/>
      <c r="H49" s="34">
        <f t="shared" si="1"/>
        <v>0</v>
      </c>
    </row>
    <row r="50" spans="1:8" ht="12" customHeight="1">
      <c r="A50" s="70" t="s">
        <v>138</v>
      </c>
      <c r="B50" s="23" t="s">
        <v>139</v>
      </c>
      <c r="C50" s="24">
        <f>SUM(C51:C55)</f>
        <v>0</v>
      </c>
      <c r="D50" s="85">
        <f>SUM(D51:D55)</f>
        <v>0</v>
      </c>
      <c r="E50" s="24"/>
      <c r="F50" s="55"/>
      <c r="G50" s="55"/>
      <c r="H50" s="25">
        <f>SUM(H51:H55)</f>
        <v>0</v>
      </c>
    </row>
    <row r="51" spans="1:8" ht="12" customHeight="1">
      <c r="A51" s="267" t="s">
        <v>140</v>
      </c>
      <c r="B51" s="42" t="s">
        <v>141</v>
      </c>
      <c r="C51" s="43"/>
      <c r="D51" s="115"/>
      <c r="E51" s="29"/>
      <c r="F51" s="44"/>
      <c r="G51" s="44"/>
      <c r="H51" s="30">
        <f>C51+D51</f>
        <v>0</v>
      </c>
    </row>
    <row r="52" spans="1:8" ht="12" customHeight="1">
      <c r="A52" s="270" t="s">
        <v>142</v>
      </c>
      <c r="B52" s="32" t="s">
        <v>143</v>
      </c>
      <c r="C52" s="33"/>
      <c r="D52" s="88"/>
      <c r="E52" s="33"/>
      <c r="F52" s="45"/>
      <c r="G52" s="45"/>
      <c r="H52" s="34">
        <f>C52+D52</f>
        <v>0</v>
      </c>
    </row>
    <row r="53" spans="1:8" ht="12" customHeight="1">
      <c r="A53" s="270" t="s">
        <v>144</v>
      </c>
      <c r="B53" s="32" t="s">
        <v>145</v>
      </c>
      <c r="C53" s="33"/>
      <c r="D53" s="88"/>
      <c r="E53" s="33"/>
      <c r="F53" s="45"/>
      <c r="G53" s="45"/>
      <c r="H53" s="34">
        <f>C53+D53</f>
        <v>0</v>
      </c>
    </row>
    <row r="54" spans="1:8" ht="12" customHeight="1">
      <c r="A54" s="270" t="s">
        <v>146</v>
      </c>
      <c r="B54" s="32" t="s">
        <v>147</v>
      </c>
      <c r="C54" s="33"/>
      <c r="D54" s="88"/>
      <c r="E54" s="33"/>
      <c r="F54" s="45"/>
      <c r="G54" s="45"/>
      <c r="H54" s="34">
        <f>C54+D54</f>
        <v>0</v>
      </c>
    </row>
    <row r="55" spans="1:8" ht="12" customHeight="1">
      <c r="A55" s="272" t="s">
        <v>148</v>
      </c>
      <c r="B55" s="50" t="s">
        <v>149</v>
      </c>
      <c r="C55" s="48"/>
      <c r="D55" s="118"/>
      <c r="E55" s="38"/>
      <c r="F55" s="49"/>
      <c r="G55" s="49"/>
      <c r="H55" s="39">
        <f>C55+D55</f>
        <v>0</v>
      </c>
    </row>
    <row r="56" spans="1:8" ht="12" customHeight="1">
      <c r="A56" s="70" t="s">
        <v>150</v>
      </c>
      <c r="B56" s="23" t="s">
        <v>151</v>
      </c>
      <c r="C56" s="24">
        <f>SUM(C57:C59)</f>
        <v>0</v>
      </c>
      <c r="D56" s="85">
        <f>SUM(D57:D59)</f>
        <v>0</v>
      </c>
      <c r="E56" s="24"/>
      <c r="F56" s="55"/>
      <c r="G56" s="55"/>
      <c r="H56" s="25">
        <f>SUM(H57:H59)</f>
        <v>0</v>
      </c>
    </row>
    <row r="57" spans="1:8" ht="12" customHeight="1">
      <c r="A57" s="267" t="s">
        <v>152</v>
      </c>
      <c r="B57" s="42" t="s">
        <v>153</v>
      </c>
      <c r="C57" s="43"/>
      <c r="D57" s="115"/>
      <c r="E57" s="29"/>
      <c r="F57" s="44"/>
      <c r="G57" s="44"/>
      <c r="H57" s="30">
        <f>C57+D57</f>
        <v>0</v>
      </c>
    </row>
    <row r="58" spans="1:8" ht="12" customHeight="1">
      <c r="A58" s="270" t="s">
        <v>154</v>
      </c>
      <c r="B58" s="32" t="s">
        <v>155</v>
      </c>
      <c r="C58" s="33"/>
      <c r="D58" s="88"/>
      <c r="E58" s="33"/>
      <c r="F58" s="45"/>
      <c r="G58" s="45"/>
      <c r="H58" s="34">
        <f>C58+D58</f>
        <v>0</v>
      </c>
    </row>
    <row r="59" spans="1:8" ht="12" customHeight="1">
      <c r="A59" s="270" t="s">
        <v>156</v>
      </c>
      <c r="B59" s="32" t="s">
        <v>157</v>
      </c>
      <c r="C59" s="33"/>
      <c r="D59" s="88"/>
      <c r="E59" s="33"/>
      <c r="F59" s="45"/>
      <c r="G59" s="45"/>
      <c r="H59" s="34">
        <f>C59+D59</f>
        <v>0</v>
      </c>
    </row>
    <row r="60" spans="1:8" ht="12" customHeight="1">
      <c r="A60" s="272" t="s">
        <v>158</v>
      </c>
      <c r="B60" s="50" t="s">
        <v>159</v>
      </c>
      <c r="C60" s="48"/>
      <c r="D60" s="118"/>
      <c r="E60" s="38"/>
      <c r="F60" s="49"/>
      <c r="G60" s="49"/>
      <c r="H60" s="39">
        <f>C60+D60</f>
        <v>0</v>
      </c>
    </row>
    <row r="61" spans="1:8" ht="12" customHeight="1">
      <c r="A61" s="70" t="s">
        <v>160</v>
      </c>
      <c r="B61" s="40" t="s">
        <v>161</v>
      </c>
      <c r="C61" s="24">
        <f>SUM(C62:C64)</f>
        <v>0</v>
      </c>
      <c r="D61" s="85">
        <f>SUM(D62:D64)</f>
        <v>0</v>
      </c>
      <c r="E61" s="24"/>
      <c r="F61" s="55"/>
      <c r="G61" s="55"/>
      <c r="H61" s="25">
        <f>SUM(H62:H64)</f>
        <v>0</v>
      </c>
    </row>
    <row r="62" spans="1:8" ht="12" customHeight="1">
      <c r="A62" s="267" t="s">
        <v>162</v>
      </c>
      <c r="B62" s="42" t="s">
        <v>163</v>
      </c>
      <c r="C62" s="33"/>
      <c r="D62" s="88"/>
      <c r="E62" s="29"/>
      <c r="F62" s="44"/>
      <c r="G62" s="44"/>
      <c r="H62" s="30">
        <f>C62+D62</f>
        <v>0</v>
      </c>
    </row>
    <row r="63" spans="1:8" ht="12" customHeight="1">
      <c r="A63" s="270" t="s">
        <v>164</v>
      </c>
      <c r="B63" s="32" t="s">
        <v>165</v>
      </c>
      <c r="C63" s="33"/>
      <c r="D63" s="88"/>
      <c r="E63" s="33"/>
      <c r="F63" s="45"/>
      <c r="G63" s="45"/>
      <c r="H63" s="34">
        <f>C63+D63</f>
        <v>0</v>
      </c>
    </row>
    <row r="64" spans="1:8" ht="12" customHeight="1">
      <c r="A64" s="270" t="s">
        <v>166</v>
      </c>
      <c r="B64" s="32" t="s">
        <v>167</v>
      </c>
      <c r="C64" s="33"/>
      <c r="D64" s="88"/>
      <c r="E64" s="33"/>
      <c r="F64" s="45"/>
      <c r="G64" s="45"/>
      <c r="H64" s="34">
        <f>C64+D64</f>
        <v>0</v>
      </c>
    </row>
    <row r="65" spans="1:8" ht="12" customHeight="1">
      <c r="A65" s="272" t="s">
        <v>168</v>
      </c>
      <c r="B65" s="50" t="s">
        <v>169</v>
      </c>
      <c r="C65" s="33"/>
      <c r="D65" s="88"/>
      <c r="E65" s="38"/>
      <c r="F65" s="49"/>
      <c r="G65" s="49"/>
      <c r="H65" s="39">
        <f>C65+D65</f>
        <v>0</v>
      </c>
    </row>
    <row r="66" spans="1:8" ht="12" customHeight="1">
      <c r="A66" s="70" t="s">
        <v>307</v>
      </c>
      <c r="B66" s="23" t="s">
        <v>171</v>
      </c>
      <c r="C66" s="24">
        <f aca="true" t="shared" si="2" ref="C66:H66">+C9+C16+C23+C30+C38+C50+C56+C61</f>
        <v>51127</v>
      </c>
      <c r="D66" s="85">
        <f t="shared" si="2"/>
        <v>0</v>
      </c>
      <c r="E66" s="85">
        <f t="shared" si="2"/>
        <v>0</v>
      </c>
      <c r="F66" s="24">
        <f t="shared" si="2"/>
        <v>0</v>
      </c>
      <c r="G66" s="24">
        <f t="shared" si="2"/>
        <v>3347</v>
      </c>
      <c r="H66" s="308">
        <f t="shared" si="2"/>
        <v>54474</v>
      </c>
    </row>
    <row r="67" spans="1:8" ht="12" customHeight="1">
      <c r="A67" s="275" t="s">
        <v>465</v>
      </c>
      <c r="B67" s="40" t="s">
        <v>173</v>
      </c>
      <c r="C67" s="24">
        <f>SUM(C68:C70)</f>
        <v>0</v>
      </c>
      <c r="D67" s="85">
        <f>SUM(D68:D70)</f>
        <v>0</v>
      </c>
      <c r="E67" s="24"/>
      <c r="F67" s="55"/>
      <c r="G67" s="55"/>
      <c r="H67" s="25">
        <f>SUM(H68:H70)</f>
        <v>0</v>
      </c>
    </row>
    <row r="68" spans="1:8" ht="12" customHeight="1">
      <c r="A68" s="267" t="s">
        <v>174</v>
      </c>
      <c r="B68" s="42" t="s">
        <v>175</v>
      </c>
      <c r="C68" s="33"/>
      <c r="D68" s="88"/>
      <c r="E68" s="29"/>
      <c r="F68" s="44"/>
      <c r="G68" s="44"/>
      <c r="H68" s="30">
        <f>C68+D68</f>
        <v>0</v>
      </c>
    </row>
    <row r="69" spans="1:8" ht="12" customHeight="1">
      <c r="A69" s="270" t="s">
        <v>176</v>
      </c>
      <c r="B69" s="32" t="s">
        <v>177</v>
      </c>
      <c r="C69" s="33"/>
      <c r="D69" s="88"/>
      <c r="E69" s="33"/>
      <c r="F69" s="45"/>
      <c r="G69" s="45"/>
      <c r="H69" s="34">
        <f>C69+D69</f>
        <v>0</v>
      </c>
    </row>
    <row r="70" spans="1:8" ht="12" customHeight="1">
      <c r="A70" s="285" t="s">
        <v>178</v>
      </c>
      <c r="B70" s="309" t="s">
        <v>466</v>
      </c>
      <c r="C70" s="38"/>
      <c r="D70" s="310"/>
      <c r="E70" s="38"/>
      <c r="F70" s="49"/>
      <c r="G70" s="49"/>
      <c r="H70" s="39">
        <f>C70+D70</f>
        <v>0</v>
      </c>
    </row>
    <row r="71" spans="1:8" ht="12" customHeight="1">
      <c r="A71" s="275" t="s">
        <v>180</v>
      </c>
      <c r="B71" s="40" t="s">
        <v>181</v>
      </c>
      <c r="C71" s="24">
        <f>SUM(C72:C75)</f>
        <v>0</v>
      </c>
      <c r="D71" s="24">
        <f>SUM(D72:D75)</f>
        <v>0</v>
      </c>
      <c r="E71" s="24"/>
      <c r="F71" s="55"/>
      <c r="G71" s="55"/>
      <c r="H71" s="25">
        <f>SUM(H72:H75)</f>
        <v>0</v>
      </c>
    </row>
    <row r="72" spans="1:8" ht="12" customHeight="1">
      <c r="A72" s="267" t="s">
        <v>182</v>
      </c>
      <c r="B72" s="42" t="s">
        <v>183</v>
      </c>
      <c r="C72" s="33"/>
      <c r="D72" s="33"/>
      <c r="E72" s="29"/>
      <c r="F72" s="44"/>
      <c r="G72" s="44"/>
      <c r="H72" s="30">
        <f>C72+D72</f>
        <v>0</v>
      </c>
    </row>
    <row r="73" spans="1:8" ht="12" customHeight="1">
      <c r="A73" s="270" t="s">
        <v>184</v>
      </c>
      <c r="B73" s="32" t="s">
        <v>185</v>
      </c>
      <c r="C73" s="33"/>
      <c r="D73" s="33"/>
      <c r="E73" s="33"/>
      <c r="F73" s="45"/>
      <c r="G73" s="45"/>
      <c r="H73" s="34">
        <f>C73+D73</f>
        <v>0</v>
      </c>
    </row>
    <row r="74" spans="1:8" ht="12" customHeight="1">
      <c r="A74" s="270" t="s">
        <v>186</v>
      </c>
      <c r="B74" s="32" t="s">
        <v>187</v>
      </c>
      <c r="C74" s="33"/>
      <c r="D74" s="33"/>
      <c r="E74" s="33"/>
      <c r="F74" s="45"/>
      <c r="G74" s="45"/>
      <c r="H74" s="34">
        <f>C74+D74</f>
        <v>0</v>
      </c>
    </row>
    <row r="75" spans="1:8" ht="12" customHeight="1">
      <c r="A75" s="272" t="s">
        <v>188</v>
      </c>
      <c r="B75" s="50" t="s">
        <v>189</v>
      </c>
      <c r="C75" s="33"/>
      <c r="D75" s="33"/>
      <c r="E75" s="38"/>
      <c r="F75" s="49"/>
      <c r="G75" s="49"/>
      <c r="H75" s="39">
        <f>C75+D75</f>
        <v>0</v>
      </c>
    </row>
    <row r="76" spans="1:8" ht="12" customHeight="1">
      <c r="A76" s="275" t="s">
        <v>190</v>
      </c>
      <c r="B76" s="40" t="s">
        <v>191</v>
      </c>
      <c r="C76" s="24">
        <f>SUM(C77:C78)</f>
        <v>0</v>
      </c>
      <c r="D76" s="24">
        <f>SUM(D77:D78)</f>
        <v>0</v>
      </c>
      <c r="E76" s="24">
        <f>SUM(E77:E78)</f>
        <v>0</v>
      </c>
      <c r="F76" s="121"/>
      <c r="G76" s="121"/>
      <c r="H76" s="308">
        <f>SUM(H77:H78)</f>
        <v>0</v>
      </c>
    </row>
    <row r="77" spans="1:8" ht="12" customHeight="1">
      <c r="A77" s="267" t="s">
        <v>192</v>
      </c>
      <c r="B77" s="42" t="s">
        <v>193</v>
      </c>
      <c r="C77" s="33"/>
      <c r="D77" s="33"/>
      <c r="E77" s="29"/>
      <c r="F77" s="44"/>
      <c r="G77" s="44"/>
      <c r="H77" s="30">
        <f>C77+D77+E77</f>
        <v>0</v>
      </c>
    </row>
    <row r="78" spans="1:8" ht="12" customHeight="1">
      <c r="A78" s="272" t="s">
        <v>194</v>
      </c>
      <c r="B78" s="50" t="s">
        <v>195</v>
      </c>
      <c r="C78" s="33"/>
      <c r="D78" s="33"/>
      <c r="E78" s="38"/>
      <c r="F78" s="49"/>
      <c r="G78" s="49"/>
      <c r="H78" s="39">
        <f>C78+D78</f>
        <v>0</v>
      </c>
    </row>
    <row r="79" spans="1:8" ht="12" customHeight="1">
      <c r="A79" s="275" t="s">
        <v>196</v>
      </c>
      <c r="B79" s="40" t="s">
        <v>197</v>
      </c>
      <c r="C79" s="24">
        <f>SUM(C80:C82)</f>
        <v>0</v>
      </c>
      <c r="D79" s="24">
        <f>SUM(D80:D82)</f>
        <v>0</v>
      </c>
      <c r="E79" s="24"/>
      <c r="F79" s="55"/>
      <c r="G79" s="55"/>
      <c r="H79" s="25">
        <f>SUM(H80:H82)</f>
        <v>0</v>
      </c>
    </row>
    <row r="80" spans="1:8" ht="12" customHeight="1">
      <c r="A80" s="267" t="s">
        <v>198</v>
      </c>
      <c r="B80" s="42" t="s">
        <v>199</v>
      </c>
      <c r="C80" s="33"/>
      <c r="D80" s="33"/>
      <c r="E80" s="29"/>
      <c r="F80" s="44"/>
      <c r="G80" s="44"/>
      <c r="H80" s="30">
        <f>C80+D80</f>
        <v>0</v>
      </c>
    </row>
    <row r="81" spans="1:8" ht="12" customHeight="1">
      <c r="A81" s="270" t="s">
        <v>200</v>
      </c>
      <c r="B81" s="32" t="s">
        <v>201</v>
      </c>
      <c r="C81" s="33"/>
      <c r="D81" s="33"/>
      <c r="E81" s="33"/>
      <c r="F81" s="45"/>
      <c r="G81" s="45"/>
      <c r="H81" s="34">
        <f>C81+D81</f>
        <v>0</v>
      </c>
    </row>
    <row r="82" spans="1:8" ht="12" customHeight="1">
      <c r="A82" s="272" t="s">
        <v>202</v>
      </c>
      <c r="B82" s="50" t="s">
        <v>203</v>
      </c>
      <c r="C82" s="33"/>
      <c r="D82" s="33"/>
      <c r="E82" s="38"/>
      <c r="F82" s="49"/>
      <c r="G82" s="49"/>
      <c r="H82" s="39">
        <f>C82+D82</f>
        <v>0</v>
      </c>
    </row>
    <row r="83" spans="1:8" ht="12" customHeight="1">
      <c r="A83" s="275" t="s">
        <v>204</v>
      </c>
      <c r="B83" s="40" t="s">
        <v>205</v>
      </c>
      <c r="C83" s="24">
        <f>SUM(C84:C87)</f>
        <v>0</v>
      </c>
      <c r="D83" s="24">
        <f>SUM(D84:D87)</f>
        <v>0</v>
      </c>
      <c r="E83" s="24"/>
      <c r="F83" s="55"/>
      <c r="G83" s="55"/>
      <c r="H83" s="25">
        <f>SUM(H84:H87)</f>
        <v>0</v>
      </c>
    </row>
    <row r="84" spans="1:8" ht="12" customHeight="1">
      <c r="A84" s="277" t="s">
        <v>206</v>
      </c>
      <c r="B84" s="42" t="s">
        <v>207</v>
      </c>
      <c r="C84" s="33"/>
      <c r="D84" s="33"/>
      <c r="E84" s="29"/>
      <c r="F84" s="44"/>
      <c r="G84" s="44"/>
      <c r="H84" s="30">
        <f aca="true" t="shared" si="3" ref="H84:H89">C84+D84</f>
        <v>0</v>
      </c>
    </row>
    <row r="85" spans="1:8" ht="12" customHeight="1">
      <c r="A85" s="278" t="s">
        <v>208</v>
      </c>
      <c r="B85" s="32" t="s">
        <v>209</v>
      </c>
      <c r="C85" s="33"/>
      <c r="D85" s="33"/>
      <c r="E85" s="33"/>
      <c r="F85" s="45"/>
      <c r="G85" s="45"/>
      <c r="H85" s="34">
        <f t="shared" si="3"/>
        <v>0</v>
      </c>
    </row>
    <row r="86" spans="1:8" ht="12" customHeight="1">
      <c r="A86" s="278" t="s">
        <v>210</v>
      </c>
      <c r="B86" s="32" t="s">
        <v>211</v>
      </c>
      <c r="C86" s="33"/>
      <c r="D86" s="33"/>
      <c r="E86" s="33"/>
      <c r="F86" s="45"/>
      <c r="G86" s="45"/>
      <c r="H86" s="34">
        <f t="shared" si="3"/>
        <v>0</v>
      </c>
    </row>
    <row r="87" spans="1:8" ht="12" customHeight="1">
      <c r="A87" s="279" t="s">
        <v>212</v>
      </c>
      <c r="B87" s="50" t="s">
        <v>213</v>
      </c>
      <c r="C87" s="33"/>
      <c r="D87" s="33"/>
      <c r="E87" s="38"/>
      <c r="F87" s="49"/>
      <c r="G87" s="49"/>
      <c r="H87" s="39">
        <f t="shared" si="3"/>
        <v>0</v>
      </c>
    </row>
    <row r="88" spans="1:8" ht="12" customHeight="1">
      <c r="A88" s="275" t="s">
        <v>214</v>
      </c>
      <c r="B88" s="40" t="s">
        <v>215</v>
      </c>
      <c r="C88" s="60"/>
      <c r="D88" s="60"/>
      <c r="E88" s="60"/>
      <c r="F88" s="61"/>
      <c r="G88" s="61"/>
      <c r="H88" s="25">
        <f t="shared" si="3"/>
        <v>0</v>
      </c>
    </row>
    <row r="89" spans="1:8" ht="12" customHeight="1">
      <c r="A89" s="275" t="s">
        <v>467</v>
      </c>
      <c r="B89" s="40" t="s">
        <v>217</v>
      </c>
      <c r="C89" s="60"/>
      <c r="D89" s="60"/>
      <c r="E89" s="60"/>
      <c r="F89" s="61"/>
      <c r="G89" s="61"/>
      <c r="H89" s="25">
        <f t="shared" si="3"/>
        <v>0</v>
      </c>
    </row>
    <row r="90" spans="1:8" ht="12" customHeight="1">
      <c r="A90" s="275" t="s">
        <v>468</v>
      </c>
      <c r="B90" s="62" t="s">
        <v>219</v>
      </c>
      <c r="C90" s="24">
        <f>+C67+C71+C76+C79+C83+C89+C88</f>
        <v>0</v>
      </c>
      <c r="D90" s="24">
        <f>+D67+D71+D76+D79+D83+D89+D88</f>
        <v>0</v>
      </c>
      <c r="E90" s="24">
        <f>+E67+E71+E76+E79+E83+E89+E88</f>
        <v>0</v>
      </c>
      <c r="F90" s="121"/>
      <c r="G90" s="121"/>
      <c r="H90" s="308">
        <f>+H67+H71+H76+H79+H83+H89+H88</f>
        <v>0</v>
      </c>
    </row>
    <row r="91" spans="1:8" ht="12" customHeight="1">
      <c r="A91" s="311" t="s">
        <v>469</v>
      </c>
      <c r="B91" s="64" t="s">
        <v>470</v>
      </c>
      <c r="C91" s="24">
        <f aca="true" t="shared" si="4" ref="C91:H91">+C66+C90</f>
        <v>51127</v>
      </c>
      <c r="D91" s="24">
        <f t="shared" si="4"/>
        <v>0</v>
      </c>
      <c r="E91" s="24">
        <f t="shared" si="4"/>
        <v>0</v>
      </c>
      <c r="F91" s="24">
        <f t="shared" si="4"/>
        <v>0</v>
      </c>
      <c r="G91" s="24">
        <f t="shared" si="4"/>
        <v>3347</v>
      </c>
      <c r="H91" s="308">
        <f t="shared" si="4"/>
        <v>54474</v>
      </c>
    </row>
    <row r="92" spans="1:8" ht="12" customHeight="1">
      <c r="A92" s="280"/>
      <c r="B92" s="281"/>
      <c r="C92" s="282"/>
      <c r="D92" s="271"/>
      <c r="E92" s="271"/>
      <c r="F92" s="271"/>
      <c r="G92" s="271"/>
      <c r="H92" s="271"/>
    </row>
    <row r="93" spans="1:8" ht="12" customHeight="1">
      <c r="A93" s="414" t="s">
        <v>323</v>
      </c>
      <c r="B93" s="414"/>
      <c r="C93" s="414"/>
      <c r="D93" s="414"/>
      <c r="E93" s="414"/>
      <c r="F93" s="414"/>
      <c r="G93" s="414"/>
      <c r="H93" s="414"/>
    </row>
    <row r="94" spans="1:8" ht="12" customHeight="1">
      <c r="A94" s="70" t="s">
        <v>56</v>
      </c>
      <c r="B94" s="108" t="s">
        <v>471</v>
      </c>
      <c r="C94" s="24">
        <f aca="true" t="shared" si="5" ref="C94:H94">+C95+C96+C97+C98+C99+C112</f>
        <v>42721</v>
      </c>
      <c r="D94" s="24">
        <f t="shared" si="5"/>
        <v>0</v>
      </c>
      <c r="E94" s="24">
        <f t="shared" si="5"/>
        <v>26</v>
      </c>
      <c r="F94" s="24">
        <f t="shared" si="5"/>
        <v>19</v>
      </c>
      <c r="G94" s="24">
        <f t="shared" si="5"/>
        <v>14636</v>
      </c>
      <c r="H94" s="308">
        <f t="shared" si="5"/>
        <v>57402</v>
      </c>
    </row>
    <row r="95" spans="1:8" ht="12" customHeight="1">
      <c r="A95" s="284" t="s">
        <v>58</v>
      </c>
      <c r="B95" s="76" t="s">
        <v>226</v>
      </c>
      <c r="C95" s="29">
        <v>6354</v>
      </c>
      <c r="D95" s="29"/>
      <c r="E95" s="29">
        <v>20</v>
      </c>
      <c r="F95" s="29">
        <v>15</v>
      </c>
      <c r="G95" s="44">
        <v>30</v>
      </c>
      <c r="H95" s="34">
        <f aca="true" t="shared" si="6" ref="H95:H111">C95+D95+E95+F95+G95</f>
        <v>6419</v>
      </c>
    </row>
    <row r="96" spans="1:8" ht="12" customHeight="1">
      <c r="A96" s="270" t="s">
        <v>60</v>
      </c>
      <c r="B96" s="77" t="s">
        <v>227</v>
      </c>
      <c r="C96" s="33">
        <v>1745</v>
      </c>
      <c r="D96" s="33"/>
      <c r="E96" s="33">
        <v>6</v>
      </c>
      <c r="F96" s="33">
        <v>4</v>
      </c>
      <c r="G96" s="45">
        <v>8</v>
      </c>
      <c r="H96" s="34">
        <f t="shared" si="6"/>
        <v>1763</v>
      </c>
    </row>
    <row r="97" spans="1:8" ht="12" customHeight="1">
      <c r="A97" s="270" t="s">
        <v>62</v>
      </c>
      <c r="B97" s="77" t="s">
        <v>228</v>
      </c>
      <c r="C97" s="33">
        <v>34622</v>
      </c>
      <c r="D97" s="33"/>
      <c r="E97" s="33"/>
      <c r="F97" s="33"/>
      <c r="G97" s="45">
        <v>14598</v>
      </c>
      <c r="H97" s="34">
        <f t="shared" si="6"/>
        <v>49220</v>
      </c>
    </row>
    <row r="98" spans="1:8" ht="12" customHeight="1">
      <c r="A98" s="270" t="s">
        <v>64</v>
      </c>
      <c r="B98" s="77" t="s">
        <v>229</v>
      </c>
      <c r="C98" s="33"/>
      <c r="D98" s="33"/>
      <c r="E98" s="33"/>
      <c r="F98" s="33"/>
      <c r="G98" s="45"/>
      <c r="H98" s="34">
        <f t="shared" si="6"/>
        <v>0</v>
      </c>
    </row>
    <row r="99" spans="1:8" ht="12" customHeight="1">
      <c r="A99" s="270" t="s">
        <v>230</v>
      </c>
      <c r="B99" s="77" t="s">
        <v>231</v>
      </c>
      <c r="C99" s="33"/>
      <c r="D99" s="33"/>
      <c r="E99" s="33"/>
      <c r="F99" s="33"/>
      <c r="G99" s="45"/>
      <c r="H99" s="34">
        <f t="shared" si="6"/>
        <v>0</v>
      </c>
    </row>
    <row r="100" spans="1:8" ht="12" customHeight="1">
      <c r="A100" s="270" t="s">
        <v>68</v>
      </c>
      <c r="B100" s="77" t="s">
        <v>472</v>
      </c>
      <c r="C100" s="33"/>
      <c r="D100" s="33"/>
      <c r="E100" s="33"/>
      <c r="F100" s="33"/>
      <c r="G100" s="45"/>
      <c r="H100" s="34">
        <f t="shared" si="6"/>
        <v>0</v>
      </c>
    </row>
    <row r="101" spans="1:8" ht="12" customHeight="1">
      <c r="A101" s="270" t="s">
        <v>233</v>
      </c>
      <c r="B101" s="79" t="s">
        <v>234</v>
      </c>
      <c r="C101" s="33"/>
      <c r="D101" s="33"/>
      <c r="E101" s="33"/>
      <c r="F101" s="33"/>
      <c r="G101" s="45"/>
      <c r="H101" s="34">
        <f t="shared" si="6"/>
        <v>0</v>
      </c>
    </row>
    <row r="102" spans="1:8" ht="12" customHeight="1">
      <c r="A102" s="270" t="s">
        <v>235</v>
      </c>
      <c r="B102" s="79" t="s">
        <v>236</v>
      </c>
      <c r="C102" s="33"/>
      <c r="D102" s="33"/>
      <c r="E102" s="33"/>
      <c r="F102" s="33"/>
      <c r="G102" s="45"/>
      <c r="H102" s="34">
        <f t="shared" si="6"/>
        <v>0</v>
      </c>
    </row>
    <row r="103" spans="1:8" ht="12" customHeight="1">
      <c r="A103" s="270" t="s">
        <v>237</v>
      </c>
      <c r="B103" s="79" t="s">
        <v>238</v>
      </c>
      <c r="C103" s="33"/>
      <c r="D103" s="33"/>
      <c r="E103" s="33"/>
      <c r="F103" s="33"/>
      <c r="G103" s="45"/>
      <c r="H103" s="34">
        <f t="shared" si="6"/>
        <v>0</v>
      </c>
    </row>
    <row r="104" spans="1:8" ht="22.5">
      <c r="A104" s="270" t="s">
        <v>239</v>
      </c>
      <c r="B104" s="78" t="s">
        <v>240</v>
      </c>
      <c r="C104" s="33"/>
      <c r="D104" s="33"/>
      <c r="E104" s="33"/>
      <c r="F104" s="33"/>
      <c r="G104" s="45"/>
      <c r="H104" s="34">
        <f t="shared" si="6"/>
        <v>0</v>
      </c>
    </row>
    <row r="105" spans="1:8" ht="22.5">
      <c r="A105" s="270" t="s">
        <v>241</v>
      </c>
      <c r="B105" s="78" t="s">
        <v>242</v>
      </c>
      <c r="C105" s="33"/>
      <c r="D105" s="33"/>
      <c r="E105" s="33"/>
      <c r="F105" s="33"/>
      <c r="G105" s="45"/>
      <c r="H105" s="34">
        <f t="shared" si="6"/>
        <v>0</v>
      </c>
    </row>
    <row r="106" spans="1:8" ht="12" customHeight="1">
      <c r="A106" s="270" t="s">
        <v>243</v>
      </c>
      <c r="B106" s="79" t="s">
        <v>244</v>
      </c>
      <c r="C106" s="33"/>
      <c r="D106" s="33"/>
      <c r="E106" s="33"/>
      <c r="F106" s="33"/>
      <c r="G106" s="45"/>
      <c r="H106" s="34">
        <f t="shared" si="6"/>
        <v>0</v>
      </c>
    </row>
    <row r="107" spans="1:8" ht="12.75">
      <c r="A107" s="270" t="s">
        <v>245</v>
      </c>
      <c r="B107" s="79" t="s">
        <v>246</v>
      </c>
      <c r="C107" s="33"/>
      <c r="D107" s="33"/>
      <c r="E107" s="33"/>
      <c r="F107" s="33"/>
      <c r="G107" s="45"/>
      <c r="H107" s="34">
        <f t="shared" si="6"/>
        <v>0</v>
      </c>
    </row>
    <row r="108" spans="1:8" ht="22.5">
      <c r="A108" s="270" t="s">
        <v>247</v>
      </c>
      <c r="B108" s="78" t="s">
        <v>248</v>
      </c>
      <c r="C108" s="33"/>
      <c r="D108" s="33"/>
      <c r="E108" s="33"/>
      <c r="F108" s="33"/>
      <c r="G108" s="45"/>
      <c r="H108" s="34">
        <f t="shared" si="6"/>
        <v>0</v>
      </c>
    </row>
    <row r="109" spans="1:8" ht="12" customHeight="1">
      <c r="A109" s="270" t="s">
        <v>249</v>
      </c>
      <c r="B109" s="78" t="s">
        <v>250</v>
      </c>
      <c r="C109" s="33"/>
      <c r="D109" s="33"/>
      <c r="E109" s="33"/>
      <c r="F109" s="33"/>
      <c r="G109" s="45"/>
      <c r="H109" s="34">
        <f t="shared" si="6"/>
        <v>0</v>
      </c>
    </row>
    <row r="110" spans="1:8" ht="12" customHeight="1">
      <c r="A110" s="270" t="s">
        <v>251</v>
      </c>
      <c r="B110" s="78" t="s">
        <v>252</v>
      </c>
      <c r="C110" s="33"/>
      <c r="D110" s="33"/>
      <c r="E110" s="33"/>
      <c r="F110" s="33"/>
      <c r="G110" s="45"/>
      <c r="H110" s="34">
        <f t="shared" si="6"/>
        <v>0</v>
      </c>
    </row>
    <row r="111" spans="1:8" ht="22.5">
      <c r="A111" s="270" t="s">
        <v>253</v>
      </c>
      <c r="B111" s="78" t="s">
        <v>254</v>
      </c>
      <c r="C111" s="33"/>
      <c r="D111" s="33"/>
      <c r="E111" s="33"/>
      <c r="F111" s="33"/>
      <c r="G111" s="45"/>
      <c r="H111" s="34">
        <f t="shared" si="6"/>
        <v>0</v>
      </c>
    </row>
    <row r="112" spans="1:8" ht="12" customHeight="1">
      <c r="A112" s="270" t="s">
        <v>255</v>
      </c>
      <c r="B112" s="77" t="s">
        <v>256</v>
      </c>
      <c r="C112" s="33">
        <f>SUM(C113:C114)</f>
        <v>0</v>
      </c>
      <c r="D112" s="33">
        <f>SUM(D113:D114)</f>
        <v>0</v>
      </c>
      <c r="E112" s="33"/>
      <c r="F112" s="33"/>
      <c r="G112" s="45"/>
      <c r="H112" s="34">
        <f>C112+D112</f>
        <v>0</v>
      </c>
    </row>
    <row r="113" spans="1:8" ht="12" customHeight="1">
      <c r="A113" s="270" t="s">
        <v>257</v>
      </c>
      <c r="B113" s="77" t="s">
        <v>473</v>
      </c>
      <c r="C113" s="33"/>
      <c r="D113" s="33"/>
      <c r="E113" s="33"/>
      <c r="F113" s="33"/>
      <c r="G113" s="45"/>
      <c r="H113" s="34">
        <f>C113+D113+E113+F113+G113</f>
        <v>0</v>
      </c>
    </row>
    <row r="114" spans="1:8" ht="12" customHeight="1">
      <c r="A114" s="285" t="s">
        <v>259</v>
      </c>
      <c r="B114" s="84" t="s">
        <v>474</v>
      </c>
      <c r="C114" s="38"/>
      <c r="D114" s="38"/>
      <c r="E114" s="38"/>
      <c r="F114" s="38"/>
      <c r="G114" s="49"/>
      <c r="H114" s="34">
        <f>C114+D114+E114+F114+G114</f>
        <v>0</v>
      </c>
    </row>
    <row r="115" spans="1:8" ht="12" customHeight="1">
      <c r="A115" s="70" t="s">
        <v>70</v>
      </c>
      <c r="B115" s="108" t="s">
        <v>261</v>
      </c>
      <c r="C115" s="24">
        <f aca="true" t="shared" si="7" ref="C115:H115">+C116+C118+C120</f>
        <v>0</v>
      </c>
      <c r="D115" s="24">
        <f t="shared" si="7"/>
        <v>0</v>
      </c>
      <c r="E115" s="25">
        <f t="shared" si="7"/>
        <v>2004</v>
      </c>
      <c r="F115" s="25">
        <f t="shared" si="7"/>
        <v>0</v>
      </c>
      <c r="G115" s="25">
        <f t="shared" si="7"/>
        <v>880</v>
      </c>
      <c r="H115" s="25">
        <f t="shared" si="7"/>
        <v>2884</v>
      </c>
    </row>
    <row r="116" spans="1:8" ht="12" customHeight="1">
      <c r="A116" s="267" t="s">
        <v>72</v>
      </c>
      <c r="B116" s="77" t="s">
        <v>262</v>
      </c>
      <c r="C116" s="43"/>
      <c r="D116" s="115"/>
      <c r="E116" s="29"/>
      <c r="F116" s="44"/>
      <c r="G116" s="44">
        <v>503</v>
      </c>
      <c r="H116" s="34">
        <f aca="true" t="shared" si="8" ref="H116:H128">C116+D116+E116+F116+G116</f>
        <v>503</v>
      </c>
    </row>
    <row r="117" spans="1:8" ht="12" customHeight="1">
      <c r="A117" s="267" t="s">
        <v>74</v>
      </c>
      <c r="B117" s="116" t="s">
        <v>263</v>
      </c>
      <c r="C117" s="43"/>
      <c r="D117" s="115"/>
      <c r="E117" s="33"/>
      <c r="F117" s="45"/>
      <c r="G117" s="45"/>
      <c r="H117" s="34">
        <f t="shared" si="8"/>
        <v>0</v>
      </c>
    </row>
    <row r="118" spans="1:8" ht="12" customHeight="1">
      <c r="A118" s="267" t="s">
        <v>76</v>
      </c>
      <c r="B118" s="116" t="s">
        <v>264</v>
      </c>
      <c r="C118" s="33"/>
      <c r="D118" s="88"/>
      <c r="E118" s="33">
        <v>2004</v>
      </c>
      <c r="F118" s="45"/>
      <c r="G118" s="45">
        <v>377</v>
      </c>
      <c r="H118" s="34">
        <f t="shared" si="8"/>
        <v>2381</v>
      </c>
    </row>
    <row r="119" spans="1:8" ht="12" customHeight="1">
      <c r="A119" s="267" t="s">
        <v>78</v>
      </c>
      <c r="B119" s="116" t="s">
        <v>265</v>
      </c>
      <c r="C119" s="33"/>
      <c r="D119" s="88"/>
      <c r="E119" s="33"/>
      <c r="F119" s="45"/>
      <c r="G119" s="45"/>
      <c r="H119" s="34">
        <f t="shared" si="8"/>
        <v>0</v>
      </c>
    </row>
    <row r="120" spans="1:8" ht="12" customHeight="1">
      <c r="A120" s="267" t="s">
        <v>80</v>
      </c>
      <c r="B120" s="47" t="s">
        <v>266</v>
      </c>
      <c r="C120" s="33"/>
      <c r="D120" s="88"/>
      <c r="E120" s="33"/>
      <c r="F120" s="45"/>
      <c r="G120" s="45"/>
      <c r="H120" s="34">
        <f t="shared" si="8"/>
        <v>0</v>
      </c>
    </row>
    <row r="121" spans="1:8" ht="12" customHeight="1">
      <c r="A121" s="267" t="s">
        <v>82</v>
      </c>
      <c r="B121" s="35" t="s">
        <v>267</v>
      </c>
      <c r="C121" s="33"/>
      <c r="D121" s="88"/>
      <c r="E121" s="33"/>
      <c r="F121" s="45"/>
      <c r="G121" s="45"/>
      <c r="H121" s="34">
        <f t="shared" si="8"/>
        <v>0</v>
      </c>
    </row>
    <row r="122" spans="1:8" ht="22.5">
      <c r="A122" s="267" t="s">
        <v>268</v>
      </c>
      <c r="B122" s="117" t="s">
        <v>269</v>
      </c>
      <c r="C122" s="33"/>
      <c r="D122" s="88"/>
      <c r="E122" s="33"/>
      <c r="F122" s="45"/>
      <c r="G122" s="45"/>
      <c r="H122" s="34">
        <f t="shared" si="8"/>
        <v>0</v>
      </c>
    </row>
    <row r="123" spans="1:8" ht="22.5">
      <c r="A123" s="267" t="s">
        <v>270</v>
      </c>
      <c r="B123" s="78" t="s">
        <v>242</v>
      </c>
      <c r="C123" s="33"/>
      <c r="D123" s="88"/>
      <c r="E123" s="33"/>
      <c r="F123" s="45"/>
      <c r="G123" s="45"/>
      <c r="H123" s="34">
        <f t="shared" si="8"/>
        <v>0</v>
      </c>
    </row>
    <row r="124" spans="1:8" ht="12" customHeight="1">
      <c r="A124" s="267" t="s">
        <v>271</v>
      </c>
      <c r="B124" s="78" t="s">
        <v>272</v>
      </c>
      <c r="C124" s="33"/>
      <c r="D124" s="88"/>
      <c r="E124" s="33"/>
      <c r="F124" s="45"/>
      <c r="G124" s="45"/>
      <c r="H124" s="34">
        <f t="shared" si="8"/>
        <v>0</v>
      </c>
    </row>
    <row r="125" spans="1:8" ht="12" customHeight="1">
      <c r="A125" s="267" t="s">
        <v>273</v>
      </c>
      <c r="B125" s="78" t="s">
        <v>274</v>
      </c>
      <c r="C125" s="33"/>
      <c r="D125" s="88"/>
      <c r="E125" s="33"/>
      <c r="F125" s="45"/>
      <c r="G125" s="45"/>
      <c r="H125" s="34">
        <f t="shared" si="8"/>
        <v>0</v>
      </c>
    </row>
    <row r="126" spans="1:8" ht="22.5">
      <c r="A126" s="267" t="s">
        <v>275</v>
      </c>
      <c r="B126" s="78" t="s">
        <v>248</v>
      </c>
      <c r="C126" s="33"/>
      <c r="D126" s="88"/>
      <c r="E126" s="33"/>
      <c r="F126" s="45"/>
      <c r="G126" s="45"/>
      <c r="H126" s="34">
        <f t="shared" si="8"/>
        <v>0</v>
      </c>
    </row>
    <row r="127" spans="1:8" ht="12" customHeight="1">
      <c r="A127" s="267" t="s">
        <v>276</v>
      </c>
      <c r="B127" s="78" t="s">
        <v>277</v>
      </c>
      <c r="C127" s="33"/>
      <c r="D127" s="88"/>
      <c r="E127" s="33"/>
      <c r="F127" s="45"/>
      <c r="G127" s="45"/>
      <c r="H127" s="34">
        <f t="shared" si="8"/>
        <v>0</v>
      </c>
    </row>
    <row r="128" spans="1:8" ht="22.5">
      <c r="A128" s="320" t="s">
        <v>278</v>
      </c>
      <c r="B128" s="78" t="s">
        <v>279</v>
      </c>
      <c r="C128" s="48"/>
      <c r="D128" s="118"/>
      <c r="E128" s="38"/>
      <c r="F128" s="49"/>
      <c r="G128" s="49"/>
      <c r="H128" s="34">
        <f t="shared" si="8"/>
        <v>0</v>
      </c>
    </row>
    <row r="129" spans="1:8" ht="12" customHeight="1">
      <c r="A129" s="70" t="s">
        <v>84</v>
      </c>
      <c r="B129" s="23" t="s">
        <v>280</v>
      </c>
      <c r="C129" s="24">
        <f aca="true" t="shared" si="9" ref="C129:H129">+C94+C115</f>
        <v>42721</v>
      </c>
      <c r="D129" s="85">
        <f t="shared" si="9"/>
        <v>0</v>
      </c>
      <c r="E129" s="24">
        <f t="shared" si="9"/>
        <v>2030</v>
      </c>
      <c r="F129" s="24">
        <f t="shared" si="9"/>
        <v>19</v>
      </c>
      <c r="G129" s="24">
        <f t="shared" si="9"/>
        <v>15516</v>
      </c>
      <c r="H129" s="25">
        <f t="shared" si="9"/>
        <v>60286</v>
      </c>
    </row>
    <row r="130" spans="1:8" ht="21">
      <c r="A130" s="70" t="s">
        <v>281</v>
      </c>
      <c r="B130" s="23" t="s">
        <v>475</v>
      </c>
      <c r="C130" s="24">
        <f>+C131+C132+C133</f>
        <v>0</v>
      </c>
      <c r="D130" s="85">
        <f>+D131+D132+D133</f>
        <v>0</v>
      </c>
      <c r="E130" s="24"/>
      <c r="F130" s="55"/>
      <c r="G130" s="55"/>
      <c r="H130" s="25">
        <f>+H131+H132+H133</f>
        <v>0</v>
      </c>
    </row>
    <row r="131" spans="1:8" ht="12" customHeight="1">
      <c r="A131" s="267" t="s">
        <v>100</v>
      </c>
      <c r="B131" s="87" t="s">
        <v>476</v>
      </c>
      <c r="C131" s="33"/>
      <c r="D131" s="88"/>
      <c r="E131" s="29"/>
      <c r="F131" s="44"/>
      <c r="G131" s="44"/>
      <c r="H131" s="30">
        <f>C131+D131</f>
        <v>0</v>
      </c>
    </row>
    <row r="132" spans="1:8" ht="12" customHeight="1">
      <c r="A132" s="267" t="s">
        <v>102</v>
      </c>
      <c r="B132" s="87" t="s">
        <v>284</v>
      </c>
      <c r="C132" s="33"/>
      <c r="D132" s="88"/>
      <c r="E132" s="33"/>
      <c r="F132" s="45"/>
      <c r="G132" s="45"/>
      <c r="H132" s="34">
        <f>C132+D132</f>
        <v>0</v>
      </c>
    </row>
    <row r="133" spans="1:8" ht="12" customHeight="1">
      <c r="A133" s="320" t="s">
        <v>104</v>
      </c>
      <c r="B133" s="90" t="s">
        <v>477</v>
      </c>
      <c r="C133" s="33"/>
      <c r="D133" s="88"/>
      <c r="E133" s="38"/>
      <c r="F133" s="49"/>
      <c r="G133" s="49"/>
      <c r="H133" s="39">
        <f>C133+D133</f>
        <v>0</v>
      </c>
    </row>
    <row r="134" spans="1:8" ht="12" customHeight="1">
      <c r="A134" s="70" t="s">
        <v>114</v>
      </c>
      <c r="B134" s="23" t="s">
        <v>286</v>
      </c>
      <c r="C134" s="24">
        <f>+C135+C136+C137+C138+C139+C140</f>
        <v>0</v>
      </c>
      <c r="D134" s="85">
        <f>+D135+D136+D137+D138+D139+D140</f>
        <v>0</v>
      </c>
      <c r="E134" s="24"/>
      <c r="F134" s="55"/>
      <c r="G134" s="55"/>
      <c r="H134" s="25">
        <f>+H135+H136+H137+H138+H139+H140</f>
        <v>0</v>
      </c>
    </row>
    <row r="135" spans="1:8" ht="12" customHeight="1">
      <c r="A135" s="267" t="s">
        <v>116</v>
      </c>
      <c r="B135" s="87" t="s">
        <v>287</v>
      </c>
      <c r="C135" s="33"/>
      <c r="D135" s="88"/>
      <c r="E135" s="29"/>
      <c r="F135" s="44"/>
      <c r="G135" s="44"/>
      <c r="H135" s="30">
        <f aca="true" t="shared" si="10" ref="H135:H140">C135+D135</f>
        <v>0</v>
      </c>
    </row>
    <row r="136" spans="1:8" ht="12" customHeight="1">
      <c r="A136" s="267" t="s">
        <v>118</v>
      </c>
      <c r="B136" s="87" t="s">
        <v>288</v>
      </c>
      <c r="C136" s="33"/>
      <c r="D136" s="88"/>
      <c r="E136" s="33"/>
      <c r="F136" s="45"/>
      <c r="G136" s="45"/>
      <c r="H136" s="34">
        <f t="shared" si="10"/>
        <v>0</v>
      </c>
    </row>
    <row r="137" spans="1:8" ht="12" customHeight="1">
      <c r="A137" s="267" t="s">
        <v>120</v>
      </c>
      <c r="B137" s="87" t="s">
        <v>289</v>
      </c>
      <c r="C137" s="33"/>
      <c r="D137" s="88"/>
      <c r="E137" s="33"/>
      <c r="F137" s="45"/>
      <c r="G137" s="45"/>
      <c r="H137" s="34">
        <f t="shared" si="10"/>
        <v>0</v>
      </c>
    </row>
    <row r="138" spans="1:8" ht="12" customHeight="1">
      <c r="A138" s="267" t="s">
        <v>122</v>
      </c>
      <c r="B138" s="87" t="s">
        <v>478</v>
      </c>
      <c r="C138" s="33"/>
      <c r="D138" s="88"/>
      <c r="E138" s="33"/>
      <c r="F138" s="45"/>
      <c r="G138" s="45"/>
      <c r="H138" s="34">
        <f t="shared" si="10"/>
        <v>0</v>
      </c>
    </row>
    <row r="139" spans="1:8" ht="12" customHeight="1">
      <c r="A139" s="267" t="s">
        <v>124</v>
      </c>
      <c r="B139" s="87" t="s">
        <v>291</v>
      </c>
      <c r="C139" s="33"/>
      <c r="D139" s="88"/>
      <c r="E139" s="33"/>
      <c r="F139" s="45"/>
      <c r="G139" s="45"/>
      <c r="H139" s="34">
        <f t="shared" si="10"/>
        <v>0</v>
      </c>
    </row>
    <row r="140" spans="1:8" ht="12" customHeight="1">
      <c r="A140" s="320" t="s">
        <v>126</v>
      </c>
      <c r="B140" s="90" t="s">
        <v>292</v>
      </c>
      <c r="C140" s="33"/>
      <c r="D140" s="88"/>
      <c r="E140" s="38"/>
      <c r="F140" s="49"/>
      <c r="G140" s="49"/>
      <c r="H140" s="39">
        <f t="shared" si="10"/>
        <v>0</v>
      </c>
    </row>
    <row r="141" spans="1:8" ht="12" customHeight="1">
      <c r="A141" s="70" t="s">
        <v>138</v>
      </c>
      <c r="B141" s="23" t="s">
        <v>479</v>
      </c>
      <c r="C141" s="24">
        <f>+C142+C143+C145+C146+C144</f>
        <v>0</v>
      </c>
      <c r="D141" s="85">
        <f>+D142+D143+D145+D146+D144</f>
        <v>0</v>
      </c>
      <c r="E141" s="24"/>
      <c r="F141" s="55"/>
      <c r="G141" s="55"/>
      <c r="H141" s="25">
        <f>+H142+H143+H145+H146+H144</f>
        <v>0</v>
      </c>
    </row>
    <row r="142" spans="1:8" ht="12" customHeight="1">
      <c r="A142" s="267" t="s">
        <v>140</v>
      </c>
      <c r="B142" s="87" t="s">
        <v>294</v>
      </c>
      <c r="C142" s="33"/>
      <c r="D142" s="88"/>
      <c r="E142" s="29"/>
      <c r="F142" s="44"/>
      <c r="G142" s="44"/>
      <c r="H142" s="30">
        <f>C142+D142</f>
        <v>0</v>
      </c>
    </row>
    <row r="143" spans="1:8" ht="12" customHeight="1">
      <c r="A143" s="267" t="s">
        <v>142</v>
      </c>
      <c r="B143" s="87" t="s">
        <v>295</v>
      </c>
      <c r="C143" s="33"/>
      <c r="D143" s="88"/>
      <c r="E143" s="33"/>
      <c r="F143" s="45"/>
      <c r="G143" s="45"/>
      <c r="H143" s="34">
        <f>C143+D143</f>
        <v>0</v>
      </c>
    </row>
    <row r="144" spans="1:8" ht="12" customHeight="1">
      <c r="A144" s="267" t="s">
        <v>144</v>
      </c>
      <c r="B144" s="87" t="s">
        <v>480</v>
      </c>
      <c r="C144" s="33"/>
      <c r="D144" s="88"/>
      <c r="E144" s="33"/>
      <c r="F144" s="45"/>
      <c r="G144" s="45"/>
      <c r="H144" s="34">
        <f>C144+D144+E144</f>
        <v>0</v>
      </c>
    </row>
    <row r="145" spans="1:8" ht="12" customHeight="1">
      <c r="A145" s="267" t="s">
        <v>146</v>
      </c>
      <c r="B145" s="87" t="s">
        <v>296</v>
      </c>
      <c r="C145" s="33"/>
      <c r="D145" s="88"/>
      <c r="E145" s="33"/>
      <c r="F145" s="45"/>
      <c r="G145" s="45"/>
      <c r="H145" s="34">
        <f>C145+D145</f>
        <v>0</v>
      </c>
    </row>
    <row r="146" spans="1:8" ht="12" customHeight="1">
      <c r="A146" s="320" t="s">
        <v>148</v>
      </c>
      <c r="B146" s="90" t="s">
        <v>297</v>
      </c>
      <c r="C146" s="33"/>
      <c r="D146" s="88"/>
      <c r="E146" s="38"/>
      <c r="F146" s="49"/>
      <c r="G146" s="49"/>
      <c r="H146" s="39">
        <f>C146+D146</f>
        <v>0</v>
      </c>
    </row>
    <row r="147" spans="1:8" ht="12" customHeight="1">
      <c r="A147" s="70" t="s">
        <v>298</v>
      </c>
      <c r="B147" s="23" t="s">
        <v>299</v>
      </c>
      <c r="C147" s="91">
        <f>+C148+C149+C150+C151+C152</f>
        <v>0</v>
      </c>
      <c r="D147" s="92">
        <f>+D148+D149+D150+D151+D152</f>
        <v>0</v>
      </c>
      <c r="E147" s="91"/>
      <c r="F147" s="93"/>
      <c r="G147" s="93"/>
      <c r="H147" s="94">
        <f>+H148+H149+H150+H151+H152</f>
        <v>0</v>
      </c>
    </row>
    <row r="148" spans="1:8" ht="12" customHeight="1">
      <c r="A148" s="267" t="s">
        <v>152</v>
      </c>
      <c r="B148" s="87" t="s">
        <v>300</v>
      </c>
      <c r="C148" s="33"/>
      <c r="D148" s="88"/>
      <c r="E148" s="29"/>
      <c r="F148" s="44"/>
      <c r="G148" s="44"/>
      <c r="H148" s="30">
        <f aca="true" t="shared" si="11" ref="H148:H154">C148+D148</f>
        <v>0</v>
      </c>
    </row>
    <row r="149" spans="1:8" ht="12" customHeight="1">
      <c r="A149" s="267" t="s">
        <v>154</v>
      </c>
      <c r="B149" s="87" t="s">
        <v>301</v>
      </c>
      <c r="C149" s="33"/>
      <c r="D149" s="88"/>
      <c r="E149" s="33"/>
      <c r="F149" s="45"/>
      <c r="G149" s="45"/>
      <c r="H149" s="34">
        <f t="shared" si="11"/>
        <v>0</v>
      </c>
    </row>
    <row r="150" spans="1:8" ht="12" customHeight="1">
      <c r="A150" s="267" t="s">
        <v>156</v>
      </c>
      <c r="B150" s="87" t="s">
        <v>302</v>
      </c>
      <c r="C150" s="33"/>
      <c r="D150" s="88"/>
      <c r="E150" s="33"/>
      <c r="F150" s="45"/>
      <c r="G150" s="45"/>
      <c r="H150" s="34">
        <f t="shared" si="11"/>
        <v>0</v>
      </c>
    </row>
    <row r="151" spans="1:8" ht="22.5">
      <c r="A151" s="267" t="s">
        <v>158</v>
      </c>
      <c r="B151" s="87" t="s">
        <v>481</v>
      </c>
      <c r="C151" s="33"/>
      <c r="D151" s="88"/>
      <c r="E151" s="33"/>
      <c r="F151" s="45"/>
      <c r="G151" s="45"/>
      <c r="H151" s="34">
        <f t="shared" si="11"/>
        <v>0</v>
      </c>
    </row>
    <row r="152" spans="1:8" ht="12" customHeight="1">
      <c r="A152" s="320" t="s">
        <v>304</v>
      </c>
      <c r="B152" s="90" t="s">
        <v>305</v>
      </c>
      <c r="C152" s="48"/>
      <c r="D152" s="118"/>
      <c r="E152" s="38"/>
      <c r="F152" s="49"/>
      <c r="G152" s="49"/>
      <c r="H152" s="39">
        <f t="shared" si="11"/>
        <v>0</v>
      </c>
    </row>
    <row r="153" spans="1:8" ht="12" customHeight="1">
      <c r="A153" s="287" t="s">
        <v>160</v>
      </c>
      <c r="B153" s="23" t="s">
        <v>306</v>
      </c>
      <c r="C153" s="95"/>
      <c r="D153" s="96"/>
      <c r="E153" s="95"/>
      <c r="F153" s="99"/>
      <c r="G153" s="99"/>
      <c r="H153" s="94">
        <f t="shared" si="11"/>
        <v>0</v>
      </c>
    </row>
    <row r="154" spans="1:8" ht="12" customHeight="1">
      <c r="A154" s="287" t="s">
        <v>307</v>
      </c>
      <c r="B154" s="23" t="s">
        <v>308</v>
      </c>
      <c r="C154" s="95"/>
      <c r="D154" s="96"/>
      <c r="E154" s="95"/>
      <c r="F154" s="99"/>
      <c r="G154" s="99"/>
      <c r="H154" s="94">
        <f t="shared" si="11"/>
        <v>0</v>
      </c>
    </row>
    <row r="155" spans="1:8" ht="12" customHeight="1">
      <c r="A155" s="70" t="s">
        <v>309</v>
      </c>
      <c r="B155" s="23" t="s">
        <v>310</v>
      </c>
      <c r="C155" s="100">
        <f>+C130+C134+C141+C147+C153+C154</f>
        <v>0</v>
      </c>
      <c r="D155" s="101">
        <f>+D130+D134+D141+D147+D153+D154</f>
        <v>0</v>
      </c>
      <c r="E155" s="100"/>
      <c r="F155" s="123"/>
      <c r="G155" s="123"/>
      <c r="H155" s="102">
        <f>+H130+H134+H141+H147+H153+H154</f>
        <v>0</v>
      </c>
    </row>
    <row r="156" spans="1:8" ht="12" customHeight="1">
      <c r="A156" s="322" t="s">
        <v>311</v>
      </c>
      <c r="B156" s="106" t="s">
        <v>312</v>
      </c>
      <c r="C156" s="100">
        <f aca="true" t="shared" si="12" ref="C156:H156">+C129+C155</f>
        <v>42721</v>
      </c>
      <c r="D156" s="101">
        <f t="shared" si="12"/>
        <v>0</v>
      </c>
      <c r="E156" s="100">
        <f t="shared" si="12"/>
        <v>2030</v>
      </c>
      <c r="F156" s="100">
        <f t="shared" si="12"/>
        <v>19</v>
      </c>
      <c r="G156" s="100">
        <f t="shared" si="12"/>
        <v>15516</v>
      </c>
      <c r="H156" s="102">
        <f t="shared" si="12"/>
        <v>60286</v>
      </c>
    </row>
    <row r="157" spans="1:8" ht="12" customHeight="1">
      <c r="A157" s="244"/>
      <c r="B157" s="245"/>
      <c r="C157" s="246"/>
      <c r="D157" s="246"/>
      <c r="E157" s="246"/>
      <c r="F157" s="246"/>
      <c r="G157" s="246"/>
      <c r="H157" s="246"/>
    </row>
    <row r="158" spans="1:8" ht="12" customHeight="1">
      <c r="A158" s="323" t="s">
        <v>482</v>
      </c>
      <c r="B158" s="324"/>
      <c r="C158" s="295">
        <v>3</v>
      </c>
      <c r="D158" s="295"/>
      <c r="E158" s="295"/>
      <c r="F158" s="296"/>
      <c r="G158" s="296"/>
      <c r="H158" s="297">
        <f>C158+D158</f>
        <v>3</v>
      </c>
    </row>
    <row r="159" spans="1:8" ht="12" customHeight="1">
      <c r="A159" s="323" t="s">
        <v>483</v>
      </c>
      <c r="B159" s="324"/>
      <c r="C159" s="295">
        <v>0</v>
      </c>
      <c r="D159" s="295"/>
      <c r="E159" s="295"/>
      <c r="F159" s="296"/>
      <c r="G159" s="296"/>
      <c r="H159" s="297">
        <f>C159+D159</f>
        <v>0</v>
      </c>
    </row>
  </sheetData>
  <sheetProtection selectLockedCells="1" selectUnlockedCells="1"/>
  <mergeCells count="4">
    <mergeCell ref="B3:D3"/>
    <mergeCell ref="B4:D4"/>
    <mergeCell ref="A8:H8"/>
    <mergeCell ref="A93:H93"/>
  </mergeCells>
  <printOptions horizontalCentered="1"/>
  <pageMargins left="0.16180555555555556" right="0.3597222222222222" top="0.2625" bottom="0.21944444444444444" header="0.5118055555555555" footer="0.5118055555555555"/>
  <pageSetup horizontalDpi="300" verticalDpi="300" orientation="portrait" paperSize="9" scale="86"/>
  <rowBreaks count="1" manualBreakCount="1">
    <brk id="9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5"/>
  </sheetPr>
  <dimension ref="A1:P84"/>
  <sheetViews>
    <sheetView zoomScale="101" zoomScaleNormal="101" workbookViewId="0" topLeftCell="A1">
      <selection activeCell="L30" sqref="L30"/>
    </sheetView>
  </sheetViews>
  <sheetFormatPr defaultColWidth="9.00390625" defaultRowHeight="12.75"/>
  <cols>
    <col min="1" max="1" width="12.375" style="0" customWidth="1"/>
    <col min="2" max="2" width="50.00390625" style="0" customWidth="1"/>
    <col min="3" max="3" width="10.625" style="0" customWidth="1"/>
    <col min="4" max="4" width="9.875" style="0" customWidth="1"/>
    <col min="5" max="7" width="10.00390625" style="0" customWidth="1"/>
    <col min="8" max="8" width="14.50390625" style="0" customWidth="1"/>
  </cols>
  <sheetData>
    <row r="1" spans="1:8" ht="12.75">
      <c r="A1" s="325"/>
      <c r="B1" s="326"/>
      <c r="C1" s="326"/>
      <c r="D1" s="326"/>
      <c r="E1" s="326"/>
      <c r="F1" s="326"/>
      <c r="G1" s="326"/>
      <c r="H1" s="327" t="s">
        <v>491</v>
      </c>
    </row>
    <row r="2" spans="1:10" ht="12.75">
      <c r="A2" s="328"/>
      <c r="B2" s="329"/>
      <c r="C2" s="329"/>
      <c r="D2" s="329"/>
      <c r="E2" s="329"/>
      <c r="F2" s="329"/>
      <c r="G2" s="329"/>
      <c r="H2" s="330" t="s">
        <v>492</v>
      </c>
      <c r="I2" s="331"/>
      <c r="J2" s="331"/>
    </row>
    <row r="3" spans="1:16" ht="24" customHeight="1">
      <c r="A3" s="303" t="s">
        <v>493</v>
      </c>
      <c r="B3" s="416" t="s">
        <v>494</v>
      </c>
      <c r="C3" s="416"/>
      <c r="D3" s="416"/>
      <c r="E3" s="416"/>
      <c r="F3" s="332"/>
      <c r="G3" s="332"/>
      <c r="H3" s="333" t="s">
        <v>495</v>
      </c>
      <c r="I3" s="334"/>
      <c r="J3" s="334"/>
      <c r="K3" s="335"/>
      <c r="L3" s="335"/>
      <c r="M3" s="335"/>
      <c r="N3" s="335"/>
      <c r="O3" s="335"/>
      <c r="P3" s="335"/>
    </row>
    <row r="4" spans="1:16" ht="26.25" customHeight="1">
      <c r="A4" s="303" t="s">
        <v>459</v>
      </c>
      <c r="B4" s="416" t="s">
        <v>460</v>
      </c>
      <c r="C4" s="416"/>
      <c r="D4" s="416"/>
      <c r="E4" s="416"/>
      <c r="F4" s="332"/>
      <c r="G4" s="332"/>
      <c r="H4" s="333" t="s">
        <v>458</v>
      </c>
      <c r="I4" s="334"/>
      <c r="J4" s="334"/>
      <c r="K4" s="335"/>
      <c r="L4" s="335"/>
      <c r="M4" s="335"/>
      <c r="N4" s="335"/>
      <c r="O4" s="335"/>
      <c r="P4" s="335"/>
    </row>
    <row r="5" spans="1:16" ht="12.75">
      <c r="A5" s="336"/>
      <c r="B5" s="337"/>
      <c r="C5" s="337"/>
      <c r="D5" s="337"/>
      <c r="E5" s="337"/>
      <c r="F5" s="337"/>
      <c r="G5" s="337"/>
      <c r="H5" s="338" t="s">
        <v>461</v>
      </c>
      <c r="I5" s="334"/>
      <c r="J5" s="334"/>
      <c r="K5" s="335"/>
      <c r="L5" s="335"/>
      <c r="M5" s="335"/>
      <c r="N5" s="335"/>
      <c r="O5" s="335"/>
      <c r="P5" s="335"/>
    </row>
    <row r="6" spans="1:16" ht="36.75">
      <c r="A6" s="339" t="s">
        <v>462</v>
      </c>
      <c r="B6" s="339" t="s">
        <v>463</v>
      </c>
      <c r="C6" s="339" t="s">
        <v>496</v>
      </c>
      <c r="D6" s="340" t="s">
        <v>317</v>
      </c>
      <c r="E6" s="341" t="s">
        <v>497</v>
      </c>
      <c r="F6" s="341" t="s">
        <v>498</v>
      </c>
      <c r="G6" s="13" t="s">
        <v>47</v>
      </c>
      <c r="H6" s="231" t="str">
        <f>+CONCATENATE(LEFT(ÖSSZEFÜGGÉSEK!A7,4),"2016.12.31.",CHAR(10),"Módosítás utáni")</f>
        <v>2016.12.31.
Módosítás utáni</v>
      </c>
      <c r="I6" s="334"/>
      <c r="J6" s="334"/>
      <c r="K6" s="335"/>
      <c r="L6" s="335"/>
      <c r="M6" s="335"/>
      <c r="N6" s="335"/>
      <c r="O6" s="335"/>
      <c r="P6" s="335"/>
    </row>
    <row r="7" spans="1:16" ht="11.25" customHeight="1">
      <c r="A7" s="303" t="s">
        <v>48</v>
      </c>
      <c r="B7" s="304" t="s">
        <v>49</v>
      </c>
      <c r="C7" s="304" t="s">
        <v>50</v>
      </c>
      <c r="D7" s="305" t="s">
        <v>51</v>
      </c>
      <c r="E7" s="305" t="s">
        <v>52</v>
      </c>
      <c r="F7" s="305" t="s">
        <v>53</v>
      </c>
      <c r="G7" s="265" t="s">
        <v>54</v>
      </c>
      <c r="H7" s="20" t="s">
        <v>55</v>
      </c>
      <c r="I7" s="334"/>
      <c r="J7" s="334"/>
      <c r="K7" s="335"/>
      <c r="L7" s="335"/>
      <c r="M7" s="335"/>
      <c r="N7" s="335"/>
      <c r="O7" s="335"/>
      <c r="P7" s="335"/>
    </row>
    <row r="8" spans="1:16" ht="12" customHeight="1">
      <c r="A8" s="417" t="s">
        <v>322</v>
      </c>
      <c r="B8" s="417"/>
      <c r="C8" s="417"/>
      <c r="D8" s="417"/>
      <c r="E8" s="417"/>
      <c r="F8" s="417"/>
      <c r="G8" s="417"/>
      <c r="H8" s="417"/>
      <c r="I8" s="334"/>
      <c r="J8" s="334"/>
      <c r="K8" s="335"/>
      <c r="L8" s="335"/>
      <c r="M8" s="335"/>
      <c r="N8" s="335"/>
      <c r="O8" s="335"/>
      <c r="P8" s="335"/>
    </row>
    <row r="9" spans="1:16" ht="11.25" customHeight="1">
      <c r="A9" s="303" t="s">
        <v>56</v>
      </c>
      <c r="B9" s="342" t="s">
        <v>499</v>
      </c>
      <c r="C9" s="162">
        <f>SUM(C10:C20)</f>
        <v>0</v>
      </c>
      <c r="D9" s="162"/>
      <c r="E9" s="162">
        <f>SUM(E10:E20)</f>
        <v>0</v>
      </c>
      <c r="F9" s="197"/>
      <c r="G9" s="162">
        <f>SUM(G10:G20)</f>
        <v>1</v>
      </c>
      <c r="H9" s="163">
        <f>SUM(H10:H20)</f>
        <v>1</v>
      </c>
      <c r="I9" s="334"/>
      <c r="J9" s="334"/>
      <c r="K9" s="335"/>
      <c r="L9" s="335"/>
      <c r="M9" s="335"/>
      <c r="N9" s="335"/>
      <c r="O9" s="335"/>
      <c r="P9" s="335"/>
    </row>
    <row r="10" spans="1:16" ht="11.25" customHeight="1">
      <c r="A10" s="343" t="s">
        <v>58</v>
      </c>
      <c r="B10" s="76" t="s">
        <v>117</v>
      </c>
      <c r="C10" s="143"/>
      <c r="D10" s="143"/>
      <c r="E10" s="143"/>
      <c r="F10" s="143"/>
      <c r="G10" s="143"/>
      <c r="H10" s="30">
        <f>C10+D10+E10+F10+G10</f>
        <v>0</v>
      </c>
      <c r="I10" s="334"/>
      <c r="J10" s="334"/>
      <c r="K10" s="335"/>
      <c r="L10" s="335"/>
      <c r="M10" s="335"/>
      <c r="N10" s="335"/>
      <c r="O10" s="335"/>
      <c r="P10" s="335"/>
    </row>
    <row r="11" spans="1:16" ht="11.25" customHeight="1">
      <c r="A11" s="344" t="s">
        <v>60</v>
      </c>
      <c r="B11" s="77" t="s">
        <v>119</v>
      </c>
      <c r="C11" s="147"/>
      <c r="D11" s="147"/>
      <c r="E11" s="147"/>
      <c r="F11" s="147"/>
      <c r="G11" s="147"/>
      <c r="H11" s="345"/>
      <c r="I11" s="334"/>
      <c r="J11" s="334"/>
      <c r="K11" s="335"/>
      <c r="L11" s="335"/>
      <c r="M11" s="335"/>
      <c r="N11" s="335"/>
      <c r="O11" s="335"/>
      <c r="P11" s="335"/>
    </row>
    <row r="12" spans="1:16" ht="11.25" customHeight="1">
      <c r="A12" s="344" t="s">
        <v>62</v>
      </c>
      <c r="B12" s="77" t="s">
        <v>121</v>
      </c>
      <c r="C12" s="147"/>
      <c r="D12" s="147"/>
      <c r="E12" s="147"/>
      <c r="F12" s="147"/>
      <c r="G12" s="147"/>
      <c r="H12" s="34">
        <f>C12+D12+E12</f>
        <v>0</v>
      </c>
      <c r="I12" s="334"/>
      <c r="J12" s="334"/>
      <c r="K12" s="335"/>
      <c r="L12" s="335"/>
      <c r="M12" s="335"/>
      <c r="N12" s="335"/>
      <c r="O12" s="335"/>
      <c r="P12" s="335"/>
    </row>
    <row r="13" spans="1:16" ht="11.25" customHeight="1">
      <c r="A13" s="344" t="s">
        <v>64</v>
      </c>
      <c r="B13" s="77" t="s">
        <v>123</v>
      </c>
      <c r="C13" s="147"/>
      <c r="D13" s="147"/>
      <c r="E13" s="147"/>
      <c r="F13" s="147"/>
      <c r="G13" s="147"/>
      <c r="H13" s="345"/>
      <c r="I13" s="334"/>
      <c r="J13" s="334"/>
      <c r="K13" s="335"/>
      <c r="L13" s="335"/>
      <c r="M13" s="335"/>
      <c r="N13" s="335"/>
      <c r="O13" s="335"/>
      <c r="P13" s="335"/>
    </row>
    <row r="14" spans="1:16" ht="11.25" customHeight="1">
      <c r="A14" s="344" t="s">
        <v>66</v>
      </c>
      <c r="B14" s="77" t="s">
        <v>125</v>
      </c>
      <c r="C14" s="147"/>
      <c r="D14" s="147"/>
      <c r="E14" s="147"/>
      <c r="F14" s="147"/>
      <c r="G14" s="147"/>
      <c r="H14" s="345"/>
      <c r="I14" s="334"/>
      <c r="J14" s="334"/>
      <c r="K14" s="335"/>
      <c r="L14" s="335"/>
      <c r="M14" s="335"/>
      <c r="N14" s="335"/>
      <c r="O14" s="335"/>
      <c r="P14" s="335"/>
    </row>
    <row r="15" spans="1:16" ht="11.25" customHeight="1">
      <c r="A15" s="344" t="s">
        <v>68</v>
      </c>
      <c r="B15" s="77" t="s">
        <v>500</v>
      </c>
      <c r="C15" s="147"/>
      <c r="D15" s="147"/>
      <c r="E15" s="147"/>
      <c r="F15" s="147"/>
      <c r="G15" s="147"/>
      <c r="H15" s="34">
        <f>C15+D15+E15</f>
        <v>0</v>
      </c>
      <c r="I15" s="334"/>
      <c r="J15" s="334"/>
      <c r="K15" s="335"/>
      <c r="L15" s="335"/>
      <c r="M15" s="335"/>
      <c r="N15" s="335"/>
      <c r="O15" s="335"/>
      <c r="P15" s="335"/>
    </row>
    <row r="16" spans="1:16" ht="11.25" customHeight="1">
      <c r="A16" s="344" t="s">
        <v>233</v>
      </c>
      <c r="B16" s="77" t="s">
        <v>501</v>
      </c>
      <c r="C16" s="147"/>
      <c r="D16" s="147"/>
      <c r="E16" s="147"/>
      <c r="F16" s="147"/>
      <c r="G16" s="147"/>
      <c r="H16" s="345"/>
      <c r="I16" s="334"/>
      <c r="J16" s="334"/>
      <c r="K16" s="335"/>
      <c r="L16" s="335"/>
      <c r="M16" s="335"/>
      <c r="N16" s="335"/>
      <c r="O16" s="335"/>
      <c r="P16" s="335"/>
    </row>
    <row r="17" spans="1:16" ht="11.25" customHeight="1">
      <c r="A17" s="344" t="s">
        <v>235</v>
      </c>
      <c r="B17" s="77" t="s">
        <v>318</v>
      </c>
      <c r="C17" s="147"/>
      <c r="D17" s="147"/>
      <c r="E17" s="147"/>
      <c r="F17" s="147"/>
      <c r="G17" s="147">
        <v>1</v>
      </c>
      <c r="H17" s="34">
        <f>C17+D17+E17+F17+G17</f>
        <v>1</v>
      </c>
      <c r="I17" s="334"/>
      <c r="J17" s="334"/>
      <c r="K17" s="335"/>
      <c r="L17" s="335"/>
      <c r="M17" s="335"/>
      <c r="N17" s="335"/>
      <c r="O17" s="335"/>
      <c r="P17" s="335"/>
    </row>
    <row r="18" spans="1:16" ht="11.25" customHeight="1">
      <c r="A18" s="344" t="s">
        <v>237</v>
      </c>
      <c r="B18" s="77" t="s">
        <v>133</v>
      </c>
      <c r="C18" s="147"/>
      <c r="D18" s="147"/>
      <c r="E18" s="147"/>
      <c r="F18" s="147"/>
      <c r="G18" s="147"/>
      <c r="H18" s="345"/>
      <c r="I18" s="334"/>
      <c r="J18" s="334"/>
      <c r="K18" s="335"/>
      <c r="L18" s="335"/>
      <c r="M18" s="335"/>
      <c r="N18" s="335"/>
      <c r="O18" s="335"/>
      <c r="P18" s="335"/>
    </row>
    <row r="19" spans="1:16" ht="11.25" customHeight="1">
      <c r="A19" s="344" t="s">
        <v>239</v>
      </c>
      <c r="B19" s="77" t="s">
        <v>135</v>
      </c>
      <c r="C19" s="147"/>
      <c r="D19" s="147"/>
      <c r="E19" s="147"/>
      <c r="F19" s="147"/>
      <c r="G19" s="147"/>
      <c r="H19" s="345"/>
      <c r="I19" s="334"/>
      <c r="J19" s="334"/>
      <c r="K19" s="335"/>
      <c r="L19" s="335"/>
      <c r="M19" s="335"/>
      <c r="N19" s="335"/>
      <c r="O19" s="335"/>
      <c r="P19" s="335"/>
    </row>
    <row r="20" spans="1:16" ht="11.25" customHeight="1">
      <c r="A20" s="346" t="s">
        <v>241</v>
      </c>
      <c r="B20" s="86" t="s">
        <v>137</v>
      </c>
      <c r="C20" s="158"/>
      <c r="D20" s="158"/>
      <c r="E20" s="158"/>
      <c r="F20" s="158"/>
      <c r="G20" s="158"/>
      <c r="H20" s="347"/>
      <c r="I20" s="334"/>
      <c r="J20" s="334"/>
      <c r="K20" s="335"/>
      <c r="L20" s="335"/>
      <c r="M20" s="335"/>
      <c r="N20" s="335"/>
      <c r="O20" s="335"/>
      <c r="P20" s="335"/>
    </row>
    <row r="21" spans="1:16" ht="24.75" customHeight="1">
      <c r="A21" s="303" t="s">
        <v>70</v>
      </c>
      <c r="B21" s="342" t="s">
        <v>502</v>
      </c>
      <c r="C21" s="162">
        <f>SUM(C22:C24)</f>
        <v>0</v>
      </c>
      <c r="D21" s="162"/>
      <c r="E21" s="162">
        <f>SUM(E22:E24)</f>
        <v>0</v>
      </c>
      <c r="F21" s="162"/>
      <c r="G21" s="197"/>
      <c r="H21" s="163">
        <f>SUM(H22:H24)</f>
        <v>0</v>
      </c>
      <c r="I21" s="334"/>
      <c r="J21" s="334"/>
      <c r="K21" s="335"/>
      <c r="L21" s="335"/>
      <c r="M21" s="335"/>
      <c r="N21" s="335"/>
      <c r="O21" s="335"/>
      <c r="P21" s="335"/>
    </row>
    <row r="22" spans="1:16" ht="11.25" customHeight="1">
      <c r="A22" s="343" t="s">
        <v>72</v>
      </c>
      <c r="B22" s="76" t="s">
        <v>73</v>
      </c>
      <c r="C22" s="143"/>
      <c r="D22" s="143"/>
      <c r="E22" s="143"/>
      <c r="F22" s="143"/>
      <c r="G22" s="190"/>
      <c r="H22" s="348"/>
      <c r="I22" s="334"/>
      <c r="J22" s="334"/>
      <c r="K22" s="335"/>
      <c r="L22" s="335"/>
      <c r="M22" s="335"/>
      <c r="N22" s="335"/>
      <c r="O22" s="335"/>
      <c r="P22" s="335"/>
    </row>
    <row r="23" spans="1:16" ht="22.5">
      <c r="A23" s="344" t="s">
        <v>74</v>
      </c>
      <c r="B23" s="77" t="s">
        <v>503</v>
      </c>
      <c r="C23" s="147"/>
      <c r="D23" s="147"/>
      <c r="E23" s="147"/>
      <c r="F23" s="147"/>
      <c r="G23" s="150"/>
      <c r="H23" s="345"/>
      <c r="I23" s="334"/>
      <c r="J23" s="334"/>
      <c r="K23" s="335"/>
      <c r="L23" s="335"/>
      <c r="M23" s="335"/>
      <c r="N23" s="335"/>
      <c r="O23" s="335"/>
      <c r="P23" s="335"/>
    </row>
    <row r="24" spans="1:16" ht="22.5">
      <c r="A24" s="344" t="s">
        <v>76</v>
      </c>
      <c r="B24" s="77" t="s">
        <v>504</v>
      </c>
      <c r="C24" s="147"/>
      <c r="D24" s="147"/>
      <c r="E24" s="147"/>
      <c r="F24" s="147"/>
      <c r="G24" s="150"/>
      <c r="H24" s="345"/>
      <c r="I24" s="334"/>
      <c r="J24" s="334"/>
      <c r="K24" s="335"/>
      <c r="L24" s="335"/>
      <c r="M24" s="335"/>
      <c r="N24" s="335"/>
      <c r="O24" s="335"/>
      <c r="P24" s="335"/>
    </row>
    <row r="25" spans="1:16" ht="11.25" customHeight="1">
      <c r="A25" s="346" t="s">
        <v>78</v>
      </c>
      <c r="B25" s="86" t="s">
        <v>505</v>
      </c>
      <c r="C25" s="158"/>
      <c r="D25" s="158"/>
      <c r="E25" s="158"/>
      <c r="F25" s="158"/>
      <c r="G25" s="196"/>
      <c r="H25" s="347"/>
      <c r="I25" s="334"/>
      <c r="J25" s="334"/>
      <c r="K25" s="335"/>
      <c r="L25" s="335"/>
      <c r="M25" s="335"/>
      <c r="N25" s="335"/>
      <c r="O25" s="335"/>
      <c r="P25" s="335"/>
    </row>
    <row r="26" spans="1:16" ht="11.25" customHeight="1">
      <c r="A26" s="303" t="s">
        <v>84</v>
      </c>
      <c r="B26" s="23" t="s">
        <v>337</v>
      </c>
      <c r="C26" s="349"/>
      <c r="D26" s="349"/>
      <c r="E26" s="349"/>
      <c r="F26" s="349"/>
      <c r="G26" s="350"/>
      <c r="H26" s="351"/>
      <c r="I26" s="334"/>
      <c r="J26" s="334"/>
      <c r="K26" s="335"/>
      <c r="L26" s="335"/>
      <c r="M26" s="335"/>
      <c r="N26" s="335"/>
      <c r="O26" s="335"/>
      <c r="P26" s="335"/>
    </row>
    <row r="27" spans="1:16" ht="21">
      <c r="A27" s="303" t="s">
        <v>281</v>
      </c>
      <c r="B27" s="23" t="s">
        <v>506</v>
      </c>
      <c r="C27" s="162">
        <f>+C28+C29</f>
        <v>0</v>
      </c>
      <c r="D27" s="162"/>
      <c r="E27" s="162">
        <f>+E28+E29</f>
        <v>0</v>
      </c>
      <c r="F27" s="162"/>
      <c r="G27" s="197"/>
      <c r="H27" s="163">
        <f>+H28+H29</f>
        <v>0</v>
      </c>
      <c r="I27" s="334"/>
      <c r="J27" s="334"/>
      <c r="K27" s="335"/>
      <c r="L27" s="335"/>
      <c r="M27" s="335"/>
      <c r="N27" s="335"/>
      <c r="O27" s="335"/>
      <c r="P27" s="335"/>
    </row>
    <row r="28" spans="1:16" ht="22.5">
      <c r="A28" s="343" t="s">
        <v>100</v>
      </c>
      <c r="B28" s="76" t="s">
        <v>503</v>
      </c>
      <c r="C28" s="143"/>
      <c r="D28" s="143"/>
      <c r="E28" s="143"/>
      <c r="F28" s="143"/>
      <c r="G28" s="190"/>
      <c r="H28" s="348"/>
      <c r="I28" s="334"/>
      <c r="J28" s="334"/>
      <c r="K28" s="335"/>
      <c r="L28" s="335"/>
      <c r="M28" s="335"/>
      <c r="N28" s="335"/>
      <c r="O28" s="335"/>
      <c r="P28" s="335"/>
    </row>
    <row r="29" spans="1:16" ht="22.5">
      <c r="A29" s="344" t="s">
        <v>102</v>
      </c>
      <c r="B29" s="77" t="s">
        <v>507</v>
      </c>
      <c r="C29" s="147"/>
      <c r="D29" s="147"/>
      <c r="E29" s="147"/>
      <c r="F29" s="147"/>
      <c r="G29" s="150"/>
      <c r="H29" s="34">
        <f>C29+D29+E29</f>
        <v>0</v>
      </c>
      <c r="I29" s="334"/>
      <c r="J29" s="334"/>
      <c r="K29" s="335"/>
      <c r="L29" s="335"/>
      <c r="M29" s="335"/>
      <c r="N29" s="335"/>
      <c r="O29" s="335"/>
      <c r="P29" s="335"/>
    </row>
    <row r="30" spans="1:16" ht="11.25" customHeight="1">
      <c r="A30" s="346" t="s">
        <v>104</v>
      </c>
      <c r="B30" s="86" t="s">
        <v>508</v>
      </c>
      <c r="C30" s="158"/>
      <c r="D30" s="158"/>
      <c r="E30" s="158"/>
      <c r="F30" s="158"/>
      <c r="G30" s="196"/>
      <c r="H30" s="347"/>
      <c r="I30" s="334"/>
      <c r="J30" s="334"/>
      <c r="K30" s="335"/>
      <c r="L30" s="335"/>
      <c r="M30" s="335"/>
      <c r="N30" s="335"/>
      <c r="O30" s="335"/>
      <c r="P30" s="335"/>
    </row>
    <row r="31" spans="1:16" ht="11.25" customHeight="1">
      <c r="A31" s="303" t="s">
        <v>114</v>
      </c>
      <c r="B31" s="23" t="s">
        <v>509</v>
      </c>
      <c r="C31" s="162">
        <f>+C32+C33+C34</f>
        <v>0</v>
      </c>
      <c r="D31" s="162"/>
      <c r="E31" s="162">
        <f>+E32+E33+E34</f>
        <v>0</v>
      </c>
      <c r="F31" s="162"/>
      <c r="G31" s="197"/>
      <c r="H31" s="163">
        <f>+H32+H33+H34</f>
        <v>0</v>
      </c>
      <c r="I31" s="334"/>
      <c r="J31" s="334"/>
      <c r="K31" s="335"/>
      <c r="L31" s="335"/>
      <c r="M31" s="335"/>
      <c r="N31" s="335"/>
      <c r="O31" s="335"/>
      <c r="P31" s="335"/>
    </row>
    <row r="32" spans="1:16" ht="11.25" customHeight="1">
      <c r="A32" s="343" t="s">
        <v>116</v>
      </c>
      <c r="B32" s="76" t="s">
        <v>141</v>
      </c>
      <c r="C32" s="143"/>
      <c r="D32" s="143"/>
      <c r="E32" s="143"/>
      <c r="F32" s="143"/>
      <c r="G32" s="190"/>
      <c r="H32" s="348"/>
      <c r="I32" s="334"/>
      <c r="J32" s="334"/>
      <c r="K32" s="335"/>
      <c r="L32" s="335"/>
      <c r="M32" s="335"/>
      <c r="N32" s="335"/>
      <c r="O32" s="335"/>
      <c r="P32" s="335"/>
    </row>
    <row r="33" spans="1:16" ht="11.25" customHeight="1">
      <c r="A33" s="344" t="s">
        <v>118</v>
      </c>
      <c r="B33" s="77" t="s">
        <v>143</v>
      </c>
      <c r="C33" s="147"/>
      <c r="D33" s="147"/>
      <c r="E33" s="147"/>
      <c r="F33" s="147"/>
      <c r="G33" s="150"/>
      <c r="H33" s="345"/>
      <c r="I33" s="334"/>
      <c r="J33" s="334"/>
      <c r="K33" s="335"/>
      <c r="L33" s="335"/>
      <c r="M33" s="335"/>
      <c r="N33" s="335"/>
      <c r="O33" s="335"/>
      <c r="P33" s="335"/>
    </row>
    <row r="34" spans="1:16" ht="11.25" customHeight="1">
      <c r="A34" s="346" t="s">
        <v>120</v>
      </c>
      <c r="B34" s="86" t="s">
        <v>145</v>
      </c>
      <c r="C34" s="158"/>
      <c r="D34" s="158"/>
      <c r="E34" s="158"/>
      <c r="F34" s="158"/>
      <c r="G34" s="196"/>
      <c r="H34" s="347"/>
      <c r="I34" s="334"/>
      <c r="J34" s="334"/>
      <c r="K34" s="335"/>
      <c r="L34" s="335"/>
      <c r="M34" s="335"/>
      <c r="N34" s="335"/>
      <c r="O34" s="335"/>
      <c r="P34" s="335"/>
    </row>
    <row r="35" spans="1:16" ht="11.25" customHeight="1">
      <c r="A35" s="303" t="s">
        <v>138</v>
      </c>
      <c r="B35" s="23" t="s">
        <v>339</v>
      </c>
      <c r="C35" s="349"/>
      <c r="D35" s="349"/>
      <c r="E35" s="349"/>
      <c r="F35" s="349"/>
      <c r="G35" s="350"/>
      <c r="H35" s="351"/>
      <c r="I35" s="334"/>
      <c r="J35" s="334"/>
      <c r="K35" s="335"/>
      <c r="L35" s="335"/>
      <c r="M35" s="335"/>
      <c r="N35" s="335"/>
      <c r="O35" s="335"/>
      <c r="P35" s="335"/>
    </row>
    <row r="36" spans="1:16" ht="11.25" customHeight="1">
      <c r="A36" s="303" t="s">
        <v>298</v>
      </c>
      <c r="B36" s="23" t="s">
        <v>510</v>
      </c>
      <c r="C36" s="349"/>
      <c r="D36" s="349"/>
      <c r="E36" s="349"/>
      <c r="F36" s="349"/>
      <c r="G36" s="350"/>
      <c r="H36" s="351"/>
      <c r="I36" s="334"/>
      <c r="J36" s="334"/>
      <c r="K36" s="335"/>
      <c r="L36" s="335"/>
      <c r="M36" s="335"/>
      <c r="N36" s="335"/>
      <c r="O36" s="335"/>
      <c r="P36" s="335"/>
    </row>
    <row r="37" spans="1:16" ht="12.75">
      <c r="A37" s="303" t="s">
        <v>160</v>
      </c>
      <c r="B37" s="23" t="s">
        <v>511</v>
      </c>
      <c r="C37" s="162">
        <f>+C9+C21+C26+C27+C31+C35+C36</f>
        <v>0</v>
      </c>
      <c r="D37" s="162"/>
      <c r="E37" s="162">
        <f>+E9+E21+E26+E27+E31+E35+E36</f>
        <v>0</v>
      </c>
      <c r="F37" s="162"/>
      <c r="G37" s="162">
        <f>+G9+G21+G26+G27+G31+G35+G36</f>
        <v>1</v>
      </c>
      <c r="H37" s="163">
        <f>+H9+H21+H26+H27+H31+H35+H36</f>
        <v>1</v>
      </c>
      <c r="I37" s="334"/>
      <c r="J37" s="334"/>
      <c r="K37" s="335"/>
      <c r="L37" s="335"/>
      <c r="M37" s="335"/>
      <c r="N37" s="335"/>
      <c r="O37" s="335"/>
      <c r="P37" s="335"/>
    </row>
    <row r="38" spans="1:16" ht="11.25" customHeight="1">
      <c r="A38" s="288" t="s">
        <v>307</v>
      </c>
      <c r="B38" s="23" t="s">
        <v>512</v>
      </c>
      <c r="C38" s="162">
        <f>+C39+C40+C41</f>
        <v>83593</v>
      </c>
      <c r="D38" s="352"/>
      <c r="E38" s="352">
        <f>+E39+E40+E41</f>
        <v>696</v>
      </c>
      <c r="F38" s="352">
        <f>+F39+F40+F41</f>
        <v>1315</v>
      </c>
      <c r="G38" s="352">
        <f>+G39+G40+G41</f>
        <v>301</v>
      </c>
      <c r="H38" s="187">
        <f>+H39+H40+H41</f>
        <v>85905</v>
      </c>
      <c r="I38" s="334"/>
      <c r="J38" s="334"/>
      <c r="K38" s="335"/>
      <c r="L38" s="335"/>
      <c r="M38" s="335"/>
      <c r="N38" s="335"/>
      <c r="O38" s="335"/>
      <c r="P38" s="335"/>
    </row>
    <row r="39" spans="1:16" ht="11.25" customHeight="1">
      <c r="A39" s="344" t="s">
        <v>513</v>
      </c>
      <c r="B39" s="77" t="s">
        <v>395</v>
      </c>
      <c r="C39" s="147"/>
      <c r="D39" s="147"/>
      <c r="E39" s="147">
        <v>319</v>
      </c>
      <c r="F39" s="150"/>
      <c r="G39" s="150"/>
      <c r="H39" s="34">
        <f>C39+D39+E39+F39+G39</f>
        <v>319</v>
      </c>
      <c r="I39" s="334"/>
      <c r="J39" s="334"/>
      <c r="K39" s="335"/>
      <c r="L39" s="335"/>
      <c r="M39" s="335"/>
      <c r="N39" s="335"/>
      <c r="O39" s="335"/>
      <c r="P39" s="335"/>
    </row>
    <row r="40" spans="1:16" ht="11.25" customHeight="1">
      <c r="A40" s="344" t="s">
        <v>514</v>
      </c>
      <c r="B40" s="77" t="s">
        <v>515</v>
      </c>
      <c r="C40" s="147"/>
      <c r="D40" s="147"/>
      <c r="E40" s="147"/>
      <c r="F40" s="150"/>
      <c r="G40" s="150"/>
      <c r="H40" s="34">
        <f>C40+D40+E40+F40+G40</f>
        <v>0</v>
      </c>
      <c r="I40" s="334"/>
      <c r="J40" s="334"/>
      <c r="K40" s="335"/>
      <c r="L40" s="335"/>
      <c r="M40" s="335"/>
      <c r="N40" s="335"/>
      <c r="O40" s="335"/>
      <c r="P40" s="335"/>
    </row>
    <row r="41" spans="1:16" ht="22.5">
      <c r="A41" s="344" t="s">
        <v>516</v>
      </c>
      <c r="B41" s="77" t="s">
        <v>517</v>
      </c>
      <c r="C41" s="147">
        <v>83593</v>
      </c>
      <c r="D41" s="147"/>
      <c r="E41" s="147">
        <v>377</v>
      </c>
      <c r="F41" s="150">
        <v>1315</v>
      </c>
      <c r="G41" s="150">
        <v>301</v>
      </c>
      <c r="H41" s="34">
        <f>C41+D41+E41+F41+G41</f>
        <v>85586</v>
      </c>
      <c r="I41" s="334"/>
      <c r="J41" s="334"/>
      <c r="K41" s="335"/>
      <c r="L41" s="335"/>
      <c r="M41" s="335"/>
      <c r="N41" s="335"/>
      <c r="O41" s="335"/>
      <c r="P41" s="335"/>
    </row>
    <row r="42" spans="1:16" ht="11.25" customHeight="1">
      <c r="A42" s="288" t="s">
        <v>309</v>
      </c>
      <c r="B42" s="353" t="s">
        <v>518</v>
      </c>
      <c r="C42" s="162">
        <f>+C37+C38</f>
        <v>83593</v>
      </c>
      <c r="D42" s="352"/>
      <c r="E42" s="352">
        <f>+E37+E38</f>
        <v>696</v>
      </c>
      <c r="F42" s="352">
        <f>+F37+F38</f>
        <v>1315</v>
      </c>
      <c r="G42" s="352">
        <f>+G37+G38</f>
        <v>302</v>
      </c>
      <c r="H42" s="187">
        <f>+H37+H38</f>
        <v>85906</v>
      </c>
      <c r="I42" s="334"/>
      <c r="J42" s="334"/>
      <c r="K42" s="335"/>
      <c r="L42" s="335"/>
      <c r="M42" s="335"/>
      <c r="N42" s="335"/>
      <c r="O42" s="335"/>
      <c r="P42" s="335"/>
    </row>
    <row r="43" spans="1:16" ht="11.25" customHeight="1">
      <c r="A43" s="280"/>
      <c r="B43" s="354"/>
      <c r="C43" s="282"/>
      <c r="D43" s="282"/>
      <c r="E43" s="355"/>
      <c r="F43" s="355"/>
      <c r="G43" s="355"/>
      <c r="H43" s="355"/>
      <c r="I43" s="334"/>
      <c r="J43" s="334"/>
      <c r="K43" s="335"/>
      <c r="L43" s="335"/>
      <c r="M43" s="335"/>
      <c r="N43" s="335"/>
      <c r="O43" s="335"/>
      <c r="P43" s="335"/>
    </row>
    <row r="44" spans="1:16" ht="11.25" customHeight="1">
      <c r="A44" s="356"/>
      <c r="B44" s="355"/>
      <c r="C44" s="357"/>
      <c r="D44" s="357"/>
      <c r="E44" s="355"/>
      <c r="F44" s="355"/>
      <c r="G44" s="355"/>
      <c r="H44" s="355"/>
      <c r="I44" s="334"/>
      <c r="J44" s="334"/>
      <c r="K44" s="335"/>
      <c r="L44" s="335"/>
      <c r="M44" s="335"/>
      <c r="N44" s="335"/>
      <c r="O44" s="335"/>
      <c r="P44" s="335"/>
    </row>
    <row r="45" spans="1:16" ht="11.25" customHeight="1">
      <c r="A45" s="417" t="s">
        <v>323</v>
      </c>
      <c r="B45" s="417"/>
      <c r="C45" s="417"/>
      <c r="D45" s="417"/>
      <c r="E45" s="417"/>
      <c r="F45" s="417"/>
      <c r="G45" s="417"/>
      <c r="H45" s="417"/>
      <c r="I45" s="334"/>
      <c r="J45" s="334"/>
      <c r="K45" s="335"/>
      <c r="L45" s="335"/>
      <c r="M45" s="335"/>
      <c r="N45" s="335"/>
      <c r="O45" s="335"/>
      <c r="P45" s="335"/>
    </row>
    <row r="46" spans="1:16" ht="11.25" customHeight="1">
      <c r="A46" s="303" t="s">
        <v>56</v>
      </c>
      <c r="B46" s="23" t="s">
        <v>519</v>
      </c>
      <c r="C46" s="162">
        <f>SUM(C47:C51)</f>
        <v>83593</v>
      </c>
      <c r="D46" s="352"/>
      <c r="E46" s="352">
        <f>SUM(E47:E51)</f>
        <v>679</v>
      </c>
      <c r="F46" s="352">
        <f>SUM(F47:F51)</f>
        <v>1290</v>
      </c>
      <c r="G46" s="352">
        <f>SUM(G47:G51)</f>
        <v>295</v>
      </c>
      <c r="H46" s="187">
        <f>SUM(H47:H51)</f>
        <v>85857</v>
      </c>
      <c r="I46" s="334"/>
      <c r="J46" s="334"/>
      <c r="K46" s="335"/>
      <c r="L46" s="335"/>
      <c r="M46" s="335"/>
      <c r="N46" s="335"/>
      <c r="O46" s="335"/>
      <c r="P46" s="335"/>
    </row>
    <row r="47" spans="1:16" ht="11.25" customHeight="1">
      <c r="A47" s="343" t="s">
        <v>58</v>
      </c>
      <c r="B47" s="76" t="s">
        <v>226</v>
      </c>
      <c r="C47" s="143">
        <v>59441</v>
      </c>
      <c r="D47" s="143"/>
      <c r="E47" s="143">
        <v>297</v>
      </c>
      <c r="F47" s="143">
        <v>119</v>
      </c>
      <c r="G47" s="143">
        <v>2081</v>
      </c>
      <c r="H47" s="30">
        <f>C47+D47+E47+F47+G47</f>
        <v>61938</v>
      </c>
      <c r="I47" s="334"/>
      <c r="J47" s="334"/>
      <c r="K47" s="335"/>
      <c r="L47" s="335"/>
      <c r="M47" s="335"/>
      <c r="N47" s="335"/>
      <c r="O47" s="335"/>
      <c r="P47" s="335"/>
    </row>
    <row r="48" spans="1:16" ht="22.5">
      <c r="A48" s="344" t="s">
        <v>60</v>
      </c>
      <c r="B48" s="77" t="s">
        <v>227</v>
      </c>
      <c r="C48" s="147">
        <v>16174</v>
      </c>
      <c r="D48" s="147"/>
      <c r="E48" s="147">
        <v>80</v>
      </c>
      <c r="F48" s="147">
        <v>32</v>
      </c>
      <c r="G48" s="147">
        <v>537</v>
      </c>
      <c r="H48" s="34">
        <f>C48+D48+E48+F48+G48</f>
        <v>16823</v>
      </c>
      <c r="I48" s="334"/>
      <c r="J48" s="334"/>
      <c r="K48" s="335"/>
      <c r="L48" s="335"/>
      <c r="M48" s="335"/>
      <c r="N48" s="335"/>
      <c r="O48" s="335"/>
      <c r="P48" s="335"/>
    </row>
    <row r="49" spans="1:16" ht="11.25" customHeight="1">
      <c r="A49" s="344" t="s">
        <v>62</v>
      </c>
      <c r="B49" s="77" t="s">
        <v>228</v>
      </c>
      <c r="C49" s="147">
        <v>7978</v>
      </c>
      <c r="D49" s="147"/>
      <c r="E49" s="147">
        <v>302</v>
      </c>
      <c r="F49" s="147">
        <v>1139</v>
      </c>
      <c r="G49" s="147">
        <v>-2323</v>
      </c>
      <c r="H49" s="34">
        <f>C49+D49+E49+F49+G49</f>
        <v>7096</v>
      </c>
      <c r="I49" s="334"/>
      <c r="J49" s="334"/>
      <c r="K49" s="335"/>
      <c r="L49" s="335"/>
      <c r="M49" s="335"/>
      <c r="N49" s="335"/>
      <c r="O49" s="335"/>
      <c r="P49" s="335"/>
    </row>
    <row r="50" spans="1:16" ht="11.25" customHeight="1">
      <c r="A50" s="344" t="s">
        <v>64</v>
      </c>
      <c r="B50" s="77" t="s">
        <v>229</v>
      </c>
      <c r="C50" s="147"/>
      <c r="D50" s="147"/>
      <c r="E50" s="147"/>
      <c r="F50" s="147"/>
      <c r="G50" s="147"/>
      <c r="H50" s="34">
        <f>C50+D50+E50+F50+G50</f>
        <v>0</v>
      </c>
      <c r="I50" s="334"/>
      <c r="J50" s="334"/>
      <c r="K50" s="335"/>
      <c r="L50" s="335"/>
      <c r="M50" s="335"/>
      <c r="N50" s="335"/>
      <c r="O50" s="335"/>
      <c r="P50" s="335"/>
    </row>
    <row r="51" spans="1:16" ht="11.25" customHeight="1">
      <c r="A51" s="346" t="s">
        <v>66</v>
      </c>
      <c r="B51" s="86" t="s">
        <v>231</v>
      </c>
      <c r="C51" s="158"/>
      <c r="D51" s="158"/>
      <c r="E51" s="158"/>
      <c r="F51" s="158"/>
      <c r="G51" s="158"/>
      <c r="H51" s="39">
        <f>C51+D51+E51+F51+G51</f>
        <v>0</v>
      </c>
      <c r="I51" s="334"/>
      <c r="J51" s="334"/>
      <c r="K51" s="335"/>
      <c r="L51" s="335"/>
      <c r="M51" s="335"/>
      <c r="N51" s="335"/>
      <c r="O51" s="335"/>
      <c r="P51" s="335"/>
    </row>
    <row r="52" spans="1:16" ht="12.75">
      <c r="A52" s="303" t="s">
        <v>70</v>
      </c>
      <c r="B52" s="23" t="s">
        <v>520</v>
      </c>
      <c r="C52" s="162">
        <f>SUM(C53:C55)</f>
        <v>0</v>
      </c>
      <c r="D52" s="162"/>
      <c r="E52" s="162">
        <f>SUM(E53:E55)</f>
        <v>17</v>
      </c>
      <c r="F52" s="162">
        <f>SUM(F53:F55)</f>
        <v>25</v>
      </c>
      <c r="G52" s="162">
        <f>SUM(G53:G55)</f>
        <v>7</v>
      </c>
      <c r="H52" s="163">
        <f>SUM(H53:H55)</f>
        <v>49</v>
      </c>
      <c r="I52" s="334"/>
      <c r="J52" s="334"/>
      <c r="K52" s="335"/>
      <c r="L52" s="335"/>
      <c r="M52" s="335"/>
      <c r="N52" s="335"/>
      <c r="O52" s="335"/>
      <c r="P52" s="335"/>
    </row>
    <row r="53" spans="1:16" ht="11.25" customHeight="1">
      <c r="A53" s="343" t="s">
        <v>72</v>
      </c>
      <c r="B53" s="76" t="s">
        <v>262</v>
      </c>
      <c r="C53" s="143"/>
      <c r="D53" s="143"/>
      <c r="E53" s="143">
        <v>17</v>
      </c>
      <c r="F53" s="143">
        <v>25</v>
      </c>
      <c r="G53" s="143">
        <v>7</v>
      </c>
      <c r="H53" s="30">
        <f>C53+D53+E53+F53+G53</f>
        <v>49</v>
      </c>
      <c r="I53" s="334"/>
      <c r="J53" s="334"/>
      <c r="K53" s="335"/>
      <c r="L53" s="335"/>
      <c r="M53" s="335"/>
      <c r="N53" s="335"/>
      <c r="O53" s="335"/>
      <c r="P53" s="335"/>
    </row>
    <row r="54" spans="1:16" ht="11.25" customHeight="1">
      <c r="A54" s="344" t="s">
        <v>74</v>
      </c>
      <c r="B54" s="77" t="s">
        <v>264</v>
      </c>
      <c r="C54" s="147"/>
      <c r="D54" s="147"/>
      <c r="E54" s="147"/>
      <c r="F54" s="147"/>
      <c r="G54" s="147"/>
      <c r="H54" s="34">
        <f>C54+D54+E54+F54+G54</f>
        <v>0</v>
      </c>
      <c r="I54" s="334"/>
      <c r="J54" s="334"/>
      <c r="K54" s="335"/>
      <c r="L54" s="335"/>
      <c r="M54" s="335"/>
      <c r="N54" s="335"/>
      <c r="O54" s="335"/>
      <c r="P54" s="335"/>
    </row>
    <row r="55" spans="1:16" ht="11.25" customHeight="1">
      <c r="A55" s="344" t="s">
        <v>76</v>
      </c>
      <c r="B55" s="77" t="s">
        <v>521</v>
      </c>
      <c r="C55" s="147"/>
      <c r="D55" s="147"/>
      <c r="E55" s="147"/>
      <c r="F55" s="147"/>
      <c r="G55" s="147"/>
      <c r="H55" s="34">
        <f>C55+D55+E55+F55+G55</f>
        <v>0</v>
      </c>
      <c r="I55" s="334"/>
      <c r="J55" s="334"/>
      <c r="K55" s="335"/>
      <c r="L55" s="335"/>
      <c r="M55" s="335"/>
      <c r="N55" s="335"/>
      <c r="O55" s="335"/>
      <c r="P55" s="335"/>
    </row>
    <row r="56" spans="1:16" ht="22.5">
      <c r="A56" s="346" t="s">
        <v>78</v>
      </c>
      <c r="B56" s="86" t="s">
        <v>522</v>
      </c>
      <c r="C56" s="158"/>
      <c r="D56" s="158"/>
      <c r="E56" s="158"/>
      <c r="F56" s="158"/>
      <c r="G56" s="158"/>
      <c r="H56" s="39">
        <f>C56+D56+E56+F56+G56</f>
        <v>0</v>
      </c>
      <c r="I56" s="334"/>
      <c r="J56" s="334"/>
      <c r="K56" s="335"/>
      <c r="L56" s="335"/>
      <c r="M56" s="335"/>
      <c r="N56" s="335"/>
      <c r="O56" s="335"/>
      <c r="P56" s="335"/>
    </row>
    <row r="57" spans="1:16" ht="11.25" customHeight="1">
      <c r="A57" s="303" t="s">
        <v>84</v>
      </c>
      <c r="B57" s="23" t="s">
        <v>523</v>
      </c>
      <c r="C57" s="349"/>
      <c r="D57" s="349"/>
      <c r="E57" s="349"/>
      <c r="F57" s="349"/>
      <c r="G57" s="350"/>
      <c r="H57" s="351"/>
      <c r="I57" s="334"/>
      <c r="J57" s="334"/>
      <c r="K57" s="335"/>
      <c r="L57" s="335"/>
      <c r="M57" s="335"/>
      <c r="N57" s="335"/>
      <c r="O57" s="335"/>
      <c r="P57" s="335"/>
    </row>
    <row r="58" spans="1:16" ht="11.25" customHeight="1">
      <c r="A58" s="303" t="s">
        <v>281</v>
      </c>
      <c r="B58" s="342" t="s">
        <v>524</v>
      </c>
      <c r="C58" s="162">
        <f>+C46+C52+C57</f>
        <v>83593</v>
      </c>
      <c r="D58" s="162"/>
      <c r="E58" s="162">
        <f>+E46+E52+E57</f>
        <v>696</v>
      </c>
      <c r="F58" s="162">
        <f>+F46+F52+F57</f>
        <v>1315</v>
      </c>
      <c r="G58" s="162">
        <f>+G46+G52+G57</f>
        <v>302</v>
      </c>
      <c r="H58" s="163">
        <f>+H46+H52+H57</f>
        <v>85906</v>
      </c>
      <c r="I58" s="334"/>
      <c r="J58" s="334"/>
      <c r="K58" s="335"/>
      <c r="L58" s="335"/>
      <c r="M58" s="335"/>
      <c r="N58" s="335"/>
      <c r="O58" s="335"/>
      <c r="P58" s="335"/>
    </row>
    <row r="59" spans="1:16" ht="11.25" customHeight="1">
      <c r="A59" s="358"/>
      <c r="B59" s="359"/>
      <c r="C59" s="360"/>
      <c r="D59" s="360"/>
      <c r="E59" s="359"/>
      <c r="F59" s="359"/>
      <c r="G59" s="359"/>
      <c r="H59" s="361"/>
      <c r="I59" s="334"/>
      <c r="J59" s="334"/>
      <c r="K59" s="335"/>
      <c r="L59" s="335"/>
      <c r="M59" s="335"/>
      <c r="N59" s="335"/>
      <c r="O59" s="335"/>
      <c r="P59" s="335"/>
    </row>
    <row r="60" spans="1:16" ht="11.25" customHeight="1">
      <c r="A60" s="362" t="s">
        <v>525</v>
      </c>
      <c r="B60" s="363"/>
      <c r="C60" s="364">
        <v>23</v>
      </c>
      <c r="D60" s="364"/>
      <c r="E60" s="364"/>
      <c r="F60" s="364"/>
      <c r="G60" s="365"/>
      <c r="H60" s="25">
        <f>C60+D60+E60</f>
        <v>23</v>
      </c>
      <c r="I60" s="334"/>
      <c r="J60" s="334"/>
      <c r="K60" s="335"/>
      <c r="L60" s="335"/>
      <c r="M60" s="335"/>
      <c r="N60" s="335"/>
      <c r="O60" s="335"/>
      <c r="P60" s="335"/>
    </row>
    <row r="61" spans="1:16" ht="11.25" customHeight="1">
      <c r="A61" s="362" t="s">
        <v>526</v>
      </c>
      <c r="B61" s="363"/>
      <c r="C61" s="364">
        <v>21</v>
      </c>
      <c r="D61" s="364"/>
      <c r="E61" s="364"/>
      <c r="F61" s="364"/>
      <c r="G61" s="365"/>
      <c r="H61" s="366">
        <v>21</v>
      </c>
      <c r="I61" s="334"/>
      <c r="J61" s="334"/>
      <c r="K61" s="335"/>
      <c r="L61" s="335"/>
      <c r="M61" s="335"/>
      <c r="N61" s="335"/>
      <c r="O61" s="335"/>
      <c r="P61" s="335"/>
    </row>
    <row r="62" spans="1:16" ht="11.25" customHeight="1">
      <c r="A62" s="362" t="s">
        <v>483</v>
      </c>
      <c r="B62" s="363"/>
      <c r="C62" s="364">
        <v>0</v>
      </c>
      <c r="D62" s="367"/>
      <c r="E62" s="367"/>
      <c r="F62" s="367"/>
      <c r="G62" s="368"/>
      <c r="H62" s="366">
        <v>0</v>
      </c>
      <c r="I62" s="334"/>
      <c r="J62" s="334"/>
      <c r="K62" s="335"/>
      <c r="L62" s="335"/>
      <c r="M62" s="335"/>
      <c r="N62" s="335"/>
      <c r="O62" s="335"/>
      <c r="P62" s="335"/>
    </row>
    <row r="63" spans="1:16" ht="11.25" customHeight="1">
      <c r="A63" s="331"/>
      <c r="B63" s="331"/>
      <c r="C63" s="331"/>
      <c r="D63" s="331"/>
      <c r="E63" s="331"/>
      <c r="F63" s="331"/>
      <c r="G63" s="331"/>
      <c r="H63" s="331"/>
      <c r="I63" s="334"/>
      <c r="J63" s="334"/>
      <c r="K63" s="335"/>
      <c r="L63" s="335"/>
      <c r="M63" s="335"/>
      <c r="N63" s="335"/>
      <c r="O63" s="335"/>
      <c r="P63" s="335"/>
    </row>
    <row r="64" spans="1:16" ht="11.25" customHeight="1">
      <c r="A64" s="331"/>
      <c r="B64" s="331"/>
      <c r="C64" s="331"/>
      <c r="D64" s="331"/>
      <c r="E64" s="331"/>
      <c r="F64" s="331"/>
      <c r="G64" s="331"/>
      <c r="H64" s="331"/>
      <c r="I64" s="334"/>
      <c r="J64" s="334"/>
      <c r="K64" s="335"/>
      <c r="L64" s="335"/>
      <c r="M64" s="335"/>
      <c r="N64" s="335"/>
      <c r="O64" s="335"/>
      <c r="P64" s="335"/>
    </row>
    <row r="65" spans="1:16" ht="11.25" customHeight="1">
      <c r="A65" s="331"/>
      <c r="B65" s="331"/>
      <c r="C65" s="331"/>
      <c r="D65" s="331"/>
      <c r="E65" s="331"/>
      <c r="F65" s="331"/>
      <c r="G65" s="331"/>
      <c r="H65" s="331"/>
      <c r="I65" s="334"/>
      <c r="J65" s="334"/>
      <c r="K65" s="335"/>
      <c r="L65" s="335"/>
      <c r="M65" s="335"/>
      <c r="N65" s="335"/>
      <c r="O65" s="335"/>
      <c r="P65" s="335"/>
    </row>
    <row r="66" spans="1:16" ht="11.25" customHeight="1">
      <c r="A66" s="331"/>
      <c r="B66" s="331"/>
      <c r="C66" s="331"/>
      <c r="D66" s="331"/>
      <c r="E66" s="331"/>
      <c r="F66" s="331"/>
      <c r="G66" s="331"/>
      <c r="H66" s="331"/>
      <c r="I66" s="334"/>
      <c r="J66" s="334"/>
      <c r="K66" s="335"/>
      <c r="L66" s="335"/>
      <c r="M66" s="335"/>
      <c r="N66" s="335"/>
      <c r="O66" s="335"/>
      <c r="P66" s="335"/>
    </row>
    <row r="67" spans="1:16" ht="11.25" customHeight="1">
      <c r="A67" s="331"/>
      <c r="B67" s="331"/>
      <c r="C67" s="331"/>
      <c r="D67" s="331"/>
      <c r="E67" s="331"/>
      <c r="F67" s="331"/>
      <c r="G67" s="331"/>
      <c r="H67" s="331"/>
      <c r="I67" s="334"/>
      <c r="J67" s="334"/>
      <c r="K67" s="335"/>
      <c r="L67" s="335"/>
      <c r="M67" s="335"/>
      <c r="N67" s="335"/>
      <c r="O67" s="335"/>
      <c r="P67" s="335"/>
    </row>
    <row r="68" spans="1:16" ht="11.25" customHeight="1">
      <c r="A68" s="331"/>
      <c r="B68" s="331"/>
      <c r="C68" s="331"/>
      <c r="D68" s="331"/>
      <c r="E68" s="331"/>
      <c r="F68" s="331"/>
      <c r="G68" s="331"/>
      <c r="H68" s="331"/>
      <c r="I68" s="334"/>
      <c r="J68" s="334"/>
      <c r="K68" s="335"/>
      <c r="L68" s="335"/>
      <c r="M68" s="335"/>
      <c r="N68" s="335"/>
      <c r="O68" s="335"/>
      <c r="P68" s="335"/>
    </row>
    <row r="69" spans="1:16" ht="11.25" customHeight="1">
      <c r="A69" s="331"/>
      <c r="B69" s="331"/>
      <c r="C69" s="331"/>
      <c r="D69" s="331"/>
      <c r="E69" s="331"/>
      <c r="F69" s="331"/>
      <c r="G69" s="331"/>
      <c r="H69" s="331"/>
      <c r="I69" s="334"/>
      <c r="J69" s="334"/>
      <c r="K69" s="335"/>
      <c r="L69" s="335"/>
      <c r="M69" s="335"/>
      <c r="N69" s="335"/>
      <c r="O69" s="335"/>
      <c r="P69" s="335"/>
    </row>
    <row r="70" spans="1:16" ht="11.25" customHeight="1">
      <c r="A70" s="331"/>
      <c r="B70" s="331"/>
      <c r="C70" s="331"/>
      <c r="D70" s="331"/>
      <c r="E70" s="331"/>
      <c r="F70" s="331"/>
      <c r="G70" s="331"/>
      <c r="H70" s="331"/>
      <c r="I70" s="334"/>
      <c r="J70" s="334"/>
      <c r="K70" s="335"/>
      <c r="L70" s="335"/>
      <c r="M70" s="335"/>
      <c r="N70" s="335"/>
      <c r="O70" s="335"/>
      <c r="P70" s="335"/>
    </row>
    <row r="71" spans="1:16" ht="11.25" customHeight="1">
      <c r="A71" s="331"/>
      <c r="B71" s="331"/>
      <c r="C71" s="331"/>
      <c r="D71" s="331"/>
      <c r="E71" s="331"/>
      <c r="F71" s="331"/>
      <c r="G71" s="331"/>
      <c r="H71" s="331"/>
      <c r="I71" s="334"/>
      <c r="J71" s="334"/>
      <c r="K71" s="335"/>
      <c r="L71" s="335"/>
      <c r="M71" s="335"/>
      <c r="N71" s="335"/>
      <c r="O71" s="335"/>
      <c r="P71" s="335"/>
    </row>
    <row r="72" spans="1:16" ht="11.25" customHeight="1">
      <c r="A72" s="331"/>
      <c r="B72" s="331"/>
      <c r="C72" s="331"/>
      <c r="D72" s="331"/>
      <c r="E72" s="331"/>
      <c r="F72" s="331"/>
      <c r="G72" s="331"/>
      <c r="H72" s="331"/>
      <c r="I72" s="334"/>
      <c r="J72" s="334"/>
      <c r="K72" s="335"/>
      <c r="L72" s="335"/>
      <c r="M72" s="335"/>
      <c r="N72" s="335"/>
      <c r="O72" s="335"/>
      <c r="P72" s="335"/>
    </row>
    <row r="73" spans="1:16" ht="11.25" customHeight="1">
      <c r="A73" s="331"/>
      <c r="B73" s="331"/>
      <c r="C73" s="331"/>
      <c r="D73" s="331"/>
      <c r="E73" s="331"/>
      <c r="F73" s="331"/>
      <c r="G73" s="331"/>
      <c r="H73" s="331"/>
      <c r="I73" s="334"/>
      <c r="J73" s="334"/>
      <c r="K73" s="335"/>
      <c r="L73" s="335"/>
      <c r="M73" s="335"/>
      <c r="N73" s="335"/>
      <c r="O73" s="335"/>
      <c r="P73" s="335"/>
    </row>
    <row r="74" spans="1:16" ht="11.25" customHeight="1">
      <c r="A74" s="331"/>
      <c r="B74" s="331"/>
      <c r="C74" s="331"/>
      <c r="D74" s="331"/>
      <c r="E74" s="331"/>
      <c r="F74" s="331"/>
      <c r="G74" s="331"/>
      <c r="H74" s="331"/>
      <c r="I74" s="334"/>
      <c r="J74" s="334"/>
      <c r="K74" s="335"/>
      <c r="L74" s="335"/>
      <c r="M74" s="335"/>
      <c r="N74" s="335"/>
      <c r="O74" s="335"/>
      <c r="P74" s="335"/>
    </row>
    <row r="75" spans="1:16" ht="11.25" customHeight="1">
      <c r="A75" s="331"/>
      <c r="B75" s="331"/>
      <c r="C75" s="331"/>
      <c r="D75" s="331"/>
      <c r="E75" s="331"/>
      <c r="F75" s="331"/>
      <c r="G75" s="331"/>
      <c r="H75" s="331"/>
      <c r="I75" s="334"/>
      <c r="J75" s="334"/>
      <c r="K75" s="335"/>
      <c r="L75" s="335"/>
      <c r="M75" s="335"/>
      <c r="N75" s="335"/>
      <c r="O75" s="335"/>
      <c r="P75" s="335"/>
    </row>
    <row r="76" spans="1:16" ht="11.25" customHeight="1">
      <c r="A76" s="331"/>
      <c r="B76" s="331"/>
      <c r="C76" s="331"/>
      <c r="D76" s="331"/>
      <c r="E76" s="331"/>
      <c r="F76" s="331"/>
      <c r="G76" s="331"/>
      <c r="H76" s="331"/>
      <c r="I76" s="334"/>
      <c r="J76" s="334"/>
      <c r="K76" s="335"/>
      <c r="L76" s="335"/>
      <c r="M76" s="335"/>
      <c r="N76" s="335"/>
      <c r="O76" s="335"/>
      <c r="P76" s="335"/>
    </row>
    <row r="77" spans="9:16" ht="11.25" customHeight="1">
      <c r="I77" s="335"/>
      <c r="J77" s="335"/>
      <c r="K77" s="335"/>
      <c r="L77" s="335"/>
      <c r="M77" s="335"/>
      <c r="N77" s="335"/>
      <c r="O77" s="335"/>
      <c r="P77" s="335"/>
    </row>
    <row r="78" spans="9:16" ht="11.25" customHeight="1">
      <c r="I78" s="335"/>
      <c r="J78" s="335"/>
      <c r="K78" s="335"/>
      <c r="L78" s="335"/>
      <c r="M78" s="335"/>
      <c r="N78" s="335"/>
      <c r="O78" s="335"/>
      <c r="P78" s="335"/>
    </row>
    <row r="79" spans="9:16" ht="11.25" customHeight="1">
      <c r="I79" s="335"/>
      <c r="J79" s="335"/>
      <c r="K79" s="335"/>
      <c r="L79" s="335"/>
      <c r="M79" s="335"/>
      <c r="N79" s="335"/>
      <c r="O79" s="335"/>
      <c r="P79" s="335"/>
    </row>
    <row r="80" spans="9:16" ht="11.25" customHeight="1">
      <c r="I80" s="335"/>
      <c r="J80" s="335"/>
      <c r="K80" s="335"/>
      <c r="L80" s="335"/>
      <c r="M80" s="335"/>
      <c r="N80" s="335"/>
      <c r="O80" s="335"/>
      <c r="P80" s="335"/>
    </row>
    <row r="81" spans="9:16" ht="11.25" customHeight="1">
      <c r="I81" s="335"/>
      <c r="J81" s="335"/>
      <c r="K81" s="335"/>
      <c r="L81" s="335"/>
      <c r="M81" s="335"/>
      <c r="N81" s="335"/>
      <c r="O81" s="335"/>
      <c r="P81" s="335"/>
    </row>
    <row r="82" spans="9:16" ht="11.25" customHeight="1">
      <c r="I82" s="335"/>
      <c r="J82" s="335"/>
      <c r="K82" s="335"/>
      <c r="L82" s="335"/>
      <c r="M82" s="335"/>
      <c r="N82" s="335"/>
      <c r="O82" s="335"/>
      <c r="P82" s="335"/>
    </row>
    <row r="83" spans="9:16" ht="11.25" customHeight="1">
      <c r="I83" s="335"/>
      <c r="J83" s="335"/>
      <c r="K83" s="335"/>
      <c r="L83" s="335"/>
      <c r="M83" s="335"/>
      <c r="N83" s="335"/>
      <c r="O83" s="335"/>
      <c r="P83" s="335"/>
    </row>
    <row r="84" spans="9:16" ht="11.25" customHeight="1">
      <c r="I84" s="335"/>
      <c r="J84" s="335"/>
      <c r="K84" s="335"/>
      <c r="L84" s="335"/>
      <c r="M84" s="335"/>
      <c r="N84" s="335"/>
      <c r="O84" s="335"/>
      <c r="P84" s="335"/>
    </row>
    <row r="85" ht="11.25" customHeight="1"/>
    <row r="86" ht="11.25" customHeight="1"/>
  </sheetData>
  <sheetProtection selectLockedCells="1" selectUnlockedCells="1"/>
  <mergeCells count="4">
    <mergeCell ref="B3:E3"/>
    <mergeCell ref="B4:E4"/>
    <mergeCell ref="A8:H8"/>
    <mergeCell ref="A45:H45"/>
  </mergeCells>
  <printOptions/>
  <pageMargins left="0.4534722222222222" right="0.21944444444444444" top="0.3541666666666667" bottom="0.3541666666666667" header="0.5118055555555555" footer="0.5118055555555555"/>
  <pageSetup horizontalDpi="300" verticalDpi="300" orientation="portrait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5"/>
  </sheetPr>
  <dimension ref="A1:P66"/>
  <sheetViews>
    <sheetView zoomScale="101" zoomScaleNormal="101" workbookViewId="0" topLeftCell="A1">
      <selection activeCell="G42" sqref="G42"/>
    </sheetView>
  </sheetViews>
  <sheetFormatPr defaultColWidth="9.00390625" defaultRowHeight="12.75"/>
  <cols>
    <col min="1" max="1" width="13.50390625" style="0" customWidth="1"/>
    <col min="2" max="2" width="42.625" style="0" customWidth="1"/>
    <col min="3" max="3" width="10.625" style="0" customWidth="1"/>
    <col min="4" max="4" width="10.00390625" style="0" customWidth="1"/>
    <col min="5" max="7" width="9.875" style="0" customWidth="1"/>
    <col min="8" max="8" width="17.875" style="0" customWidth="1"/>
  </cols>
  <sheetData>
    <row r="1" spans="1:8" ht="12.75">
      <c r="A1" s="325"/>
      <c r="B1" s="326"/>
      <c r="C1" s="326"/>
      <c r="D1" s="326"/>
      <c r="E1" s="326"/>
      <c r="F1" s="326"/>
      <c r="G1" s="326"/>
      <c r="H1" s="327" t="s">
        <v>527</v>
      </c>
    </row>
    <row r="2" spans="1:8" ht="12.75">
      <c r="A2" s="325"/>
      <c r="B2" s="326"/>
      <c r="C2" s="326"/>
      <c r="D2" s="326"/>
      <c r="E2" s="326"/>
      <c r="F2" s="326"/>
      <c r="G2" s="326"/>
      <c r="H2" s="369" t="s">
        <v>528</v>
      </c>
    </row>
    <row r="3" spans="1:16" ht="24">
      <c r="A3" s="370" t="s">
        <v>493</v>
      </c>
      <c r="B3" s="418" t="s">
        <v>529</v>
      </c>
      <c r="C3" s="418"/>
      <c r="D3" s="418"/>
      <c r="E3" s="418"/>
      <c r="F3" s="371"/>
      <c r="G3" s="371"/>
      <c r="H3" s="372" t="s">
        <v>530</v>
      </c>
      <c r="I3" s="335"/>
      <c r="J3" s="335"/>
      <c r="K3" s="335"/>
      <c r="L3" s="335"/>
      <c r="M3" s="335"/>
      <c r="N3" s="335"/>
      <c r="O3" s="335"/>
      <c r="P3" s="335"/>
    </row>
    <row r="4" spans="1:16" ht="24">
      <c r="A4" s="370" t="s">
        <v>459</v>
      </c>
      <c r="B4" s="419" t="s">
        <v>460</v>
      </c>
      <c r="C4" s="419"/>
      <c r="D4" s="419"/>
      <c r="E4" s="419"/>
      <c r="F4" s="373"/>
      <c r="G4" s="373"/>
      <c r="H4" s="372" t="s">
        <v>458</v>
      </c>
      <c r="I4" s="335"/>
      <c r="J4" s="335"/>
      <c r="K4" s="335"/>
      <c r="L4" s="335"/>
      <c r="M4" s="335"/>
      <c r="N4" s="335"/>
      <c r="O4" s="335"/>
      <c r="P4" s="335"/>
    </row>
    <row r="5" spans="1:16" ht="13.5">
      <c r="A5" s="374"/>
      <c r="B5" s="375"/>
      <c r="C5" s="376"/>
      <c r="D5" s="376"/>
      <c r="E5" s="377"/>
      <c r="F5" s="377"/>
      <c r="G5" s="377"/>
      <c r="H5" s="378" t="s">
        <v>461</v>
      </c>
      <c r="I5" s="335"/>
      <c r="J5" s="335"/>
      <c r="K5" s="335"/>
      <c r="L5" s="335"/>
      <c r="M5" s="335"/>
      <c r="N5" s="335"/>
      <c r="O5" s="335"/>
      <c r="P5" s="335"/>
    </row>
    <row r="6" spans="1:16" ht="39.75">
      <c r="A6" s="252" t="s">
        <v>462</v>
      </c>
      <c r="B6" s="252" t="s">
        <v>463</v>
      </c>
      <c r="C6" s="252" t="s">
        <v>496</v>
      </c>
      <c r="D6" s="379" t="s">
        <v>317</v>
      </c>
      <c r="E6" s="380" t="s">
        <v>497</v>
      </c>
      <c r="F6" s="380" t="s">
        <v>498</v>
      </c>
      <c r="G6" s="13" t="s">
        <v>47</v>
      </c>
      <c r="H6" s="231" t="str">
        <f>+CONCATENATE(LEFT(ÖSSZEFÜGGÉSEK!A7,4),"2016.12.31.",CHAR(10),"Módosítás utáni")</f>
        <v>2016.12.31.
Módosítás utáni</v>
      </c>
      <c r="I6" s="335"/>
      <c r="J6" s="335"/>
      <c r="K6" s="335"/>
      <c r="L6" s="335"/>
      <c r="M6" s="335"/>
      <c r="N6" s="335"/>
      <c r="O6" s="335"/>
      <c r="P6" s="335"/>
    </row>
    <row r="7" spans="1:16" ht="12.75">
      <c r="A7" s="303" t="s">
        <v>48</v>
      </c>
      <c r="B7" s="304" t="s">
        <v>49</v>
      </c>
      <c r="C7" s="304" t="s">
        <v>50</v>
      </c>
      <c r="D7" s="305" t="s">
        <v>51</v>
      </c>
      <c r="E7" s="305" t="s">
        <v>52</v>
      </c>
      <c r="F7" s="305" t="s">
        <v>53</v>
      </c>
      <c r="G7" s="265" t="s">
        <v>54</v>
      </c>
      <c r="H7" s="20" t="s">
        <v>55</v>
      </c>
      <c r="I7" s="335"/>
      <c r="J7" s="335"/>
      <c r="K7" s="335"/>
      <c r="L7" s="335"/>
      <c r="M7" s="335"/>
      <c r="N7" s="335"/>
      <c r="O7" s="335"/>
      <c r="P7" s="335"/>
    </row>
    <row r="8" spans="1:16" ht="12.75" customHeight="1">
      <c r="A8" s="414" t="s">
        <v>322</v>
      </c>
      <c r="B8" s="414"/>
      <c r="C8" s="414"/>
      <c r="D8" s="414"/>
      <c r="E8" s="414"/>
      <c r="F8" s="414"/>
      <c r="G8" s="414"/>
      <c r="H8" s="414"/>
      <c r="I8" s="335"/>
      <c r="J8" s="335"/>
      <c r="K8" s="335"/>
      <c r="L8" s="335"/>
      <c r="M8" s="335"/>
      <c r="N8" s="335"/>
      <c r="O8" s="335"/>
      <c r="P8" s="335"/>
    </row>
    <row r="9" spans="1:16" ht="11.25" customHeight="1">
      <c r="A9" s="303" t="s">
        <v>56</v>
      </c>
      <c r="B9" s="342" t="s">
        <v>499</v>
      </c>
      <c r="C9" s="162">
        <f>SUM(C10:C20)</f>
        <v>1390</v>
      </c>
      <c r="D9" s="162"/>
      <c r="E9" s="162">
        <f>SUM(E10:E20)</f>
        <v>0</v>
      </c>
      <c r="F9" s="162">
        <f>SUM(F10:F20)</f>
        <v>0</v>
      </c>
      <c r="G9" s="162">
        <f>SUM(G10:G20)</f>
        <v>0</v>
      </c>
      <c r="H9" s="163">
        <f>SUM(H10:H20)</f>
        <v>1390</v>
      </c>
      <c r="I9" s="335"/>
      <c r="J9" s="335"/>
      <c r="K9" s="335"/>
      <c r="L9" s="335"/>
      <c r="M9" s="335"/>
      <c r="N9" s="335"/>
      <c r="O9" s="335"/>
      <c r="P9" s="335"/>
    </row>
    <row r="10" spans="1:16" ht="11.25" customHeight="1">
      <c r="A10" s="343" t="s">
        <v>58</v>
      </c>
      <c r="B10" s="76" t="s">
        <v>117</v>
      </c>
      <c r="C10" s="143"/>
      <c r="D10" s="143"/>
      <c r="E10" s="143"/>
      <c r="F10" s="143"/>
      <c r="G10" s="190"/>
      <c r="H10" s="30">
        <f>C10+D10+E10</f>
        <v>0</v>
      </c>
      <c r="I10" s="335"/>
      <c r="J10" s="335"/>
      <c r="K10" s="335"/>
      <c r="L10" s="335"/>
      <c r="M10" s="335"/>
      <c r="N10" s="335"/>
      <c r="O10" s="335"/>
      <c r="P10" s="335"/>
    </row>
    <row r="11" spans="1:16" ht="11.25" customHeight="1">
      <c r="A11" s="344" t="s">
        <v>60</v>
      </c>
      <c r="B11" s="77" t="s">
        <v>119</v>
      </c>
      <c r="C11" s="147">
        <v>1390</v>
      </c>
      <c r="D11" s="147"/>
      <c r="E11" s="147"/>
      <c r="F11" s="147"/>
      <c r="G11" s="150"/>
      <c r="H11" s="34">
        <f aca="true" t="shared" si="0" ref="H11:H20">C11+D11+E11+F11+G11</f>
        <v>1390</v>
      </c>
      <c r="I11" s="335"/>
      <c r="J11" s="335"/>
      <c r="K11" s="335"/>
      <c r="L11" s="335"/>
      <c r="M11" s="335"/>
      <c r="N11" s="335"/>
      <c r="O11" s="335"/>
      <c r="P11" s="335"/>
    </row>
    <row r="12" spans="1:16" ht="11.25" customHeight="1">
      <c r="A12" s="344" t="s">
        <v>62</v>
      </c>
      <c r="B12" s="77" t="s">
        <v>121</v>
      </c>
      <c r="C12" s="147"/>
      <c r="D12" s="147"/>
      <c r="E12" s="147"/>
      <c r="F12" s="147"/>
      <c r="G12" s="150"/>
      <c r="H12" s="34">
        <f t="shared" si="0"/>
        <v>0</v>
      </c>
      <c r="I12" s="335"/>
      <c r="J12" s="335"/>
      <c r="K12" s="335"/>
      <c r="L12" s="335"/>
      <c r="M12" s="335"/>
      <c r="N12" s="335"/>
      <c r="O12" s="335"/>
      <c r="P12" s="335"/>
    </row>
    <row r="13" spans="1:16" ht="11.25" customHeight="1">
      <c r="A13" s="344" t="s">
        <v>64</v>
      </c>
      <c r="B13" s="77" t="s">
        <v>123</v>
      </c>
      <c r="C13" s="147"/>
      <c r="D13" s="147"/>
      <c r="E13" s="147"/>
      <c r="F13" s="147"/>
      <c r="G13" s="150"/>
      <c r="H13" s="34">
        <f t="shared" si="0"/>
        <v>0</v>
      </c>
      <c r="I13" s="335"/>
      <c r="J13" s="335"/>
      <c r="K13" s="335"/>
      <c r="L13" s="335"/>
      <c r="M13" s="335"/>
      <c r="N13" s="335"/>
      <c r="O13" s="335"/>
      <c r="P13" s="335"/>
    </row>
    <row r="14" spans="1:16" ht="11.25" customHeight="1">
      <c r="A14" s="344" t="s">
        <v>66</v>
      </c>
      <c r="B14" s="77" t="s">
        <v>125</v>
      </c>
      <c r="C14" s="147"/>
      <c r="D14" s="147"/>
      <c r="E14" s="147"/>
      <c r="F14" s="147"/>
      <c r="G14" s="150"/>
      <c r="H14" s="34">
        <f t="shared" si="0"/>
        <v>0</v>
      </c>
      <c r="I14" s="335"/>
      <c r="J14" s="335"/>
      <c r="K14" s="335"/>
      <c r="L14" s="335"/>
      <c r="M14" s="335"/>
      <c r="N14" s="335"/>
      <c r="O14" s="335"/>
      <c r="P14" s="335"/>
    </row>
    <row r="15" spans="1:16" ht="11.25" customHeight="1">
      <c r="A15" s="344" t="s">
        <v>68</v>
      </c>
      <c r="B15" s="77" t="s">
        <v>500</v>
      </c>
      <c r="C15" s="147"/>
      <c r="D15" s="147"/>
      <c r="E15" s="147"/>
      <c r="F15" s="147"/>
      <c r="G15" s="150"/>
      <c r="H15" s="34">
        <f t="shared" si="0"/>
        <v>0</v>
      </c>
      <c r="I15" s="335"/>
      <c r="J15" s="335"/>
      <c r="K15" s="335"/>
      <c r="L15" s="335"/>
      <c r="M15" s="335"/>
      <c r="N15" s="335"/>
      <c r="O15" s="335"/>
      <c r="P15" s="335"/>
    </row>
    <row r="16" spans="1:16" ht="11.25" customHeight="1">
      <c r="A16" s="344" t="s">
        <v>233</v>
      </c>
      <c r="B16" s="77" t="s">
        <v>501</v>
      </c>
      <c r="C16" s="147"/>
      <c r="D16" s="147"/>
      <c r="E16" s="147"/>
      <c r="F16" s="147"/>
      <c r="G16" s="150"/>
      <c r="H16" s="34">
        <f t="shared" si="0"/>
        <v>0</v>
      </c>
      <c r="I16" s="335"/>
      <c r="J16" s="335"/>
      <c r="K16" s="335"/>
      <c r="L16" s="335"/>
      <c r="M16" s="335"/>
      <c r="N16" s="335"/>
      <c r="O16" s="335"/>
      <c r="P16" s="335"/>
    </row>
    <row r="17" spans="1:16" ht="11.25" customHeight="1">
      <c r="A17" s="344" t="s">
        <v>235</v>
      </c>
      <c r="B17" s="77" t="s">
        <v>318</v>
      </c>
      <c r="C17" s="147"/>
      <c r="D17" s="147"/>
      <c r="E17" s="147"/>
      <c r="F17" s="147"/>
      <c r="G17" s="150"/>
      <c r="H17" s="34">
        <f t="shared" si="0"/>
        <v>0</v>
      </c>
      <c r="I17" s="335"/>
      <c r="J17" s="335"/>
      <c r="K17" s="335"/>
      <c r="L17" s="335"/>
      <c r="M17" s="335"/>
      <c r="N17" s="335"/>
      <c r="O17" s="335"/>
      <c r="P17" s="335"/>
    </row>
    <row r="18" spans="1:16" ht="11.25" customHeight="1">
      <c r="A18" s="344" t="s">
        <v>237</v>
      </c>
      <c r="B18" s="77" t="s">
        <v>133</v>
      </c>
      <c r="C18" s="147"/>
      <c r="D18" s="147"/>
      <c r="E18" s="147"/>
      <c r="F18" s="147"/>
      <c r="G18" s="150"/>
      <c r="H18" s="34">
        <f t="shared" si="0"/>
        <v>0</v>
      </c>
      <c r="I18" s="335"/>
      <c r="J18" s="335"/>
      <c r="K18" s="335"/>
      <c r="L18" s="335"/>
      <c r="M18" s="335"/>
      <c r="N18" s="335"/>
      <c r="O18" s="335"/>
      <c r="P18" s="335"/>
    </row>
    <row r="19" spans="1:16" ht="11.25" customHeight="1">
      <c r="A19" s="344" t="s">
        <v>239</v>
      </c>
      <c r="B19" s="77" t="s">
        <v>135</v>
      </c>
      <c r="C19" s="147"/>
      <c r="D19" s="147"/>
      <c r="E19" s="147"/>
      <c r="F19" s="147"/>
      <c r="G19" s="150"/>
      <c r="H19" s="34">
        <f t="shared" si="0"/>
        <v>0</v>
      </c>
      <c r="I19" s="335"/>
      <c r="J19" s="335"/>
      <c r="K19" s="335"/>
      <c r="L19" s="335"/>
      <c r="M19" s="335"/>
      <c r="N19" s="335"/>
      <c r="O19" s="335"/>
      <c r="P19" s="335"/>
    </row>
    <row r="20" spans="1:16" ht="11.25" customHeight="1">
      <c r="A20" s="346" t="s">
        <v>241</v>
      </c>
      <c r="B20" s="86" t="s">
        <v>137</v>
      </c>
      <c r="C20" s="158"/>
      <c r="D20" s="158"/>
      <c r="E20" s="158"/>
      <c r="F20" s="158"/>
      <c r="G20" s="196"/>
      <c r="H20" s="34">
        <f t="shared" si="0"/>
        <v>0</v>
      </c>
      <c r="I20" s="335"/>
      <c r="J20" s="335"/>
      <c r="K20" s="335"/>
      <c r="L20" s="335"/>
      <c r="M20" s="335"/>
      <c r="N20" s="335"/>
      <c r="O20" s="335"/>
      <c r="P20" s="335"/>
    </row>
    <row r="21" spans="1:16" ht="21">
      <c r="A21" s="303" t="s">
        <v>70</v>
      </c>
      <c r="B21" s="342" t="s">
        <v>502</v>
      </c>
      <c r="C21" s="162">
        <f>SUM(C22:C24)</f>
        <v>0</v>
      </c>
      <c r="D21" s="162"/>
      <c r="E21" s="162">
        <f>SUM(E22:E24)</f>
        <v>0</v>
      </c>
      <c r="F21" s="162">
        <f>SUM(F22:F24)</f>
        <v>0</v>
      </c>
      <c r="G21" s="162">
        <f>SUM(G22:G24)</f>
        <v>0</v>
      </c>
      <c r="H21" s="163">
        <f>SUM(H22:H24)</f>
        <v>0</v>
      </c>
      <c r="I21" s="335"/>
      <c r="J21" s="335"/>
      <c r="K21" s="335"/>
      <c r="L21" s="335"/>
      <c r="M21" s="335"/>
      <c r="N21" s="335"/>
      <c r="O21" s="335"/>
      <c r="P21" s="335"/>
    </row>
    <row r="22" spans="1:16" ht="11.25" customHeight="1">
      <c r="A22" s="343" t="s">
        <v>72</v>
      </c>
      <c r="B22" s="76" t="s">
        <v>73</v>
      </c>
      <c r="C22" s="143"/>
      <c r="D22" s="143"/>
      <c r="E22" s="143"/>
      <c r="F22" s="143"/>
      <c r="G22" s="190"/>
      <c r="H22" s="348"/>
      <c r="I22" s="335"/>
      <c r="J22" s="335"/>
      <c r="K22" s="335"/>
      <c r="L22" s="335"/>
      <c r="M22" s="335"/>
      <c r="N22" s="335"/>
      <c r="O22" s="335"/>
      <c r="P22" s="335"/>
    </row>
    <row r="23" spans="1:16" ht="22.5">
      <c r="A23" s="344" t="s">
        <v>74</v>
      </c>
      <c r="B23" s="77" t="s">
        <v>503</v>
      </c>
      <c r="C23" s="147"/>
      <c r="D23" s="147"/>
      <c r="E23" s="147"/>
      <c r="F23" s="147"/>
      <c r="G23" s="150"/>
      <c r="H23" s="345"/>
      <c r="I23" s="335"/>
      <c r="J23" s="335"/>
      <c r="K23" s="335"/>
      <c r="L23" s="335"/>
      <c r="M23" s="335"/>
      <c r="N23" s="335"/>
      <c r="O23" s="335"/>
      <c r="P23" s="335"/>
    </row>
    <row r="24" spans="1:16" ht="22.5">
      <c r="A24" s="344" t="s">
        <v>76</v>
      </c>
      <c r="B24" s="77" t="s">
        <v>504</v>
      </c>
      <c r="C24" s="147"/>
      <c r="D24" s="147"/>
      <c r="E24" s="147"/>
      <c r="F24" s="147"/>
      <c r="G24" s="150"/>
      <c r="H24" s="345"/>
      <c r="I24" s="335"/>
      <c r="J24" s="335"/>
      <c r="K24" s="335"/>
      <c r="L24" s="335"/>
      <c r="M24" s="335"/>
      <c r="N24" s="335"/>
      <c r="O24" s="335"/>
      <c r="P24" s="335"/>
    </row>
    <row r="25" spans="1:16" ht="11.25" customHeight="1">
      <c r="A25" s="346" t="s">
        <v>78</v>
      </c>
      <c r="B25" s="86" t="s">
        <v>505</v>
      </c>
      <c r="C25" s="158"/>
      <c r="D25" s="158"/>
      <c r="E25" s="158"/>
      <c r="F25" s="158"/>
      <c r="G25" s="196"/>
      <c r="H25" s="347"/>
      <c r="I25" s="335"/>
      <c r="J25" s="335"/>
      <c r="K25" s="335"/>
      <c r="L25" s="335"/>
      <c r="M25" s="335"/>
      <c r="N25" s="335"/>
      <c r="O25" s="335"/>
      <c r="P25" s="335"/>
    </row>
    <row r="26" spans="1:16" ht="11.25" customHeight="1">
      <c r="A26" s="303" t="s">
        <v>84</v>
      </c>
      <c r="B26" s="23" t="s">
        <v>337</v>
      </c>
      <c r="C26" s="349"/>
      <c r="D26" s="349"/>
      <c r="E26" s="349"/>
      <c r="F26" s="349"/>
      <c r="G26" s="350"/>
      <c r="H26" s="351"/>
      <c r="I26" s="335"/>
      <c r="J26" s="335"/>
      <c r="K26" s="335"/>
      <c r="L26" s="335"/>
      <c r="M26" s="335"/>
      <c r="N26" s="335"/>
      <c r="O26" s="335"/>
      <c r="P26" s="335"/>
    </row>
    <row r="27" spans="1:16" ht="21">
      <c r="A27" s="303" t="s">
        <v>281</v>
      </c>
      <c r="B27" s="23" t="s">
        <v>506</v>
      </c>
      <c r="C27" s="162">
        <f>+C28+C29</f>
        <v>0</v>
      </c>
      <c r="D27" s="162"/>
      <c r="E27" s="162">
        <f>+E28+E29</f>
        <v>0</v>
      </c>
      <c r="F27" s="162"/>
      <c r="G27" s="197"/>
      <c r="H27" s="163">
        <f>+H28+H29</f>
        <v>0</v>
      </c>
      <c r="I27" s="335"/>
      <c r="J27" s="335"/>
      <c r="K27" s="335"/>
      <c r="L27" s="335"/>
      <c r="M27" s="335"/>
      <c r="N27" s="335"/>
      <c r="O27" s="335"/>
      <c r="P27" s="335"/>
    </row>
    <row r="28" spans="1:16" ht="22.5">
      <c r="A28" s="343" t="s">
        <v>100</v>
      </c>
      <c r="B28" s="76" t="s">
        <v>503</v>
      </c>
      <c r="C28" s="143"/>
      <c r="D28" s="143"/>
      <c r="E28" s="143"/>
      <c r="F28" s="143"/>
      <c r="G28" s="190"/>
      <c r="H28" s="34">
        <f>C28+D28+E28+F28+G28</f>
        <v>0</v>
      </c>
      <c r="I28" s="335"/>
      <c r="J28" s="335"/>
      <c r="K28" s="335"/>
      <c r="L28" s="335"/>
      <c r="M28" s="335"/>
      <c r="N28" s="335"/>
      <c r="O28" s="335"/>
      <c r="P28" s="335"/>
    </row>
    <row r="29" spans="1:16" ht="22.5">
      <c r="A29" s="344" t="s">
        <v>102</v>
      </c>
      <c r="B29" s="77" t="s">
        <v>507</v>
      </c>
      <c r="C29" s="147"/>
      <c r="D29" s="147"/>
      <c r="E29" s="147"/>
      <c r="F29" s="147"/>
      <c r="G29" s="150"/>
      <c r="H29" s="34">
        <f>C29+D29+E29+F29+G29</f>
        <v>0</v>
      </c>
      <c r="I29" s="335"/>
      <c r="J29" s="335"/>
      <c r="K29" s="335"/>
      <c r="L29" s="335"/>
      <c r="M29" s="335"/>
      <c r="N29" s="335"/>
      <c r="O29" s="335"/>
      <c r="P29" s="335"/>
    </row>
    <row r="30" spans="1:16" ht="11.25" customHeight="1">
      <c r="A30" s="346" t="s">
        <v>104</v>
      </c>
      <c r="B30" s="86" t="s">
        <v>508</v>
      </c>
      <c r="C30" s="158"/>
      <c r="D30" s="158"/>
      <c r="E30" s="158"/>
      <c r="F30" s="158"/>
      <c r="G30" s="196"/>
      <c r="H30" s="34">
        <f>C30+D30+E30+F30+G30</f>
        <v>0</v>
      </c>
      <c r="I30" s="335"/>
      <c r="J30" s="335"/>
      <c r="K30" s="335"/>
      <c r="L30" s="335"/>
      <c r="M30" s="335"/>
      <c r="N30" s="335"/>
      <c r="O30" s="335"/>
      <c r="P30" s="335"/>
    </row>
    <row r="31" spans="1:16" ht="11.25" customHeight="1">
      <c r="A31" s="303" t="s">
        <v>114</v>
      </c>
      <c r="B31" s="23" t="s">
        <v>509</v>
      </c>
      <c r="C31" s="162">
        <f>+C32+C33+C34</f>
        <v>0</v>
      </c>
      <c r="D31" s="162"/>
      <c r="E31" s="162">
        <f>+E32+E33+E34</f>
        <v>0</v>
      </c>
      <c r="F31" s="162"/>
      <c r="G31" s="197"/>
      <c r="H31" s="163">
        <f>+H32+H33+H34</f>
        <v>0</v>
      </c>
      <c r="I31" s="335"/>
      <c r="J31" s="335"/>
      <c r="K31" s="335"/>
      <c r="L31" s="335"/>
      <c r="M31" s="335"/>
      <c r="N31" s="335"/>
      <c r="O31" s="335"/>
      <c r="P31" s="335"/>
    </row>
    <row r="32" spans="1:16" ht="11.25" customHeight="1">
      <c r="A32" s="343" t="s">
        <v>116</v>
      </c>
      <c r="B32" s="76" t="s">
        <v>141</v>
      </c>
      <c r="C32" s="143"/>
      <c r="D32" s="143"/>
      <c r="E32" s="143"/>
      <c r="F32" s="143"/>
      <c r="G32" s="190"/>
      <c r="H32" s="34">
        <f>C32+D32+E32+F32+G32</f>
        <v>0</v>
      </c>
      <c r="I32" s="335"/>
      <c r="J32" s="335"/>
      <c r="K32" s="335"/>
      <c r="L32" s="335"/>
      <c r="M32" s="335"/>
      <c r="N32" s="335"/>
      <c r="O32" s="335"/>
      <c r="P32" s="335"/>
    </row>
    <row r="33" spans="1:16" ht="11.25" customHeight="1">
      <c r="A33" s="344" t="s">
        <v>118</v>
      </c>
      <c r="B33" s="77" t="s">
        <v>143</v>
      </c>
      <c r="C33" s="147"/>
      <c r="D33" s="147"/>
      <c r="E33" s="147"/>
      <c r="F33" s="147"/>
      <c r="G33" s="150"/>
      <c r="H33" s="34">
        <f>C33+D33+E33+F33+G33</f>
        <v>0</v>
      </c>
      <c r="I33" s="335"/>
      <c r="J33" s="335"/>
      <c r="K33" s="335"/>
      <c r="L33" s="335"/>
      <c r="M33" s="335"/>
      <c r="N33" s="335"/>
      <c r="O33" s="335"/>
      <c r="P33" s="335"/>
    </row>
    <row r="34" spans="1:16" ht="11.25" customHeight="1">
      <c r="A34" s="346" t="s">
        <v>120</v>
      </c>
      <c r="B34" s="86" t="s">
        <v>145</v>
      </c>
      <c r="C34" s="158"/>
      <c r="D34" s="158"/>
      <c r="E34" s="158"/>
      <c r="F34" s="158"/>
      <c r="G34" s="196"/>
      <c r="H34" s="34">
        <f>C34+D34+E34+F34+G34</f>
        <v>0</v>
      </c>
      <c r="I34" s="335"/>
      <c r="J34" s="335"/>
      <c r="K34" s="335"/>
      <c r="L34" s="335"/>
      <c r="M34" s="335"/>
      <c r="N34" s="335"/>
      <c r="O34" s="335"/>
      <c r="P34" s="335"/>
    </row>
    <row r="35" spans="1:16" ht="11.25" customHeight="1">
      <c r="A35" s="303" t="s">
        <v>138</v>
      </c>
      <c r="B35" s="23" t="s">
        <v>339</v>
      </c>
      <c r="C35" s="349"/>
      <c r="D35" s="349"/>
      <c r="E35" s="349"/>
      <c r="F35" s="349"/>
      <c r="G35" s="350"/>
      <c r="H35" s="351"/>
      <c r="I35" s="335"/>
      <c r="J35" s="335"/>
      <c r="K35" s="335"/>
      <c r="L35" s="335"/>
      <c r="M35" s="335"/>
      <c r="N35" s="335"/>
      <c r="O35" s="335"/>
      <c r="P35" s="335"/>
    </row>
    <row r="36" spans="1:16" ht="11.25" customHeight="1">
      <c r="A36" s="303" t="s">
        <v>298</v>
      </c>
      <c r="B36" s="23" t="s">
        <v>510</v>
      </c>
      <c r="C36" s="349"/>
      <c r="D36" s="349"/>
      <c r="E36" s="349"/>
      <c r="F36" s="349"/>
      <c r="G36" s="350"/>
      <c r="H36" s="351"/>
      <c r="I36" s="335"/>
      <c r="J36" s="335"/>
      <c r="K36" s="335"/>
      <c r="L36" s="335"/>
      <c r="M36" s="335"/>
      <c r="N36" s="335"/>
      <c r="O36" s="335"/>
      <c r="P36" s="335"/>
    </row>
    <row r="37" spans="1:16" ht="21">
      <c r="A37" s="303" t="s">
        <v>160</v>
      </c>
      <c r="B37" s="23" t="s">
        <v>511</v>
      </c>
      <c r="C37" s="162">
        <f>+C9+C21+C26+C27+C31+C35+C36</f>
        <v>1390</v>
      </c>
      <c r="D37" s="352"/>
      <c r="E37" s="352">
        <f>+E9+E21+E26+E27+E31+E35+E36</f>
        <v>0</v>
      </c>
      <c r="F37" s="162">
        <f>+F9+F21+F26+F27+F31+F35+F36</f>
        <v>0</v>
      </c>
      <c r="G37" s="162">
        <f>+G9+G21+G26+G27+G31+G35+G36</f>
        <v>0</v>
      </c>
      <c r="H37" s="163">
        <f>+H9+H21+H26+H27+H31+H35+H36</f>
        <v>1390</v>
      </c>
      <c r="I37" s="335"/>
      <c r="J37" s="335"/>
      <c r="K37" s="335"/>
      <c r="L37" s="335"/>
      <c r="M37" s="335"/>
      <c r="N37" s="335"/>
      <c r="O37" s="335"/>
      <c r="P37" s="335"/>
    </row>
    <row r="38" spans="1:16" ht="11.25" customHeight="1">
      <c r="A38" s="288" t="s">
        <v>307</v>
      </c>
      <c r="B38" s="23" t="s">
        <v>512</v>
      </c>
      <c r="C38" s="162">
        <f>+C39+C40+C41</f>
        <v>7919</v>
      </c>
      <c r="D38" s="352"/>
      <c r="E38" s="381">
        <f>+E39+E40+E41</f>
        <v>87</v>
      </c>
      <c r="F38" s="381">
        <f>+F39+F40+F41</f>
        <v>0</v>
      </c>
      <c r="G38" s="381">
        <f>+G39+G40+G41</f>
        <v>504</v>
      </c>
      <c r="H38" s="163">
        <f>+H39+H40+H41</f>
        <v>8510</v>
      </c>
      <c r="I38" s="335"/>
      <c r="J38" s="335"/>
      <c r="K38" s="335"/>
      <c r="L38" s="335"/>
      <c r="M38" s="335"/>
      <c r="N38" s="335"/>
      <c r="O38" s="335"/>
      <c r="P38" s="335"/>
    </row>
    <row r="39" spans="1:16" ht="11.25" customHeight="1">
      <c r="A39" s="344" t="s">
        <v>513</v>
      </c>
      <c r="B39" s="77" t="s">
        <v>395</v>
      </c>
      <c r="C39" s="147"/>
      <c r="D39" s="147"/>
      <c r="E39" s="147">
        <v>14</v>
      </c>
      <c r="F39" s="150"/>
      <c r="G39" s="150"/>
      <c r="H39" s="34">
        <f>C39+D39+E39+F39+G39</f>
        <v>14</v>
      </c>
      <c r="I39" s="335"/>
      <c r="J39" s="335"/>
      <c r="K39" s="335"/>
      <c r="L39" s="335"/>
      <c r="M39" s="335"/>
      <c r="N39" s="335"/>
      <c r="O39" s="335"/>
      <c r="P39" s="335"/>
    </row>
    <row r="40" spans="1:16" ht="11.25" customHeight="1">
      <c r="A40" s="344" t="s">
        <v>514</v>
      </c>
      <c r="B40" s="77" t="s">
        <v>515</v>
      </c>
      <c r="C40" s="147"/>
      <c r="D40" s="147"/>
      <c r="E40" s="147"/>
      <c r="F40" s="150"/>
      <c r="G40" s="150"/>
      <c r="H40" s="34">
        <f>C40+D40+E40+F40+G40</f>
        <v>0</v>
      </c>
      <c r="I40" s="335"/>
      <c r="J40" s="335"/>
      <c r="K40" s="335"/>
      <c r="L40" s="335"/>
      <c r="M40" s="335"/>
      <c r="N40" s="335"/>
      <c r="O40" s="335"/>
      <c r="P40" s="335"/>
    </row>
    <row r="41" spans="1:16" ht="22.5">
      <c r="A41" s="344" t="s">
        <v>516</v>
      </c>
      <c r="B41" s="77" t="s">
        <v>517</v>
      </c>
      <c r="C41" s="147">
        <v>7919</v>
      </c>
      <c r="D41" s="147"/>
      <c r="E41" s="147">
        <v>73</v>
      </c>
      <c r="F41" s="150"/>
      <c r="G41" s="150">
        <v>504</v>
      </c>
      <c r="H41" s="34">
        <f>C41+D41+E41+F41+G41</f>
        <v>8496</v>
      </c>
      <c r="I41" s="335"/>
      <c r="J41" s="335"/>
      <c r="K41" s="335"/>
      <c r="L41" s="335"/>
      <c r="M41" s="335"/>
      <c r="N41" s="335"/>
      <c r="O41" s="335"/>
      <c r="P41" s="335"/>
    </row>
    <row r="42" spans="1:16" ht="11.25" customHeight="1">
      <c r="A42" s="288" t="s">
        <v>309</v>
      </c>
      <c r="B42" s="382" t="s">
        <v>518</v>
      </c>
      <c r="C42" s="162">
        <f>+C37+C38</f>
        <v>9309</v>
      </c>
      <c r="D42" s="162"/>
      <c r="E42" s="162">
        <f>+E37+E38</f>
        <v>87</v>
      </c>
      <c r="F42" s="162">
        <f>+F37+F38</f>
        <v>0</v>
      </c>
      <c r="G42" s="162">
        <f>+G37+G38</f>
        <v>504</v>
      </c>
      <c r="H42" s="163">
        <f>+H37+H38</f>
        <v>9900</v>
      </c>
      <c r="I42" s="335"/>
      <c r="J42" s="335"/>
      <c r="K42" s="335"/>
      <c r="L42" s="335"/>
      <c r="M42" s="335"/>
      <c r="N42" s="335"/>
      <c r="O42" s="335"/>
      <c r="P42" s="335"/>
    </row>
    <row r="43" spans="1:8" ht="11.25" customHeight="1">
      <c r="A43" s="280"/>
      <c r="B43" s="281"/>
      <c r="C43" s="282"/>
      <c r="D43" s="282"/>
      <c r="E43" s="383"/>
      <c r="F43" s="383"/>
      <c r="G43" s="383"/>
      <c r="H43" s="383"/>
    </row>
    <row r="44" spans="1:8" ht="11.25" customHeight="1">
      <c r="A44" s="356"/>
      <c r="B44" s="355"/>
      <c r="C44" s="357"/>
      <c r="D44" s="357"/>
      <c r="E44" s="384"/>
      <c r="F44" s="384"/>
      <c r="G44" s="384"/>
      <c r="H44" s="384"/>
    </row>
    <row r="45" spans="1:8" ht="11.25" customHeight="1">
      <c r="A45" s="414" t="s">
        <v>323</v>
      </c>
      <c r="B45" s="414"/>
      <c r="C45" s="414"/>
      <c r="D45" s="414"/>
      <c r="E45" s="414"/>
      <c r="F45" s="414"/>
      <c r="G45" s="414"/>
      <c r="H45" s="414"/>
    </row>
    <row r="46" spans="1:8" ht="21">
      <c r="A46" s="303" t="s">
        <v>56</v>
      </c>
      <c r="B46" s="23" t="s">
        <v>519</v>
      </c>
      <c r="C46" s="162">
        <f>SUM(C47:C51)</f>
        <v>9309</v>
      </c>
      <c r="D46" s="162"/>
      <c r="E46" s="162">
        <f>SUM(E47:E51)</f>
        <v>87</v>
      </c>
      <c r="F46" s="162">
        <f>SUM(F47:F51)</f>
        <v>-36</v>
      </c>
      <c r="G46" s="162">
        <f>SUM(G47:G51)</f>
        <v>504</v>
      </c>
      <c r="H46" s="163">
        <f>SUM(H47:H51)</f>
        <v>9864</v>
      </c>
    </row>
    <row r="47" spans="1:8" ht="11.25" customHeight="1">
      <c r="A47" s="343" t="s">
        <v>58</v>
      </c>
      <c r="B47" s="76" t="s">
        <v>226</v>
      </c>
      <c r="C47" s="143">
        <v>4694</v>
      </c>
      <c r="D47" s="143"/>
      <c r="E47" s="143"/>
      <c r="F47" s="143"/>
      <c r="G47" s="143">
        <v>245</v>
      </c>
      <c r="H47" s="30">
        <f>C47+D47+E47+F47+G47</f>
        <v>4939</v>
      </c>
    </row>
    <row r="48" spans="1:8" ht="22.5">
      <c r="A48" s="344" t="s">
        <v>60</v>
      </c>
      <c r="B48" s="77" t="s">
        <v>227</v>
      </c>
      <c r="C48" s="147">
        <v>1213</v>
      </c>
      <c r="D48" s="147"/>
      <c r="E48" s="147"/>
      <c r="F48" s="147"/>
      <c r="G48" s="147">
        <v>81</v>
      </c>
      <c r="H48" s="34">
        <f>C48+D48+E48+F48+G48</f>
        <v>1294</v>
      </c>
    </row>
    <row r="49" spans="1:13" ht="11.25" customHeight="1">
      <c r="A49" s="344" t="s">
        <v>62</v>
      </c>
      <c r="B49" s="77" t="s">
        <v>228</v>
      </c>
      <c r="C49" s="147">
        <v>3402</v>
      </c>
      <c r="D49" s="147"/>
      <c r="E49" s="147">
        <v>87</v>
      </c>
      <c r="F49" s="147">
        <v>-36</v>
      </c>
      <c r="G49" s="147">
        <v>178</v>
      </c>
      <c r="H49" s="34">
        <f>C49+D49+E49+F49+G49</f>
        <v>3631</v>
      </c>
      <c r="I49" s="335"/>
      <c r="J49" s="335"/>
      <c r="K49" s="335"/>
      <c r="L49" s="335"/>
      <c r="M49" s="335"/>
    </row>
    <row r="50" spans="1:13" ht="11.25" customHeight="1">
      <c r="A50" s="344" t="s">
        <v>64</v>
      </c>
      <c r="B50" s="77" t="s">
        <v>229</v>
      </c>
      <c r="C50" s="147"/>
      <c r="D50" s="147"/>
      <c r="E50" s="147"/>
      <c r="F50" s="147"/>
      <c r="G50" s="147"/>
      <c r="H50" s="345"/>
      <c r="I50" s="335"/>
      <c r="J50" s="335"/>
      <c r="K50" s="335"/>
      <c r="L50" s="335"/>
      <c r="M50" s="335"/>
    </row>
    <row r="51" spans="1:13" ht="11.25" customHeight="1">
      <c r="A51" s="346" t="s">
        <v>66</v>
      </c>
      <c r="B51" s="86" t="s">
        <v>231</v>
      </c>
      <c r="C51" s="158"/>
      <c r="D51" s="158"/>
      <c r="E51" s="158"/>
      <c r="F51" s="158"/>
      <c r="G51" s="158"/>
      <c r="H51" s="347"/>
      <c r="I51" s="335"/>
      <c r="J51" s="335"/>
      <c r="K51" s="335"/>
      <c r="L51" s="335"/>
      <c r="M51" s="335"/>
    </row>
    <row r="52" spans="1:13" ht="21">
      <c r="A52" s="303" t="s">
        <v>70</v>
      </c>
      <c r="B52" s="23" t="s">
        <v>520</v>
      </c>
      <c r="C52" s="162">
        <f>SUM(C53:C55)</f>
        <v>0</v>
      </c>
      <c r="D52" s="162"/>
      <c r="E52" s="162">
        <f>SUM(E53:E55)</f>
        <v>0</v>
      </c>
      <c r="F52" s="162">
        <f>SUM(F53:F55)</f>
        <v>36</v>
      </c>
      <c r="G52" s="197"/>
      <c r="H52" s="163">
        <f>SUM(H53:H55)</f>
        <v>36</v>
      </c>
      <c r="I52" s="335"/>
      <c r="J52" s="335"/>
      <c r="K52" s="335"/>
      <c r="L52" s="335"/>
      <c r="M52" s="335"/>
    </row>
    <row r="53" spans="1:13" ht="11.25" customHeight="1">
      <c r="A53" s="343" t="s">
        <v>72</v>
      </c>
      <c r="B53" s="76" t="s">
        <v>262</v>
      </c>
      <c r="C53" s="143"/>
      <c r="D53" s="143"/>
      <c r="E53" s="143"/>
      <c r="F53" s="143">
        <v>36</v>
      </c>
      <c r="G53" s="151"/>
      <c r="H53" s="34">
        <f>C53+D53+E53+F53</f>
        <v>36</v>
      </c>
      <c r="I53" s="335"/>
      <c r="J53" s="335"/>
      <c r="K53" s="335"/>
      <c r="L53" s="335"/>
      <c r="M53" s="335"/>
    </row>
    <row r="54" spans="1:13" ht="11.25" customHeight="1">
      <c r="A54" s="344" t="s">
        <v>74</v>
      </c>
      <c r="B54" s="77" t="s">
        <v>264</v>
      </c>
      <c r="C54" s="147"/>
      <c r="D54" s="147"/>
      <c r="E54" s="147"/>
      <c r="F54" s="147"/>
      <c r="G54" s="150"/>
      <c r="H54" s="345"/>
      <c r="I54" s="335"/>
      <c r="J54" s="335"/>
      <c r="K54" s="335"/>
      <c r="L54" s="335"/>
      <c r="M54" s="335"/>
    </row>
    <row r="55" spans="1:13" ht="11.25" customHeight="1">
      <c r="A55" s="344" t="s">
        <v>76</v>
      </c>
      <c r="B55" s="77" t="s">
        <v>521</v>
      </c>
      <c r="C55" s="147"/>
      <c r="D55" s="147"/>
      <c r="E55" s="147"/>
      <c r="F55" s="147"/>
      <c r="G55" s="150"/>
      <c r="H55" s="345"/>
      <c r="I55" s="335"/>
      <c r="J55" s="335"/>
      <c r="K55" s="335"/>
      <c r="L55" s="335"/>
      <c r="M55" s="335"/>
    </row>
    <row r="56" spans="1:13" ht="22.5">
      <c r="A56" s="346" t="s">
        <v>78</v>
      </c>
      <c r="B56" s="86" t="s">
        <v>522</v>
      </c>
      <c r="C56" s="158"/>
      <c r="D56" s="158"/>
      <c r="E56" s="158"/>
      <c r="F56" s="158"/>
      <c r="G56" s="196"/>
      <c r="H56" s="347"/>
      <c r="I56" s="335"/>
      <c r="J56" s="335"/>
      <c r="K56" s="335"/>
      <c r="L56" s="335"/>
      <c r="M56" s="335"/>
    </row>
    <row r="57" spans="1:13" ht="11.25" customHeight="1">
      <c r="A57" s="303" t="s">
        <v>84</v>
      </c>
      <c r="B57" s="23" t="s">
        <v>523</v>
      </c>
      <c r="C57" s="349"/>
      <c r="D57" s="349"/>
      <c r="E57" s="349"/>
      <c r="F57" s="349"/>
      <c r="G57" s="350"/>
      <c r="H57" s="351"/>
      <c r="I57" s="335"/>
      <c r="J57" s="335"/>
      <c r="K57" s="335"/>
      <c r="L57" s="335"/>
      <c r="M57" s="335"/>
    </row>
    <row r="58" spans="1:13" ht="11.25" customHeight="1">
      <c r="A58" s="303" t="s">
        <v>281</v>
      </c>
      <c r="B58" s="385" t="s">
        <v>524</v>
      </c>
      <c r="C58" s="162">
        <f>+C46+C52+C57</f>
        <v>9309</v>
      </c>
      <c r="D58" s="162"/>
      <c r="E58" s="162">
        <f>+E46+E52+E57</f>
        <v>87</v>
      </c>
      <c r="F58" s="162">
        <f>+F46+F52+F57</f>
        <v>0</v>
      </c>
      <c r="G58" s="162">
        <f>+G46+G52+G57</f>
        <v>504</v>
      </c>
      <c r="H58" s="163">
        <f>+H46+H52+H57</f>
        <v>9900</v>
      </c>
      <c r="I58" s="335"/>
      <c r="J58" s="335"/>
      <c r="K58" s="335"/>
      <c r="L58" s="335"/>
      <c r="M58" s="335"/>
    </row>
    <row r="59" spans="1:13" ht="11.25" customHeight="1">
      <c r="A59" s="386"/>
      <c r="B59" s="387"/>
      <c r="C59" s="388"/>
      <c r="D59" s="388"/>
      <c r="E59" s="387"/>
      <c r="F59" s="387"/>
      <c r="G59" s="387"/>
      <c r="H59" s="389"/>
      <c r="I59" s="335"/>
      <c r="J59" s="335"/>
      <c r="K59" s="335"/>
      <c r="L59" s="335"/>
      <c r="M59" s="335"/>
    </row>
    <row r="60" spans="1:13" ht="11.25" customHeight="1">
      <c r="A60" s="323" t="s">
        <v>531</v>
      </c>
      <c r="B60" s="390"/>
      <c r="C60" s="295">
        <v>2</v>
      </c>
      <c r="D60" s="295"/>
      <c r="E60" s="295"/>
      <c r="F60" s="295"/>
      <c r="G60" s="296"/>
      <c r="H60" s="25">
        <f>C60+D60+E60</f>
        <v>2</v>
      </c>
      <c r="I60" s="335"/>
      <c r="J60" s="335"/>
      <c r="K60" s="335"/>
      <c r="L60" s="335"/>
      <c r="M60" s="335"/>
    </row>
    <row r="61" spans="1:13" ht="11.25" customHeight="1">
      <c r="A61" s="323" t="s">
        <v>483</v>
      </c>
      <c r="B61" s="390"/>
      <c r="C61" s="295">
        <v>0</v>
      </c>
      <c r="D61" s="391"/>
      <c r="E61" s="391"/>
      <c r="F61" s="391"/>
      <c r="G61" s="392"/>
      <c r="H61" s="393">
        <v>0</v>
      </c>
      <c r="I61" s="335"/>
      <c r="J61" s="335"/>
      <c r="K61" s="335"/>
      <c r="L61" s="335"/>
      <c r="M61" s="335"/>
    </row>
    <row r="62" spans="9:13" ht="12.75">
      <c r="I62" s="335"/>
      <c r="J62" s="335"/>
      <c r="K62" s="335"/>
      <c r="L62" s="335"/>
      <c r="M62" s="335"/>
    </row>
    <row r="63" spans="9:13" ht="12.75">
      <c r="I63" s="335"/>
      <c r="J63" s="335"/>
      <c r="K63" s="335"/>
      <c r="L63" s="335"/>
      <c r="M63" s="335"/>
    </row>
    <row r="64" spans="9:13" ht="12.75">
      <c r="I64" s="335"/>
      <c r="J64" s="335"/>
      <c r="K64" s="335"/>
      <c r="L64" s="335"/>
      <c r="M64" s="335"/>
    </row>
    <row r="65" spans="9:13" ht="12.75">
      <c r="I65" s="335"/>
      <c r="J65" s="335"/>
      <c r="K65" s="335"/>
      <c r="L65" s="335"/>
      <c r="M65" s="335"/>
    </row>
    <row r="66" spans="9:13" ht="12.75">
      <c r="I66" s="335"/>
      <c r="J66" s="335"/>
      <c r="K66" s="335"/>
      <c r="L66" s="335"/>
      <c r="M66" s="335"/>
    </row>
  </sheetData>
  <sheetProtection selectLockedCells="1" selectUnlockedCells="1"/>
  <mergeCells count="4">
    <mergeCell ref="B3:E3"/>
    <mergeCell ref="B4:E4"/>
    <mergeCell ref="A8:H8"/>
    <mergeCell ref="A45:H45"/>
  </mergeCells>
  <printOptions horizontalCentered="1"/>
  <pageMargins left="0.5006944444444444" right="0.5159722222222223" top="0.5673611111111111" bottom="0.75" header="0.5118055555555555" footer="0.5118055555555555"/>
  <pageSetup horizontalDpi="300" verticalDpi="300" orientation="portrait" paperSize="9" scale="8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5"/>
  </sheetPr>
  <dimension ref="A1:I61"/>
  <sheetViews>
    <sheetView zoomScale="101" zoomScaleNormal="101" workbookViewId="0" topLeftCell="A1">
      <selection activeCell="H41" sqref="H41"/>
    </sheetView>
  </sheetViews>
  <sheetFormatPr defaultColWidth="9.00390625" defaultRowHeight="12.75"/>
  <cols>
    <col min="1" max="1" width="12.875" style="0" customWidth="1"/>
    <col min="2" max="2" width="43.875" style="0" customWidth="1"/>
    <col min="3" max="3" width="11.125" style="0" customWidth="1"/>
    <col min="4" max="4" width="11.875" style="0" customWidth="1"/>
    <col min="5" max="7" width="11.00390625" style="0" customWidth="1"/>
    <col min="8" max="8" width="15.50390625" style="0" customWidth="1"/>
    <col min="9" max="16384" width="12.875" style="0" customWidth="1"/>
  </cols>
  <sheetData>
    <row r="1" spans="1:8" ht="12.75">
      <c r="A1" s="325"/>
      <c r="B1" s="326"/>
      <c r="C1" s="326"/>
      <c r="D1" s="326"/>
      <c r="E1" s="326"/>
      <c r="F1" s="326"/>
      <c r="G1" s="326"/>
      <c r="H1" s="327" t="s">
        <v>532</v>
      </c>
    </row>
    <row r="2" spans="1:8" ht="12.75">
      <c r="A2" s="325"/>
      <c r="B2" s="326"/>
      <c r="C2" s="326"/>
      <c r="D2" s="326"/>
      <c r="E2" s="326"/>
      <c r="F2" s="326"/>
      <c r="G2" s="326"/>
      <c r="H2" s="369" t="s">
        <v>533</v>
      </c>
    </row>
    <row r="3" spans="1:8" ht="24">
      <c r="A3" s="370" t="s">
        <v>493</v>
      </c>
      <c r="B3" s="418" t="s">
        <v>534</v>
      </c>
      <c r="C3" s="418"/>
      <c r="D3" s="418"/>
      <c r="E3" s="418"/>
      <c r="F3" s="371"/>
      <c r="G3" s="371"/>
      <c r="H3" s="372" t="s">
        <v>535</v>
      </c>
    </row>
    <row r="4" spans="1:8" ht="24">
      <c r="A4" s="370" t="s">
        <v>459</v>
      </c>
      <c r="B4" s="419" t="s">
        <v>460</v>
      </c>
      <c r="C4" s="419"/>
      <c r="D4" s="419"/>
      <c r="E4" s="419"/>
      <c r="F4" s="373"/>
      <c r="G4" s="373"/>
      <c r="H4" s="372" t="s">
        <v>458</v>
      </c>
    </row>
    <row r="5" spans="1:8" ht="13.5">
      <c r="A5" s="374"/>
      <c r="B5" s="375"/>
      <c r="C5" s="376"/>
      <c r="D5" s="376"/>
      <c r="E5" s="377"/>
      <c r="F5" s="377"/>
      <c r="G5" s="377"/>
      <c r="H5" s="378" t="s">
        <v>461</v>
      </c>
    </row>
    <row r="6" spans="1:8" ht="39.75">
      <c r="A6" s="252" t="s">
        <v>462</v>
      </c>
      <c r="B6" s="252" t="s">
        <v>463</v>
      </c>
      <c r="C6" s="252" t="s">
        <v>496</v>
      </c>
      <c r="D6" s="379" t="s">
        <v>317</v>
      </c>
      <c r="E6" s="380" t="s">
        <v>497</v>
      </c>
      <c r="F6" s="380" t="s">
        <v>498</v>
      </c>
      <c r="G6" s="13" t="s">
        <v>47</v>
      </c>
      <c r="H6" s="231" t="str">
        <f>+CONCATENATE(LEFT(ÖSSZEFÜGGÉSEK!A7,4),"2016.12.31.",CHAR(10),"Módosítás utáni")</f>
        <v>2016.12.31.
Módosítás utáni</v>
      </c>
    </row>
    <row r="7" spans="1:8" ht="12.75">
      <c r="A7" s="303" t="s">
        <v>48</v>
      </c>
      <c r="B7" s="304" t="s">
        <v>49</v>
      </c>
      <c r="C7" s="304" t="s">
        <v>50</v>
      </c>
      <c r="D7" s="305" t="s">
        <v>51</v>
      </c>
      <c r="E7" s="305" t="s">
        <v>52</v>
      </c>
      <c r="F7" s="305" t="s">
        <v>53</v>
      </c>
      <c r="G7" s="265" t="s">
        <v>54</v>
      </c>
      <c r="H7" s="20" t="s">
        <v>55</v>
      </c>
    </row>
    <row r="8" spans="1:8" ht="12.75" customHeight="1">
      <c r="A8" s="414" t="s">
        <v>322</v>
      </c>
      <c r="B8" s="414"/>
      <c r="C8" s="414"/>
      <c r="D8" s="414"/>
      <c r="E8" s="414"/>
      <c r="F8" s="414"/>
      <c r="G8" s="414"/>
      <c r="H8" s="414"/>
    </row>
    <row r="9" spans="1:8" ht="11.25" customHeight="1">
      <c r="A9" s="303" t="s">
        <v>56</v>
      </c>
      <c r="B9" s="342" t="s">
        <v>499</v>
      </c>
      <c r="C9" s="162">
        <f>SUM(C10:C20)</f>
        <v>35264</v>
      </c>
      <c r="D9" s="162"/>
      <c r="E9" s="162">
        <f>SUM(E10:E20)</f>
        <v>0</v>
      </c>
      <c r="F9" s="162">
        <f>SUM(F10:F20)</f>
        <v>0</v>
      </c>
      <c r="G9" s="162">
        <f>SUM(G10:G20)</f>
        <v>1250</v>
      </c>
      <c r="H9" s="163">
        <f>SUM(H10:H20)</f>
        <v>36514</v>
      </c>
    </row>
    <row r="10" spans="1:8" ht="11.25" customHeight="1">
      <c r="A10" s="343" t="s">
        <v>58</v>
      </c>
      <c r="B10" s="76" t="s">
        <v>117</v>
      </c>
      <c r="C10" s="143"/>
      <c r="D10" s="143"/>
      <c r="E10" s="143"/>
      <c r="F10" s="143"/>
      <c r="G10" s="190"/>
      <c r="H10" s="30">
        <f>C10+D10+E10</f>
        <v>0</v>
      </c>
    </row>
    <row r="11" spans="1:8" ht="11.25" customHeight="1">
      <c r="A11" s="344" t="s">
        <v>60</v>
      </c>
      <c r="B11" s="77" t="s">
        <v>119</v>
      </c>
      <c r="C11" s="147"/>
      <c r="D11" s="147"/>
      <c r="E11" s="147"/>
      <c r="F11" s="147"/>
      <c r="G11" s="150"/>
      <c r="H11" s="34">
        <f>C11+D11+E11</f>
        <v>0</v>
      </c>
    </row>
    <row r="12" spans="1:8" ht="11.25" customHeight="1">
      <c r="A12" s="344" t="s">
        <v>62</v>
      </c>
      <c r="B12" s="77" t="s">
        <v>121</v>
      </c>
      <c r="C12" s="147"/>
      <c r="D12" s="147"/>
      <c r="E12" s="147"/>
      <c r="F12" s="147"/>
      <c r="G12" s="150"/>
      <c r="H12" s="34">
        <f>C12+D12+E12</f>
        <v>0</v>
      </c>
    </row>
    <row r="13" spans="1:8" ht="11.25" customHeight="1">
      <c r="A13" s="344" t="s">
        <v>64</v>
      </c>
      <c r="B13" s="77" t="s">
        <v>123</v>
      </c>
      <c r="C13" s="147"/>
      <c r="D13" s="147"/>
      <c r="E13" s="147"/>
      <c r="F13" s="147"/>
      <c r="G13" s="150"/>
      <c r="H13" s="345"/>
    </row>
    <row r="14" spans="1:8" ht="11.25" customHeight="1">
      <c r="A14" s="344" t="s">
        <v>66</v>
      </c>
      <c r="B14" s="77" t="s">
        <v>125</v>
      </c>
      <c r="C14" s="147">
        <v>32212</v>
      </c>
      <c r="D14" s="147"/>
      <c r="E14" s="147"/>
      <c r="F14" s="147"/>
      <c r="G14" s="150">
        <v>823</v>
      </c>
      <c r="H14" s="34">
        <f>C14+D14+E14+F14+G14</f>
        <v>33035</v>
      </c>
    </row>
    <row r="15" spans="1:8" ht="11.25" customHeight="1">
      <c r="A15" s="344" t="s">
        <v>68</v>
      </c>
      <c r="B15" s="77" t="s">
        <v>500</v>
      </c>
      <c r="C15" s="147">
        <v>2252</v>
      </c>
      <c r="D15" s="147"/>
      <c r="E15" s="147"/>
      <c r="F15" s="147"/>
      <c r="G15" s="150">
        <v>-225</v>
      </c>
      <c r="H15" s="34">
        <f>C15+D15+E15+F15+G15</f>
        <v>2027</v>
      </c>
    </row>
    <row r="16" spans="1:8" ht="11.25" customHeight="1">
      <c r="A16" s="344" t="s">
        <v>233</v>
      </c>
      <c r="B16" s="77" t="s">
        <v>501</v>
      </c>
      <c r="C16" s="147">
        <v>800</v>
      </c>
      <c r="D16" s="147"/>
      <c r="E16" s="147"/>
      <c r="F16" s="147"/>
      <c r="G16" s="150">
        <v>652</v>
      </c>
      <c r="H16" s="34">
        <f>C16+D16+E16+F16+G16</f>
        <v>1452</v>
      </c>
    </row>
    <row r="17" spans="1:8" ht="11.25" customHeight="1">
      <c r="A17" s="344" t="s">
        <v>235</v>
      </c>
      <c r="B17" s="77" t="s">
        <v>318</v>
      </c>
      <c r="C17" s="147"/>
      <c r="D17" s="147"/>
      <c r="E17" s="147"/>
      <c r="F17" s="147"/>
      <c r="G17" s="150"/>
      <c r="H17" s="345"/>
    </row>
    <row r="18" spans="1:8" ht="11.25" customHeight="1">
      <c r="A18" s="344" t="s">
        <v>237</v>
      </c>
      <c r="B18" s="77" t="s">
        <v>133</v>
      </c>
      <c r="C18" s="147"/>
      <c r="D18" s="147"/>
      <c r="E18" s="147"/>
      <c r="F18" s="147"/>
      <c r="G18" s="150"/>
      <c r="H18" s="345"/>
    </row>
    <row r="19" spans="1:8" ht="11.25" customHeight="1">
      <c r="A19" s="344" t="s">
        <v>239</v>
      </c>
      <c r="B19" s="77" t="s">
        <v>135</v>
      </c>
      <c r="C19" s="147"/>
      <c r="D19" s="147"/>
      <c r="E19" s="147"/>
      <c r="F19" s="147"/>
      <c r="G19" s="150"/>
      <c r="H19" s="345"/>
    </row>
    <row r="20" spans="1:8" ht="11.25" customHeight="1">
      <c r="A20" s="346" t="s">
        <v>241</v>
      </c>
      <c r="B20" s="86" t="s">
        <v>137</v>
      </c>
      <c r="C20" s="158"/>
      <c r="D20" s="158"/>
      <c r="E20" s="158"/>
      <c r="F20" s="158"/>
      <c r="G20" s="196"/>
      <c r="H20" s="347"/>
    </row>
    <row r="21" spans="1:8" ht="21">
      <c r="A21" s="303" t="s">
        <v>70</v>
      </c>
      <c r="B21" s="342" t="s">
        <v>502</v>
      </c>
      <c r="C21" s="162">
        <f>SUM(C22:C24)</f>
        <v>0</v>
      </c>
      <c r="D21" s="162"/>
      <c r="E21" s="162">
        <f>SUM(E22:E24)</f>
        <v>0</v>
      </c>
      <c r="F21" s="162"/>
      <c r="G21" s="197"/>
      <c r="H21" s="163">
        <f>SUM(H22:H24)</f>
        <v>0</v>
      </c>
    </row>
    <row r="22" spans="1:8" ht="11.25" customHeight="1">
      <c r="A22" s="343" t="s">
        <v>72</v>
      </c>
      <c r="B22" s="76" t="s">
        <v>73</v>
      </c>
      <c r="C22" s="143"/>
      <c r="D22" s="143"/>
      <c r="E22" s="143"/>
      <c r="F22" s="143"/>
      <c r="G22" s="190"/>
      <c r="H22" s="348"/>
    </row>
    <row r="23" spans="1:8" ht="22.5">
      <c r="A23" s="344" t="s">
        <v>74</v>
      </c>
      <c r="B23" s="77" t="s">
        <v>503</v>
      </c>
      <c r="C23" s="147"/>
      <c r="D23" s="147"/>
      <c r="E23" s="147"/>
      <c r="F23" s="147"/>
      <c r="G23" s="150"/>
      <c r="H23" s="345"/>
    </row>
    <row r="24" spans="1:8" ht="22.5">
      <c r="A24" s="344" t="s">
        <v>76</v>
      </c>
      <c r="B24" s="77" t="s">
        <v>504</v>
      </c>
      <c r="C24" s="147"/>
      <c r="D24" s="147"/>
      <c r="E24" s="147"/>
      <c r="F24" s="147"/>
      <c r="G24" s="150"/>
      <c r="H24" s="345"/>
    </row>
    <row r="25" spans="1:8" ht="11.25" customHeight="1">
      <c r="A25" s="346" t="s">
        <v>78</v>
      </c>
      <c r="B25" s="86" t="s">
        <v>505</v>
      </c>
      <c r="C25" s="158"/>
      <c r="D25" s="158"/>
      <c r="E25" s="158"/>
      <c r="F25" s="158"/>
      <c r="G25" s="196"/>
      <c r="H25" s="347"/>
    </row>
    <row r="26" spans="1:8" ht="11.25" customHeight="1">
      <c r="A26" s="303" t="s">
        <v>84</v>
      </c>
      <c r="B26" s="23" t="s">
        <v>337</v>
      </c>
      <c r="C26" s="349"/>
      <c r="D26" s="349"/>
      <c r="E26" s="349"/>
      <c r="F26" s="349"/>
      <c r="G26" s="350"/>
      <c r="H26" s="351"/>
    </row>
    <row r="27" spans="1:8" ht="21">
      <c r="A27" s="303" t="s">
        <v>281</v>
      </c>
      <c r="B27" s="23" t="s">
        <v>506</v>
      </c>
      <c r="C27" s="162">
        <f>+C28+C29</f>
        <v>0</v>
      </c>
      <c r="D27" s="162"/>
      <c r="E27" s="162">
        <f>+E28+E29</f>
        <v>0</v>
      </c>
      <c r="F27" s="162"/>
      <c r="G27" s="197"/>
      <c r="H27" s="163">
        <f>+H28+H29</f>
        <v>0</v>
      </c>
    </row>
    <row r="28" spans="1:8" ht="22.5">
      <c r="A28" s="343" t="s">
        <v>100</v>
      </c>
      <c r="B28" s="76" t="s">
        <v>503</v>
      </c>
      <c r="C28" s="143"/>
      <c r="D28" s="143"/>
      <c r="E28" s="143"/>
      <c r="F28" s="143"/>
      <c r="G28" s="190"/>
      <c r="H28" s="348"/>
    </row>
    <row r="29" spans="1:8" ht="22.5">
      <c r="A29" s="344" t="s">
        <v>102</v>
      </c>
      <c r="B29" s="77" t="s">
        <v>507</v>
      </c>
      <c r="C29" s="147"/>
      <c r="D29" s="147"/>
      <c r="E29" s="147"/>
      <c r="F29" s="147"/>
      <c r="G29" s="150"/>
      <c r="H29" s="34">
        <f>C29+D29+E29</f>
        <v>0</v>
      </c>
    </row>
    <row r="30" spans="1:8" ht="11.25" customHeight="1">
      <c r="A30" s="346" t="s">
        <v>104</v>
      </c>
      <c r="B30" s="86" t="s">
        <v>508</v>
      </c>
      <c r="C30" s="158"/>
      <c r="D30" s="158"/>
      <c r="E30" s="158"/>
      <c r="F30" s="158"/>
      <c r="G30" s="196"/>
      <c r="H30" s="347"/>
    </row>
    <row r="31" spans="1:8" ht="11.25" customHeight="1">
      <c r="A31" s="303" t="s">
        <v>114</v>
      </c>
      <c r="B31" s="23" t="s">
        <v>509</v>
      </c>
      <c r="C31" s="162">
        <f>+C32+C33+C34</f>
        <v>0</v>
      </c>
      <c r="D31" s="162"/>
      <c r="E31" s="162">
        <f>+E32+E33+E34</f>
        <v>0</v>
      </c>
      <c r="F31" s="162"/>
      <c r="G31" s="197"/>
      <c r="H31" s="163">
        <f>+H32+H33+H34</f>
        <v>0</v>
      </c>
    </row>
    <row r="32" spans="1:8" ht="11.25" customHeight="1">
      <c r="A32" s="343" t="s">
        <v>116</v>
      </c>
      <c r="B32" s="76" t="s">
        <v>141</v>
      </c>
      <c r="C32" s="143"/>
      <c r="D32" s="143"/>
      <c r="E32" s="143"/>
      <c r="F32" s="143"/>
      <c r="G32" s="190"/>
      <c r="H32" s="348"/>
    </row>
    <row r="33" spans="1:8" ht="11.25" customHeight="1">
      <c r="A33" s="344" t="s">
        <v>118</v>
      </c>
      <c r="B33" s="77" t="s">
        <v>143</v>
      </c>
      <c r="C33" s="147"/>
      <c r="D33" s="147"/>
      <c r="E33" s="147"/>
      <c r="F33" s="147"/>
      <c r="G33" s="150"/>
      <c r="H33" s="345"/>
    </row>
    <row r="34" spans="1:8" ht="11.25" customHeight="1">
      <c r="A34" s="346" t="s">
        <v>120</v>
      </c>
      <c r="B34" s="86" t="s">
        <v>145</v>
      </c>
      <c r="C34" s="158"/>
      <c r="D34" s="158"/>
      <c r="E34" s="158"/>
      <c r="F34" s="158"/>
      <c r="G34" s="196"/>
      <c r="H34" s="347"/>
    </row>
    <row r="35" spans="1:8" ht="11.25" customHeight="1">
      <c r="A35" s="303" t="s">
        <v>138</v>
      </c>
      <c r="B35" s="23" t="s">
        <v>339</v>
      </c>
      <c r="C35" s="349"/>
      <c r="D35" s="349"/>
      <c r="E35" s="349"/>
      <c r="F35" s="349"/>
      <c r="G35" s="350"/>
      <c r="H35" s="351"/>
    </row>
    <row r="36" spans="1:8" ht="11.25" customHeight="1">
      <c r="A36" s="303" t="s">
        <v>298</v>
      </c>
      <c r="B36" s="23" t="s">
        <v>510</v>
      </c>
      <c r="C36" s="349"/>
      <c r="D36" s="349"/>
      <c r="E36" s="349"/>
      <c r="F36" s="349"/>
      <c r="G36" s="350"/>
      <c r="H36" s="351"/>
    </row>
    <row r="37" spans="1:9" ht="21">
      <c r="A37" s="303" t="s">
        <v>160</v>
      </c>
      <c r="B37" s="23" t="s">
        <v>511</v>
      </c>
      <c r="C37" s="162">
        <f aca="true" t="shared" si="0" ref="C37:H37">+C9+C21+C26+C27+C31+C35+C36</f>
        <v>35264</v>
      </c>
      <c r="D37" s="162">
        <f t="shared" si="0"/>
        <v>0</v>
      </c>
      <c r="E37" s="352">
        <f t="shared" si="0"/>
        <v>0</v>
      </c>
      <c r="F37" s="162">
        <f t="shared" si="0"/>
        <v>0</v>
      </c>
      <c r="G37" s="162">
        <f t="shared" si="0"/>
        <v>1250</v>
      </c>
      <c r="H37" s="163">
        <f t="shared" si="0"/>
        <v>36514</v>
      </c>
      <c r="I37" s="335"/>
    </row>
    <row r="38" spans="1:9" ht="11.25" customHeight="1">
      <c r="A38" s="288" t="s">
        <v>307</v>
      </c>
      <c r="B38" s="23" t="s">
        <v>512</v>
      </c>
      <c r="C38" s="162">
        <f aca="true" t="shared" si="1" ref="C38:H38">+C39+C40+C41</f>
        <v>48099</v>
      </c>
      <c r="D38" s="162">
        <f t="shared" si="1"/>
        <v>0</v>
      </c>
      <c r="E38" s="162">
        <f t="shared" si="1"/>
        <v>2769</v>
      </c>
      <c r="F38" s="162">
        <f t="shared" si="1"/>
        <v>1567</v>
      </c>
      <c r="G38" s="162">
        <f t="shared" si="1"/>
        <v>-790</v>
      </c>
      <c r="H38" s="163">
        <f t="shared" si="1"/>
        <v>51645</v>
      </c>
      <c r="I38" s="335"/>
    </row>
    <row r="39" spans="1:9" ht="11.25" customHeight="1">
      <c r="A39" s="344" t="s">
        <v>513</v>
      </c>
      <c r="B39" s="77" t="s">
        <v>395</v>
      </c>
      <c r="C39" s="147"/>
      <c r="D39" s="147"/>
      <c r="E39" s="147">
        <v>100</v>
      </c>
      <c r="F39" s="150"/>
      <c r="G39" s="150"/>
      <c r="H39" s="34">
        <f>C39+D39+E39+F39+G39</f>
        <v>100</v>
      </c>
      <c r="I39" s="335"/>
    </row>
    <row r="40" spans="1:9" ht="11.25" customHeight="1">
      <c r="A40" s="344" t="s">
        <v>514</v>
      </c>
      <c r="B40" s="77" t="s">
        <v>515</v>
      </c>
      <c r="C40" s="147"/>
      <c r="D40" s="147"/>
      <c r="E40" s="147"/>
      <c r="F40" s="150"/>
      <c r="G40" s="150"/>
      <c r="H40" s="34">
        <f>C40+D40+E40+F40+G40</f>
        <v>0</v>
      </c>
      <c r="I40" s="335"/>
    </row>
    <row r="41" spans="1:9" ht="22.5">
      <c r="A41" s="344" t="s">
        <v>516</v>
      </c>
      <c r="B41" s="77" t="s">
        <v>517</v>
      </c>
      <c r="C41" s="147">
        <v>48099</v>
      </c>
      <c r="D41" s="147"/>
      <c r="E41" s="147">
        <v>2669</v>
      </c>
      <c r="F41" s="150">
        <v>1567</v>
      </c>
      <c r="G41" s="150">
        <v>-790</v>
      </c>
      <c r="H41" s="34">
        <f>C41+D41+E41+F41+G41</f>
        <v>51545</v>
      </c>
      <c r="I41" s="335"/>
    </row>
    <row r="42" spans="1:8" ht="11.25" customHeight="1">
      <c r="A42" s="288" t="s">
        <v>309</v>
      </c>
      <c r="B42" s="382" t="s">
        <v>518</v>
      </c>
      <c r="C42" s="162">
        <f>+C37+C38</f>
        <v>83363</v>
      </c>
      <c r="D42" s="162"/>
      <c r="E42" s="162">
        <f>+E37+E38</f>
        <v>2769</v>
      </c>
      <c r="F42" s="162">
        <f>+F37+F38</f>
        <v>1567</v>
      </c>
      <c r="G42" s="162">
        <f>+G37+G38</f>
        <v>460</v>
      </c>
      <c r="H42" s="163">
        <f>+H37+H38</f>
        <v>88159</v>
      </c>
    </row>
    <row r="43" spans="1:8" ht="11.25" customHeight="1">
      <c r="A43" s="280"/>
      <c r="B43" s="281"/>
      <c r="C43" s="282"/>
      <c r="D43" s="282"/>
      <c r="E43" s="383"/>
      <c r="F43" s="383"/>
      <c r="G43" s="383"/>
      <c r="H43" s="383"/>
    </row>
    <row r="44" spans="1:8" ht="11.25" customHeight="1">
      <c r="A44" s="356"/>
      <c r="B44" s="355"/>
      <c r="C44" s="357"/>
      <c r="D44" s="357"/>
      <c r="E44" s="384"/>
      <c r="F44" s="384"/>
      <c r="G44" s="384"/>
      <c r="H44" s="384"/>
    </row>
    <row r="45" spans="1:8" ht="11.25" customHeight="1">
      <c r="A45" s="414" t="s">
        <v>323</v>
      </c>
      <c r="B45" s="414"/>
      <c r="C45" s="414"/>
      <c r="D45" s="414"/>
      <c r="E45" s="414"/>
      <c r="F45" s="414"/>
      <c r="G45" s="414"/>
      <c r="H45" s="414"/>
    </row>
    <row r="46" spans="1:8" ht="11.25" customHeight="1">
      <c r="A46" s="303" t="s">
        <v>56</v>
      </c>
      <c r="B46" s="23" t="s">
        <v>519</v>
      </c>
      <c r="C46" s="162">
        <f>SUM(C47:C51)</f>
        <v>83363</v>
      </c>
      <c r="D46" s="162"/>
      <c r="E46" s="162">
        <f>SUM(E47:E51)</f>
        <v>2769</v>
      </c>
      <c r="F46" s="162">
        <f>SUM(F47:F51)</f>
        <v>1567</v>
      </c>
      <c r="G46" s="162">
        <f>SUM(G47:G51)</f>
        <v>460</v>
      </c>
      <c r="H46" s="163">
        <f>SUM(H47:H51)</f>
        <v>88159</v>
      </c>
    </row>
    <row r="47" spans="1:8" ht="11.25" customHeight="1">
      <c r="A47" s="343" t="s">
        <v>58</v>
      </c>
      <c r="B47" s="76" t="s">
        <v>226</v>
      </c>
      <c r="C47" s="143">
        <v>29778</v>
      </c>
      <c r="D47" s="143"/>
      <c r="E47" s="143">
        <v>2102</v>
      </c>
      <c r="F47" s="143">
        <v>1452</v>
      </c>
      <c r="G47" s="190">
        <v>799</v>
      </c>
      <c r="H47" s="34">
        <f>C47+D47+E47+F47+G47</f>
        <v>34131</v>
      </c>
    </row>
    <row r="48" spans="1:8" ht="22.5">
      <c r="A48" s="344" t="s">
        <v>60</v>
      </c>
      <c r="B48" s="77" t="s">
        <v>227</v>
      </c>
      <c r="C48" s="147">
        <v>8153</v>
      </c>
      <c r="D48" s="147"/>
      <c r="E48" s="147">
        <v>567</v>
      </c>
      <c r="F48" s="147">
        <v>392</v>
      </c>
      <c r="G48" s="150">
        <v>215</v>
      </c>
      <c r="H48" s="34">
        <f>C48+D48+E48+F48+G48</f>
        <v>9327</v>
      </c>
    </row>
    <row r="49" spans="1:8" ht="11.25" customHeight="1">
      <c r="A49" s="344" t="s">
        <v>62</v>
      </c>
      <c r="B49" s="77" t="s">
        <v>228</v>
      </c>
      <c r="C49" s="147">
        <v>45432</v>
      </c>
      <c r="D49" s="147"/>
      <c r="E49" s="147">
        <v>100</v>
      </c>
      <c r="F49" s="147">
        <v>-277</v>
      </c>
      <c r="G49" s="150">
        <v>-554</v>
      </c>
      <c r="H49" s="34">
        <f>C49+D49+E49+F49+G49</f>
        <v>44701</v>
      </c>
    </row>
    <row r="50" spans="1:8" ht="11.25" customHeight="1">
      <c r="A50" s="344" t="s">
        <v>64</v>
      </c>
      <c r="B50" s="77" t="s">
        <v>229</v>
      </c>
      <c r="C50" s="147"/>
      <c r="D50" s="147"/>
      <c r="E50" s="147"/>
      <c r="F50" s="147"/>
      <c r="G50" s="150"/>
      <c r="H50" s="34">
        <f>C50+D50+E50+F50+G50</f>
        <v>0</v>
      </c>
    </row>
    <row r="51" spans="1:8" ht="11.25" customHeight="1">
      <c r="A51" s="346" t="s">
        <v>66</v>
      </c>
      <c r="B51" s="86" t="s">
        <v>231</v>
      </c>
      <c r="C51" s="158"/>
      <c r="D51" s="158"/>
      <c r="E51" s="158"/>
      <c r="F51" s="158"/>
      <c r="G51" s="196"/>
      <c r="H51" s="347"/>
    </row>
    <row r="52" spans="1:8" ht="21">
      <c r="A52" s="303" t="s">
        <v>70</v>
      </c>
      <c r="B52" s="23" t="s">
        <v>520</v>
      </c>
      <c r="C52" s="162">
        <f>SUM(C53:C55)</f>
        <v>0</v>
      </c>
      <c r="D52" s="162"/>
      <c r="E52" s="162">
        <f>SUM(E53:E55)</f>
        <v>0</v>
      </c>
      <c r="F52" s="162"/>
      <c r="G52" s="197"/>
      <c r="H52" s="163">
        <f>SUM(H53:H55)</f>
        <v>0</v>
      </c>
    </row>
    <row r="53" spans="1:8" ht="11.25" customHeight="1">
      <c r="A53" s="343" t="s">
        <v>72</v>
      </c>
      <c r="B53" s="76" t="s">
        <v>262</v>
      </c>
      <c r="C53" s="143"/>
      <c r="D53" s="143"/>
      <c r="E53" s="143"/>
      <c r="F53" s="143"/>
      <c r="G53" s="190"/>
      <c r="H53" s="34">
        <f>C53+D53+E53+F53+G53</f>
        <v>0</v>
      </c>
    </row>
    <row r="54" spans="1:8" ht="11.25" customHeight="1">
      <c r="A54" s="344" t="s">
        <v>74</v>
      </c>
      <c r="B54" s="77" t="s">
        <v>264</v>
      </c>
      <c r="C54" s="147"/>
      <c r="D54" s="147"/>
      <c r="E54" s="147"/>
      <c r="F54" s="147"/>
      <c r="G54" s="150"/>
      <c r="H54" s="34">
        <f>C54+D54+E54+F54+G54</f>
        <v>0</v>
      </c>
    </row>
    <row r="55" spans="1:8" ht="11.25" customHeight="1">
      <c r="A55" s="344" t="s">
        <v>76</v>
      </c>
      <c r="B55" s="77" t="s">
        <v>521</v>
      </c>
      <c r="C55" s="147"/>
      <c r="D55" s="147"/>
      <c r="E55" s="147"/>
      <c r="F55" s="147"/>
      <c r="G55" s="150"/>
      <c r="H55" s="34">
        <f>C55+D55+E55+F55+G55</f>
        <v>0</v>
      </c>
    </row>
    <row r="56" spans="1:8" ht="11.25" customHeight="1">
      <c r="A56" s="346" t="s">
        <v>78</v>
      </c>
      <c r="B56" s="86" t="s">
        <v>522</v>
      </c>
      <c r="C56" s="158"/>
      <c r="D56" s="158"/>
      <c r="E56" s="158"/>
      <c r="F56" s="158"/>
      <c r="G56" s="196"/>
      <c r="H56" s="34">
        <f>C56+D56+E56+F56+G56</f>
        <v>0</v>
      </c>
    </row>
    <row r="57" spans="1:8" ht="11.25" customHeight="1">
      <c r="A57" s="303" t="s">
        <v>84</v>
      </c>
      <c r="B57" s="23" t="s">
        <v>523</v>
      </c>
      <c r="C57" s="349"/>
      <c r="D57" s="349"/>
      <c r="E57" s="349"/>
      <c r="F57" s="349"/>
      <c r="G57" s="350"/>
      <c r="H57" s="351"/>
    </row>
    <row r="58" spans="1:8" ht="12.75">
      <c r="A58" s="303" t="s">
        <v>281</v>
      </c>
      <c r="B58" s="385" t="s">
        <v>524</v>
      </c>
      <c r="C58" s="162">
        <f>+C46+C52+C57</f>
        <v>83363</v>
      </c>
      <c r="D58" s="162"/>
      <c r="E58" s="162">
        <f>+E46+E52+E57</f>
        <v>2769</v>
      </c>
      <c r="F58" s="162">
        <f>+F46+F52+F57</f>
        <v>1567</v>
      </c>
      <c r="G58" s="162">
        <f>+G46+G52+G57</f>
        <v>460</v>
      </c>
      <c r="H58" s="163">
        <f>+H46+H52+H57</f>
        <v>88159</v>
      </c>
    </row>
    <row r="59" spans="1:8" ht="11.25" customHeight="1">
      <c r="A59" s="394"/>
      <c r="B59" s="384"/>
      <c r="C59" s="395"/>
      <c r="D59" s="395"/>
      <c r="E59" s="384"/>
      <c r="F59" s="384"/>
      <c r="G59" s="384"/>
      <c r="H59" s="384"/>
    </row>
    <row r="60" spans="1:8" ht="11.25" customHeight="1">
      <c r="A60" s="323" t="s">
        <v>531</v>
      </c>
      <c r="B60" s="390"/>
      <c r="C60" s="295">
        <v>14</v>
      </c>
      <c r="D60" s="295"/>
      <c r="E60" s="295"/>
      <c r="F60" s="295"/>
      <c r="G60" s="296"/>
      <c r="H60" s="25">
        <f>C60+D60+E60</f>
        <v>14</v>
      </c>
    </row>
    <row r="61" spans="1:8" ht="11.25" customHeight="1">
      <c r="A61" s="323" t="s">
        <v>483</v>
      </c>
      <c r="B61" s="390"/>
      <c r="C61" s="295">
        <v>0</v>
      </c>
      <c r="D61" s="391"/>
      <c r="E61" s="391"/>
      <c r="F61" s="391"/>
      <c r="G61" s="392"/>
      <c r="H61" s="393">
        <v>0</v>
      </c>
    </row>
  </sheetData>
  <sheetProtection selectLockedCells="1" selectUnlockedCells="1"/>
  <mergeCells count="4">
    <mergeCell ref="B3:E3"/>
    <mergeCell ref="B4:E4"/>
    <mergeCell ref="A8:H8"/>
    <mergeCell ref="A45:H45"/>
  </mergeCells>
  <printOptions/>
  <pageMargins left="0.7" right="0.5173611111111112" top="0.5833333333333334" bottom="0.5833333333333334" header="0.5118055555555555" footer="0.5118055555555555"/>
  <pageSetup horizontalDpi="300" verticalDpi="300" orientation="portrait" paperSize="9" scale="78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9"/>
  </sheetPr>
  <dimension ref="A1:H61"/>
  <sheetViews>
    <sheetView tabSelected="1" zoomScale="101" zoomScaleNormal="101" workbookViewId="0" topLeftCell="A1">
      <selection activeCell="I12" sqref="I12"/>
    </sheetView>
  </sheetViews>
  <sheetFormatPr defaultColWidth="9.00390625" defaultRowHeight="12.75"/>
  <cols>
    <col min="1" max="1" width="12.875" style="0" customWidth="1"/>
    <col min="2" max="2" width="43.375" style="0" customWidth="1"/>
    <col min="3" max="7" width="12.875" style="0" customWidth="1"/>
    <col min="8" max="8" width="14.875" style="0" customWidth="1"/>
    <col min="9" max="16384" width="12.875" style="0" customWidth="1"/>
  </cols>
  <sheetData>
    <row r="1" spans="1:8" ht="12.75">
      <c r="A1" s="325"/>
      <c r="B1" s="326"/>
      <c r="C1" s="326"/>
      <c r="D1" s="326"/>
      <c r="E1" s="326"/>
      <c r="F1" s="326"/>
      <c r="G1" s="326"/>
      <c r="H1" s="327" t="s">
        <v>536</v>
      </c>
    </row>
    <row r="2" spans="1:8" ht="12.75">
      <c r="A2" s="325"/>
      <c r="B2" s="326"/>
      <c r="C2" s="326"/>
      <c r="D2" s="326"/>
      <c r="E2" s="326"/>
      <c r="F2" s="326"/>
      <c r="G2" s="326"/>
      <c r="H2" s="369" t="s">
        <v>537</v>
      </c>
    </row>
    <row r="3" spans="1:8" ht="24">
      <c r="A3" s="370" t="s">
        <v>493</v>
      </c>
      <c r="B3" s="418" t="s">
        <v>538</v>
      </c>
      <c r="C3" s="418"/>
      <c r="D3" s="418"/>
      <c r="E3" s="418"/>
      <c r="F3" s="371"/>
      <c r="G3" s="371"/>
      <c r="H3" s="372" t="s">
        <v>535</v>
      </c>
    </row>
    <row r="4" spans="1:8" ht="24">
      <c r="A4" s="370" t="s">
        <v>459</v>
      </c>
      <c r="B4" s="419" t="s">
        <v>460</v>
      </c>
      <c r="C4" s="419"/>
      <c r="D4" s="419"/>
      <c r="E4" s="419"/>
      <c r="F4" s="373"/>
      <c r="G4" s="373"/>
      <c r="H4" s="372" t="s">
        <v>458</v>
      </c>
    </row>
    <row r="5" spans="1:8" ht="13.5">
      <c r="A5" s="374"/>
      <c r="B5" s="375"/>
      <c r="C5" s="376"/>
      <c r="D5" s="376"/>
      <c r="E5" s="377"/>
      <c r="F5" s="377"/>
      <c r="G5" s="377"/>
      <c r="H5" s="378" t="s">
        <v>461</v>
      </c>
    </row>
    <row r="6" spans="1:8" ht="37.5" customHeight="1">
      <c r="A6" s="252" t="s">
        <v>462</v>
      </c>
      <c r="B6" s="252" t="s">
        <v>463</v>
      </c>
      <c r="C6" s="252" t="s">
        <v>496</v>
      </c>
      <c r="D6" s="379" t="s">
        <v>317</v>
      </c>
      <c r="E6" s="380" t="s">
        <v>497</v>
      </c>
      <c r="F6" s="380" t="s">
        <v>498</v>
      </c>
      <c r="G6" s="13" t="s">
        <v>47</v>
      </c>
      <c r="H6" s="231" t="str">
        <f>+CONCATENATE(LEFT(ÖSSZEFÜGGÉSEK!A7,4),"2016.12.31.",CHAR(10),"Módosítás utáni")</f>
        <v>2016.12.31.
Módosítás utáni</v>
      </c>
    </row>
    <row r="7" spans="1:8" ht="11.25" customHeight="1">
      <c r="A7" s="303" t="s">
        <v>48</v>
      </c>
      <c r="B7" s="304" t="s">
        <v>49</v>
      </c>
      <c r="C7" s="304" t="s">
        <v>50</v>
      </c>
      <c r="D7" s="304" t="s">
        <v>51</v>
      </c>
      <c r="E7" s="304" t="s">
        <v>52</v>
      </c>
      <c r="F7" s="304" t="s">
        <v>53</v>
      </c>
      <c r="G7" s="265" t="s">
        <v>54</v>
      </c>
      <c r="H7" s="20" t="s">
        <v>55</v>
      </c>
    </row>
    <row r="8" spans="1:8" ht="11.25" customHeight="1">
      <c r="A8" s="414" t="s">
        <v>322</v>
      </c>
      <c r="B8" s="414"/>
      <c r="C8" s="414"/>
      <c r="D8" s="414"/>
      <c r="E8" s="414"/>
      <c r="F8" s="414"/>
      <c r="G8" s="414"/>
      <c r="H8" s="414"/>
    </row>
    <row r="9" spans="1:8" ht="11.25" customHeight="1">
      <c r="A9" s="303" t="s">
        <v>56</v>
      </c>
      <c r="B9" s="342" t="s">
        <v>499</v>
      </c>
      <c r="C9" s="162">
        <f aca="true" t="shared" si="0" ref="C9:H9">SUM(C10:C20)</f>
        <v>850</v>
      </c>
      <c r="D9" s="162">
        <f t="shared" si="0"/>
        <v>0</v>
      </c>
      <c r="E9" s="162">
        <f t="shared" si="0"/>
        <v>0</v>
      </c>
      <c r="F9" s="162">
        <f t="shared" si="0"/>
        <v>0</v>
      </c>
      <c r="G9" s="162">
        <f t="shared" si="0"/>
        <v>15</v>
      </c>
      <c r="H9" s="163">
        <f t="shared" si="0"/>
        <v>865</v>
      </c>
    </row>
    <row r="10" spans="1:8" ht="11.25" customHeight="1">
      <c r="A10" s="343" t="s">
        <v>58</v>
      </c>
      <c r="B10" s="76" t="s">
        <v>117</v>
      </c>
      <c r="C10" s="143"/>
      <c r="D10" s="143"/>
      <c r="E10" s="143"/>
      <c r="F10" s="143"/>
      <c r="G10" s="190">
        <v>108</v>
      </c>
      <c r="H10" s="34">
        <f aca="true" t="shared" si="1" ref="H10:H20">C10+D10+E10+F10+G10</f>
        <v>108</v>
      </c>
    </row>
    <row r="11" spans="1:8" ht="11.25" customHeight="1">
      <c r="A11" s="344" t="s">
        <v>60</v>
      </c>
      <c r="B11" s="77" t="s">
        <v>119</v>
      </c>
      <c r="C11" s="147">
        <v>700</v>
      </c>
      <c r="D11" s="147"/>
      <c r="E11" s="147"/>
      <c r="F11" s="147"/>
      <c r="G11" s="150"/>
      <c r="H11" s="34">
        <f t="shared" si="1"/>
        <v>700</v>
      </c>
    </row>
    <row r="12" spans="1:8" ht="11.25" customHeight="1">
      <c r="A12" s="344" t="s">
        <v>62</v>
      </c>
      <c r="B12" s="77" t="s">
        <v>121</v>
      </c>
      <c r="C12" s="147"/>
      <c r="D12" s="147"/>
      <c r="E12" s="147"/>
      <c r="F12" s="147"/>
      <c r="G12" s="150"/>
      <c r="H12" s="34">
        <f t="shared" si="1"/>
        <v>0</v>
      </c>
    </row>
    <row r="13" spans="1:8" ht="11.25" customHeight="1">
      <c r="A13" s="344" t="s">
        <v>64</v>
      </c>
      <c r="B13" s="77" t="s">
        <v>123</v>
      </c>
      <c r="C13" s="147"/>
      <c r="D13" s="147"/>
      <c r="E13" s="147"/>
      <c r="F13" s="147"/>
      <c r="G13" s="150"/>
      <c r="H13" s="34">
        <f t="shared" si="1"/>
        <v>0</v>
      </c>
    </row>
    <row r="14" spans="1:8" ht="11.25" customHeight="1">
      <c r="A14" s="344" t="s">
        <v>66</v>
      </c>
      <c r="B14" s="77" t="s">
        <v>125</v>
      </c>
      <c r="C14" s="147"/>
      <c r="D14" s="147"/>
      <c r="E14" s="147"/>
      <c r="F14" s="147"/>
      <c r="G14" s="150"/>
      <c r="H14" s="34">
        <f t="shared" si="1"/>
        <v>0</v>
      </c>
    </row>
    <row r="15" spans="1:8" ht="11.25" customHeight="1">
      <c r="A15" s="344" t="s">
        <v>68</v>
      </c>
      <c r="B15" s="77" t="s">
        <v>500</v>
      </c>
      <c r="C15" s="147">
        <v>150</v>
      </c>
      <c r="D15" s="147"/>
      <c r="E15" s="147"/>
      <c r="F15" s="147"/>
      <c r="G15" s="150">
        <v>-150</v>
      </c>
      <c r="H15" s="34">
        <f t="shared" si="1"/>
        <v>0</v>
      </c>
    </row>
    <row r="16" spans="1:8" ht="11.25" customHeight="1">
      <c r="A16" s="344" t="s">
        <v>233</v>
      </c>
      <c r="B16" s="77" t="s">
        <v>501</v>
      </c>
      <c r="C16" s="147"/>
      <c r="D16" s="147"/>
      <c r="E16" s="147"/>
      <c r="F16" s="147"/>
      <c r="G16" s="150"/>
      <c r="H16" s="34">
        <f t="shared" si="1"/>
        <v>0</v>
      </c>
    </row>
    <row r="17" spans="1:8" ht="11.25" customHeight="1">
      <c r="A17" s="344" t="s">
        <v>235</v>
      </c>
      <c r="B17" s="77" t="s">
        <v>318</v>
      </c>
      <c r="C17" s="147"/>
      <c r="D17" s="147"/>
      <c r="E17" s="147"/>
      <c r="F17" s="147"/>
      <c r="G17" s="150"/>
      <c r="H17" s="34">
        <f t="shared" si="1"/>
        <v>0</v>
      </c>
    </row>
    <row r="18" spans="1:8" ht="11.25" customHeight="1">
      <c r="A18" s="344" t="s">
        <v>237</v>
      </c>
      <c r="B18" s="77" t="s">
        <v>133</v>
      </c>
      <c r="C18" s="147"/>
      <c r="D18" s="147"/>
      <c r="E18" s="147"/>
      <c r="F18" s="147"/>
      <c r="G18" s="150"/>
      <c r="H18" s="34">
        <f t="shared" si="1"/>
        <v>0</v>
      </c>
    </row>
    <row r="19" spans="1:8" ht="11.25" customHeight="1">
      <c r="A19" s="344" t="s">
        <v>239</v>
      </c>
      <c r="B19" s="77" t="s">
        <v>135</v>
      </c>
      <c r="C19" s="147"/>
      <c r="D19" s="147"/>
      <c r="E19" s="147"/>
      <c r="F19" s="147"/>
      <c r="G19" s="150"/>
      <c r="H19" s="34">
        <f t="shared" si="1"/>
        <v>0</v>
      </c>
    </row>
    <row r="20" spans="1:8" ht="11.25" customHeight="1">
      <c r="A20" s="346" t="s">
        <v>241</v>
      </c>
      <c r="B20" s="86" t="s">
        <v>137</v>
      </c>
      <c r="C20" s="158"/>
      <c r="D20" s="158"/>
      <c r="E20" s="158"/>
      <c r="F20" s="158"/>
      <c r="G20" s="196">
        <v>57</v>
      </c>
      <c r="H20" s="34">
        <f t="shared" si="1"/>
        <v>57</v>
      </c>
    </row>
    <row r="21" spans="1:8" ht="21.75" customHeight="1">
      <c r="A21" s="303" t="s">
        <v>70</v>
      </c>
      <c r="B21" s="342" t="s">
        <v>502</v>
      </c>
      <c r="C21" s="162">
        <f>SUM(C22:C24)</f>
        <v>0</v>
      </c>
      <c r="D21" s="162"/>
      <c r="E21" s="162">
        <f>SUM(E22:E24)</f>
        <v>0</v>
      </c>
      <c r="F21" s="162">
        <f>SUM(F22:F24)</f>
        <v>0</v>
      </c>
      <c r="G21" s="162">
        <f>SUM(G22:G24)</f>
        <v>1359</v>
      </c>
      <c r="H21" s="163">
        <f>SUM(H22:H24)</f>
        <v>1359</v>
      </c>
    </row>
    <row r="22" spans="1:8" ht="11.25" customHeight="1">
      <c r="A22" s="343" t="s">
        <v>72</v>
      </c>
      <c r="B22" s="76" t="s">
        <v>73</v>
      </c>
      <c r="C22" s="143"/>
      <c r="D22" s="143"/>
      <c r="E22" s="143"/>
      <c r="F22" s="143"/>
      <c r="G22" s="190"/>
      <c r="H22" s="34">
        <f>C22+D22+E22+F22+G22</f>
        <v>0</v>
      </c>
    </row>
    <row r="23" spans="1:8" ht="22.5">
      <c r="A23" s="344" t="s">
        <v>74</v>
      </c>
      <c r="B23" s="77" t="s">
        <v>503</v>
      </c>
      <c r="C23" s="147"/>
      <c r="D23" s="147"/>
      <c r="E23" s="147"/>
      <c r="F23" s="147"/>
      <c r="G23" s="150"/>
      <c r="H23" s="34">
        <f>C23+D23+E23+F23+G23</f>
        <v>0</v>
      </c>
    </row>
    <row r="24" spans="1:8" ht="22.5">
      <c r="A24" s="344" t="s">
        <v>76</v>
      </c>
      <c r="B24" s="77" t="s">
        <v>504</v>
      </c>
      <c r="C24" s="147"/>
      <c r="D24" s="147"/>
      <c r="E24" s="147"/>
      <c r="F24" s="147"/>
      <c r="G24" s="150">
        <v>1359</v>
      </c>
      <c r="H24" s="34">
        <f>C24+D24+E24+F24+G24</f>
        <v>1359</v>
      </c>
    </row>
    <row r="25" spans="1:8" ht="11.25" customHeight="1">
      <c r="A25" s="346" t="s">
        <v>78</v>
      </c>
      <c r="B25" s="86" t="s">
        <v>505</v>
      </c>
      <c r="C25" s="158"/>
      <c r="D25" s="158"/>
      <c r="E25" s="158"/>
      <c r="F25" s="158"/>
      <c r="G25" s="196"/>
      <c r="H25" s="34">
        <f>C25+D25+E25+F25+G25</f>
        <v>0</v>
      </c>
    </row>
    <row r="26" spans="1:8" ht="11.25" customHeight="1">
      <c r="A26" s="303" t="s">
        <v>84</v>
      </c>
      <c r="B26" s="23" t="s">
        <v>337</v>
      </c>
      <c r="C26" s="349"/>
      <c r="D26" s="349"/>
      <c r="E26" s="349"/>
      <c r="F26" s="349"/>
      <c r="G26" s="350"/>
      <c r="H26" s="351"/>
    </row>
    <row r="27" spans="1:8" ht="21" customHeight="1">
      <c r="A27" s="303" t="s">
        <v>281</v>
      </c>
      <c r="B27" s="23" t="s">
        <v>506</v>
      </c>
      <c r="C27" s="162">
        <f>+C28+C29</f>
        <v>0</v>
      </c>
      <c r="D27" s="162"/>
      <c r="E27" s="162">
        <f>+E28+E29</f>
        <v>0</v>
      </c>
      <c r="F27" s="162">
        <f>+F28+F29</f>
        <v>0</v>
      </c>
      <c r="G27" s="162">
        <f>+G28+G29</f>
        <v>0</v>
      </c>
      <c r="H27" s="163">
        <f>+H28+H29</f>
        <v>0</v>
      </c>
    </row>
    <row r="28" spans="1:8" ht="23.25" customHeight="1">
      <c r="A28" s="343" t="s">
        <v>100</v>
      </c>
      <c r="B28" s="76" t="s">
        <v>503</v>
      </c>
      <c r="C28" s="143"/>
      <c r="D28" s="143"/>
      <c r="E28" s="143"/>
      <c r="F28" s="143"/>
      <c r="G28" s="190"/>
      <c r="H28" s="348"/>
    </row>
    <row r="29" spans="1:8" ht="22.5">
      <c r="A29" s="344" t="s">
        <v>102</v>
      </c>
      <c r="B29" s="77" t="s">
        <v>507</v>
      </c>
      <c r="C29" s="147"/>
      <c r="D29" s="147"/>
      <c r="E29" s="147"/>
      <c r="F29" s="147"/>
      <c r="G29" s="150"/>
      <c r="H29" s="34">
        <f>C29+D29+E29</f>
        <v>0</v>
      </c>
    </row>
    <row r="30" spans="1:8" ht="11.25" customHeight="1">
      <c r="A30" s="346" t="s">
        <v>104</v>
      </c>
      <c r="B30" s="86" t="s">
        <v>508</v>
      </c>
      <c r="C30" s="158"/>
      <c r="D30" s="158"/>
      <c r="E30" s="158"/>
      <c r="F30" s="158"/>
      <c r="G30" s="196"/>
      <c r="H30" s="347"/>
    </row>
    <row r="31" spans="1:8" ht="12.75">
      <c r="A31" s="303" t="s">
        <v>114</v>
      </c>
      <c r="B31" s="23" t="s">
        <v>509</v>
      </c>
      <c r="C31" s="162">
        <f>+C32+C33+C34</f>
        <v>0</v>
      </c>
      <c r="D31" s="162"/>
      <c r="E31" s="162">
        <f>+E32+E33+E34</f>
        <v>4</v>
      </c>
      <c r="F31" s="162">
        <f>+F32+F33+F34</f>
        <v>0</v>
      </c>
      <c r="G31" s="162">
        <f>+G32+G33+G34</f>
        <v>27</v>
      </c>
      <c r="H31" s="163">
        <f>+H32+H33+H34</f>
        <v>31</v>
      </c>
    </row>
    <row r="32" spans="1:8" ht="11.25" customHeight="1">
      <c r="A32" s="343" t="s">
        <v>116</v>
      </c>
      <c r="B32" s="76" t="s">
        <v>141</v>
      </c>
      <c r="C32" s="143"/>
      <c r="D32" s="143"/>
      <c r="E32" s="143"/>
      <c r="F32" s="143"/>
      <c r="G32" s="190"/>
      <c r="H32" s="34">
        <f>C32+D32+E32+F32+G32</f>
        <v>0</v>
      </c>
    </row>
    <row r="33" spans="1:8" ht="11.25" customHeight="1">
      <c r="A33" s="344" t="s">
        <v>118</v>
      </c>
      <c r="B33" s="77" t="s">
        <v>143</v>
      </c>
      <c r="C33" s="147"/>
      <c r="D33" s="147"/>
      <c r="E33" s="147"/>
      <c r="F33" s="147"/>
      <c r="G33" s="150"/>
      <c r="H33" s="34">
        <f>C33+D33+E33+F33+G33</f>
        <v>0</v>
      </c>
    </row>
    <row r="34" spans="1:8" ht="12.75">
      <c r="A34" s="346" t="s">
        <v>120</v>
      </c>
      <c r="B34" s="86" t="s">
        <v>145</v>
      </c>
      <c r="C34" s="158"/>
      <c r="D34" s="158"/>
      <c r="E34" s="158">
        <v>4</v>
      </c>
      <c r="F34" s="158"/>
      <c r="G34" s="396">
        <v>27</v>
      </c>
      <c r="H34" s="34">
        <f>C34+D34+E34+F34+G34</f>
        <v>31</v>
      </c>
    </row>
    <row r="35" spans="1:8" ht="12" customHeight="1">
      <c r="A35" s="303" t="s">
        <v>138</v>
      </c>
      <c r="B35" s="23" t="s">
        <v>339</v>
      </c>
      <c r="C35" s="349"/>
      <c r="D35" s="349"/>
      <c r="E35" s="349"/>
      <c r="F35" s="349"/>
      <c r="G35" s="350"/>
      <c r="H35" s="351"/>
    </row>
    <row r="36" spans="1:8" ht="12" customHeight="1">
      <c r="A36" s="303" t="s">
        <v>298</v>
      </c>
      <c r="B36" s="23" t="s">
        <v>510</v>
      </c>
      <c r="C36" s="349"/>
      <c r="D36" s="349"/>
      <c r="E36" s="349"/>
      <c r="F36" s="349"/>
      <c r="G36" s="350"/>
      <c r="H36" s="351"/>
    </row>
    <row r="37" spans="1:8" ht="21">
      <c r="A37" s="303" t="s">
        <v>160</v>
      </c>
      <c r="B37" s="23" t="s">
        <v>511</v>
      </c>
      <c r="C37" s="162">
        <f>+C9+C21+C26+C27+C31+C35+C36</f>
        <v>850</v>
      </c>
      <c r="D37" s="162"/>
      <c r="E37" s="162">
        <f>+E9+E21+E26+E27+E31+E35+E36</f>
        <v>4</v>
      </c>
      <c r="F37" s="162">
        <f>+F9+F21+F26+F27+F31+F35+F36</f>
        <v>0</v>
      </c>
      <c r="G37" s="162">
        <f>+G9+G21+G26+G27+G31+G35+G36</f>
        <v>1401</v>
      </c>
      <c r="H37" s="163">
        <f>+H9+H21+H26+H27+H31+H35+H36</f>
        <v>2255</v>
      </c>
    </row>
    <row r="38" spans="1:8" ht="12.75">
      <c r="A38" s="288" t="s">
        <v>307</v>
      </c>
      <c r="B38" s="23" t="s">
        <v>512</v>
      </c>
      <c r="C38" s="162">
        <f>+C39+C40+C41</f>
        <v>99900</v>
      </c>
      <c r="D38" s="162"/>
      <c r="E38" s="162">
        <f>+E39+E40+E41</f>
        <v>2197</v>
      </c>
      <c r="F38" s="162">
        <f>+F39+F40+F41</f>
        <v>2583</v>
      </c>
      <c r="G38" s="162">
        <f>+G39+G40+G41</f>
        <v>-851</v>
      </c>
      <c r="H38" s="163">
        <f>+H39+H40+H41</f>
        <v>103829</v>
      </c>
    </row>
    <row r="39" spans="1:8" ht="12.75" customHeight="1">
      <c r="A39" s="343" t="s">
        <v>513</v>
      </c>
      <c r="B39" s="76" t="s">
        <v>395</v>
      </c>
      <c r="C39" s="143"/>
      <c r="D39" s="143"/>
      <c r="E39" s="143">
        <v>1507</v>
      </c>
      <c r="F39" s="143"/>
      <c r="G39" s="190"/>
      <c r="H39" s="34">
        <f>C39+D39+E39+F39+G39</f>
        <v>1507</v>
      </c>
    </row>
    <row r="40" spans="1:8" ht="11.25" customHeight="1">
      <c r="A40" s="344" t="s">
        <v>514</v>
      </c>
      <c r="B40" s="77" t="s">
        <v>515</v>
      </c>
      <c r="C40" s="147"/>
      <c r="D40" s="147"/>
      <c r="E40" s="147"/>
      <c r="F40" s="147"/>
      <c r="G40" s="150"/>
      <c r="H40" s="34">
        <f>C40+D40+E40+F40+G40</f>
        <v>0</v>
      </c>
    </row>
    <row r="41" spans="1:8" ht="22.5">
      <c r="A41" s="346" t="s">
        <v>516</v>
      </c>
      <c r="B41" s="86" t="s">
        <v>517</v>
      </c>
      <c r="C41" s="158">
        <v>99900</v>
      </c>
      <c r="D41" s="158"/>
      <c r="E41" s="158">
        <v>690</v>
      </c>
      <c r="F41" s="158">
        <v>2583</v>
      </c>
      <c r="G41" s="196">
        <v>-851</v>
      </c>
      <c r="H41" s="34">
        <f>C41+D41+E41+F41+G41</f>
        <v>102322</v>
      </c>
    </row>
    <row r="42" spans="1:8" ht="12.75">
      <c r="A42" s="288" t="s">
        <v>309</v>
      </c>
      <c r="B42" s="397" t="s">
        <v>518</v>
      </c>
      <c r="C42" s="162">
        <f>+C37+C38</f>
        <v>100750</v>
      </c>
      <c r="D42" s="352"/>
      <c r="E42" s="352">
        <f>+E37+E38</f>
        <v>2201</v>
      </c>
      <c r="F42" s="352">
        <f>+F37+F38</f>
        <v>2583</v>
      </c>
      <c r="G42" s="352">
        <f>+G37+G38</f>
        <v>550</v>
      </c>
      <c r="H42" s="187">
        <f>+H37+H38</f>
        <v>106084</v>
      </c>
    </row>
    <row r="43" spans="1:8" ht="11.25" customHeight="1">
      <c r="A43" s="280"/>
      <c r="B43" s="281"/>
      <c r="C43" s="282"/>
      <c r="D43" s="282"/>
      <c r="E43" s="383"/>
      <c r="F43" s="383"/>
      <c r="G43" s="383"/>
      <c r="H43" s="383"/>
    </row>
    <row r="44" spans="1:8" ht="11.25" customHeight="1">
      <c r="A44" s="356"/>
      <c r="B44" s="355"/>
      <c r="C44" s="357"/>
      <c r="D44" s="357"/>
      <c r="E44" s="384"/>
      <c r="F44" s="384"/>
      <c r="G44" s="384"/>
      <c r="H44" s="384"/>
    </row>
    <row r="45" spans="1:8" ht="11.25" customHeight="1">
      <c r="A45" s="414" t="s">
        <v>323</v>
      </c>
      <c r="B45" s="414"/>
      <c r="C45" s="414"/>
      <c r="D45" s="414"/>
      <c r="E45" s="414"/>
      <c r="F45" s="414"/>
      <c r="G45" s="414"/>
      <c r="H45" s="414"/>
    </row>
    <row r="46" spans="1:8" ht="17.25" customHeight="1">
      <c r="A46" s="398" t="s">
        <v>56</v>
      </c>
      <c r="B46" s="22" t="s">
        <v>519</v>
      </c>
      <c r="C46" s="162">
        <f>SUM(C47:C51)</f>
        <v>100115</v>
      </c>
      <c r="D46" s="162"/>
      <c r="E46" s="162">
        <f>SUM(E47:E51)</f>
        <v>2201</v>
      </c>
      <c r="F46" s="162">
        <f>SUM(F47:F51)</f>
        <v>2583</v>
      </c>
      <c r="G46" s="162">
        <f>SUM(G47:G51)</f>
        <v>916</v>
      </c>
      <c r="H46" s="163">
        <f>SUM(H47:H51)</f>
        <v>105815</v>
      </c>
    </row>
    <row r="47" spans="1:8" ht="11.25" customHeight="1">
      <c r="A47" s="343" t="s">
        <v>58</v>
      </c>
      <c r="B47" s="76" t="s">
        <v>226</v>
      </c>
      <c r="C47" s="143">
        <v>61420</v>
      </c>
      <c r="D47" s="143"/>
      <c r="E47" s="143">
        <v>1729</v>
      </c>
      <c r="F47" s="143">
        <v>217</v>
      </c>
      <c r="G47" s="151">
        <v>4142</v>
      </c>
      <c r="H47" s="34">
        <f>C47+D47+E47+F47+G47</f>
        <v>67508</v>
      </c>
    </row>
    <row r="48" spans="1:8" ht="22.5">
      <c r="A48" s="344" t="s">
        <v>60</v>
      </c>
      <c r="B48" s="77" t="s">
        <v>227</v>
      </c>
      <c r="C48" s="147">
        <v>16665</v>
      </c>
      <c r="D48" s="147"/>
      <c r="E48" s="147">
        <v>468</v>
      </c>
      <c r="F48" s="147">
        <v>58</v>
      </c>
      <c r="G48" s="150">
        <v>1071</v>
      </c>
      <c r="H48" s="34">
        <f>C48+D48+E48+F48+G48</f>
        <v>18262</v>
      </c>
    </row>
    <row r="49" spans="1:8" ht="11.25" customHeight="1">
      <c r="A49" s="344" t="s">
        <v>62</v>
      </c>
      <c r="B49" s="77" t="s">
        <v>228</v>
      </c>
      <c r="C49" s="147">
        <v>22030</v>
      </c>
      <c r="D49" s="147"/>
      <c r="E49" s="147">
        <v>-122</v>
      </c>
      <c r="F49" s="147"/>
      <c r="G49" s="150">
        <v>-1989</v>
      </c>
      <c r="H49" s="34">
        <f>C49+D49+E49+F49+G49</f>
        <v>19919</v>
      </c>
    </row>
    <row r="50" spans="1:8" ht="11.25" customHeight="1">
      <c r="A50" s="344" t="s">
        <v>64</v>
      </c>
      <c r="B50" s="77" t="s">
        <v>229</v>
      </c>
      <c r="C50" s="147"/>
      <c r="D50" s="147"/>
      <c r="E50" s="147">
        <v>126</v>
      </c>
      <c r="F50" s="147">
        <v>2308</v>
      </c>
      <c r="G50" s="150">
        <v>-2308</v>
      </c>
      <c r="H50" s="34">
        <f>C50+D50+E50+F50+G50</f>
        <v>126</v>
      </c>
    </row>
    <row r="51" spans="1:8" ht="11.25" customHeight="1">
      <c r="A51" s="346" t="s">
        <v>66</v>
      </c>
      <c r="B51" s="86" t="s">
        <v>231</v>
      </c>
      <c r="C51" s="158"/>
      <c r="D51" s="158"/>
      <c r="E51" s="158"/>
      <c r="F51" s="158"/>
      <c r="G51" s="196"/>
      <c r="H51" s="34">
        <f>C51+D51+E51+F51+G51</f>
        <v>0</v>
      </c>
    </row>
    <row r="52" spans="1:8" ht="21">
      <c r="A52" s="303" t="s">
        <v>70</v>
      </c>
      <c r="B52" s="23" t="s">
        <v>520</v>
      </c>
      <c r="C52" s="162">
        <f>SUM(C53:C55)</f>
        <v>635</v>
      </c>
      <c r="D52" s="399"/>
      <c r="E52" s="162">
        <f>SUM(E53:E55)</f>
        <v>0</v>
      </c>
      <c r="F52" s="162">
        <f>SUM(F53:F55)</f>
        <v>0</v>
      </c>
      <c r="G52" s="162">
        <f>SUM(G53:G55)</f>
        <v>-366</v>
      </c>
      <c r="H52" s="163">
        <f>SUM(H53:H55)</f>
        <v>269</v>
      </c>
    </row>
    <row r="53" spans="1:8" ht="11.25" customHeight="1">
      <c r="A53" s="343" t="s">
        <v>72</v>
      </c>
      <c r="B53" s="76" t="s">
        <v>262</v>
      </c>
      <c r="C53" s="143">
        <v>635</v>
      </c>
      <c r="D53" s="143"/>
      <c r="E53" s="143"/>
      <c r="F53" s="143"/>
      <c r="G53" s="151">
        <v>-366</v>
      </c>
      <c r="H53" s="34">
        <f>C53+D53+E53+F53+G53</f>
        <v>269</v>
      </c>
    </row>
    <row r="54" spans="1:8" ht="11.25" customHeight="1">
      <c r="A54" s="344" t="s">
        <v>74</v>
      </c>
      <c r="B54" s="77" t="s">
        <v>264</v>
      </c>
      <c r="C54" s="147"/>
      <c r="D54" s="147"/>
      <c r="E54" s="147"/>
      <c r="F54" s="147"/>
      <c r="G54" s="150"/>
      <c r="H54" s="34">
        <f>C54+D54+E54+F54+G54</f>
        <v>0</v>
      </c>
    </row>
    <row r="55" spans="1:8" ht="11.25" customHeight="1">
      <c r="A55" s="344" t="s">
        <v>76</v>
      </c>
      <c r="B55" s="77" t="s">
        <v>521</v>
      </c>
      <c r="C55" s="147"/>
      <c r="D55" s="147"/>
      <c r="E55" s="147"/>
      <c r="F55" s="147"/>
      <c r="G55" s="150"/>
      <c r="H55" s="34">
        <f>C55+D55+E55+F55+G55</f>
        <v>0</v>
      </c>
    </row>
    <row r="56" spans="1:8" ht="22.5">
      <c r="A56" s="346" t="s">
        <v>78</v>
      </c>
      <c r="B56" s="86" t="s">
        <v>522</v>
      </c>
      <c r="C56" s="158"/>
      <c r="D56" s="158"/>
      <c r="E56" s="158"/>
      <c r="F56" s="158"/>
      <c r="G56" s="196"/>
      <c r="H56" s="34">
        <f>C56+D56+E56+F56+G56</f>
        <v>0</v>
      </c>
    </row>
    <row r="57" spans="1:8" ht="11.25" customHeight="1">
      <c r="A57" s="303" t="s">
        <v>84</v>
      </c>
      <c r="B57" s="23" t="s">
        <v>523</v>
      </c>
      <c r="C57" s="349"/>
      <c r="D57" s="349"/>
      <c r="E57" s="349"/>
      <c r="F57" s="349"/>
      <c r="G57" s="350"/>
      <c r="H57" s="351"/>
    </row>
    <row r="58" spans="1:8" ht="12.75">
      <c r="A58" s="303" t="s">
        <v>281</v>
      </c>
      <c r="B58" s="385" t="s">
        <v>524</v>
      </c>
      <c r="C58" s="162">
        <f>+C46+C52+C57</f>
        <v>100750</v>
      </c>
      <c r="D58" s="162"/>
      <c r="E58" s="162">
        <f>+E46+E52+E57</f>
        <v>2201</v>
      </c>
      <c r="F58" s="162">
        <f>+F46+F52+F57</f>
        <v>2583</v>
      </c>
      <c r="G58" s="162">
        <f>+G46+G52+G57</f>
        <v>550</v>
      </c>
      <c r="H58" s="163">
        <f>+H46+H52+H57</f>
        <v>106084</v>
      </c>
    </row>
    <row r="59" spans="1:8" ht="11.25" customHeight="1">
      <c r="A59" s="394"/>
      <c r="B59" s="384"/>
      <c r="C59" s="395"/>
      <c r="D59" s="395"/>
      <c r="E59" s="384"/>
      <c r="F59" s="384"/>
      <c r="G59" s="384"/>
      <c r="H59" s="384"/>
    </row>
    <row r="60" spans="1:8" ht="11.25" customHeight="1">
      <c r="A60" s="323" t="s">
        <v>531</v>
      </c>
      <c r="B60" s="390"/>
      <c r="C60" s="295">
        <v>23</v>
      </c>
      <c r="D60" s="295"/>
      <c r="E60" s="295"/>
      <c r="F60" s="295"/>
      <c r="G60" s="296"/>
      <c r="H60" s="25">
        <f>C60+D60+E60</f>
        <v>23</v>
      </c>
    </row>
    <row r="61" spans="1:8" ht="11.25" customHeight="1">
      <c r="A61" s="323" t="s">
        <v>483</v>
      </c>
      <c r="B61" s="390"/>
      <c r="C61" s="295">
        <v>0</v>
      </c>
      <c r="D61" s="391"/>
      <c r="E61" s="391"/>
      <c r="F61" s="391"/>
      <c r="G61" s="392"/>
      <c r="H61" s="393">
        <v>0</v>
      </c>
    </row>
  </sheetData>
  <sheetProtection selectLockedCells="1" selectUnlockedCells="1"/>
  <mergeCells count="4">
    <mergeCell ref="B3:E3"/>
    <mergeCell ref="B4:E4"/>
    <mergeCell ref="A8:H8"/>
    <mergeCell ref="A45:H45"/>
  </mergeCells>
  <printOptions/>
  <pageMargins left="0.17222222222222222" right="0.03958333333333333" top="0.18888888888888888" bottom="0.18888888888888888" header="0.5118055555555555" footer="0.5118055555555555"/>
  <pageSetup horizontalDpi="300" verticalDpi="300" orientation="portrait" paperSize="9" scale="8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="101" zoomScaleNormal="101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L161"/>
  <sheetViews>
    <sheetView zoomScale="101" zoomScaleNormal="101" zoomScaleSheetLayoutView="100" workbookViewId="0" topLeftCell="A126">
      <selection activeCell="G120" sqref="G120"/>
    </sheetView>
  </sheetViews>
  <sheetFormatPr defaultColWidth="9.00390625" defaultRowHeight="12.75"/>
  <cols>
    <col min="1" max="1" width="9.50390625" style="9" customWidth="1"/>
    <col min="2" max="2" width="62.875" style="9" customWidth="1"/>
    <col min="3" max="3" width="11.50390625" style="10" customWidth="1"/>
    <col min="4" max="4" width="11.875" style="11" customWidth="1"/>
    <col min="5" max="5" width="11.00390625" style="11" customWidth="1"/>
    <col min="6" max="6" width="10.50390625" style="11" customWidth="1"/>
    <col min="7" max="7" width="11.00390625" style="11" customWidth="1"/>
    <col min="8" max="8" width="15.875" style="11" customWidth="1"/>
    <col min="9" max="16384" width="9.375" style="11" customWidth="1"/>
  </cols>
  <sheetData>
    <row r="1" spans="1:8" ht="15.75" customHeight="1">
      <c r="A1" s="400" t="s">
        <v>38</v>
      </c>
      <c r="B1" s="400"/>
      <c r="C1" s="400"/>
      <c r="D1" s="400"/>
      <c r="E1" s="400"/>
      <c r="F1" s="400"/>
      <c r="G1" s="400"/>
      <c r="H1" s="400"/>
    </row>
    <row r="2" spans="1:8" ht="15.75" customHeight="1">
      <c r="A2" s="401" t="s">
        <v>39</v>
      </c>
      <c r="B2" s="401"/>
      <c r="C2" s="12"/>
      <c r="H2" s="12" t="s">
        <v>40</v>
      </c>
    </row>
    <row r="3" spans="1:8" ht="12.75" customHeight="1">
      <c r="A3" s="402" t="s">
        <v>41</v>
      </c>
      <c r="B3" s="403" t="s">
        <v>42</v>
      </c>
      <c r="C3" s="404" t="str">
        <f>+CONCATENATE(LEFT(ÖSSZEFÜGGÉSEK!A6,4),". évi")</f>
        <v>2016. évi</v>
      </c>
      <c r="D3" s="404"/>
      <c r="E3" s="404"/>
      <c r="F3" s="404"/>
      <c r="G3" s="404"/>
      <c r="H3" s="404"/>
    </row>
    <row r="4" spans="1:8" ht="35.25" customHeight="1">
      <c r="A4" s="402"/>
      <c r="B4" s="403"/>
      <c r="C4" s="14" t="s">
        <v>43</v>
      </c>
      <c r="D4" s="14" t="s">
        <v>44</v>
      </c>
      <c r="E4" s="14" t="s">
        <v>45</v>
      </c>
      <c r="F4" s="14" t="s">
        <v>46</v>
      </c>
      <c r="G4" s="14" t="s">
        <v>47</v>
      </c>
      <c r="H4" s="15" t="str">
        <f>+CONCATENATE(LEFT(ÖSSZEFÜGGÉSEK!A6,4),".12.31.",CHAR(10),"Módosítás utáni")</f>
        <v>2016.12.31.
Módosítás utáni</v>
      </c>
    </row>
    <row r="5" spans="1:8" s="21" customFormat="1" ht="12" customHeight="1">
      <c r="A5" s="16" t="s">
        <v>48</v>
      </c>
      <c r="B5" s="17" t="s">
        <v>49</v>
      </c>
      <c r="C5" s="17" t="s">
        <v>50</v>
      </c>
      <c r="D5" s="17" t="s">
        <v>51</v>
      </c>
      <c r="E5" s="18" t="s">
        <v>52</v>
      </c>
      <c r="F5" s="19" t="s">
        <v>53</v>
      </c>
      <c r="G5" s="19" t="s">
        <v>54</v>
      </c>
      <c r="H5" s="20" t="s">
        <v>55</v>
      </c>
    </row>
    <row r="6" spans="1:8" s="26" customFormat="1" ht="12" customHeight="1">
      <c r="A6" s="22" t="s">
        <v>56</v>
      </c>
      <c r="B6" s="23" t="s">
        <v>57</v>
      </c>
      <c r="C6" s="24">
        <f aca="true" t="shared" si="0" ref="C6:H6">+C7+C8+C9+C10+C11+C12</f>
        <v>392936</v>
      </c>
      <c r="D6" s="24">
        <f t="shared" si="0"/>
        <v>0</v>
      </c>
      <c r="E6" s="24">
        <f t="shared" si="0"/>
        <v>4463</v>
      </c>
      <c r="F6" s="24">
        <f t="shared" si="0"/>
        <v>5923</v>
      </c>
      <c r="G6" s="24">
        <f t="shared" si="0"/>
        <v>21408</v>
      </c>
      <c r="H6" s="25">
        <f t="shared" si="0"/>
        <v>424730</v>
      </c>
    </row>
    <row r="7" spans="1:8" s="26" customFormat="1" ht="12" customHeight="1">
      <c r="A7" s="27" t="s">
        <v>58</v>
      </c>
      <c r="B7" s="28" t="s">
        <v>59</v>
      </c>
      <c r="C7" s="29">
        <v>176307</v>
      </c>
      <c r="D7" s="29"/>
      <c r="E7" s="29"/>
      <c r="F7" s="29"/>
      <c r="G7" s="29">
        <v>149</v>
      </c>
      <c r="H7" s="30">
        <f aca="true" t="shared" si="1" ref="H7:H12">C7+D7+E7+F7+G7</f>
        <v>176456</v>
      </c>
    </row>
    <row r="8" spans="1:8" s="26" customFormat="1" ht="12" customHeight="1">
      <c r="A8" s="31" t="s">
        <v>60</v>
      </c>
      <c r="B8" s="32" t="s">
        <v>61</v>
      </c>
      <c r="C8" s="33">
        <v>88856</v>
      </c>
      <c r="D8" s="33"/>
      <c r="E8" s="33"/>
      <c r="F8" s="33">
        <v>1164</v>
      </c>
      <c r="G8" s="33"/>
      <c r="H8" s="34">
        <f t="shared" si="1"/>
        <v>90020</v>
      </c>
    </row>
    <row r="9" spans="1:8" s="26" customFormat="1" ht="12" customHeight="1">
      <c r="A9" s="31" t="s">
        <v>62</v>
      </c>
      <c r="B9" s="32" t="s">
        <v>63</v>
      </c>
      <c r="C9" s="33">
        <v>122176</v>
      </c>
      <c r="D9" s="33"/>
      <c r="E9" s="33">
        <v>2410</v>
      </c>
      <c r="F9" s="33">
        <v>4036</v>
      </c>
      <c r="G9" s="33"/>
      <c r="H9" s="34">
        <f t="shared" si="1"/>
        <v>128622</v>
      </c>
    </row>
    <row r="10" spans="1:8" s="26" customFormat="1" ht="12" customHeight="1">
      <c r="A10" s="31" t="s">
        <v>64</v>
      </c>
      <c r="B10" s="32" t="s">
        <v>65</v>
      </c>
      <c r="C10" s="33">
        <v>5597</v>
      </c>
      <c r="D10" s="33"/>
      <c r="E10" s="33">
        <v>73</v>
      </c>
      <c r="F10" s="33"/>
      <c r="G10" s="33"/>
      <c r="H10" s="34">
        <f t="shared" si="1"/>
        <v>5670</v>
      </c>
    </row>
    <row r="11" spans="1:8" s="26" customFormat="1" ht="12" customHeight="1">
      <c r="A11" s="31" t="s">
        <v>66</v>
      </c>
      <c r="B11" s="35" t="s">
        <v>67</v>
      </c>
      <c r="C11" s="33"/>
      <c r="D11" s="33"/>
      <c r="E11" s="33">
        <v>1980</v>
      </c>
      <c r="F11" s="33">
        <v>723</v>
      </c>
      <c r="G11" s="33">
        <v>21259</v>
      </c>
      <c r="H11" s="34">
        <f t="shared" si="1"/>
        <v>23962</v>
      </c>
    </row>
    <row r="12" spans="1:8" s="26" customFormat="1" ht="12" customHeight="1">
      <c r="A12" s="36" t="s">
        <v>68</v>
      </c>
      <c r="B12" s="37" t="s">
        <v>69</v>
      </c>
      <c r="C12" s="38"/>
      <c r="D12" s="38"/>
      <c r="E12" s="38"/>
      <c r="F12" s="38"/>
      <c r="G12" s="38"/>
      <c r="H12" s="39">
        <f t="shared" si="1"/>
        <v>0</v>
      </c>
    </row>
    <row r="13" spans="1:8" s="26" customFormat="1" ht="24.75" customHeight="1">
      <c r="A13" s="22" t="s">
        <v>70</v>
      </c>
      <c r="B13" s="40" t="s">
        <v>71</v>
      </c>
      <c r="C13" s="24">
        <f aca="true" t="shared" si="2" ref="C13:H13">+C14+C15+C16+C17+C18</f>
        <v>311</v>
      </c>
      <c r="D13" s="24">
        <f t="shared" si="2"/>
        <v>438187</v>
      </c>
      <c r="E13" s="24">
        <f t="shared" si="2"/>
        <v>505</v>
      </c>
      <c r="F13" s="24">
        <f t="shared" si="2"/>
        <v>11455</v>
      </c>
      <c r="G13" s="24">
        <f t="shared" si="2"/>
        <v>1359</v>
      </c>
      <c r="H13" s="25">
        <f t="shared" si="2"/>
        <v>451817</v>
      </c>
    </row>
    <row r="14" spans="1:8" s="26" customFormat="1" ht="12" customHeight="1">
      <c r="A14" s="41" t="s">
        <v>72</v>
      </c>
      <c r="B14" s="42" t="s">
        <v>73</v>
      </c>
      <c r="C14" s="43"/>
      <c r="D14" s="43"/>
      <c r="E14" s="29"/>
      <c r="F14" s="44"/>
      <c r="G14" s="44"/>
      <c r="H14" s="30">
        <f>C14+D14</f>
        <v>0</v>
      </c>
    </row>
    <row r="15" spans="1:8" s="26" customFormat="1" ht="12" customHeight="1">
      <c r="A15" s="31" t="s">
        <v>74</v>
      </c>
      <c r="B15" s="32" t="s">
        <v>75</v>
      </c>
      <c r="C15" s="33"/>
      <c r="D15" s="33"/>
      <c r="E15" s="33"/>
      <c r="F15" s="45"/>
      <c r="G15" s="45"/>
      <c r="H15" s="34">
        <f>C15+D15</f>
        <v>0</v>
      </c>
    </row>
    <row r="16" spans="1:8" s="26" customFormat="1" ht="12" customHeight="1">
      <c r="A16" s="31" t="s">
        <v>76</v>
      </c>
      <c r="B16" s="32" t="s">
        <v>77</v>
      </c>
      <c r="C16" s="33"/>
      <c r="D16" s="33"/>
      <c r="E16" s="33"/>
      <c r="F16" s="45"/>
      <c r="G16" s="45"/>
      <c r="H16" s="34">
        <f>C16+D16</f>
        <v>0</v>
      </c>
    </row>
    <row r="17" spans="1:8" s="26" customFormat="1" ht="12" customHeight="1">
      <c r="A17" s="31" t="s">
        <v>78</v>
      </c>
      <c r="B17" s="32" t="s">
        <v>79</v>
      </c>
      <c r="C17" s="33"/>
      <c r="D17" s="33"/>
      <c r="E17" s="33"/>
      <c r="F17" s="45"/>
      <c r="G17" s="45"/>
      <c r="H17" s="34">
        <f>C17+D17</f>
        <v>0</v>
      </c>
    </row>
    <row r="18" spans="1:8" s="26" customFormat="1" ht="12" customHeight="1">
      <c r="A18" s="31" t="s">
        <v>80</v>
      </c>
      <c r="B18" s="32" t="s">
        <v>81</v>
      </c>
      <c r="C18" s="33">
        <v>311</v>
      </c>
      <c r="D18" s="33">
        <v>438187</v>
      </c>
      <c r="E18" s="33">
        <v>505</v>
      </c>
      <c r="F18" s="45">
        <v>11455</v>
      </c>
      <c r="G18" s="45">
        <v>1359</v>
      </c>
      <c r="H18" s="34">
        <f>C18+D18+E18+F18+G18</f>
        <v>451817</v>
      </c>
    </row>
    <row r="19" spans="1:8" s="26" customFormat="1" ht="12" customHeight="1">
      <c r="A19" s="46" t="s">
        <v>82</v>
      </c>
      <c r="B19" s="47" t="s">
        <v>83</v>
      </c>
      <c r="C19" s="48"/>
      <c r="D19" s="48"/>
      <c r="E19" s="38"/>
      <c r="F19" s="49"/>
      <c r="G19" s="49"/>
      <c r="H19" s="39">
        <f>C19+D19</f>
        <v>0</v>
      </c>
    </row>
    <row r="20" spans="1:8" s="26" customFormat="1" ht="21" customHeight="1">
      <c r="A20" s="22" t="s">
        <v>84</v>
      </c>
      <c r="B20" s="23" t="s">
        <v>85</v>
      </c>
      <c r="C20" s="24">
        <f aca="true" t="shared" si="3" ref="C20:H20">+C21+C22+C23+C24+C25</f>
        <v>0</v>
      </c>
      <c r="D20" s="24">
        <f t="shared" si="3"/>
        <v>968</v>
      </c>
      <c r="E20" s="24">
        <f t="shared" si="3"/>
        <v>0</v>
      </c>
      <c r="F20" s="24">
        <f t="shared" si="3"/>
        <v>0</v>
      </c>
      <c r="G20" s="24">
        <f t="shared" si="3"/>
        <v>143</v>
      </c>
      <c r="H20" s="25">
        <f t="shared" si="3"/>
        <v>1111</v>
      </c>
    </row>
    <row r="21" spans="1:8" s="26" customFormat="1" ht="12" customHeight="1">
      <c r="A21" s="41" t="s">
        <v>86</v>
      </c>
      <c r="B21" s="42" t="s">
        <v>87</v>
      </c>
      <c r="C21" s="43"/>
      <c r="D21" s="43"/>
      <c r="E21" s="29"/>
      <c r="F21" s="44"/>
      <c r="G21" s="44"/>
      <c r="H21" s="30">
        <f>C21+D21</f>
        <v>0</v>
      </c>
    </row>
    <row r="22" spans="1:8" s="26" customFormat="1" ht="12" customHeight="1">
      <c r="A22" s="31" t="s">
        <v>88</v>
      </c>
      <c r="B22" s="32" t="s">
        <v>89</v>
      </c>
      <c r="C22" s="33"/>
      <c r="D22" s="33"/>
      <c r="E22" s="33"/>
      <c r="F22" s="45"/>
      <c r="G22" s="45"/>
      <c r="H22" s="34">
        <f>C22+D22</f>
        <v>0</v>
      </c>
    </row>
    <row r="23" spans="1:8" s="26" customFormat="1" ht="12" customHeight="1">
      <c r="A23" s="31" t="s">
        <v>90</v>
      </c>
      <c r="B23" s="32" t="s">
        <v>91</v>
      </c>
      <c r="C23" s="33"/>
      <c r="D23" s="33"/>
      <c r="E23" s="33"/>
      <c r="F23" s="45"/>
      <c r="G23" s="45"/>
      <c r="H23" s="34">
        <f>C23+D23</f>
        <v>0</v>
      </c>
    </row>
    <row r="24" spans="1:8" s="26" customFormat="1" ht="12" customHeight="1">
      <c r="A24" s="31" t="s">
        <v>92</v>
      </c>
      <c r="B24" s="32" t="s">
        <v>93</v>
      </c>
      <c r="C24" s="33"/>
      <c r="D24" s="33"/>
      <c r="E24" s="33"/>
      <c r="F24" s="45"/>
      <c r="G24" s="45"/>
      <c r="H24" s="34">
        <f>C24+D24</f>
        <v>0</v>
      </c>
    </row>
    <row r="25" spans="1:8" s="26" customFormat="1" ht="12" customHeight="1">
      <c r="A25" s="31" t="s">
        <v>94</v>
      </c>
      <c r="B25" s="32" t="s">
        <v>95</v>
      </c>
      <c r="C25" s="33"/>
      <c r="D25" s="33">
        <v>968</v>
      </c>
      <c r="E25" s="33"/>
      <c r="F25" s="45"/>
      <c r="G25" s="45">
        <v>143</v>
      </c>
      <c r="H25" s="34">
        <f>C25+D25+E25+F25+G25</f>
        <v>1111</v>
      </c>
    </row>
    <row r="26" spans="1:8" s="26" customFormat="1" ht="12" customHeight="1">
      <c r="A26" s="46" t="s">
        <v>96</v>
      </c>
      <c r="B26" s="50" t="s">
        <v>97</v>
      </c>
      <c r="C26" s="48"/>
      <c r="D26" s="48"/>
      <c r="E26" s="38"/>
      <c r="F26" s="49"/>
      <c r="G26" s="49"/>
      <c r="H26" s="39">
        <f>C26+D26</f>
        <v>0</v>
      </c>
    </row>
    <row r="27" spans="1:8" s="26" customFormat="1" ht="12" customHeight="1">
      <c r="A27" s="22" t="s">
        <v>98</v>
      </c>
      <c r="B27" s="23" t="s">
        <v>99</v>
      </c>
      <c r="C27" s="24">
        <f aca="true" t="shared" si="4" ref="C27:H27">+C28+C29+C30+C31+C32+C33+C34</f>
        <v>44000</v>
      </c>
      <c r="D27" s="24">
        <f t="shared" si="4"/>
        <v>0</v>
      </c>
      <c r="E27" s="24">
        <f t="shared" si="4"/>
        <v>0</v>
      </c>
      <c r="F27" s="24">
        <f t="shared" si="4"/>
        <v>0</v>
      </c>
      <c r="G27" s="24">
        <f t="shared" si="4"/>
        <v>19815</v>
      </c>
      <c r="H27" s="25">
        <f t="shared" si="4"/>
        <v>63815</v>
      </c>
    </row>
    <row r="28" spans="1:8" s="26" customFormat="1" ht="12" customHeight="1">
      <c r="A28" s="27" t="s">
        <v>100</v>
      </c>
      <c r="B28" s="28" t="s">
        <v>101</v>
      </c>
      <c r="C28" s="51">
        <v>5000</v>
      </c>
      <c r="D28" s="51"/>
      <c r="E28" s="51"/>
      <c r="F28" s="51"/>
      <c r="G28" s="51">
        <v>54</v>
      </c>
      <c r="H28" s="30">
        <f aca="true" t="shared" si="5" ref="H28:H34">C28+D28+F28+G28</f>
        <v>5054</v>
      </c>
    </row>
    <row r="29" spans="1:8" s="26" customFormat="1" ht="12" customHeight="1">
      <c r="A29" s="31" t="s">
        <v>102</v>
      </c>
      <c r="B29" s="32" t="s">
        <v>103</v>
      </c>
      <c r="C29" s="33"/>
      <c r="D29" s="33"/>
      <c r="E29" s="33"/>
      <c r="F29" s="33"/>
      <c r="G29" s="33"/>
      <c r="H29" s="34">
        <f t="shared" si="5"/>
        <v>0</v>
      </c>
    </row>
    <row r="30" spans="1:8" s="26" customFormat="1" ht="12" customHeight="1">
      <c r="A30" s="31" t="s">
        <v>104</v>
      </c>
      <c r="B30" s="32" t="s">
        <v>105</v>
      </c>
      <c r="C30" s="33">
        <v>32000</v>
      </c>
      <c r="D30" s="33"/>
      <c r="E30" s="33"/>
      <c r="F30" s="33"/>
      <c r="G30" s="33">
        <v>17441</v>
      </c>
      <c r="H30" s="34">
        <f t="shared" si="5"/>
        <v>49441</v>
      </c>
    </row>
    <row r="31" spans="1:8" s="26" customFormat="1" ht="12" customHeight="1">
      <c r="A31" s="31" t="s">
        <v>106</v>
      </c>
      <c r="B31" s="32" t="s">
        <v>107</v>
      </c>
      <c r="C31" s="33"/>
      <c r="D31" s="33"/>
      <c r="E31" s="33"/>
      <c r="F31" s="33"/>
      <c r="G31" s="33"/>
      <c r="H31" s="34">
        <f t="shared" si="5"/>
        <v>0</v>
      </c>
    </row>
    <row r="32" spans="1:8" s="26" customFormat="1" ht="12" customHeight="1">
      <c r="A32" s="31" t="s">
        <v>108</v>
      </c>
      <c r="B32" s="32" t="s">
        <v>109</v>
      </c>
      <c r="C32" s="33">
        <v>7000</v>
      </c>
      <c r="D32" s="33"/>
      <c r="E32" s="33"/>
      <c r="F32" s="33"/>
      <c r="G32" s="33">
        <v>1726</v>
      </c>
      <c r="H32" s="34">
        <f t="shared" si="5"/>
        <v>8726</v>
      </c>
    </row>
    <row r="33" spans="1:8" s="26" customFormat="1" ht="12" customHeight="1">
      <c r="A33" s="31" t="s">
        <v>110</v>
      </c>
      <c r="B33" s="32" t="s">
        <v>111</v>
      </c>
      <c r="C33" s="33"/>
      <c r="D33" s="33"/>
      <c r="E33" s="33"/>
      <c r="F33" s="33"/>
      <c r="G33" s="33">
        <v>192</v>
      </c>
      <c r="H33" s="34">
        <f t="shared" si="5"/>
        <v>192</v>
      </c>
    </row>
    <row r="34" spans="1:8" s="26" customFormat="1" ht="12" customHeight="1">
      <c r="A34" s="36" t="s">
        <v>112</v>
      </c>
      <c r="B34" s="52" t="s">
        <v>113</v>
      </c>
      <c r="C34" s="38"/>
      <c r="D34" s="38"/>
      <c r="E34" s="38"/>
      <c r="F34" s="38"/>
      <c r="G34" s="38">
        <v>402</v>
      </c>
      <c r="H34" s="39">
        <f t="shared" si="5"/>
        <v>402</v>
      </c>
    </row>
    <row r="35" spans="1:8" s="26" customFormat="1" ht="12" customHeight="1">
      <c r="A35" s="22" t="s">
        <v>114</v>
      </c>
      <c r="B35" s="23" t="s">
        <v>115</v>
      </c>
      <c r="C35" s="24">
        <f aca="true" t="shared" si="6" ref="C35:H35">SUM(C36:C46)</f>
        <v>101023</v>
      </c>
      <c r="D35" s="24">
        <f t="shared" si="6"/>
        <v>0</v>
      </c>
      <c r="E35" s="24">
        <f t="shared" si="6"/>
        <v>0</v>
      </c>
      <c r="F35" s="24">
        <f t="shared" si="6"/>
        <v>8282</v>
      </c>
      <c r="G35" s="24">
        <f t="shared" si="6"/>
        <v>34465</v>
      </c>
      <c r="H35" s="25">
        <f t="shared" si="6"/>
        <v>143770</v>
      </c>
    </row>
    <row r="36" spans="1:8" s="26" customFormat="1" ht="12" customHeight="1">
      <c r="A36" s="27" t="s">
        <v>116</v>
      </c>
      <c r="B36" s="28" t="s">
        <v>117</v>
      </c>
      <c r="C36" s="29">
        <v>29580</v>
      </c>
      <c r="D36" s="29"/>
      <c r="E36" s="29"/>
      <c r="F36" s="29"/>
      <c r="G36" s="29">
        <v>10017</v>
      </c>
      <c r="H36" s="30">
        <f aca="true" t="shared" si="7" ref="H36:H46">C36+D36+E36+F36+G36</f>
        <v>39597</v>
      </c>
    </row>
    <row r="37" spans="1:8" s="26" customFormat="1" ht="12" customHeight="1">
      <c r="A37" s="31" t="s">
        <v>118</v>
      </c>
      <c r="B37" s="32" t="s">
        <v>119</v>
      </c>
      <c r="C37" s="33">
        <v>5160</v>
      </c>
      <c r="D37" s="33"/>
      <c r="E37" s="33"/>
      <c r="F37" s="33"/>
      <c r="G37" s="33">
        <v>2782</v>
      </c>
      <c r="H37" s="34">
        <f t="shared" si="7"/>
        <v>7942</v>
      </c>
    </row>
    <row r="38" spans="1:8" s="26" customFormat="1" ht="12" customHeight="1">
      <c r="A38" s="31" t="s">
        <v>120</v>
      </c>
      <c r="B38" s="32" t="s">
        <v>121</v>
      </c>
      <c r="C38" s="33">
        <v>4200</v>
      </c>
      <c r="D38" s="33"/>
      <c r="E38" s="33"/>
      <c r="F38" s="33"/>
      <c r="G38" s="33">
        <v>1161</v>
      </c>
      <c r="H38" s="34">
        <f t="shared" si="7"/>
        <v>5361</v>
      </c>
    </row>
    <row r="39" spans="1:8" s="26" customFormat="1" ht="12" customHeight="1">
      <c r="A39" s="31" t="s">
        <v>122</v>
      </c>
      <c r="B39" s="32" t="s">
        <v>123</v>
      </c>
      <c r="C39" s="33">
        <v>10680</v>
      </c>
      <c r="D39" s="33"/>
      <c r="E39" s="33"/>
      <c r="F39" s="33"/>
      <c r="G39" s="33">
        <v>2480</v>
      </c>
      <c r="H39" s="34">
        <f t="shared" si="7"/>
        <v>13160</v>
      </c>
    </row>
    <row r="40" spans="1:8" s="26" customFormat="1" ht="12" customHeight="1">
      <c r="A40" s="31" t="s">
        <v>124</v>
      </c>
      <c r="B40" s="32" t="s">
        <v>125</v>
      </c>
      <c r="C40" s="33">
        <v>36405</v>
      </c>
      <c r="D40" s="33"/>
      <c r="E40" s="33"/>
      <c r="F40" s="33"/>
      <c r="G40" s="33">
        <v>467</v>
      </c>
      <c r="H40" s="34">
        <f t="shared" si="7"/>
        <v>36872</v>
      </c>
    </row>
    <row r="41" spans="1:8" s="26" customFormat="1" ht="12" customHeight="1">
      <c r="A41" s="31" t="s">
        <v>126</v>
      </c>
      <c r="B41" s="32" t="s">
        <v>127</v>
      </c>
      <c r="C41" s="33">
        <v>14198</v>
      </c>
      <c r="D41" s="33"/>
      <c r="E41" s="33"/>
      <c r="F41" s="33"/>
      <c r="G41" s="33">
        <v>2788</v>
      </c>
      <c r="H41" s="34">
        <f t="shared" si="7"/>
        <v>16986</v>
      </c>
    </row>
    <row r="42" spans="1:8" s="26" customFormat="1" ht="12" customHeight="1">
      <c r="A42" s="31" t="s">
        <v>128</v>
      </c>
      <c r="B42" s="32" t="s">
        <v>129</v>
      </c>
      <c r="C42" s="33">
        <v>800</v>
      </c>
      <c r="D42" s="33"/>
      <c r="E42" s="33"/>
      <c r="F42" s="33">
        <v>6625</v>
      </c>
      <c r="G42" s="33">
        <v>652</v>
      </c>
      <c r="H42" s="34">
        <f t="shared" si="7"/>
        <v>8077</v>
      </c>
    </row>
    <row r="43" spans="1:8" s="26" customFormat="1" ht="12" customHeight="1">
      <c r="A43" s="31" t="s">
        <v>130</v>
      </c>
      <c r="B43" s="32" t="s">
        <v>131</v>
      </c>
      <c r="C43" s="33"/>
      <c r="D43" s="33"/>
      <c r="E43" s="33"/>
      <c r="F43" s="33"/>
      <c r="G43" s="33">
        <v>45</v>
      </c>
      <c r="H43" s="34">
        <f t="shared" si="7"/>
        <v>45</v>
      </c>
    </row>
    <row r="44" spans="1:8" s="26" customFormat="1" ht="12" customHeight="1">
      <c r="A44" s="31" t="s">
        <v>132</v>
      </c>
      <c r="B44" s="32" t="s">
        <v>133</v>
      </c>
      <c r="C44" s="33"/>
      <c r="D44" s="33"/>
      <c r="E44" s="33"/>
      <c r="F44" s="33"/>
      <c r="G44" s="33"/>
      <c r="H44" s="34">
        <f t="shared" si="7"/>
        <v>0</v>
      </c>
    </row>
    <row r="45" spans="1:8" s="26" customFormat="1" ht="12" customHeight="1">
      <c r="A45" s="31" t="s">
        <v>134</v>
      </c>
      <c r="B45" s="32" t="s">
        <v>135</v>
      </c>
      <c r="C45" s="33"/>
      <c r="D45" s="33"/>
      <c r="E45" s="33"/>
      <c r="F45" s="33"/>
      <c r="G45" s="33">
        <v>351</v>
      </c>
      <c r="H45" s="34">
        <f t="shared" si="7"/>
        <v>351</v>
      </c>
    </row>
    <row r="46" spans="1:8" s="26" customFormat="1" ht="12" customHeight="1">
      <c r="A46" s="36" t="s">
        <v>136</v>
      </c>
      <c r="B46" s="37" t="s">
        <v>137</v>
      </c>
      <c r="C46" s="38"/>
      <c r="D46" s="38"/>
      <c r="E46" s="38"/>
      <c r="F46" s="38">
        <v>1657</v>
      </c>
      <c r="G46" s="38">
        <v>13722</v>
      </c>
      <c r="H46" s="39">
        <f t="shared" si="7"/>
        <v>15379</v>
      </c>
    </row>
    <row r="47" spans="1:8" s="26" customFormat="1" ht="12" customHeight="1">
      <c r="A47" s="22" t="s">
        <v>138</v>
      </c>
      <c r="B47" s="23" t="s">
        <v>139</v>
      </c>
      <c r="C47" s="24">
        <f aca="true" t="shared" si="8" ref="C47:H47">SUM(C48:C52)</f>
        <v>0</v>
      </c>
      <c r="D47" s="24">
        <f t="shared" si="8"/>
        <v>0</v>
      </c>
      <c r="E47" s="24">
        <f t="shared" si="8"/>
        <v>4</v>
      </c>
      <c r="F47" s="24">
        <f t="shared" si="8"/>
        <v>0</v>
      </c>
      <c r="G47" s="24">
        <f t="shared" si="8"/>
        <v>27</v>
      </c>
      <c r="H47" s="25">
        <f t="shared" si="8"/>
        <v>31</v>
      </c>
    </row>
    <row r="48" spans="1:8" s="26" customFormat="1" ht="12" customHeight="1">
      <c r="A48" s="41" t="s">
        <v>140</v>
      </c>
      <c r="B48" s="42" t="s">
        <v>141</v>
      </c>
      <c r="C48" s="43"/>
      <c r="D48" s="43"/>
      <c r="E48" s="29"/>
      <c r="F48" s="44"/>
      <c r="G48" s="44"/>
      <c r="H48" s="34">
        <f>C48+D48+E48+F48+G48</f>
        <v>0</v>
      </c>
    </row>
    <row r="49" spans="1:8" s="26" customFormat="1" ht="12" customHeight="1">
      <c r="A49" s="31" t="s">
        <v>142</v>
      </c>
      <c r="B49" s="32" t="s">
        <v>143</v>
      </c>
      <c r="C49" s="33"/>
      <c r="D49" s="33"/>
      <c r="E49" s="33"/>
      <c r="F49" s="45"/>
      <c r="G49" s="45"/>
      <c r="H49" s="34">
        <f>C49+D49+E49+F49+G49</f>
        <v>0</v>
      </c>
    </row>
    <row r="50" spans="1:8" s="26" customFormat="1" ht="12" customHeight="1">
      <c r="A50" s="31" t="s">
        <v>144</v>
      </c>
      <c r="B50" s="32" t="s">
        <v>145</v>
      </c>
      <c r="C50" s="33"/>
      <c r="D50" s="33"/>
      <c r="E50" s="33">
        <v>4</v>
      </c>
      <c r="F50" s="45"/>
      <c r="G50" s="45">
        <v>27</v>
      </c>
      <c r="H50" s="34">
        <f>C50+D50+E50+F50+G50</f>
        <v>31</v>
      </c>
    </row>
    <row r="51" spans="1:8" s="26" customFormat="1" ht="12" customHeight="1">
      <c r="A51" s="31" t="s">
        <v>146</v>
      </c>
      <c r="B51" s="32" t="s">
        <v>147</v>
      </c>
      <c r="C51" s="33"/>
      <c r="D51" s="33"/>
      <c r="E51" s="33"/>
      <c r="F51" s="45"/>
      <c r="G51" s="45"/>
      <c r="H51" s="34">
        <f>C51+D51+E51+F51+G51</f>
        <v>0</v>
      </c>
    </row>
    <row r="52" spans="1:8" s="26" customFormat="1" ht="12" customHeight="1">
      <c r="A52" s="46" t="s">
        <v>148</v>
      </c>
      <c r="B52" s="47" t="s">
        <v>149</v>
      </c>
      <c r="C52" s="48"/>
      <c r="D52" s="48"/>
      <c r="E52" s="38"/>
      <c r="F52" s="49"/>
      <c r="G52" s="49"/>
      <c r="H52" s="34">
        <f>C52+D52+E52+F52+G52</f>
        <v>0</v>
      </c>
    </row>
    <row r="53" spans="1:8" s="26" customFormat="1" ht="12" customHeight="1">
      <c r="A53" s="22" t="s">
        <v>150</v>
      </c>
      <c r="B53" s="23" t="s">
        <v>151</v>
      </c>
      <c r="C53" s="24">
        <f>SUM(C54:C56)</f>
        <v>0</v>
      </c>
      <c r="D53" s="24">
        <f>SUM(D54:D56)</f>
        <v>0</v>
      </c>
      <c r="E53" s="24"/>
      <c r="F53" s="24">
        <f>SUM(F54:F56)</f>
        <v>5647</v>
      </c>
      <c r="G53" s="24">
        <f>SUM(G54:G56)</f>
        <v>7777</v>
      </c>
      <c r="H53" s="25">
        <f>SUM(H54:H56)</f>
        <v>13424</v>
      </c>
    </row>
    <row r="54" spans="1:8" s="26" customFormat="1" ht="12" customHeight="1">
      <c r="A54" s="41" t="s">
        <v>152</v>
      </c>
      <c r="B54" s="42" t="s">
        <v>153</v>
      </c>
      <c r="C54" s="43"/>
      <c r="D54" s="43"/>
      <c r="E54" s="29"/>
      <c r="F54" s="44"/>
      <c r="G54" s="44"/>
      <c r="H54" s="34">
        <f>C54+D54+E54+F54+G54</f>
        <v>0</v>
      </c>
    </row>
    <row r="55" spans="1:8" s="26" customFormat="1" ht="12" customHeight="1">
      <c r="A55" s="31" t="s">
        <v>154</v>
      </c>
      <c r="B55" s="32" t="s">
        <v>155</v>
      </c>
      <c r="C55" s="33"/>
      <c r="D55" s="33"/>
      <c r="E55" s="33"/>
      <c r="F55" s="45"/>
      <c r="G55" s="45"/>
      <c r="H55" s="34">
        <f>C55+D55+E55+F55+G55</f>
        <v>0</v>
      </c>
    </row>
    <row r="56" spans="1:8" s="26" customFormat="1" ht="12" customHeight="1">
      <c r="A56" s="31" t="s">
        <v>156</v>
      </c>
      <c r="B56" s="32" t="s">
        <v>157</v>
      </c>
      <c r="C56" s="33"/>
      <c r="D56" s="33"/>
      <c r="E56" s="33"/>
      <c r="F56" s="45">
        <v>5647</v>
      </c>
      <c r="G56" s="45">
        <v>7777</v>
      </c>
      <c r="H56" s="34">
        <f>C56+D56+E56+F56+G56</f>
        <v>13424</v>
      </c>
    </row>
    <row r="57" spans="1:8" s="26" customFormat="1" ht="12" customHeight="1">
      <c r="A57" s="46" t="s">
        <v>158</v>
      </c>
      <c r="B57" s="47" t="s">
        <v>159</v>
      </c>
      <c r="C57" s="48"/>
      <c r="D57" s="48"/>
      <c r="E57" s="38"/>
      <c r="F57" s="49"/>
      <c r="G57" s="49"/>
      <c r="H57" s="34">
        <f>C57+D57+E57+F57+G57</f>
        <v>0</v>
      </c>
    </row>
    <row r="58" spans="1:8" s="26" customFormat="1" ht="12" customHeight="1">
      <c r="A58" s="22" t="s">
        <v>160</v>
      </c>
      <c r="B58" s="40" t="s">
        <v>161</v>
      </c>
      <c r="C58" s="24">
        <f aca="true" t="shared" si="9" ref="C58:H58">SUM(C59:C61)</f>
        <v>0</v>
      </c>
      <c r="D58" s="24">
        <f t="shared" si="9"/>
        <v>0</v>
      </c>
      <c r="E58" s="24">
        <f t="shared" si="9"/>
        <v>0</v>
      </c>
      <c r="F58" s="24">
        <f t="shared" si="9"/>
        <v>0</v>
      </c>
      <c r="G58" s="24">
        <f t="shared" si="9"/>
        <v>211</v>
      </c>
      <c r="H58" s="25">
        <f t="shared" si="9"/>
        <v>211</v>
      </c>
    </row>
    <row r="59" spans="1:8" s="26" customFormat="1" ht="12" customHeight="1">
      <c r="A59" s="41" t="s">
        <v>162</v>
      </c>
      <c r="B59" s="42" t="s">
        <v>163</v>
      </c>
      <c r="C59" s="33"/>
      <c r="D59" s="33"/>
      <c r="E59" s="29"/>
      <c r="F59" s="44"/>
      <c r="G59" s="44"/>
      <c r="H59" s="34">
        <f>C59+D59+E59+F59+G59</f>
        <v>0</v>
      </c>
    </row>
    <row r="60" spans="1:8" s="26" customFormat="1" ht="20.25" customHeight="1">
      <c r="A60" s="31" t="s">
        <v>164</v>
      </c>
      <c r="B60" s="32" t="s">
        <v>165</v>
      </c>
      <c r="C60" s="33"/>
      <c r="D60" s="33"/>
      <c r="E60" s="33"/>
      <c r="F60" s="45"/>
      <c r="G60" s="45">
        <v>60</v>
      </c>
      <c r="H60" s="34">
        <f>C60+D60+E60+F60+G60</f>
        <v>60</v>
      </c>
    </row>
    <row r="61" spans="1:8" s="26" customFormat="1" ht="12" customHeight="1">
      <c r="A61" s="31" t="s">
        <v>166</v>
      </c>
      <c r="B61" s="32" t="s">
        <v>167</v>
      </c>
      <c r="C61" s="33"/>
      <c r="D61" s="33"/>
      <c r="E61" s="33"/>
      <c r="F61" s="45"/>
      <c r="G61" s="45">
        <v>151</v>
      </c>
      <c r="H61" s="34">
        <f>C61+D61+E61+F61+G61</f>
        <v>151</v>
      </c>
    </row>
    <row r="62" spans="1:8" s="26" customFormat="1" ht="12" customHeight="1">
      <c r="A62" s="46" t="s">
        <v>168</v>
      </c>
      <c r="B62" s="47" t="s">
        <v>169</v>
      </c>
      <c r="C62" s="33"/>
      <c r="D62" s="33"/>
      <c r="E62" s="38"/>
      <c r="F62" s="49"/>
      <c r="G62" s="49"/>
      <c r="H62" s="34">
        <f>C62+D62+E62+F62+G62</f>
        <v>0</v>
      </c>
    </row>
    <row r="63" spans="1:8" s="26" customFormat="1" ht="12" customHeight="1">
      <c r="A63" s="53" t="s">
        <v>170</v>
      </c>
      <c r="B63" s="23" t="s">
        <v>171</v>
      </c>
      <c r="C63" s="24">
        <f aca="true" t="shared" si="10" ref="C63:H63">+C6+C13+C20+C27+C35+C47+C53+C58</f>
        <v>538270</v>
      </c>
      <c r="D63" s="24">
        <f t="shared" si="10"/>
        <v>439155</v>
      </c>
      <c r="E63" s="24">
        <f t="shared" si="10"/>
        <v>4972</v>
      </c>
      <c r="F63" s="24">
        <f t="shared" si="10"/>
        <v>31307</v>
      </c>
      <c r="G63" s="24">
        <f t="shared" si="10"/>
        <v>85205</v>
      </c>
      <c r="H63" s="25">
        <f t="shared" si="10"/>
        <v>1098909</v>
      </c>
    </row>
    <row r="64" spans="1:8" s="26" customFormat="1" ht="12" customHeight="1">
      <c r="A64" s="54" t="s">
        <v>172</v>
      </c>
      <c r="B64" s="40" t="s">
        <v>173</v>
      </c>
      <c r="C64" s="24">
        <f>SUM(C65:C67)</f>
        <v>0</v>
      </c>
      <c r="D64" s="24">
        <f>SUM(D65:D67)</f>
        <v>0</v>
      </c>
      <c r="E64" s="24"/>
      <c r="F64" s="55"/>
      <c r="G64" s="55"/>
      <c r="H64" s="25">
        <f>SUM(H65:H67)</f>
        <v>0</v>
      </c>
    </row>
    <row r="65" spans="1:8" s="26" customFormat="1" ht="12" customHeight="1">
      <c r="A65" s="41" t="s">
        <v>174</v>
      </c>
      <c r="B65" s="42" t="s">
        <v>175</v>
      </c>
      <c r="C65" s="33"/>
      <c r="D65" s="33"/>
      <c r="E65" s="29"/>
      <c r="F65" s="44"/>
      <c r="G65" s="44"/>
      <c r="H65" s="34">
        <f>C65+D65+E65+F65+G65</f>
        <v>0</v>
      </c>
    </row>
    <row r="66" spans="1:8" s="26" customFormat="1" ht="12" customHeight="1">
      <c r="A66" s="31" t="s">
        <v>176</v>
      </c>
      <c r="B66" s="32" t="s">
        <v>177</v>
      </c>
      <c r="C66" s="33"/>
      <c r="D66" s="33"/>
      <c r="E66" s="33"/>
      <c r="F66" s="45"/>
      <c r="G66" s="45"/>
      <c r="H66" s="34">
        <f>C66+D66+E66+F66+G66</f>
        <v>0</v>
      </c>
    </row>
    <row r="67" spans="1:8" s="26" customFormat="1" ht="12" customHeight="1">
      <c r="A67" s="46" t="s">
        <v>178</v>
      </c>
      <c r="B67" s="56" t="s">
        <v>179</v>
      </c>
      <c r="C67" s="33"/>
      <c r="D67" s="33"/>
      <c r="E67" s="38"/>
      <c r="F67" s="49"/>
      <c r="G67" s="49"/>
      <c r="H67" s="34">
        <f>C67+D67+E67+F67+G67</f>
        <v>0</v>
      </c>
    </row>
    <row r="68" spans="1:8" s="26" customFormat="1" ht="12" customHeight="1">
      <c r="A68" s="54" t="s">
        <v>180</v>
      </c>
      <c r="B68" s="40" t="s">
        <v>181</v>
      </c>
      <c r="C68" s="24">
        <f>SUM(C69:C72)</f>
        <v>0</v>
      </c>
      <c r="D68" s="24">
        <f>SUM(D69:D72)</f>
        <v>0</v>
      </c>
      <c r="E68" s="24"/>
      <c r="F68" s="55"/>
      <c r="G68" s="55"/>
      <c r="H68" s="25">
        <f>SUM(H69:H72)</f>
        <v>0</v>
      </c>
    </row>
    <row r="69" spans="1:8" s="26" customFormat="1" ht="12" customHeight="1">
      <c r="A69" s="41" t="s">
        <v>182</v>
      </c>
      <c r="B69" s="42" t="s">
        <v>183</v>
      </c>
      <c r="C69" s="33"/>
      <c r="D69" s="33"/>
      <c r="E69" s="29"/>
      <c r="F69" s="44"/>
      <c r="G69" s="44"/>
      <c r="H69" s="34">
        <f>C69+D69+E69+F69+G69</f>
        <v>0</v>
      </c>
    </row>
    <row r="70" spans="1:8" s="26" customFormat="1" ht="12" customHeight="1">
      <c r="A70" s="31" t="s">
        <v>184</v>
      </c>
      <c r="B70" s="32" t="s">
        <v>185</v>
      </c>
      <c r="C70" s="33"/>
      <c r="D70" s="33"/>
      <c r="E70" s="33"/>
      <c r="F70" s="45"/>
      <c r="G70" s="45"/>
      <c r="H70" s="34">
        <f>C70+D70+E70+F70+G70</f>
        <v>0</v>
      </c>
    </row>
    <row r="71" spans="1:8" s="26" customFormat="1" ht="12" customHeight="1">
      <c r="A71" s="31" t="s">
        <v>186</v>
      </c>
      <c r="B71" s="32" t="s">
        <v>187</v>
      </c>
      <c r="C71" s="33"/>
      <c r="D71" s="33"/>
      <c r="E71" s="33"/>
      <c r="F71" s="45"/>
      <c r="G71" s="45"/>
      <c r="H71" s="34">
        <f>C71+D71+E71+F71+G71</f>
        <v>0</v>
      </c>
    </row>
    <row r="72" spans="1:8" s="26" customFormat="1" ht="12" customHeight="1">
      <c r="A72" s="46" t="s">
        <v>188</v>
      </c>
      <c r="B72" s="47" t="s">
        <v>189</v>
      </c>
      <c r="C72" s="33"/>
      <c r="D72" s="33"/>
      <c r="E72" s="38"/>
      <c r="F72" s="49"/>
      <c r="G72" s="49"/>
      <c r="H72" s="34">
        <f>C72+D72+E72+F72+G72</f>
        <v>0</v>
      </c>
    </row>
    <row r="73" spans="1:8" s="26" customFormat="1" ht="12" customHeight="1">
      <c r="A73" s="54" t="s">
        <v>190</v>
      </c>
      <c r="B73" s="40" t="s">
        <v>191</v>
      </c>
      <c r="C73" s="24">
        <f aca="true" t="shared" si="11" ref="C73:H73">SUM(C74:C75)</f>
        <v>98675</v>
      </c>
      <c r="D73" s="24">
        <f t="shared" si="11"/>
        <v>0</v>
      </c>
      <c r="E73" s="24">
        <f t="shared" si="11"/>
        <v>164399</v>
      </c>
      <c r="F73" s="24">
        <f t="shared" si="11"/>
        <v>-1</v>
      </c>
      <c r="G73" s="24">
        <f t="shared" si="11"/>
        <v>0</v>
      </c>
      <c r="H73" s="25">
        <f t="shared" si="11"/>
        <v>263073</v>
      </c>
    </row>
    <row r="74" spans="1:8" s="26" customFormat="1" ht="12" customHeight="1">
      <c r="A74" s="27" t="s">
        <v>192</v>
      </c>
      <c r="B74" s="28" t="s">
        <v>193</v>
      </c>
      <c r="C74" s="29">
        <v>98675</v>
      </c>
      <c r="D74" s="29"/>
      <c r="E74" s="29">
        <v>164399</v>
      </c>
      <c r="F74" s="44">
        <v>-1</v>
      </c>
      <c r="G74" s="44"/>
      <c r="H74" s="34">
        <f>C74+D74+E74+F74+G74</f>
        <v>263073</v>
      </c>
    </row>
    <row r="75" spans="1:8" s="26" customFormat="1" ht="12" customHeight="1">
      <c r="A75" s="36" t="s">
        <v>194</v>
      </c>
      <c r="B75" s="37" t="s">
        <v>195</v>
      </c>
      <c r="C75" s="38"/>
      <c r="D75" s="38"/>
      <c r="E75" s="38"/>
      <c r="F75" s="49"/>
      <c r="G75" s="49"/>
      <c r="H75" s="34">
        <f>C75+D75+E75+F75+G75</f>
        <v>0</v>
      </c>
    </row>
    <row r="76" spans="1:8" s="26" customFormat="1" ht="12" customHeight="1">
      <c r="A76" s="54" t="s">
        <v>196</v>
      </c>
      <c r="B76" s="40" t="s">
        <v>197</v>
      </c>
      <c r="C76" s="24">
        <f aca="true" t="shared" si="12" ref="C76:H76">SUM(C77:C79)</f>
        <v>0</v>
      </c>
      <c r="D76" s="24">
        <f t="shared" si="12"/>
        <v>0</v>
      </c>
      <c r="E76" s="24">
        <f t="shared" si="12"/>
        <v>0</v>
      </c>
      <c r="F76" s="24">
        <f t="shared" si="12"/>
        <v>0</v>
      </c>
      <c r="G76" s="24">
        <f t="shared" si="12"/>
        <v>15149</v>
      </c>
      <c r="H76" s="25">
        <f t="shared" si="12"/>
        <v>15149</v>
      </c>
    </row>
    <row r="77" spans="1:8" s="26" customFormat="1" ht="12" customHeight="1">
      <c r="A77" s="41" t="s">
        <v>198</v>
      </c>
      <c r="B77" s="42" t="s">
        <v>199</v>
      </c>
      <c r="C77" s="33"/>
      <c r="D77" s="33"/>
      <c r="E77" s="29"/>
      <c r="F77" s="44"/>
      <c r="G77" s="44">
        <v>15149</v>
      </c>
      <c r="H77" s="34">
        <f>C77+D77+E77+F77+G77</f>
        <v>15149</v>
      </c>
    </row>
    <row r="78" spans="1:8" s="26" customFormat="1" ht="12" customHeight="1">
      <c r="A78" s="31" t="s">
        <v>200</v>
      </c>
      <c r="B78" s="32" t="s">
        <v>201</v>
      </c>
      <c r="C78" s="33"/>
      <c r="D78" s="33"/>
      <c r="E78" s="33"/>
      <c r="F78" s="45"/>
      <c r="G78" s="45"/>
      <c r="H78" s="34">
        <f>C78+D78+E78+F78+G78</f>
        <v>0</v>
      </c>
    </row>
    <row r="79" spans="1:8" s="26" customFormat="1" ht="12" customHeight="1">
      <c r="A79" s="46" t="s">
        <v>202</v>
      </c>
      <c r="B79" s="47" t="s">
        <v>203</v>
      </c>
      <c r="C79" s="33"/>
      <c r="D79" s="33"/>
      <c r="E79" s="38"/>
      <c r="F79" s="49"/>
      <c r="G79" s="49"/>
      <c r="H79" s="34">
        <f>C79+D79+E79+F79+G79</f>
        <v>0</v>
      </c>
    </row>
    <row r="80" spans="1:8" s="26" customFormat="1" ht="12" customHeight="1">
      <c r="A80" s="54" t="s">
        <v>204</v>
      </c>
      <c r="B80" s="40" t="s">
        <v>205</v>
      </c>
      <c r="C80" s="24">
        <f>SUM(C81:C84)</f>
        <v>0</v>
      </c>
      <c r="D80" s="24">
        <f>SUM(D81:D84)</f>
        <v>0</v>
      </c>
      <c r="E80" s="24"/>
      <c r="F80" s="55"/>
      <c r="G80" s="55"/>
      <c r="H80" s="25">
        <f>SUM(H81:H84)</f>
        <v>0</v>
      </c>
    </row>
    <row r="81" spans="1:8" s="26" customFormat="1" ht="12" customHeight="1">
      <c r="A81" s="57" t="s">
        <v>206</v>
      </c>
      <c r="B81" s="42" t="s">
        <v>207</v>
      </c>
      <c r="C81" s="33"/>
      <c r="D81" s="33"/>
      <c r="E81" s="29"/>
      <c r="F81" s="44"/>
      <c r="G81" s="44"/>
      <c r="H81" s="34">
        <f>C81+D81+E81+F81+G81</f>
        <v>0</v>
      </c>
    </row>
    <row r="82" spans="1:8" s="26" customFormat="1" ht="12" customHeight="1">
      <c r="A82" s="58" t="s">
        <v>208</v>
      </c>
      <c r="B82" s="32" t="s">
        <v>209</v>
      </c>
      <c r="C82" s="33"/>
      <c r="D82" s="33"/>
      <c r="E82" s="33"/>
      <c r="F82" s="45"/>
      <c r="G82" s="45"/>
      <c r="H82" s="34">
        <f>C82+D82+E82+F82+G82</f>
        <v>0</v>
      </c>
    </row>
    <row r="83" spans="1:8" s="26" customFormat="1" ht="12" customHeight="1">
      <c r="A83" s="58" t="s">
        <v>210</v>
      </c>
      <c r="B83" s="32" t="s">
        <v>211</v>
      </c>
      <c r="C83" s="33"/>
      <c r="D83" s="33"/>
      <c r="E83" s="33"/>
      <c r="F83" s="45"/>
      <c r="G83" s="45"/>
      <c r="H83" s="34">
        <f>C83+D83+E83+F83+G83</f>
        <v>0</v>
      </c>
    </row>
    <row r="84" spans="1:8" s="26" customFormat="1" ht="12" customHeight="1">
      <c r="A84" s="59" t="s">
        <v>212</v>
      </c>
      <c r="B84" s="47" t="s">
        <v>213</v>
      </c>
      <c r="C84" s="33"/>
      <c r="D84" s="33"/>
      <c r="E84" s="38"/>
      <c r="F84" s="49"/>
      <c r="G84" s="49"/>
      <c r="H84" s="34">
        <f>C84+D84+E84+F84+G84</f>
        <v>0</v>
      </c>
    </row>
    <row r="85" spans="1:8" s="26" customFormat="1" ht="12" customHeight="1">
      <c r="A85" s="54" t="s">
        <v>214</v>
      </c>
      <c r="B85" s="40" t="s">
        <v>215</v>
      </c>
      <c r="C85" s="60"/>
      <c r="D85" s="60"/>
      <c r="E85" s="60"/>
      <c r="F85" s="61"/>
      <c r="G85" s="61"/>
      <c r="H85" s="25">
        <f>C85+D85</f>
        <v>0</v>
      </c>
    </row>
    <row r="86" spans="1:8" s="26" customFormat="1" ht="13.5" customHeight="1">
      <c r="A86" s="54" t="s">
        <v>216</v>
      </c>
      <c r="B86" s="40" t="s">
        <v>217</v>
      </c>
      <c r="C86" s="60"/>
      <c r="D86" s="60"/>
      <c r="E86" s="60"/>
      <c r="F86" s="61"/>
      <c r="G86" s="61"/>
      <c r="H86" s="25">
        <f>C86+D86</f>
        <v>0</v>
      </c>
    </row>
    <row r="87" spans="1:8" s="26" customFormat="1" ht="15.75" customHeight="1">
      <c r="A87" s="54" t="s">
        <v>218</v>
      </c>
      <c r="B87" s="62" t="s">
        <v>219</v>
      </c>
      <c r="C87" s="24">
        <f aca="true" t="shared" si="13" ref="C87:H87">+C64+C68+C73+C76+C80+C86+C85</f>
        <v>98675</v>
      </c>
      <c r="D87" s="24">
        <f t="shared" si="13"/>
        <v>0</v>
      </c>
      <c r="E87" s="24">
        <f t="shared" si="13"/>
        <v>164399</v>
      </c>
      <c r="F87" s="24">
        <f t="shared" si="13"/>
        <v>-1</v>
      </c>
      <c r="G87" s="24">
        <f t="shared" si="13"/>
        <v>15149</v>
      </c>
      <c r="H87" s="25">
        <f t="shared" si="13"/>
        <v>278222</v>
      </c>
    </row>
    <row r="88" spans="1:8" s="26" customFormat="1" ht="25.5" customHeight="1">
      <c r="A88" s="63" t="s">
        <v>220</v>
      </c>
      <c r="B88" s="64" t="s">
        <v>221</v>
      </c>
      <c r="C88" s="24">
        <f aca="true" t="shared" si="14" ref="C88:H88">+C63+C87</f>
        <v>636945</v>
      </c>
      <c r="D88" s="24">
        <f t="shared" si="14"/>
        <v>439155</v>
      </c>
      <c r="E88" s="24">
        <f t="shared" si="14"/>
        <v>169371</v>
      </c>
      <c r="F88" s="24">
        <f t="shared" si="14"/>
        <v>31306</v>
      </c>
      <c r="G88" s="24">
        <f t="shared" si="14"/>
        <v>100354</v>
      </c>
      <c r="H88" s="25">
        <f t="shared" si="14"/>
        <v>1377131</v>
      </c>
    </row>
    <row r="89" spans="1:3" s="26" customFormat="1" ht="30.75" customHeight="1">
      <c r="A89" s="65"/>
      <c r="B89" s="66"/>
      <c r="C89" s="67"/>
    </row>
    <row r="90" spans="1:8" ht="16.5" customHeight="1">
      <c r="A90" s="400" t="s">
        <v>222</v>
      </c>
      <c r="B90" s="400"/>
      <c r="C90" s="400"/>
      <c r="D90" s="400"/>
      <c r="E90" s="400"/>
      <c r="F90" s="400"/>
      <c r="G90" s="400"/>
      <c r="H90" s="400"/>
    </row>
    <row r="91" spans="1:8" s="69" customFormat="1" ht="16.5" customHeight="1">
      <c r="A91" s="406" t="s">
        <v>223</v>
      </c>
      <c r="B91" s="406"/>
      <c r="C91" s="68"/>
      <c r="H91" s="68" t="s">
        <v>40</v>
      </c>
    </row>
    <row r="92" spans="1:8" ht="12.75" customHeight="1">
      <c r="A92" s="402" t="s">
        <v>41</v>
      </c>
      <c r="B92" s="403" t="s">
        <v>224</v>
      </c>
      <c r="C92" s="404" t="str">
        <f>+CONCATENATE(LEFT(ÖSSZEFÜGGÉSEK!A6,4),". évi")</f>
        <v>2016. évi</v>
      </c>
      <c r="D92" s="404"/>
      <c r="E92" s="404"/>
      <c r="F92" s="404"/>
      <c r="G92" s="404"/>
      <c r="H92" s="404"/>
    </row>
    <row r="93" spans="1:8" ht="39.75">
      <c r="A93" s="402"/>
      <c r="B93" s="403"/>
      <c r="C93" s="14" t="s">
        <v>43</v>
      </c>
      <c r="D93" s="14" t="s">
        <v>44</v>
      </c>
      <c r="E93" s="14" t="s">
        <v>45</v>
      </c>
      <c r="F93" s="14" t="s">
        <v>46</v>
      </c>
      <c r="G93" s="14" t="s">
        <v>47</v>
      </c>
      <c r="H93" s="15" t="str">
        <f>+CONCATENATE(LEFT(ÖSSZEFÜGGÉSEK!A95,4),"2016.12.31.",CHAR(10),"Módosítás utáni")</f>
        <v>2016.12.31.
Módosítás utáni</v>
      </c>
    </row>
    <row r="94" spans="1:8" s="21" customFormat="1" ht="12" customHeight="1">
      <c r="A94" s="70" t="s">
        <v>48</v>
      </c>
      <c r="B94" s="71" t="s">
        <v>49</v>
      </c>
      <c r="C94" s="71" t="s">
        <v>50</v>
      </c>
      <c r="D94" s="71" t="s">
        <v>51</v>
      </c>
      <c r="E94" s="72" t="s">
        <v>52</v>
      </c>
      <c r="F94" s="72" t="s">
        <v>53</v>
      </c>
      <c r="G94" s="72" t="s">
        <v>54</v>
      </c>
      <c r="H94" s="20" t="s">
        <v>55</v>
      </c>
    </row>
    <row r="95" spans="1:8" ht="12" customHeight="1">
      <c r="A95" s="73" t="s">
        <v>56</v>
      </c>
      <c r="B95" s="74" t="s">
        <v>225</v>
      </c>
      <c r="C95" s="75">
        <f aca="true" t="shared" si="15" ref="C95:H95">C96+C97+C98+C99+C100+C113</f>
        <v>632886</v>
      </c>
      <c r="D95" s="75">
        <f t="shared" si="15"/>
        <v>438187</v>
      </c>
      <c r="E95" s="75">
        <f t="shared" si="15"/>
        <v>150613</v>
      </c>
      <c r="F95" s="75">
        <f t="shared" si="15"/>
        <v>23876</v>
      </c>
      <c r="G95" s="75">
        <f t="shared" si="15"/>
        <v>83651</v>
      </c>
      <c r="H95" s="25">
        <f t="shared" si="15"/>
        <v>1329213</v>
      </c>
    </row>
    <row r="96" spans="1:8" ht="12" customHeight="1">
      <c r="A96" s="27" t="s">
        <v>58</v>
      </c>
      <c r="B96" s="76" t="s">
        <v>226</v>
      </c>
      <c r="C96" s="29">
        <v>276295</v>
      </c>
      <c r="D96" s="29">
        <v>276351</v>
      </c>
      <c r="E96" s="29">
        <v>4952</v>
      </c>
      <c r="F96" s="29">
        <v>7139</v>
      </c>
      <c r="G96" s="29">
        <v>7584</v>
      </c>
      <c r="H96" s="30">
        <f aca="true" t="shared" si="16" ref="H96:H115">C96+D96+E96+F96+G96</f>
        <v>572321</v>
      </c>
    </row>
    <row r="97" spans="1:8" ht="12" customHeight="1">
      <c r="A97" s="31" t="s">
        <v>60</v>
      </c>
      <c r="B97" s="77" t="s">
        <v>227</v>
      </c>
      <c r="C97" s="33">
        <v>64668</v>
      </c>
      <c r="D97" s="33">
        <v>37307</v>
      </c>
      <c r="E97" s="33">
        <v>1280</v>
      </c>
      <c r="F97" s="33">
        <v>1266</v>
      </c>
      <c r="G97" s="33">
        <v>1990</v>
      </c>
      <c r="H97" s="34">
        <f t="shared" si="16"/>
        <v>106511</v>
      </c>
    </row>
    <row r="98" spans="1:8" ht="12" customHeight="1">
      <c r="A98" s="31" t="s">
        <v>62</v>
      </c>
      <c r="B98" s="77" t="s">
        <v>228</v>
      </c>
      <c r="C98" s="33">
        <v>245743</v>
      </c>
      <c r="D98" s="33">
        <v>64223</v>
      </c>
      <c r="E98" s="33">
        <v>17510</v>
      </c>
      <c r="F98" s="33">
        <v>3010</v>
      </c>
      <c r="G98" s="33">
        <v>-4807</v>
      </c>
      <c r="H98" s="34">
        <f t="shared" si="16"/>
        <v>325679</v>
      </c>
    </row>
    <row r="99" spans="1:8" ht="12" customHeight="1">
      <c r="A99" s="31" t="s">
        <v>64</v>
      </c>
      <c r="B99" s="77" t="s">
        <v>229</v>
      </c>
      <c r="C99" s="33">
        <v>13950</v>
      </c>
      <c r="D99" s="33"/>
      <c r="E99" s="33">
        <v>126</v>
      </c>
      <c r="F99" s="33">
        <v>2308</v>
      </c>
      <c r="G99" s="33">
        <v>16335</v>
      </c>
      <c r="H99" s="34">
        <f t="shared" si="16"/>
        <v>32719</v>
      </c>
    </row>
    <row r="100" spans="1:8" ht="12" customHeight="1">
      <c r="A100" s="31" t="s">
        <v>230</v>
      </c>
      <c r="B100" s="77" t="s">
        <v>231</v>
      </c>
      <c r="C100" s="33">
        <v>12230</v>
      </c>
      <c r="D100" s="33"/>
      <c r="E100" s="33">
        <v>9190</v>
      </c>
      <c r="F100" s="33">
        <v>6559</v>
      </c>
      <c r="G100" s="33">
        <v>-7272</v>
      </c>
      <c r="H100" s="34">
        <f t="shared" si="16"/>
        <v>20707</v>
      </c>
    </row>
    <row r="101" spans="1:8" ht="12" customHeight="1">
      <c r="A101" s="31" t="s">
        <v>68</v>
      </c>
      <c r="B101" s="77" t="s">
        <v>232</v>
      </c>
      <c r="C101" s="33"/>
      <c r="D101" s="33"/>
      <c r="E101" s="33">
        <v>8976</v>
      </c>
      <c r="F101" s="33"/>
      <c r="G101" s="33">
        <v>-8242</v>
      </c>
      <c r="H101" s="34">
        <f t="shared" si="16"/>
        <v>734</v>
      </c>
    </row>
    <row r="102" spans="1:8" ht="12" customHeight="1">
      <c r="A102" s="31" t="s">
        <v>233</v>
      </c>
      <c r="B102" s="78" t="s">
        <v>234</v>
      </c>
      <c r="C102" s="33"/>
      <c r="D102" s="33"/>
      <c r="E102" s="33"/>
      <c r="F102" s="33"/>
      <c r="G102" s="33"/>
      <c r="H102" s="34">
        <f t="shared" si="16"/>
        <v>0</v>
      </c>
    </row>
    <row r="103" spans="1:8" ht="12" customHeight="1">
      <c r="A103" s="31" t="s">
        <v>235</v>
      </c>
      <c r="B103" s="78" t="s">
        <v>236</v>
      </c>
      <c r="C103" s="33"/>
      <c r="D103" s="33"/>
      <c r="E103" s="33"/>
      <c r="F103" s="33"/>
      <c r="G103" s="33"/>
      <c r="H103" s="34">
        <f t="shared" si="16"/>
        <v>0</v>
      </c>
    </row>
    <row r="104" spans="1:8" ht="12" customHeight="1">
      <c r="A104" s="31" t="s">
        <v>237</v>
      </c>
      <c r="B104" s="79" t="s">
        <v>238</v>
      </c>
      <c r="C104" s="33"/>
      <c r="D104" s="33"/>
      <c r="E104" s="33"/>
      <c r="F104" s="33"/>
      <c r="G104" s="33"/>
      <c r="H104" s="34">
        <f t="shared" si="16"/>
        <v>0</v>
      </c>
    </row>
    <row r="105" spans="1:8" ht="22.5">
      <c r="A105" s="31" t="s">
        <v>239</v>
      </c>
      <c r="B105" s="78" t="s">
        <v>240</v>
      </c>
      <c r="C105" s="33"/>
      <c r="D105" s="33"/>
      <c r="E105" s="33"/>
      <c r="F105" s="33"/>
      <c r="G105" s="33"/>
      <c r="H105" s="34">
        <f t="shared" si="16"/>
        <v>0</v>
      </c>
    </row>
    <row r="106" spans="1:8" ht="22.5">
      <c r="A106" s="31" t="s">
        <v>241</v>
      </c>
      <c r="B106" s="78" t="s">
        <v>242</v>
      </c>
      <c r="C106" s="33"/>
      <c r="D106" s="33"/>
      <c r="E106" s="33"/>
      <c r="F106" s="33"/>
      <c r="G106" s="33"/>
      <c r="H106" s="34">
        <f t="shared" si="16"/>
        <v>0</v>
      </c>
    </row>
    <row r="107" spans="1:8" ht="12" customHeight="1">
      <c r="A107" s="31" t="s">
        <v>243</v>
      </c>
      <c r="B107" s="79" t="s">
        <v>244</v>
      </c>
      <c r="C107" s="33">
        <v>9149</v>
      </c>
      <c r="D107" s="33"/>
      <c r="E107" s="33"/>
      <c r="F107" s="33">
        <v>6559</v>
      </c>
      <c r="G107" s="33"/>
      <c r="H107" s="34">
        <f t="shared" si="16"/>
        <v>15708</v>
      </c>
    </row>
    <row r="108" spans="1:8" ht="12" customHeight="1">
      <c r="A108" s="31" t="s">
        <v>245</v>
      </c>
      <c r="B108" s="79" t="s">
        <v>246</v>
      </c>
      <c r="C108" s="33"/>
      <c r="D108" s="33"/>
      <c r="E108" s="33"/>
      <c r="F108" s="33"/>
      <c r="G108" s="33"/>
      <c r="H108" s="34">
        <f t="shared" si="16"/>
        <v>0</v>
      </c>
    </row>
    <row r="109" spans="1:8" ht="22.5">
      <c r="A109" s="31" t="s">
        <v>247</v>
      </c>
      <c r="B109" s="78" t="s">
        <v>248</v>
      </c>
      <c r="C109" s="33"/>
      <c r="D109" s="33"/>
      <c r="E109" s="33"/>
      <c r="F109" s="33"/>
      <c r="G109" s="33"/>
      <c r="H109" s="34">
        <f t="shared" si="16"/>
        <v>0</v>
      </c>
    </row>
    <row r="110" spans="1:8" ht="12" customHeight="1">
      <c r="A110" s="31" t="s">
        <v>249</v>
      </c>
      <c r="B110" s="78" t="s">
        <v>250</v>
      </c>
      <c r="C110" s="33"/>
      <c r="D110" s="33"/>
      <c r="E110" s="33"/>
      <c r="F110" s="33"/>
      <c r="G110" s="33"/>
      <c r="H110" s="34">
        <f t="shared" si="16"/>
        <v>0</v>
      </c>
    </row>
    <row r="111" spans="1:8" ht="12" customHeight="1">
      <c r="A111" s="31" t="s">
        <v>251</v>
      </c>
      <c r="B111" s="78" t="s">
        <v>252</v>
      </c>
      <c r="C111" s="33"/>
      <c r="D111" s="33"/>
      <c r="E111" s="33"/>
      <c r="F111" s="33"/>
      <c r="G111" s="33"/>
      <c r="H111" s="34">
        <f t="shared" si="16"/>
        <v>0</v>
      </c>
    </row>
    <row r="112" spans="1:8" ht="12" customHeight="1">
      <c r="A112" s="31" t="s">
        <v>253</v>
      </c>
      <c r="B112" s="78" t="s">
        <v>254</v>
      </c>
      <c r="C112" s="33">
        <v>3081</v>
      </c>
      <c r="D112" s="33"/>
      <c r="E112" s="33">
        <v>214</v>
      </c>
      <c r="F112" s="33"/>
      <c r="G112" s="33">
        <v>970</v>
      </c>
      <c r="H112" s="34">
        <f t="shared" si="16"/>
        <v>4265</v>
      </c>
    </row>
    <row r="113" spans="1:8" ht="12" customHeight="1">
      <c r="A113" s="31" t="s">
        <v>255</v>
      </c>
      <c r="B113" s="77" t="s">
        <v>256</v>
      </c>
      <c r="C113" s="33">
        <f>SUM(C114:C115)</f>
        <v>20000</v>
      </c>
      <c r="D113" s="33">
        <f>SUM(D114:D115)</f>
        <v>60306</v>
      </c>
      <c r="E113" s="33">
        <f>SUM(E114:E115)</f>
        <v>117555</v>
      </c>
      <c r="F113" s="33">
        <f>SUM(F114:F115)</f>
        <v>3594</v>
      </c>
      <c r="G113" s="33">
        <f>SUM(G114:G115)</f>
        <v>69821</v>
      </c>
      <c r="H113" s="34">
        <f t="shared" si="16"/>
        <v>271276</v>
      </c>
    </row>
    <row r="114" spans="1:8" ht="12" customHeight="1">
      <c r="A114" s="31" t="s">
        <v>257</v>
      </c>
      <c r="B114" s="77" t="s">
        <v>258</v>
      </c>
      <c r="C114" s="33">
        <v>20000</v>
      </c>
      <c r="D114" s="33">
        <v>60306</v>
      </c>
      <c r="E114" s="33">
        <v>117555</v>
      </c>
      <c r="F114" s="33">
        <v>3594</v>
      </c>
      <c r="G114" s="33">
        <v>69821</v>
      </c>
      <c r="H114" s="34">
        <f t="shared" si="16"/>
        <v>271276</v>
      </c>
    </row>
    <row r="115" spans="1:8" ht="12" customHeight="1">
      <c r="A115" s="36" t="s">
        <v>259</v>
      </c>
      <c r="B115" s="80" t="s">
        <v>260</v>
      </c>
      <c r="C115" s="38"/>
      <c r="D115" s="38"/>
      <c r="E115" s="38"/>
      <c r="F115" s="38"/>
      <c r="G115" s="38"/>
      <c r="H115" s="39">
        <f t="shared" si="16"/>
        <v>0</v>
      </c>
    </row>
    <row r="116" spans="1:8" ht="12" customHeight="1">
      <c r="A116" s="81" t="s">
        <v>70</v>
      </c>
      <c r="B116" s="82" t="s">
        <v>261</v>
      </c>
      <c r="C116" s="83">
        <f aca="true" t="shared" si="17" ref="C116:H116">+C117+C119+C121</f>
        <v>4059</v>
      </c>
      <c r="D116" s="24">
        <f t="shared" si="17"/>
        <v>968</v>
      </c>
      <c r="E116" s="24">
        <f t="shared" si="17"/>
        <v>4093</v>
      </c>
      <c r="F116" s="24">
        <f t="shared" si="17"/>
        <v>7430</v>
      </c>
      <c r="G116" s="24">
        <f t="shared" si="17"/>
        <v>16703</v>
      </c>
      <c r="H116" s="25">
        <f t="shared" si="17"/>
        <v>33253</v>
      </c>
    </row>
    <row r="117" spans="1:8" ht="12" customHeight="1">
      <c r="A117" s="27" t="s">
        <v>72</v>
      </c>
      <c r="B117" s="76" t="s">
        <v>262</v>
      </c>
      <c r="C117" s="29">
        <v>635</v>
      </c>
      <c r="D117" s="29">
        <v>968</v>
      </c>
      <c r="E117" s="29">
        <v>17</v>
      </c>
      <c r="F117" s="29">
        <v>7988</v>
      </c>
      <c r="G117" s="29">
        <v>13802</v>
      </c>
      <c r="H117" s="30">
        <f aca="true" t="shared" si="18" ref="H117:H129">C117+D117+E117+F117+G117</f>
        <v>23410</v>
      </c>
    </row>
    <row r="118" spans="1:8" ht="12" customHeight="1">
      <c r="A118" s="31" t="s">
        <v>74</v>
      </c>
      <c r="B118" s="77" t="s">
        <v>263</v>
      </c>
      <c r="C118" s="33"/>
      <c r="D118" s="33"/>
      <c r="E118" s="33"/>
      <c r="F118" s="33"/>
      <c r="G118" s="33"/>
      <c r="H118" s="34">
        <f t="shared" si="18"/>
        <v>0</v>
      </c>
    </row>
    <row r="119" spans="1:8" ht="12" customHeight="1">
      <c r="A119" s="31" t="s">
        <v>76</v>
      </c>
      <c r="B119" s="77" t="s">
        <v>264</v>
      </c>
      <c r="C119" s="33"/>
      <c r="D119" s="33"/>
      <c r="E119" s="33">
        <v>4146</v>
      </c>
      <c r="F119" s="33">
        <v>-558</v>
      </c>
      <c r="G119" s="33">
        <v>2901</v>
      </c>
      <c r="H119" s="34">
        <f t="shared" si="18"/>
        <v>6489</v>
      </c>
    </row>
    <row r="120" spans="1:8" ht="12" customHeight="1">
      <c r="A120" s="31" t="s">
        <v>78</v>
      </c>
      <c r="B120" s="77" t="s">
        <v>265</v>
      </c>
      <c r="C120" s="33"/>
      <c r="D120" s="33"/>
      <c r="E120" s="33"/>
      <c r="F120" s="33"/>
      <c r="G120" s="33"/>
      <c r="H120" s="34">
        <f t="shared" si="18"/>
        <v>0</v>
      </c>
    </row>
    <row r="121" spans="1:8" ht="12" customHeight="1">
      <c r="A121" s="31" t="s">
        <v>80</v>
      </c>
      <c r="B121" s="35" t="s">
        <v>266</v>
      </c>
      <c r="C121" s="33">
        <v>3424</v>
      </c>
      <c r="D121" s="33"/>
      <c r="E121" s="33">
        <v>-70</v>
      </c>
      <c r="F121" s="33"/>
      <c r="G121" s="33"/>
      <c r="H121" s="34">
        <f t="shared" si="18"/>
        <v>3354</v>
      </c>
    </row>
    <row r="122" spans="1:8" ht="12" customHeight="1">
      <c r="A122" s="31" t="s">
        <v>82</v>
      </c>
      <c r="B122" s="35" t="s">
        <v>267</v>
      </c>
      <c r="C122" s="33"/>
      <c r="D122" s="33"/>
      <c r="E122" s="33"/>
      <c r="F122" s="33"/>
      <c r="G122" s="33"/>
      <c r="H122" s="34">
        <f t="shared" si="18"/>
        <v>0</v>
      </c>
    </row>
    <row r="123" spans="1:8" ht="22.5">
      <c r="A123" s="31" t="s">
        <v>268</v>
      </c>
      <c r="B123" s="78" t="s">
        <v>269</v>
      </c>
      <c r="C123" s="33"/>
      <c r="D123" s="33"/>
      <c r="E123" s="33"/>
      <c r="F123" s="33"/>
      <c r="G123" s="33"/>
      <c r="H123" s="34">
        <f t="shared" si="18"/>
        <v>0</v>
      </c>
    </row>
    <row r="124" spans="1:8" ht="22.5">
      <c r="A124" s="31" t="s">
        <v>270</v>
      </c>
      <c r="B124" s="78" t="s">
        <v>242</v>
      </c>
      <c r="C124" s="33"/>
      <c r="D124" s="33"/>
      <c r="E124" s="33"/>
      <c r="F124" s="33"/>
      <c r="G124" s="33"/>
      <c r="H124" s="34">
        <f t="shared" si="18"/>
        <v>0</v>
      </c>
    </row>
    <row r="125" spans="1:8" ht="12" customHeight="1">
      <c r="A125" s="31" t="s">
        <v>271</v>
      </c>
      <c r="B125" s="78" t="s">
        <v>272</v>
      </c>
      <c r="C125" s="33"/>
      <c r="D125" s="33"/>
      <c r="E125" s="33"/>
      <c r="F125" s="33"/>
      <c r="G125" s="33"/>
      <c r="H125" s="34">
        <f t="shared" si="18"/>
        <v>0</v>
      </c>
    </row>
    <row r="126" spans="1:8" ht="12" customHeight="1">
      <c r="A126" s="31" t="s">
        <v>273</v>
      </c>
      <c r="B126" s="78" t="s">
        <v>274</v>
      </c>
      <c r="C126" s="33"/>
      <c r="D126" s="33"/>
      <c r="E126" s="33"/>
      <c r="F126" s="33"/>
      <c r="G126" s="33"/>
      <c r="H126" s="34">
        <f t="shared" si="18"/>
        <v>0</v>
      </c>
    </row>
    <row r="127" spans="1:8" ht="22.5">
      <c r="A127" s="31" t="s">
        <v>275</v>
      </c>
      <c r="B127" s="78" t="s">
        <v>248</v>
      </c>
      <c r="C127" s="33"/>
      <c r="D127" s="33"/>
      <c r="E127" s="33"/>
      <c r="F127" s="33"/>
      <c r="G127" s="33"/>
      <c r="H127" s="34">
        <f t="shared" si="18"/>
        <v>0</v>
      </c>
    </row>
    <row r="128" spans="1:8" ht="12" customHeight="1">
      <c r="A128" s="31" t="s">
        <v>276</v>
      </c>
      <c r="B128" s="78" t="s">
        <v>277</v>
      </c>
      <c r="C128" s="33"/>
      <c r="D128" s="33"/>
      <c r="E128" s="33"/>
      <c r="F128" s="33"/>
      <c r="G128" s="33"/>
      <c r="H128" s="34">
        <f t="shared" si="18"/>
        <v>0</v>
      </c>
    </row>
    <row r="129" spans="1:8" ht="22.5">
      <c r="A129" s="36" t="s">
        <v>278</v>
      </c>
      <c r="B129" s="84" t="s">
        <v>279</v>
      </c>
      <c r="C129" s="38">
        <v>3424</v>
      </c>
      <c r="D129" s="38"/>
      <c r="E129" s="38">
        <v>-70</v>
      </c>
      <c r="F129" s="38"/>
      <c r="G129" s="38"/>
      <c r="H129" s="39">
        <f t="shared" si="18"/>
        <v>3354</v>
      </c>
    </row>
    <row r="130" spans="1:8" ht="12" customHeight="1">
      <c r="A130" s="22" t="s">
        <v>84</v>
      </c>
      <c r="B130" s="23" t="s">
        <v>280</v>
      </c>
      <c r="C130" s="24">
        <f aca="true" t="shared" si="19" ref="C130:H130">+C95+C116</f>
        <v>636945</v>
      </c>
      <c r="D130" s="85">
        <f t="shared" si="19"/>
        <v>439155</v>
      </c>
      <c r="E130" s="85">
        <f t="shared" si="19"/>
        <v>154706</v>
      </c>
      <c r="F130" s="85">
        <f t="shared" si="19"/>
        <v>31306</v>
      </c>
      <c r="G130" s="85">
        <f t="shared" si="19"/>
        <v>100354</v>
      </c>
      <c r="H130" s="25">
        <f t="shared" si="19"/>
        <v>1362466</v>
      </c>
    </row>
    <row r="131" spans="1:8" ht="12" customHeight="1">
      <c r="A131" s="22" t="s">
        <v>281</v>
      </c>
      <c r="B131" s="23" t="s">
        <v>282</v>
      </c>
      <c r="C131" s="24">
        <f>+C132+C133+C134</f>
        <v>0</v>
      </c>
      <c r="D131" s="85">
        <f>+D132+D133+D134</f>
        <v>0</v>
      </c>
      <c r="E131" s="24"/>
      <c r="F131" s="55"/>
      <c r="G131" s="55"/>
      <c r="H131" s="25">
        <f>+H132+H133+H134</f>
        <v>0</v>
      </c>
    </row>
    <row r="132" spans="1:8" ht="12" customHeight="1">
      <c r="A132" s="27" t="s">
        <v>100</v>
      </c>
      <c r="B132" s="76" t="s">
        <v>283</v>
      </c>
      <c r="C132" s="29"/>
      <c r="D132" s="29"/>
      <c r="E132" s="29"/>
      <c r="F132" s="29"/>
      <c r="G132" s="29"/>
      <c r="H132" s="30">
        <f>C132+D132+E132+F132+G132</f>
        <v>0</v>
      </c>
    </row>
    <row r="133" spans="1:8" ht="12" customHeight="1">
      <c r="A133" s="31" t="s">
        <v>102</v>
      </c>
      <c r="B133" s="77" t="s">
        <v>284</v>
      </c>
      <c r="C133" s="33"/>
      <c r="D133" s="33"/>
      <c r="E133" s="33"/>
      <c r="F133" s="33"/>
      <c r="G133" s="33"/>
      <c r="H133" s="34">
        <f>C133+D133+E133+F133+G133</f>
        <v>0</v>
      </c>
    </row>
    <row r="134" spans="1:8" ht="12" customHeight="1">
      <c r="A134" s="36" t="s">
        <v>104</v>
      </c>
      <c r="B134" s="86" t="s">
        <v>285</v>
      </c>
      <c r="C134" s="38"/>
      <c r="D134" s="38"/>
      <c r="E134" s="38"/>
      <c r="F134" s="38"/>
      <c r="G134" s="38"/>
      <c r="H134" s="39">
        <f>C134+D134+E134+F134+G134</f>
        <v>0</v>
      </c>
    </row>
    <row r="135" spans="1:8" ht="12" customHeight="1">
      <c r="A135" s="22" t="s">
        <v>114</v>
      </c>
      <c r="B135" s="23" t="s">
        <v>286</v>
      </c>
      <c r="C135" s="24">
        <f aca="true" t="shared" si="20" ref="C135:H135">SUM(C136:C141)</f>
        <v>0</v>
      </c>
      <c r="D135" s="85">
        <f t="shared" si="20"/>
        <v>0</v>
      </c>
      <c r="E135" s="85">
        <f t="shared" si="20"/>
        <v>0</v>
      </c>
      <c r="F135" s="85">
        <f t="shared" si="20"/>
        <v>0</v>
      </c>
      <c r="G135" s="85">
        <f t="shared" si="20"/>
        <v>0</v>
      </c>
      <c r="H135" s="25">
        <f t="shared" si="20"/>
        <v>0</v>
      </c>
    </row>
    <row r="136" spans="1:8" ht="12" customHeight="1">
      <c r="A136" s="27" t="s">
        <v>116</v>
      </c>
      <c r="B136" s="76" t="s">
        <v>287</v>
      </c>
      <c r="C136" s="29"/>
      <c r="D136" s="29"/>
      <c r="E136" s="29"/>
      <c r="F136" s="29"/>
      <c r="G136" s="29"/>
      <c r="H136" s="30">
        <f aca="true" t="shared" si="21" ref="H136:H141">C136+D136+E136+F136+G136</f>
        <v>0</v>
      </c>
    </row>
    <row r="137" spans="1:8" ht="12" customHeight="1">
      <c r="A137" s="31" t="s">
        <v>118</v>
      </c>
      <c r="B137" s="77" t="s">
        <v>288</v>
      </c>
      <c r="C137" s="33"/>
      <c r="D137" s="33"/>
      <c r="E137" s="33"/>
      <c r="F137" s="33"/>
      <c r="G137" s="33"/>
      <c r="H137" s="34">
        <f t="shared" si="21"/>
        <v>0</v>
      </c>
    </row>
    <row r="138" spans="1:8" ht="12" customHeight="1">
      <c r="A138" s="31" t="s">
        <v>120</v>
      </c>
      <c r="B138" s="77" t="s">
        <v>289</v>
      </c>
      <c r="C138" s="33"/>
      <c r="D138" s="33"/>
      <c r="E138" s="33"/>
      <c r="F138" s="33"/>
      <c r="G138" s="33"/>
      <c r="H138" s="34">
        <f t="shared" si="21"/>
        <v>0</v>
      </c>
    </row>
    <row r="139" spans="1:8" ht="12" customHeight="1">
      <c r="A139" s="31" t="s">
        <v>122</v>
      </c>
      <c r="B139" s="77" t="s">
        <v>290</v>
      </c>
      <c r="C139" s="33"/>
      <c r="D139" s="33"/>
      <c r="E139" s="33"/>
      <c r="F139" s="33"/>
      <c r="G139" s="33"/>
      <c r="H139" s="34">
        <f t="shared" si="21"/>
        <v>0</v>
      </c>
    </row>
    <row r="140" spans="1:8" ht="12" customHeight="1">
      <c r="A140" s="31" t="s">
        <v>124</v>
      </c>
      <c r="B140" s="77" t="s">
        <v>291</v>
      </c>
      <c r="C140" s="33"/>
      <c r="D140" s="33"/>
      <c r="E140" s="33"/>
      <c r="F140" s="33"/>
      <c r="G140" s="33"/>
      <c r="H140" s="34">
        <f t="shared" si="21"/>
        <v>0</v>
      </c>
    </row>
    <row r="141" spans="1:8" ht="12" customHeight="1">
      <c r="A141" s="36" t="s">
        <v>126</v>
      </c>
      <c r="B141" s="86" t="s">
        <v>292</v>
      </c>
      <c r="C141" s="38"/>
      <c r="D141" s="38"/>
      <c r="E141" s="38"/>
      <c r="F141" s="38"/>
      <c r="G141" s="38"/>
      <c r="H141" s="39">
        <f t="shared" si="21"/>
        <v>0</v>
      </c>
    </row>
    <row r="142" spans="1:8" ht="12" customHeight="1">
      <c r="A142" s="22" t="s">
        <v>138</v>
      </c>
      <c r="B142" s="23" t="s">
        <v>293</v>
      </c>
      <c r="C142" s="24">
        <f aca="true" t="shared" si="22" ref="C142:H142">+C143+C144+C145+C146</f>
        <v>0</v>
      </c>
      <c r="D142" s="85">
        <f t="shared" si="22"/>
        <v>0</v>
      </c>
      <c r="E142" s="85">
        <f t="shared" si="22"/>
        <v>14665</v>
      </c>
      <c r="F142" s="85">
        <f t="shared" si="22"/>
        <v>0</v>
      </c>
      <c r="G142" s="85">
        <f t="shared" si="22"/>
        <v>0</v>
      </c>
      <c r="H142" s="25">
        <f t="shared" si="22"/>
        <v>14665</v>
      </c>
    </row>
    <row r="143" spans="1:8" ht="12" customHeight="1">
      <c r="A143" s="41" t="s">
        <v>140</v>
      </c>
      <c r="B143" s="87" t="s">
        <v>294</v>
      </c>
      <c r="C143" s="33"/>
      <c r="D143" s="88"/>
      <c r="E143" s="29"/>
      <c r="F143" s="44"/>
      <c r="G143" s="44"/>
      <c r="H143" s="30">
        <f>C143+D143</f>
        <v>0</v>
      </c>
    </row>
    <row r="144" spans="1:8" ht="12" customHeight="1">
      <c r="A144" s="41" t="s">
        <v>142</v>
      </c>
      <c r="B144" s="87" t="s">
        <v>295</v>
      </c>
      <c r="C144" s="33"/>
      <c r="D144" s="88"/>
      <c r="E144" s="33">
        <v>14665</v>
      </c>
      <c r="F144" s="45"/>
      <c r="G144" s="45"/>
      <c r="H144" s="34">
        <f>C144+D144+E144</f>
        <v>14665</v>
      </c>
    </row>
    <row r="145" spans="1:8" ht="12" customHeight="1">
      <c r="A145" s="41" t="s">
        <v>144</v>
      </c>
      <c r="B145" s="87" t="s">
        <v>296</v>
      </c>
      <c r="C145" s="33"/>
      <c r="D145" s="88"/>
      <c r="E145" s="33"/>
      <c r="F145" s="45"/>
      <c r="G145" s="45"/>
      <c r="H145" s="34">
        <f>C145+D145</f>
        <v>0</v>
      </c>
    </row>
    <row r="146" spans="1:8" ht="12" customHeight="1">
      <c r="A146" s="89" t="s">
        <v>146</v>
      </c>
      <c r="B146" s="90" t="s">
        <v>297</v>
      </c>
      <c r="C146" s="33"/>
      <c r="D146" s="88"/>
      <c r="E146" s="38"/>
      <c r="F146" s="49"/>
      <c r="G146" s="49"/>
      <c r="H146" s="39">
        <f>C146+D146</f>
        <v>0</v>
      </c>
    </row>
    <row r="147" spans="1:8" ht="12" customHeight="1">
      <c r="A147" s="22" t="s">
        <v>298</v>
      </c>
      <c r="B147" s="23" t="s">
        <v>299</v>
      </c>
      <c r="C147" s="91">
        <f>SUM(C148:C152)</f>
        <v>0</v>
      </c>
      <c r="D147" s="92">
        <f>SUM(D148:D152)</f>
        <v>0</v>
      </c>
      <c r="E147" s="91"/>
      <c r="F147" s="93"/>
      <c r="G147" s="93"/>
      <c r="H147" s="94">
        <f>SUM(H148:H152)</f>
        <v>0</v>
      </c>
    </row>
    <row r="148" spans="1:8" ht="12" customHeight="1">
      <c r="A148" s="41" t="s">
        <v>152</v>
      </c>
      <c r="B148" s="87" t="s">
        <v>300</v>
      </c>
      <c r="C148" s="33"/>
      <c r="D148" s="88"/>
      <c r="E148" s="29"/>
      <c r="F148" s="44"/>
      <c r="G148" s="44"/>
      <c r="H148" s="30">
        <f aca="true" t="shared" si="23" ref="H148:H154">C148+D148</f>
        <v>0</v>
      </c>
    </row>
    <row r="149" spans="1:8" ht="12" customHeight="1">
      <c r="A149" s="41" t="s">
        <v>154</v>
      </c>
      <c r="B149" s="87" t="s">
        <v>301</v>
      </c>
      <c r="C149" s="33"/>
      <c r="D149" s="88"/>
      <c r="E149" s="33"/>
      <c r="F149" s="45"/>
      <c r="G149" s="45"/>
      <c r="H149" s="34">
        <f t="shared" si="23"/>
        <v>0</v>
      </c>
    </row>
    <row r="150" spans="1:8" ht="12" customHeight="1">
      <c r="A150" s="41" t="s">
        <v>156</v>
      </c>
      <c r="B150" s="87" t="s">
        <v>302</v>
      </c>
      <c r="C150" s="33"/>
      <c r="D150" s="88"/>
      <c r="E150" s="33"/>
      <c r="F150" s="45"/>
      <c r="G150" s="45"/>
      <c r="H150" s="34">
        <f t="shared" si="23"/>
        <v>0</v>
      </c>
    </row>
    <row r="151" spans="1:8" ht="12" customHeight="1">
      <c r="A151" s="41" t="s">
        <v>158</v>
      </c>
      <c r="B151" s="87" t="s">
        <v>303</v>
      </c>
      <c r="C151" s="33"/>
      <c r="D151" s="88"/>
      <c r="E151" s="33"/>
      <c r="F151" s="45"/>
      <c r="G151" s="45"/>
      <c r="H151" s="34">
        <f t="shared" si="23"/>
        <v>0</v>
      </c>
    </row>
    <row r="152" spans="1:8" ht="12" customHeight="1">
      <c r="A152" s="41" t="s">
        <v>304</v>
      </c>
      <c r="B152" s="87" t="s">
        <v>305</v>
      </c>
      <c r="C152" s="33"/>
      <c r="D152" s="88"/>
      <c r="E152" s="38"/>
      <c r="F152" s="49"/>
      <c r="G152" s="49"/>
      <c r="H152" s="39">
        <f t="shared" si="23"/>
        <v>0</v>
      </c>
    </row>
    <row r="153" spans="1:8" ht="12" customHeight="1">
      <c r="A153" s="22" t="s">
        <v>160</v>
      </c>
      <c r="B153" s="23" t="s">
        <v>306</v>
      </c>
      <c r="C153" s="95"/>
      <c r="D153" s="96"/>
      <c r="E153" s="97"/>
      <c r="F153" s="97"/>
      <c r="G153" s="97"/>
      <c r="H153" s="98">
        <f t="shared" si="23"/>
        <v>0</v>
      </c>
    </row>
    <row r="154" spans="1:8" ht="12" customHeight="1">
      <c r="A154" s="22" t="s">
        <v>307</v>
      </c>
      <c r="B154" s="23" t="s">
        <v>308</v>
      </c>
      <c r="C154" s="95"/>
      <c r="D154" s="96"/>
      <c r="E154" s="95"/>
      <c r="F154" s="99"/>
      <c r="G154" s="99"/>
      <c r="H154" s="98">
        <f t="shared" si="23"/>
        <v>0</v>
      </c>
    </row>
    <row r="155" spans="1:12" ht="15" customHeight="1">
      <c r="A155" s="22" t="s">
        <v>309</v>
      </c>
      <c r="B155" s="23" t="s">
        <v>310</v>
      </c>
      <c r="C155" s="100">
        <f aca="true" t="shared" si="24" ref="C155:H155">+C131+C135+C142+C147+C153+C154</f>
        <v>0</v>
      </c>
      <c r="D155" s="101">
        <f t="shared" si="24"/>
        <v>0</v>
      </c>
      <c r="E155" s="100">
        <f t="shared" si="24"/>
        <v>14665</v>
      </c>
      <c r="F155" s="100">
        <f t="shared" si="24"/>
        <v>0</v>
      </c>
      <c r="G155" s="100">
        <f t="shared" si="24"/>
        <v>0</v>
      </c>
      <c r="H155" s="102">
        <f t="shared" si="24"/>
        <v>14665</v>
      </c>
      <c r="I155" s="103"/>
      <c r="J155" s="104"/>
      <c r="K155" s="104"/>
      <c r="L155" s="104"/>
    </row>
    <row r="156" spans="1:8" s="26" customFormat="1" ht="12.75" customHeight="1">
      <c r="A156" s="105" t="s">
        <v>311</v>
      </c>
      <c r="B156" s="106" t="s">
        <v>312</v>
      </c>
      <c r="C156" s="100">
        <f aca="true" t="shared" si="25" ref="C156:H156">+C130+C155</f>
        <v>636945</v>
      </c>
      <c r="D156" s="101">
        <f t="shared" si="25"/>
        <v>439155</v>
      </c>
      <c r="E156" s="101">
        <f t="shared" si="25"/>
        <v>169371</v>
      </c>
      <c r="F156" s="101">
        <f t="shared" si="25"/>
        <v>31306</v>
      </c>
      <c r="G156" s="101">
        <f t="shared" si="25"/>
        <v>100354</v>
      </c>
      <c r="H156" s="102">
        <f t="shared" si="25"/>
        <v>1377131</v>
      </c>
    </row>
    <row r="157" ht="7.5" customHeight="1"/>
    <row r="158" spans="1:8" ht="15.75">
      <c r="A158" s="405" t="s">
        <v>313</v>
      </c>
      <c r="B158" s="405"/>
      <c r="C158" s="405"/>
      <c r="D158" s="405"/>
      <c r="E158" s="405"/>
      <c r="F158" s="405"/>
      <c r="G158" s="405"/>
      <c r="H158" s="405"/>
    </row>
    <row r="159" spans="1:8" ht="15" customHeight="1">
      <c r="A159" s="401" t="s">
        <v>314</v>
      </c>
      <c r="B159" s="401"/>
      <c r="C159" s="107"/>
      <c r="H159" s="107" t="s">
        <v>40</v>
      </c>
    </row>
    <row r="160" spans="1:8" ht="25.5" customHeight="1">
      <c r="A160" s="22">
        <v>1</v>
      </c>
      <c r="B160" s="108" t="s">
        <v>315</v>
      </c>
      <c r="C160" s="55">
        <f aca="true" t="shared" si="26" ref="C160:H160">+C63-C130</f>
        <v>-98675</v>
      </c>
      <c r="D160" s="24">
        <f t="shared" si="26"/>
        <v>0</v>
      </c>
      <c r="E160" s="24">
        <f t="shared" si="26"/>
        <v>-149734</v>
      </c>
      <c r="F160" s="24">
        <f t="shared" si="26"/>
        <v>1</v>
      </c>
      <c r="G160" s="24">
        <f t="shared" si="26"/>
        <v>-15149</v>
      </c>
      <c r="H160" s="25">
        <f t="shared" si="26"/>
        <v>-263557</v>
      </c>
    </row>
    <row r="161" spans="1:8" ht="32.25" customHeight="1">
      <c r="A161" s="81" t="s">
        <v>70</v>
      </c>
      <c r="B161" s="82" t="s">
        <v>316</v>
      </c>
      <c r="C161" s="83">
        <f aca="true" t="shared" si="27" ref="C161:H161">+C87-C155</f>
        <v>98675</v>
      </c>
      <c r="D161" s="83">
        <f t="shared" si="27"/>
        <v>0</v>
      </c>
      <c r="E161" s="83">
        <f t="shared" si="27"/>
        <v>149734</v>
      </c>
      <c r="F161" s="83">
        <f t="shared" si="27"/>
        <v>-1</v>
      </c>
      <c r="G161" s="83">
        <f t="shared" si="27"/>
        <v>15149</v>
      </c>
      <c r="H161" s="109">
        <f t="shared" si="27"/>
        <v>263557</v>
      </c>
    </row>
  </sheetData>
  <sheetProtection selectLockedCells="1" selectUnlockedCells="1"/>
  <mergeCells count="12">
    <mergeCell ref="A158:H158"/>
    <mergeCell ref="A159:B159"/>
    <mergeCell ref="A90:H90"/>
    <mergeCell ref="A91:B91"/>
    <mergeCell ref="A92:A93"/>
    <mergeCell ref="B92:B93"/>
    <mergeCell ref="C92:H92"/>
    <mergeCell ref="A1:H1"/>
    <mergeCell ref="A2:B2"/>
    <mergeCell ref="A3:A4"/>
    <mergeCell ref="B3:B4"/>
    <mergeCell ref="C3:H3"/>
  </mergeCells>
  <printOptions horizontalCentered="1"/>
  <pageMargins left="0.03958333333333333" right="0.03958333333333333" top="0.3541666666666667" bottom="0.3541666666666667" header="0" footer="0.5118055555555555"/>
  <pageSetup horizontalDpi="300" verticalDpi="300" orientation="portrait" paperSize="9" scale="75"/>
  <headerFooter alignWithMargins="0">
    <oddHeader xml:space="preserve">&amp;C&amp;"Times New Roman CE,Félkövér"&amp;12Elek Város Önkormányzat
2016. ÉVI KÖLTSÉGVETÉSÉNEK ÖSSZEVONT MÓDOSÍTOTT MÉRLEGE&amp;R&amp;"Times New Roman CE,Félkövér dőlt"&amp;11 1. melléklet
"1.1. melléklet" </oddHeader>
  </headerFooter>
  <rowBreaks count="2" manualBreakCount="2">
    <brk id="75" max="255" man="1"/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L161"/>
  <sheetViews>
    <sheetView zoomScale="101" zoomScaleNormal="101" workbookViewId="0" topLeftCell="A130">
      <selection activeCell="G160" sqref="G160"/>
    </sheetView>
  </sheetViews>
  <sheetFormatPr defaultColWidth="9.00390625" defaultRowHeight="12.75"/>
  <cols>
    <col min="1" max="1" width="9.50390625" style="9" customWidth="1"/>
    <col min="2" max="2" width="59.625" style="9" customWidth="1"/>
    <col min="3" max="3" width="17.375" style="10" customWidth="1"/>
    <col min="4" max="4" width="12.875" style="11" customWidth="1"/>
    <col min="5" max="7" width="11.625" style="11" customWidth="1"/>
    <col min="8" max="8" width="17.375" style="11" customWidth="1"/>
    <col min="9" max="16384" width="9.375" style="11" customWidth="1"/>
  </cols>
  <sheetData>
    <row r="1" spans="1:8" ht="15.75" customHeight="1">
      <c r="A1" s="400" t="s">
        <v>38</v>
      </c>
      <c r="B1" s="400"/>
      <c r="C1" s="400"/>
      <c r="D1" s="400"/>
      <c r="E1" s="400"/>
      <c r="F1" s="400"/>
      <c r="G1" s="400"/>
      <c r="H1" s="400"/>
    </row>
    <row r="2" spans="1:8" ht="15.75" customHeight="1">
      <c r="A2" s="401" t="s">
        <v>39</v>
      </c>
      <c r="B2" s="401"/>
      <c r="C2" s="12"/>
      <c r="H2" s="12" t="s">
        <v>40</v>
      </c>
    </row>
    <row r="3" spans="1:8" ht="12.75" customHeight="1">
      <c r="A3" s="402" t="s">
        <v>41</v>
      </c>
      <c r="B3" s="402" t="s">
        <v>42</v>
      </c>
      <c r="C3" s="404" t="str">
        <f>+CONCATENATE(LEFT(ÖSSZEFÜGGÉSEK!A6,4),". évi")</f>
        <v>2016. évi</v>
      </c>
      <c r="D3" s="404"/>
      <c r="E3" s="404"/>
      <c r="F3" s="404"/>
      <c r="G3" s="404"/>
      <c r="H3" s="404"/>
    </row>
    <row r="4" spans="1:8" ht="36" customHeight="1">
      <c r="A4" s="402"/>
      <c r="B4" s="402"/>
      <c r="C4" s="14" t="s">
        <v>43</v>
      </c>
      <c r="D4" s="14" t="s">
        <v>317</v>
      </c>
      <c r="E4" s="14" t="s">
        <v>45</v>
      </c>
      <c r="F4" s="14" t="s">
        <v>46</v>
      </c>
      <c r="G4" s="14" t="s">
        <v>47</v>
      </c>
      <c r="H4" s="15" t="str">
        <f>+CONCATENATE(LEFT(ÖSSZEFÜGGÉSEK!A6,4),".12.31.",CHAR(10),"Módosítás utáni")</f>
        <v>2016.12.31.
Módosítás utáni</v>
      </c>
    </row>
    <row r="5" spans="1:8" s="21" customFormat="1" ht="12" customHeight="1">
      <c r="A5" s="16" t="s">
        <v>48</v>
      </c>
      <c r="B5" s="17" t="s">
        <v>49</v>
      </c>
      <c r="C5" s="17" t="s">
        <v>50</v>
      </c>
      <c r="D5" s="17" t="s">
        <v>51</v>
      </c>
      <c r="E5" s="110" t="s">
        <v>52</v>
      </c>
      <c r="F5" s="110" t="s">
        <v>53</v>
      </c>
      <c r="G5" s="110" t="s">
        <v>54</v>
      </c>
      <c r="H5" s="20" t="s">
        <v>55</v>
      </c>
    </row>
    <row r="6" spans="1:8" s="26" customFormat="1" ht="12" customHeight="1">
      <c r="A6" s="22" t="s">
        <v>56</v>
      </c>
      <c r="B6" s="23" t="s">
        <v>57</v>
      </c>
      <c r="C6" s="24">
        <f aca="true" t="shared" si="0" ref="C6:H6">+C7+C8+C9+C10+C11+C12</f>
        <v>392936</v>
      </c>
      <c r="D6" s="24">
        <f t="shared" si="0"/>
        <v>0</v>
      </c>
      <c r="E6" s="24">
        <f t="shared" si="0"/>
        <v>4463</v>
      </c>
      <c r="F6" s="24">
        <f t="shared" si="0"/>
        <v>5923</v>
      </c>
      <c r="G6" s="24">
        <f t="shared" si="0"/>
        <v>21408</v>
      </c>
      <c r="H6" s="25">
        <f t="shared" si="0"/>
        <v>424730</v>
      </c>
    </row>
    <row r="7" spans="1:8" s="26" customFormat="1" ht="12" customHeight="1">
      <c r="A7" s="41" t="s">
        <v>58</v>
      </c>
      <c r="B7" s="42" t="s">
        <v>59</v>
      </c>
      <c r="C7" s="43">
        <v>176307</v>
      </c>
      <c r="D7" s="43"/>
      <c r="E7" s="29"/>
      <c r="F7" s="44"/>
      <c r="G7" s="29">
        <v>149</v>
      </c>
      <c r="H7" s="30">
        <f aca="true" t="shared" si="1" ref="H7:H12">C7+D7+E7+F7+G7</f>
        <v>176456</v>
      </c>
    </row>
    <row r="8" spans="1:8" s="26" customFormat="1" ht="12" customHeight="1">
      <c r="A8" s="31" t="s">
        <v>60</v>
      </c>
      <c r="B8" s="32" t="s">
        <v>61</v>
      </c>
      <c r="C8" s="33">
        <v>88856</v>
      </c>
      <c r="D8" s="33"/>
      <c r="E8" s="33"/>
      <c r="F8" s="45">
        <v>1164</v>
      </c>
      <c r="G8" s="33"/>
      <c r="H8" s="34">
        <f t="shared" si="1"/>
        <v>90020</v>
      </c>
    </row>
    <row r="9" spans="1:8" s="26" customFormat="1" ht="12" customHeight="1">
      <c r="A9" s="31" t="s">
        <v>62</v>
      </c>
      <c r="B9" s="32" t="s">
        <v>63</v>
      </c>
      <c r="C9" s="33">
        <v>122176</v>
      </c>
      <c r="D9" s="33"/>
      <c r="E9" s="33">
        <v>2410</v>
      </c>
      <c r="F9" s="45">
        <v>4036</v>
      </c>
      <c r="G9" s="33"/>
      <c r="H9" s="34">
        <f t="shared" si="1"/>
        <v>128622</v>
      </c>
    </row>
    <row r="10" spans="1:8" s="26" customFormat="1" ht="12" customHeight="1">
      <c r="A10" s="31" t="s">
        <v>64</v>
      </c>
      <c r="B10" s="32" t="s">
        <v>65</v>
      </c>
      <c r="C10" s="33">
        <v>5597</v>
      </c>
      <c r="D10" s="33"/>
      <c r="E10" s="33">
        <v>73</v>
      </c>
      <c r="F10" s="45"/>
      <c r="G10" s="33"/>
      <c r="H10" s="34">
        <f t="shared" si="1"/>
        <v>5670</v>
      </c>
    </row>
    <row r="11" spans="1:8" s="26" customFormat="1" ht="12" customHeight="1">
      <c r="A11" s="31" t="s">
        <v>66</v>
      </c>
      <c r="B11" s="35" t="s">
        <v>67</v>
      </c>
      <c r="C11" s="33"/>
      <c r="D11" s="33"/>
      <c r="E11" s="33">
        <v>1980</v>
      </c>
      <c r="F11" s="45">
        <v>723</v>
      </c>
      <c r="G11" s="33">
        <v>21259</v>
      </c>
      <c r="H11" s="34">
        <f t="shared" si="1"/>
        <v>23962</v>
      </c>
    </row>
    <row r="12" spans="1:8" s="26" customFormat="1" ht="12" customHeight="1">
      <c r="A12" s="46" t="s">
        <v>68</v>
      </c>
      <c r="B12" s="47" t="s">
        <v>69</v>
      </c>
      <c r="C12" s="33"/>
      <c r="D12" s="33"/>
      <c r="E12" s="38"/>
      <c r="F12" s="49"/>
      <c r="G12" s="38"/>
      <c r="H12" s="34">
        <f t="shared" si="1"/>
        <v>0</v>
      </c>
    </row>
    <row r="13" spans="1:8" s="26" customFormat="1" ht="21">
      <c r="A13" s="22" t="s">
        <v>70</v>
      </c>
      <c r="B13" s="40" t="s">
        <v>71</v>
      </c>
      <c r="C13" s="24">
        <f aca="true" t="shared" si="2" ref="C13:H13">+C14+C15+C16+C17+C18</f>
        <v>311</v>
      </c>
      <c r="D13" s="24">
        <f t="shared" si="2"/>
        <v>438187</v>
      </c>
      <c r="E13" s="24">
        <f t="shared" si="2"/>
        <v>505</v>
      </c>
      <c r="F13" s="24">
        <f t="shared" si="2"/>
        <v>11455</v>
      </c>
      <c r="G13" s="24">
        <f t="shared" si="2"/>
        <v>1359</v>
      </c>
      <c r="H13" s="25">
        <f t="shared" si="2"/>
        <v>451817</v>
      </c>
    </row>
    <row r="14" spans="1:8" s="26" customFormat="1" ht="12" customHeight="1">
      <c r="A14" s="41" t="s">
        <v>72</v>
      </c>
      <c r="B14" s="42" t="s">
        <v>73</v>
      </c>
      <c r="C14" s="43"/>
      <c r="D14" s="43"/>
      <c r="E14" s="29"/>
      <c r="F14" s="44"/>
      <c r="G14" s="44"/>
      <c r="H14" s="34">
        <f aca="true" t="shared" si="3" ref="H14:H19">C14+D14+E14+F14+G14</f>
        <v>0</v>
      </c>
    </row>
    <row r="15" spans="1:8" s="26" customFormat="1" ht="12" customHeight="1">
      <c r="A15" s="31" t="s">
        <v>74</v>
      </c>
      <c r="B15" s="32" t="s">
        <v>75</v>
      </c>
      <c r="C15" s="33"/>
      <c r="D15" s="33"/>
      <c r="E15" s="33"/>
      <c r="F15" s="45"/>
      <c r="G15" s="45"/>
      <c r="H15" s="34">
        <f t="shared" si="3"/>
        <v>0</v>
      </c>
    </row>
    <row r="16" spans="1:8" s="26" customFormat="1" ht="12" customHeight="1">
      <c r="A16" s="31" t="s">
        <v>76</v>
      </c>
      <c r="B16" s="32" t="s">
        <v>77</v>
      </c>
      <c r="C16" s="33"/>
      <c r="D16" s="33"/>
      <c r="E16" s="33"/>
      <c r="F16" s="45"/>
      <c r="G16" s="45"/>
      <c r="H16" s="34">
        <f t="shared" si="3"/>
        <v>0</v>
      </c>
    </row>
    <row r="17" spans="1:8" s="26" customFormat="1" ht="12" customHeight="1">
      <c r="A17" s="31" t="s">
        <v>78</v>
      </c>
      <c r="B17" s="32" t="s">
        <v>79</v>
      </c>
      <c r="C17" s="33"/>
      <c r="D17" s="33"/>
      <c r="E17" s="33"/>
      <c r="F17" s="45"/>
      <c r="G17" s="45"/>
      <c r="H17" s="34">
        <f t="shared" si="3"/>
        <v>0</v>
      </c>
    </row>
    <row r="18" spans="1:8" s="26" customFormat="1" ht="12" customHeight="1">
      <c r="A18" s="31" t="s">
        <v>80</v>
      </c>
      <c r="B18" s="32" t="s">
        <v>81</v>
      </c>
      <c r="C18" s="33">
        <v>311</v>
      </c>
      <c r="D18" s="33">
        <v>438187</v>
      </c>
      <c r="E18" s="33">
        <v>505</v>
      </c>
      <c r="F18" s="45">
        <v>11455</v>
      </c>
      <c r="G18" s="45">
        <v>1359</v>
      </c>
      <c r="H18" s="34">
        <f t="shared" si="3"/>
        <v>451817</v>
      </c>
    </row>
    <row r="19" spans="1:8" s="26" customFormat="1" ht="12" customHeight="1">
      <c r="A19" s="46" t="s">
        <v>82</v>
      </c>
      <c r="B19" s="47" t="s">
        <v>83</v>
      </c>
      <c r="C19" s="48"/>
      <c r="D19" s="48"/>
      <c r="E19" s="38"/>
      <c r="F19" s="49"/>
      <c r="G19" s="49"/>
      <c r="H19" s="34">
        <f t="shared" si="3"/>
        <v>0</v>
      </c>
    </row>
    <row r="20" spans="1:8" s="26" customFormat="1" ht="21">
      <c r="A20" s="22" t="s">
        <v>84</v>
      </c>
      <c r="B20" s="23" t="s">
        <v>85</v>
      </c>
      <c r="C20" s="24">
        <f aca="true" t="shared" si="4" ref="C20:H20">+C21+C22+C23+C24+C25</f>
        <v>0</v>
      </c>
      <c r="D20" s="24">
        <f t="shared" si="4"/>
        <v>968</v>
      </c>
      <c r="E20" s="24">
        <f t="shared" si="4"/>
        <v>0</v>
      </c>
      <c r="F20" s="24">
        <f t="shared" si="4"/>
        <v>0</v>
      </c>
      <c r="G20" s="24">
        <f t="shared" si="4"/>
        <v>143</v>
      </c>
      <c r="H20" s="25">
        <f t="shared" si="4"/>
        <v>1111</v>
      </c>
    </row>
    <row r="21" spans="1:8" s="26" customFormat="1" ht="12" customHeight="1">
      <c r="A21" s="41" t="s">
        <v>86</v>
      </c>
      <c r="B21" s="42" t="s">
        <v>87</v>
      </c>
      <c r="C21" s="43"/>
      <c r="D21" s="43"/>
      <c r="E21" s="29"/>
      <c r="F21" s="44"/>
      <c r="G21" s="44"/>
      <c r="H21" s="30">
        <f>C21+D21</f>
        <v>0</v>
      </c>
    </row>
    <row r="22" spans="1:8" s="26" customFormat="1" ht="12" customHeight="1">
      <c r="A22" s="31" t="s">
        <v>88</v>
      </c>
      <c r="B22" s="32" t="s">
        <v>89</v>
      </c>
      <c r="C22" s="33"/>
      <c r="D22" s="33"/>
      <c r="E22" s="33"/>
      <c r="F22" s="45"/>
      <c r="G22" s="45"/>
      <c r="H22" s="34">
        <f>C22+D22+E22+F22+G22</f>
        <v>0</v>
      </c>
    </row>
    <row r="23" spans="1:8" s="26" customFormat="1" ht="12" customHeight="1">
      <c r="A23" s="31" t="s">
        <v>90</v>
      </c>
      <c r="B23" s="32" t="s">
        <v>91</v>
      </c>
      <c r="C23" s="33"/>
      <c r="D23" s="33"/>
      <c r="E23" s="33"/>
      <c r="F23" s="45"/>
      <c r="G23" s="45"/>
      <c r="H23" s="34">
        <f>C23+D23+E23+F23+G23</f>
        <v>0</v>
      </c>
    </row>
    <row r="24" spans="1:8" s="26" customFormat="1" ht="12" customHeight="1">
      <c r="A24" s="31" t="s">
        <v>92</v>
      </c>
      <c r="B24" s="32" t="s">
        <v>93</v>
      </c>
      <c r="C24" s="33"/>
      <c r="D24" s="33"/>
      <c r="E24" s="33"/>
      <c r="F24" s="45"/>
      <c r="G24" s="45"/>
      <c r="H24" s="34">
        <f>C24+D24+E24+F24+G24</f>
        <v>0</v>
      </c>
    </row>
    <row r="25" spans="1:8" s="26" customFormat="1" ht="12" customHeight="1">
      <c r="A25" s="31" t="s">
        <v>94</v>
      </c>
      <c r="B25" s="32" t="s">
        <v>95</v>
      </c>
      <c r="C25" s="33"/>
      <c r="D25" s="33">
        <v>968</v>
      </c>
      <c r="E25" s="33"/>
      <c r="F25" s="45"/>
      <c r="G25" s="45">
        <v>143</v>
      </c>
      <c r="H25" s="34">
        <f>C25+D25+E25+F25+G25</f>
        <v>1111</v>
      </c>
    </row>
    <row r="26" spans="1:8" s="26" customFormat="1" ht="12" customHeight="1">
      <c r="A26" s="46" t="s">
        <v>96</v>
      </c>
      <c r="B26" s="50" t="s">
        <v>97</v>
      </c>
      <c r="C26" s="48"/>
      <c r="D26" s="48"/>
      <c r="E26" s="38"/>
      <c r="F26" s="49"/>
      <c r="G26" s="49"/>
      <c r="H26" s="34">
        <f>C26+D26+E26+F26+G26</f>
        <v>0</v>
      </c>
    </row>
    <row r="27" spans="1:8" s="26" customFormat="1" ht="12" customHeight="1">
      <c r="A27" s="22" t="s">
        <v>98</v>
      </c>
      <c r="B27" s="23" t="s">
        <v>99</v>
      </c>
      <c r="C27" s="24">
        <f aca="true" t="shared" si="5" ref="C27:H27">+C28+C29+C30+C31+C32+C33+C34</f>
        <v>44000</v>
      </c>
      <c r="D27" s="24">
        <f t="shared" si="5"/>
        <v>0</v>
      </c>
      <c r="E27" s="24">
        <f t="shared" si="5"/>
        <v>0</v>
      </c>
      <c r="F27" s="24">
        <f t="shared" si="5"/>
        <v>0</v>
      </c>
      <c r="G27" s="24">
        <f t="shared" si="5"/>
        <v>19815</v>
      </c>
      <c r="H27" s="25">
        <f t="shared" si="5"/>
        <v>63815</v>
      </c>
    </row>
    <row r="28" spans="1:8" s="26" customFormat="1" ht="12" customHeight="1">
      <c r="A28" s="41" t="s">
        <v>100</v>
      </c>
      <c r="B28" s="42" t="s">
        <v>101</v>
      </c>
      <c r="C28" s="111">
        <v>5000</v>
      </c>
      <c r="D28" s="111">
        <f>+D29+D30+D31</f>
        <v>0</v>
      </c>
      <c r="E28" s="51"/>
      <c r="F28" s="112"/>
      <c r="G28" s="51">
        <v>54</v>
      </c>
      <c r="H28" s="34">
        <f aca="true" t="shared" si="6" ref="H28:H34">C28+D28+E28+F28+G28</f>
        <v>5054</v>
      </c>
    </row>
    <row r="29" spans="1:8" s="26" customFormat="1" ht="12" customHeight="1">
      <c r="A29" s="31" t="s">
        <v>102</v>
      </c>
      <c r="B29" s="32" t="s">
        <v>103</v>
      </c>
      <c r="C29" s="33"/>
      <c r="D29" s="33"/>
      <c r="E29" s="33"/>
      <c r="F29" s="45"/>
      <c r="G29" s="33"/>
      <c r="H29" s="34">
        <f t="shared" si="6"/>
        <v>0</v>
      </c>
    </row>
    <row r="30" spans="1:8" s="26" customFormat="1" ht="12" customHeight="1">
      <c r="A30" s="31" t="s">
        <v>104</v>
      </c>
      <c r="B30" s="32" t="s">
        <v>105</v>
      </c>
      <c r="C30" s="33">
        <v>32000</v>
      </c>
      <c r="D30" s="33"/>
      <c r="E30" s="33"/>
      <c r="F30" s="45"/>
      <c r="G30" s="33">
        <v>17441</v>
      </c>
      <c r="H30" s="34">
        <f t="shared" si="6"/>
        <v>49441</v>
      </c>
    </row>
    <row r="31" spans="1:8" s="26" customFormat="1" ht="12" customHeight="1">
      <c r="A31" s="31" t="s">
        <v>106</v>
      </c>
      <c r="B31" s="32" t="s">
        <v>107</v>
      </c>
      <c r="C31" s="33"/>
      <c r="D31" s="33"/>
      <c r="E31" s="33"/>
      <c r="F31" s="45"/>
      <c r="G31" s="33"/>
      <c r="H31" s="34">
        <f t="shared" si="6"/>
        <v>0</v>
      </c>
    </row>
    <row r="32" spans="1:8" s="26" customFormat="1" ht="12" customHeight="1">
      <c r="A32" s="31" t="s">
        <v>108</v>
      </c>
      <c r="B32" s="32" t="s">
        <v>109</v>
      </c>
      <c r="C32" s="33">
        <v>7000</v>
      </c>
      <c r="D32" s="33"/>
      <c r="E32" s="33"/>
      <c r="F32" s="45"/>
      <c r="G32" s="33">
        <v>1726</v>
      </c>
      <c r="H32" s="34">
        <f t="shared" si="6"/>
        <v>8726</v>
      </c>
    </row>
    <row r="33" spans="1:8" s="26" customFormat="1" ht="12" customHeight="1">
      <c r="A33" s="31" t="s">
        <v>110</v>
      </c>
      <c r="B33" s="32" t="s">
        <v>111</v>
      </c>
      <c r="C33" s="33"/>
      <c r="D33" s="33"/>
      <c r="E33" s="33"/>
      <c r="F33" s="45"/>
      <c r="G33" s="33">
        <v>192</v>
      </c>
      <c r="H33" s="34">
        <f t="shared" si="6"/>
        <v>192</v>
      </c>
    </row>
    <row r="34" spans="1:8" s="26" customFormat="1" ht="12" customHeight="1">
      <c r="A34" s="46" t="s">
        <v>112</v>
      </c>
      <c r="B34" s="50" t="s">
        <v>113</v>
      </c>
      <c r="C34" s="48"/>
      <c r="D34" s="48"/>
      <c r="E34" s="38"/>
      <c r="F34" s="49"/>
      <c r="G34" s="38">
        <v>402</v>
      </c>
      <c r="H34" s="34">
        <f t="shared" si="6"/>
        <v>402</v>
      </c>
    </row>
    <row r="35" spans="1:8" s="26" customFormat="1" ht="12" customHeight="1">
      <c r="A35" s="22" t="s">
        <v>114</v>
      </c>
      <c r="B35" s="23" t="s">
        <v>115</v>
      </c>
      <c r="C35" s="24">
        <f aca="true" t="shared" si="7" ref="C35:H35">SUM(C36:C46)</f>
        <v>49896</v>
      </c>
      <c r="D35" s="24">
        <f t="shared" si="7"/>
        <v>0</v>
      </c>
      <c r="E35" s="24">
        <f t="shared" si="7"/>
        <v>0</v>
      </c>
      <c r="F35" s="24">
        <f t="shared" si="7"/>
        <v>8282</v>
      </c>
      <c r="G35" s="24">
        <f t="shared" si="7"/>
        <v>31118</v>
      </c>
      <c r="H35" s="25">
        <f t="shared" si="7"/>
        <v>89296</v>
      </c>
    </row>
    <row r="36" spans="1:8" s="26" customFormat="1" ht="12" customHeight="1">
      <c r="A36" s="41" t="s">
        <v>116</v>
      </c>
      <c r="B36" s="42" t="s">
        <v>117</v>
      </c>
      <c r="C36" s="43"/>
      <c r="D36" s="43"/>
      <c r="E36" s="29"/>
      <c r="F36" s="44"/>
      <c r="G36" s="44">
        <v>8183</v>
      </c>
      <c r="H36" s="34">
        <f aca="true" t="shared" si="8" ref="H36:H46">C36+D36+E36+F36+G36</f>
        <v>8183</v>
      </c>
    </row>
    <row r="37" spans="1:8" s="26" customFormat="1" ht="12" customHeight="1">
      <c r="A37" s="31" t="s">
        <v>118</v>
      </c>
      <c r="B37" s="32" t="s">
        <v>119</v>
      </c>
      <c r="C37" s="33">
        <v>2545</v>
      </c>
      <c r="D37" s="33"/>
      <c r="E37" s="33"/>
      <c r="F37" s="45"/>
      <c r="G37" s="45">
        <v>4802</v>
      </c>
      <c r="H37" s="34">
        <f t="shared" si="8"/>
        <v>7347</v>
      </c>
    </row>
    <row r="38" spans="1:8" s="26" customFormat="1" ht="12" customHeight="1">
      <c r="A38" s="31" t="s">
        <v>120</v>
      </c>
      <c r="B38" s="32" t="s">
        <v>121</v>
      </c>
      <c r="C38" s="33">
        <v>4200</v>
      </c>
      <c r="D38" s="33"/>
      <c r="E38" s="33"/>
      <c r="F38" s="45"/>
      <c r="G38" s="45">
        <v>1161</v>
      </c>
      <c r="H38" s="34">
        <f t="shared" si="8"/>
        <v>5361</v>
      </c>
    </row>
    <row r="39" spans="1:8" s="26" customFormat="1" ht="12" customHeight="1">
      <c r="A39" s="31" t="s">
        <v>122</v>
      </c>
      <c r="B39" s="32" t="s">
        <v>123</v>
      </c>
      <c r="C39" s="33">
        <v>910</v>
      </c>
      <c r="D39" s="33"/>
      <c r="E39" s="33"/>
      <c r="F39" s="45"/>
      <c r="G39" s="45">
        <v>204</v>
      </c>
      <c r="H39" s="34">
        <f t="shared" si="8"/>
        <v>1114</v>
      </c>
    </row>
    <row r="40" spans="1:8" s="26" customFormat="1" ht="12" customHeight="1">
      <c r="A40" s="31" t="s">
        <v>124</v>
      </c>
      <c r="B40" s="32" t="s">
        <v>125</v>
      </c>
      <c r="C40" s="33">
        <v>36405</v>
      </c>
      <c r="D40" s="33"/>
      <c r="E40" s="33"/>
      <c r="F40" s="45"/>
      <c r="G40" s="45">
        <v>467</v>
      </c>
      <c r="H40" s="34">
        <f t="shared" si="8"/>
        <v>36872</v>
      </c>
    </row>
    <row r="41" spans="1:8" s="26" customFormat="1" ht="12" customHeight="1">
      <c r="A41" s="31" t="s">
        <v>126</v>
      </c>
      <c r="B41" s="32" t="s">
        <v>127</v>
      </c>
      <c r="C41" s="33">
        <v>5036</v>
      </c>
      <c r="D41" s="33"/>
      <c r="E41" s="33"/>
      <c r="F41" s="45"/>
      <c r="G41" s="45">
        <v>1531</v>
      </c>
      <c r="H41" s="34">
        <f t="shared" si="8"/>
        <v>6567</v>
      </c>
    </row>
    <row r="42" spans="1:8" s="26" customFormat="1" ht="12" customHeight="1">
      <c r="A42" s="31" t="s">
        <v>128</v>
      </c>
      <c r="B42" s="32" t="s">
        <v>129</v>
      </c>
      <c r="C42" s="33">
        <v>800</v>
      </c>
      <c r="D42" s="33"/>
      <c r="E42" s="33"/>
      <c r="F42" s="45">
        <v>6625</v>
      </c>
      <c r="G42" s="33">
        <v>652</v>
      </c>
      <c r="H42" s="34">
        <f t="shared" si="8"/>
        <v>8077</v>
      </c>
    </row>
    <row r="43" spans="1:8" s="26" customFormat="1" ht="12" customHeight="1">
      <c r="A43" s="31" t="s">
        <v>130</v>
      </c>
      <c r="B43" s="32" t="s">
        <v>318</v>
      </c>
      <c r="C43" s="33"/>
      <c r="D43" s="33"/>
      <c r="E43" s="33"/>
      <c r="F43" s="45"/>
      <c r="G43" s="33">
        <v>45</v>
      </c>
      <c r="H43" s="34">
        <f t="shared" si="8"/>
        <v>45</v>
      </c>
    </row>
    <row r="44" spans="1:8" s="26" customFormat="1" ht="12" customHeight="1">
      <c r="A44" s="31" t="s">
        <v>132</v>
      </c>
      <c r="B44" s="32" t="s">
        <v>133</v>
      </c>
      <c r="C44" s="33"/>
      <c r="D44" s="33"/>
      <c r="E44" s="33"/>
      <c r="F44" s="45"/>
      <c r="G44" s="33"/>
      <c r="H44" s="34">
        <f t="shared" si="8"/>
        <v>0</v>
      </c>
    </row>
    <row r="45" spans="1:8" s="26" customFormat="1" ht="12" customHeight="1">
      <c r="A45" s="46" t="s">
        <v>134</v>
      </c>
      <c r="B45" s="50" t="s">
        <v>135</v>
      </c>
      <c r="C45" s="48"/>
      <c r="D45" s="48"/>
      <c r="E45" s="33"/>
      <c r="F45" s="45"/>
      <c r="G45" s="33">
        <v>351</v>
      </c>
      <c r="H45" s="34">
        <f t="shared" si="8"/>
        <v>351</v>
      </c>
    </row>
    <row r="46" spans="1:8" s="26" customFormat="1" ht="12" customHeight="1">
      <c r="A46" s="46" t="s">
        <v>136</v>
      </c>
      <c r="B46" s="47" t="s">
        <v>137</v>
      </c>
      <c r="C46" s="48"/>
      <c r="D46" s="48"/>
      <c r="E46" s="38"/>
      <c r="F46" s="49">
        <v>1657</v>
      </c>
      <c r="G46" s="38">
        <v>13722</v>
      </c>
      <c r="H46" s="34">
        <f t="shared" si="8"/>
        <v>15379</v>
      </c>
    </row>
    <row r="47" spans="1:8" s="26" customFormat="1" ht="12" customHeight="1">
      <c r="A47" s="22" t="s">
        <v>138</v>
      </c>
      <c r="B47" s="23" t="s">
        <v>139</v>
      </c>
      <c r="C47" s="24">
        <f aca="true" t="shared" si="9" ref="C47:H47">SUM(C48:C52)</f>
        <v>0</v>
      </c>
      <c r="D47" s="24">
        <f t="shared" si="9"/>
        <v>0</v>
      </c>
      <c r="E47" s="24">
        <f t="shared" si="9"/>
        <v>4</v>
      </c>
      <c r="F47" s="24">
        <f t="shared" si="9"/>
        <v>0</v>
      </c>
      <c r="G47" s="24">
        <f t="shared" si="9"/>
        <v>27</v>
      </c>
      <c r="H47" s="25">
        <f t="shared" si="9"/>
        <v>31</v>
      </c>
    </row>
    <row r="48" spans="1:8" s="26" customFormat="1" ht="12" customHeight="1">
      <c r="A48" s="41" t="s">
        <v>140</v>
      </c>
      <c r="B48" s="42" t="s">
        <v>141</v>
      </c>
      <c r="C48" s="43"/>
      <c r="D48" s="43"/>
      <c r="E48" s="29"/>
      <c r="F48" s="44"/>
      <c r="G48" s="44"/>
      <c r="H48" s="34">
        <f>C48+D48+E48+F48+G48</f>
        <v>0</v>
      </c>
    </row>
    <row r="49" spans="1:8" s="26" customFormat="1" ht="12" customHeight="1">
      <c r="A49" s="31" t="s">
        <v>142</v>
      </c>
      <c r="B49" s="32" t="s">
        <v>143</v>
      </c>
      <c r="C49" s="33"/>
      <c r="D49" s="33"/>
      <c r="E49" s="33"/>
      <c r="F49" s="45"/>
      <c r="G49" s="45"/>
      <c r="H49" s="34">
        <f>C49+D49+E49+F49+G49</f>
        <v>0</v>
      </c>
    </row>
    <row r="50" spans="1:8" s="26" customFormat="1" ht="12" customHeight="1">
      <c r="A50" s="31" t="s">
        <v>144</v>
      </c>
      <c r="B50" s="32" t="s">
        <v>145</v>
      </c>
      <c r="C50" s="33"/>
      <c r="D50" s="33"/>
      <c r="E50" s="33">
        <v>4</v>
      </c>
      <c r="F50" s="45"/>
      <c r="G50" s="45">
        <v>27</v>
      </c>
      <c r="H50" s="34">
        <f>C50+D50+E50+F50+G50</f>
        <v>31</v>
      </c>
    </row>
    <row r="51" spans="1:8" s="26" customFormat="1" ht="12" customHeight="1">
      <c r="A51" s="31" t="s">
        <v>146</v>
      </c>
      <c r="B51" s="32" t="s">
        <v>147</v>
      </c>
      <c r="C51" s="33"/>
      <c r="D51" s="33"/>
      <c r="E51" s="33"/>
      <c r="F51" s="45"/>
      <c r="G51" s="45"/>
      <c r="H51" s="34">
        <f>C51+D51+E51+F51+G51</f>
        <v>0</v>
      </c>
    </row>
    <row r="52" spans="1:8" s="26" customFormat="1" ht="12" customHeight="1">
      <c r="A52" s="46" t="s">
        <v>148</v>
      </c>
      <c r="B52" s="47" t="s">
        <v>149</v>
      </c>
      <c r="C52" s="48"/>
      <c r="D52" s="48"/>
      <c r="E52" s="38"/>
      <c r="F52" s="49"/>
      <c r="G52" s="49"/>
      <c r="H52" s="34">
        <f>C52+D52+E52+F52+G52</f>
        <v>0</v>
      </c>
    </row>
    <row r="53" spans="1:8" s="26" customFormat="1" ht="12" customHeight="1">
      <c r="A53" s="22" t="s">
        <v>150</v>
      </c>
      <c r="B53" s="23" t="s">
        <v>151</v>
      </c>
      <c r="C53" s="24">
        <f aca="true" t="shared" si="10" ref="C53:H53">SUM(C54:C56)</f>
        <v>0</v>
      </c>
      <c r="D53" s="24">
        <f t="shared" si="10"/>
        <v>0</v>
      </c>
      <c r="E53" s="24">
        <f t="shared" si="10"/>
        <v>0</v>
      </c>
      <c r="F53" s="24">
        <f t="shared" si="10"/>
        <v>5647</v>
      </c>
      <c r="G53" s="24">
        <f>SUM(G54:G56)</f>
        <v>7777</v>
      </c>
      <c r="H53" s="25">
        <f t="shared" si="10"/>
        <v>13424</v>
      </c>
    </row>
    <row r="54" spans="1:8" s="26" customFormat="1" ht="12" customHeight="1">
      <c r="A54" s="41" t="s">
        <v>152</v>
      </c>
      <c r="B54" s="42" t="s">
        <v>153</v>
      </c>
      <c r="C54" s="43"/>
      <c r="D54" s="43"/>
      <c r="E54" s="29"/>
      <c r="F54" s="44"/>
      <c r="G54" s="44"/>
      <c r="H54" s="34">
        <f>C54+D54+E54+F54+G54</f>
        <v>0</v>
      </c>
    </row>
    <row r="55" spans="1:8" s="26" customFormat="1" ht="12" customHeight="1">
      <c r="A55" s="31" t="s">
        <v>154</v>
      </c>
      <c r="B55" s="32" t="s">
        <v>155</v>
      </c>
      <c r="C55" s="33"/>
      <c r="D55" s="33"/>
      <c r="E55" s="33"/>
      <c r="F55" s="45"/>
      <c r="G55" s="45"/>
      <c r="H55" s="34">
        <f>C55+D55+E55+F55+G55</f>
        <v>0</v>
      </c>
    </row>
    <row r="56" spans="1:8" s="26" customFormat="1" ht="12" customHeight="1">
      <c r="A56" s="31" t="s">
        <v>156</v>
      </c>
      <c r="B56" s="32" t="s">
        <v>157</v>
      </c>
      <c r="C56" s="33"/>
      <c r="D56" s="33"/>
      <c r="E56" s="33"/>
      <c r="F56" s="45">
        <v>5647</v>
      </c>
      <c r="G56" s="45">
        <v>7777</v>
      </c>
      <c r="H56" s="34">
        <f>C56+D56+E56+F56+G56</f>
        <v>13424</v>
      </c>
    </row>
    <row r="57" spans="1:8" s="26" customFormat="1" ht="12" customHeight="1">
      <c r="A57" s="46" t="s">
        <v>158</v>
      </c>
      <c r="B57" s="47" t="s">
        <v>159</v>
      </c>
      <c r="C57" s="48"/>
      <c r="D57" s="48"/>
      <c r="E57" s="38"/>
      <c r="F57" s="49"/>
      <c r="G57" s="49"/>
      <c r="H57" s="34">
        <f>C57+D57+E57+F57+G57</f>
        <v>0</v>
      </c>
    </row>
    <row r="58" spans="1:8" s="26" customFormat="1" ht="12" customHeight="1">
      <c r="A58" s="22" t="s">
        <v>160</v>
      </c>
      <c r="B58" s="40" t="s">
        <v>161</v>
      </c>
      <c r="C58" s="24">
        <f>SUM(C59:C61)</f>
        <v>0</v>
      </c>
      <c r="D58" s="24">
        <f>SUM(D59:D61)</f>
        <v>0</v>
      </c>
      <c r="E58" s="24"/>
      <c r="F58" s="55"/>
      <c r="G58" s="24">
        <f>SUM(G59:G61)</f>
        <v>211</v>
      </c>
      <c r="H58" s="25">
        <f>SUM(H59:H61)</f>
        <v>211</v>
      </c>
    </row>
    <row r="59" spans="1:8" s="26" customFormat="1" ht="12" customHeight="1">
      <c r="A59" s="41" t="s">
        <v>162</v>
      </c>
      <c r="B59" s="42" t="s">
        <v>163</v>
      </c>
      <c r="C59" s="33"/>
      <c r="D59" s="33"/>
      <c r="E59" s="29"/>
      <c r="F59" s="44"/>
      <c r="G59" s="44"/>
      <c r="H59" s="34">
        <f>C59+D59+E59+F59+G59</f>
        <v>0</v>
      </c>
    </row>
    <row r="60" spans="1:8" s="26" customFormat="1" ht="12" customHeight="1">
      <c r="A60" s="31" t="s">
        <v>164</v>
      </c>
      <c r="B60" s="32" t="s">
        <v>165</v>
      </c>
      <c r="C60" s="33"/>
      <c r="D60" s="33"/>
      <c r="E60" s="33"/>
      <c r="F60" s="45"/>
      <c r="G60" s="45">
        <v>60</v>
      </c>
      <c r="H60" s="34">
        <f>C60+D60+E60+F60+G60</f>
        <v>60</v>
      </c>
    </row>
    <row r="61" spans="1:8" s="26" customFormat="1" ht="12" customHeight="1">
      <c r="A61" s="31" t="s">
        <v>166</v>
      </c>
      <c r="B61" s="32" t="s">
        <v>167</v>
      </c>
      <c r="C61" s="33"/>
      <c r="D61" s="33"/>
      <c r="E61" s="33"/>
      <c r="F61" s="45"/>
      <c r="G61" s="45">
        <v>151</v>
      </c>
      <c r="H61" s="34">
        <f>C61+D61+E61+F61+G61</f>
        <v>151</v>
      </c>
    </row>
    <row r="62" spans="1:8" s="26" customFormat="1" ht="12" customHeight="1">
      <c r="A62" s="46" t="s">
        <v>168</v>
      </c>
      <c r="B62" s="47" t="s">
        <v>169</v>
      </c>
      <c r="C62" s="33"/>
      <c r="D62" s="33"/>
      <c r="E62" s="38"/>
      <c r="F62" s="49"/>
      <c r="G62" s="49"/>
      <c r="H62" s="34">
        <f>C62+D62+E62+F62+G62</f>
        <v>0</v>
      </c>
    </row>
    <row r="63" spans="1:8" s="26" customFormat="1" ht="12" customHeight="1">
      <c r="A63" s="53" t="s">
        <v>170</v>
      </c>
      <c r="B63" s="23" t="s">
        <v>171</v>
      </c>
      <c r="C63" s="24">
        <f aca="true" t="shared" si="11" ref="C63:H63">+C6+C13+C20+C27+C35+C47+C53+C58</f>
        <v>487143</v>
      </c>
      <c r="D63" s="24">
        <f t="shared" si="11"/>
        <v>439155</v>
      </c>
      <c r="E63" s="24">
        <f t="shared" si="11"/>
        <v>4972</v>
      </c>
      <c r="F63" s="24">
        <f t="shared" si="11"/>
        <v>31307</v>
      </c>
      <c r="G63" s="24">
        <f t="shared" si="11"/>
        <v>81858</v>
      </c>
      <c r="H63" s="25">
        <f t="shared" si="11"/>
        <v>1044435</v>
      </c>
    </row>
    <row r="64" spans="1:8" s="26" customFormat="1" ht="12" customHeight="1">
      <c r="A64" s="54" t="s">
        <v>172</v>
      </c>
      <c r="B64" s="40" t="s">
        <v>173</v>
      </c>
      <c r="C64" s="24">
        <f>SUM(C65:C67)</f>
        <v>0</v>
      </c>
      <c r="D64" s="24">
        <f>SUM(D65:D67)</f>
        <v>0</v>
      </c>
      <c r="E64" s="24"/>
      <c r="F64" s="55"/>
      <c r="G64" s="55"/>
      <c r="H64" s="25">
        <f>SUM(H65:H67)</f>
        <v>0</v>
      </c>
    </row>
    <row r="65" spans="1:8" s="26" customFormat="1" ht="12" customHeight="1">
      <c r="A65" s="41" t="s">
        <v>174</v>
      </c>
      <c r="B65" s="42" t="s">
        <v>175</v>
      </c>
      <c r="C65" s="33"/>
      <c r="D65" s="33"/>
      <c r="E65" s="29"/>
      <c r="F65" s="44"/>
      <c r="G65" s="44"/>
      <c r="H65" s="34">
        <f>C65+D65+E65+F65+G65</f>
        <v>0</v>
      </c>
    </row>
    <row r="66" spans="1:8" s="26" customFormat="1" ht="12" customHeight="1">
      <c r="A66" s="31" t="s">
        <v>176</v>
      </c>
      <c r="B66" s="32" t="s">
        <v>177</v>
      </c>
      <c r="C66" s="33"/>
      <c r="D66" s="33"/>
      <c r="E66" s="33"/>
      <c r="F66" s="45"/>
      <c r="G66" s="45"/>
      <c r="H66" s="34">
        <f>C66+D66+E66+F66+G66</f>
        <v>0</v>
      </c>
    </row>
    <row r="67" spans="1:8" s="26" customFormat="1" ht="12" customHeight="1">
      <c r="A67" s="46" t="s">
        <v>178</v>
      </c>
      <c r="B67" s="56" t="s">
        <v>179</v>
      </c>
      <c r="C67" s="33"/>
      <c r="D67" s="33"/>
      <c r="E67" s="38"/>
      <c r="F67" s="49"/>
      <c r="G67" s="49"/>
      <c r="H67" s="34">
        <f>C67+D67+E67+F67+G67</f>
        <v>0</v>
      </c>
    </row>
    <row r="68" spans="1:8" s="26" customFormat="1" ht="12" customHeight="1">
      <c r="A68" s="54" t="s">
        <v>180</v>
      </c>
      <c r="B68" s="40" t="s">
        <v>181</v>
      </c>
      <c r="C68" s="24">
        <f>SUM(C69:C72)</f>
        <v>0</v>
      </c>
      <c r="D68" s="24">
        <f>SUM(D69:D72)</f>
        <v>0</v>
      </c>
      <c r="E68" s="24"/>
      <c r="F68" s="55"/>
      <c r="G68" s="55"/>
      <c r="H68" s="25">
        <f>SUM(H69:H72)</f>
        <v>0</v>
      </c>
    </row>
    <row r="69" spans="1:8" s="26" customFormat="1" ht="12" customHeight="1">
      <c r="A69" s="41" t="s">
        <v>182</v>
      </c>
      <c r="B69" s="42" t="s">
        <v>183</v>
      </c>
      <c r="C69" s="33"/>
      <c r="D69" s="33"/>
      <c r="E69" s="29"/>
      <c r="F69" s="44"/>
      <c r="G69" s="44"/>
      <c r="H69" s="34">
        <f>C69+D69+E69+F69+G69</f>
        <v>0</v>
      </c>
    </row>
    <row r="70" spans="1:8" s="26" customFormat="1" ht="12" customHeight="1">
      <c r="A70" s="31" t="s">
        <v>184</v>
      </c>
      <c r="B70" s="32" t="s">
        <v>185</v>
      </c>
      <c r="C70" s="33"/>
      <c r="D70" s="33"/>
      <c r="E70" s="33"/>
      <c r="F70" s="45"/>
      <c r="G70" s="45"/>
      <c r="H70" s="34">
        <f>C70+D70+E70+F70+G70</f>
        <v>0</v>
      </c>
    </row>
    <row r="71" spans="1:8" s="26" customFormat="1" ht="12" customHeight="1">
      <c r="A71" s="31" t="s">
        <v>186</v>
      </c>
      <c r="B71" s="32" t="s">
        <v>187</v>
      </c>
      <c r="C71" s="33"/>
      <c r="D71" s="33"/>
      <c r="E71" s="33"/>
      <c r="F71" s="45"/>
      <c r="G71" s="45"/>
      <c r="H71" s="34">
        <f>C71+D71+E71+F71+G71</f>
        <v>0</v>
      </c>
    </row>
    <row r="72" spans="1:8" s="26" customFormat="1" ht="12" customHeight="1">
      <c r="A72" s="46" t="s">
        <v>188</v>
      </c>
      <c r="B72" s="47" t="s">
        <v>189</v>
      </c>
      <c r="C72" s="33"/>
      <c r="D72" s="33"/>
      <c r="E72" s="38"/>
      <c r="F72" s="49"/>
      <c r="G72" s="49"/>
      <c r="H72" s="34">
        <f>C72+D72+E72+F72+G72</f>
        <v>0</v>
      </c>
    </row>
    <row r="73" spans="1:8" s="26" customFormat="1" ht="12" customHeight="1">
      <c r="A73" s="54" t="s">
        <v>190</v>
      </c>
      <c r="B73" s="40" t="s">
        <v>191</v>
      </c>
      <c r="C73" s="24">
        <f aca="true" t="shared" si="12" ref="C73:H73">SUM(C74:C75)</f>
        <v>98675</v>
      </c>
      <c r="D73" s="24">
        <f t="shared" si="12"/>
        <v>0</v>
      </c>
      <c r="E73" s="24">
        <f t="shared" si="12"/>
        <v>164399</v>
      </c>
      <c r="F73" s="24">
        <f t="shared" si="12"/>
        <v>-1</v>
      </c>
      <c r="G73" s="24">
        <f t="shared" si="12"/>
        <v>0</v>
      </c>
      <c r="H73" s="25">
        <f t="shared" si="12"/>
        <v>263073</v>
      </c>
    </row>
    <row r="74" spans="1:8" s="26" customFormat="1" ht="12" customHeight="1">
      <c r="A74" s="27" t="s">
        <v>192</v>
      </c>
      <c r="B74" s="28" t="s">
        <v>193</v>
      </c>
      <c r="C74" s="29">
        <v>98675</v>
      </c>
      <c r="D74" s="29"/>
      <c r="E74" s="29">
        <v>164399</v>
      </c>
      <c r="F74" s="44">
        <v>-1</v>
      </c>
      <c r="G74" s="44"/>
      <c r="H74" s="34">
        <f>C74+D74+E74+F74+G74</f>
        <v>263073</v>
      </c>
    </row>
    <row r="75" spans="1:8" s="26" customFormat="1" ht="12" customHeight="1">
      <c r="A75" s="36" t="s">
        <v>194</v>
      </c>
      <c r="B75" s="37" t="s">
        <v>195</v>
      </c>
      <c r="C75" s="38"/>
      <c r="D75" s="38"/>
      <c r="E75" s="38"/>
      <c r="F75" s="49"/>
      <c r="G75" s="49"/>
      <c r="H75" s="34">
        <f>C75+D75+E75+F75+G75</f>
        <v>0</v>
      </c>
    </row>
    <row r="76" spans="1:8" s="26" customFormat="1" ht="12" customHeight="1">
      <c r="A76" s="54" t="s">
        <v>196</v>
      </c>
      <c r="B76" s="40" t="s">
        <v>197</v>
      </c>
      <c r="C76" s="24">
        <f>SUM(C77:C79)</f>
        <v>0</v>
      </c>
      <c r="D76" s="24">
        <f>SUM(D77:D79)</f>
        <v>0</v>
      </c>
      <c r="E76" s="24"/>
      <c r="F76" s="55"/>
      <c r="G76" s="24">
        <f>SUM(G77:G79)</f>
        <v>15149</v>
      </c>
      <c r="H76" s="25">
        <f>SUM(H77:H79)</f>
        <v>15149</v>
      </c>
    </row>
    <row r="77" spans="1:8" s="26" customFormat="1" ht="12" customHeight="1">
      <c r="A77" s="41" t="s">
        <v>198</v>
      </c>
      <c r="B77" s="42" t="s">
        <v>199</v>
      </c>
      <c r="C77" s="33"/>
      <c r="D77" s="33"/>
      <c r="E77" s="29"/>
      <c r="F77" s="44"/>
      <c r="G77" s="44">
        <v>15149</v>
      </c>
      <c r="H77" s="34">
        <f>C77+D77+E77+F77+G77</f>
        <v>15149</v>
      </c>
    </row>
    <row r="78" spans="1:8" s="26" customFormat="1" ht="12" customHeight="1">
      <c r="A78" s="31" t="s">
        <v>200</v>
      </c>
      <c r="B78" s="32" t="s">
        <v>201</v>
      </c>
      <c r="C78" s="33"/>
      <c r="D78" s="33"/>
      <c r="E78" s="33"/>
      <c r="F78" s="45"/>
      <c r="G78" s="45"/>
      <c r="H78" s="34">
        <f>C78+D78+E78+F78+G78</f>
        <v>0</v>
      </c>
    </row>
    <row r="79" spans="1:8" s="26" customFormat="1" ht="12" customHeight="1">
      <c r="A79" s="46" t="s">
        <v>202</v>
      </c>
      <c r="B79" s="47" t="s">
        <v>203</v>
      </c>
      <c r="C79" s="33"/>
      <c r="D79" s="33"/>
      <c r="E79" s="38"/>
      <c r="F79" s="49"/>
      <c r="G79" s="49"/>
      <c r="H79" s="34">
        <f>C79+D79+E79+F79+G79</f>
        <v>0</v>
      </c>
    </row>
    <row r="80" spans="1:8" s="26" customFormat="1" ht="12" customHeight="1">
      <c r="A80" s="54" t="s">
        <v>204</v>
      </c>
      <c r="B80" s="40" t="s">
        <v>205</v>
      </c>
      <c r="C80" s="24">
        <f aca="true" t="shared" si="13" ref="C80:H80">SUM(C81:C84)</f>
        <v>0</v>
      </c>
      <c r="D80" s="24">
        <f t="shared" si="13"/>
        <v>0</v>
      </c>
      <c r="E80" s="24">
        <f t="shared" si="13"/>
        <v>0</v>
      </c>
      <c r="F80" s="24">
        <f t="shared" si="13"/>
        <v>0</v>
      </c>
      <c r="G80" s="55"/>
      <c r="H80" s="25">
        <f t="shared" si="13"/>
        <v>0</v>
      </c>
    </row>
    <row r="81" spans="1:8" s="26" customFormat="1" ht="12" customHeight="1">
      <c r="A81" s="57" t="s">
        <v>206</v>
      </c>
      <c r="B81" s="42" t="s">
        <v>207</v>
      </c>
      <c r="C81" s="33"/>
      <c r="D81" s="33"/>
      <c r="E81" s="29"/>
      <c r="F81" s="44"/>
      <c r="G81" s="44"/>
      <c r="H81" s="34">
        <f>C81+D81+E81+F81+G81</f>
        <v>0</v>
      </c>
    </row>
    <row r="82" spans="1:8" s="26" customFormat="1" ht="12" customHeight="1">
      <c r="A82" s="58" t="s">
        <v>208</v>
      </c>
      <c r="B82" s="32" t="s">
        <v>209</v>
      </c>
      <c r="C82" s="33"/>
      <c r="D82" s="33"/>
      <c r="E82" s="33"/>
      <c r="F82" s="45"/>
      <c r="G82" s="45"/>
      <c r="H82" s="34">
        <f>C82+D82+E82+F82+G82</f>
        <v>0</v>
      </c>
    </row>
    <row r="83" spans="1:8" s="26" customFormat="1" ht="12" customHeight="1">
      <c r="A83" s="58" t="s">
        <v>210</v>
      </c>
      <c r="B83" s="32" t="s">
        <v>211</v>
      </c>
      <c r="C83" s="33"/>
      <c r="D83" s="33"/>
      <c r="E83" s="33"/>
      <c r="F83" s="45"/>
      <c r="G83" s="45"/>
      <c r="H83" s="34">
        <f>C83+D83+E83+F83+G83</f>
        <v>0</v>
      </c>
    </row>
    <row r="84" spans="1:8" s="26" customFormat="1" ht="12" customHeight="1">
      <c r="A84" s="59" t="s">
        <v>212</v>
      </c>
      <c r="B84" s="47" t="s">
        <v>213</v>
      </c>
      <c r="C84" s="33"/>
      <c r="D84" s="33"/>
      <c r="E84" s="38"/>
      <c r="F84" s="49"/>
      <c r="G84" s="49"/>
      <c r="H84" s="34">
        <f>C84+D84+E84+F84+G84</f>
        <v>0</v>
      </c>
    </row>
    <row r="85" spans="1:8" s="26" customFormat="1" ht="12" customHeight="1">
      <c r="A85" s="54" t="s">
        <v>214</v>
      </c>
      <c r="B85" s="40" t="s">
        <v>215</v>
      </c>
      <c r="C85" s="60"/>
      <c r="D85" s="60"/>
      <c r="E85" s="60"/>
      <c r="F85" s="61"/>
      <c r="G85" s="61"/>
      <c r="H85" s="25">
        <f>C85+D85</f>
        <v>0</v>
      </c>
    </row>
    <row r="86" spans="1:8" s="26" customFormat="1" ht="13.5" customHeight="1">
      <c r="A86" s="54" t="s">
        <v>216</v>
      </c>
      <c r="B86" s="40" t="s">
        <v>217</v>
      </c>
      <c r="C86" s="60"/>
      <c r="D86" s="60"/>
      <c r="E86" s="60"/>
      <c r="F86" s="61"/>
      <c r="G86" s="61"/>
      <c r="H86" s="25">
        <f>C86+D86</f>
        <v>0</v>
      </c>
    </row>
    <row r="87" spans="1:8" s="26" customFormat="1" ht="15.75" customHeight="1">
      <c r="A87" s="54" t="s">
        <v>218</v>
      </c>
      <c r="B87" s="62" t="s">
        <v>219</v>
      </c>
      <c r="C87" s="24">
        <f aca="true" t="shared" si="14" ref="C87:H87">+C64+C68+C73+C76+C80+C86+C85</f>
        <v>98675</v>
      </c>
      <c r="D87" s="24">
        <f t="shared" si="14"/>
        <v>0</v>
      </c>
      <c r="E87" s="24">
        <f t="shared" si="14"/>
        <v>164399</v>
      </c>
      <c r="F87" s="24">
        <f t="shared" si="14"/>
        <v>-1</v>
      </c>
      <c r="G87" s="24">
        <f t="shared" si="14"/>
        <v>15149</v>
      </c>
      <c r="H87" s="25">
        <f t="shared" si="14"/>
        <v>278222</v>
      </c>
    </row>
    <row r="88" spans="1:8" s="26" customFormat="1" ht="25.5" customHeight="1">
      <c r="A88" s="63" t="s">
        <v>220</v>
      </c>
      <c r="B88" s="64" t="s">
        <v>221</v>
      </c>
      <c r="C88" s="24">
        <f aca="true" t="shared" si="15" ref="C88:H88">+C63+C87</f>
        <v>585818</v>
      </c>
      <c r="D88" s="24">
        <f t="shared" si="15"/>
        <v>439155</v>
      </c>
      <c r="E88" s="24">
        <f t="shared" si="15"/>
        <v>169371</v>
      </c>
      <c r="F88" s="24">
        <f t="shared" si="15"/>
        <v>31306</v>
      </c>
      <c r="G88" s="24">
        <f t="shared" si="15"/>
        <v>97007</v>
      </c>
      <c r="H88" s="25">
        <f t="shared" si="15"/>
        <v>1322657</v>
      </c>
    </row>
    <row r="89" spans="1:3" s="26" customFormat="1" ht="83.25" customHeight="1">
      <c r="A89" s="65"/>
      <c r="B89" s="66"/>
      <c r="C89" s="67"/>
    </row>
    <row r="90" spans="1:8" ht="16.5" customHeight="1">
      <c r="A90" s="400" t="s">
        <v>222</v>
      </c>
      <c r="B90" s="400"/>
      <c r="C90" s="400"/>
      <c r="D90" s="400"/>
      <c r="E90" s="400"/>
      <c r="F90" s="400"/>
      <c r="G90" s="400"/>
      <c r="H90" s="400"/>
    </row>
    <row r="91" spans="1:8" s="69" customFormat="1" ht="16.5" customHeight="1">
      <c r="A91" s="406" t="s">
        <v>223</v>
      </c>
      <c r="B91" s="406"/>
      <c r="C91" s="68"/>
      <c r="H91" s="68" t="s">
        <v>40</v>
      </c>
    </row>
    <row r="92" spans="1:8" ht="12.75" customHeight="1">
      <c r="A92" s="402" t="s">
        <v>41</v>
      </c>
      <c r="B92" s="403" t="s">
        <v>224</v>
      </c>
      <c r="C92" s="404" t="str">
        <f>+CONCATENATE(LEFT(ÖSSZEFÜGGÉSEK!A6,4),". évi")</f>
        <v>2016. évi</v>
      </c>
      <c r="D92" s="404"/>
      <c r="E92" s="404"/>
      <c r="F92" s="404"/>
      <c r="G92" s="404"/>
      <c r="H92" s="404"/>
    </row>
    <row r="93" spans="1:8" ht="36.75" customHeight="1">
      <c r="A93" s="402"/>
      <c r="B93" s="403"/>
      <c r="C93" s="14" t="s">
        <v>43</v>
      </c>
      <c r="D93" s="14" t="s">
        <v>317</v>
      </c>
      <c r="E93" s="14" t="s">
        <v>45</v>
      </c>
      <c r="F93" s="14" t="s">
        <v>46</v>
      </c>
      <c r="G93" s="14" t="s">
        <v>47</v>
      </c>
      <c r="H93" s="15" t="str">
        <f>+CONCATENATE(LEFT(ÖSSZEFÜGGÉSEK!A95,4),"2016.12.31.",CHAR(10),"Módosítás utáni")</f>
        <v>2016.12.31.
Módosítás utáni</v>
      </c>
    </row>
    <row r="94" spans="1:8" s="21" customFormat="1" ht="12" customHeight="1">
      <c r="A94" s="70" t="s">
        <v>48</v>
      </c>
      <c r="B94" s="71" t="s">
        <v>49</v>
      </c>
      <c r="C94" s="71" t="s">
        <v>50</v>
      </c>
      <c r="D94" s="71" t="s">
        <v>51</v>
      </c>
      <c r="E94" s="113" t="s">
        <v>52</v>
      </c>
      <c r="F94" s="113" t="s">
        <v>53</v>
      </c>
      <c r="G94" s="114" t="s">
        <v>54</v>
      </c>
      <c r="H94" s="20" t="s">
        <v>55</v>
      </c>
    </row>
    <row r="95" spans="1:8" ht="12" customHeight="1">
      <c r="A95" s="73" t="s">
        <v>56</v>
      </c>
      <c r="B95" s="74" t="s">
        <v>225</v>
      </c>
      <c r="C95" s="75">
        <f aca="true" t="shared" si="16" ref="C95:H95">C96+C97+C98+C99+C100+C113</f>
        <v>590165</v>
      </c>
      <c r="D95" s="75">
        <f t="shared" si="16"/>
        <v>438187</v>
      </c>
      <c r="E95" s="75">
        <f t="shared" si="16"/>
        <v>150587</v>
      </c>
      <c r="F95" s="75">
        <f t="shared" si="16"/>
        <v>23857</v>
      </c>
      <c r="G95" s="75">
        <f t="shared" si="16"/>
        <v>69015</v>
      </c>
      <c r="H95" s="25">
        <f t="shared" si="16"/>
        <v>1271811</v>
      </c>
    </row>
    <row r="96" spans="1:8" ht="12" customHeight="1">
      <c r="A96" s="27" t="s">
        <v>58</v>
      </c>
      <c r="B96" s="76" t="s">
        <v>226</v>
      </c>
      <c r="C96" s="29">
        <v>269941</v>
      </c>
      <c r="D96" s="29">
        <v>276351</v>
      </c>
      <c r="E96" s="29">
        <v>4932</v>
      </c>
      <c r="F96" s="44">
        <v>7124</v>
      </c>
      <c r="G96" s="44">
        <v>7554</v>
      </c>
      <c r="H96" s="34">
        <f aca="true" t="shared" si="17" ref="H96:H115">C96+D96+E96+F96+G96</f>
        <v>565902</v>
      </c>
    </row>
    <row r="97" spans="1:8" ht="12" customHeight="1">
      <c r="A97" s="31" t="s">
        <v>60</v>
      </c>
      <c r="B97" s="77" t="s">
        <v>227</v>
      </c>
      <c r="C97" s="33">
        <v>62923</v>
      </c>
      <c r="D97" s="33">
        <v>37307</v>
      </c>
      <c r="E97" s="33">
        <v>1274</v>
      </c>
      <c r="F97" s="45">
        <v>1262</v>
      </c>
      <c r="G97" s="45">
        <v>1982</v>
      </c>
      <c r="H97" s="34">
        <f t="shared" si="17"/>
        <v>104748</v>
      </c>
    </row>
    <row r="98" spans="1:8" ht="12" customHeight="1">
      <c r="A98" s="31" t="s">
        <v>62</v>
      </c>
      <c r="B98" s="77" t="s">
        <v>228</v>
      </c>
      <c r="C98" s="33">
        <v>211121</v>
      </c>
      <c r="D98" s="33">
        <v>64223</v>
      </c>
      <c r="E98" s="33">
        <v>17510</v>
      </c>
      <c r="F98" s="45">
        <v>3010</v>
      </c>
      <c r="G98" s="45">
        <v>-19405</v>
      </c>
      <c r="H98" s="34">
        <f t="shared" si="17"/>
        <v>276459</v>
      </c>
    </row>
    <row r="99" spans="1:8" ht="12" customHeight="1">
      <c r="A99" s="31" t="s">
        <v>64</v>
      </c>
      <c r="B99" s="77" t="s">
        <v>229</v>
      </c>
      <c r="C99" s="33">
        <v>13950</v>
      </c>
      <c r="D99" s="33"/>
      <c r="E99" s="33">
        <v>126</v>
      </c>
      <c r="F99" s="45">
        <v>2308</v>
      </c>
      <c r="G99" s="33">
        <v>16335</v>
      </c>
      <c r="H99" s="34">
        <f t="shared" si="17"/>
        <v>32719</v>
      </c>
    </row>
    <row r="100" spans="1:8" ht="12" customHeight="1">
      <c r="A100" s="31" t="s">
        <v>230</v>
      </c>
      <c r="B100" s="77" t="s">
        <v>231</v>
      </c>
      <c r="C100" s="33">
        <v>12230</v>
      </c>
      <c r="D100" s="33"/>
      <c r="E100" s="33">
        <v>9190</v>
      </c>
      <c r="F100" s="45">
        <v>6559</v>
      </c>
      <c r="G100" s="33">
        <v>-7272</v>
      </c>
      <c r="H100" s="34">
        <f t="shared" si="17"/>
        <v>20707</v>
      </c>
    </row>
    <row r="101" spans="1:8" ht="12" customHeight="1">
      <c r="A101" s="31" t="s">
        <v>68</v>
      </c>
      <c r="B101" s="77" t="s">
        <v>232</v>
      </c>
      <c r="C101" s="33"/>
      <c r="D101" s="33"/>
      <c r="E101" s="33">
        <v>8976</v>
      </c>
      <c r="F101" s="45"/>
      <c r="G101" s="33">
        <v>-8242</v>
      </c>
      <c r="H101" s="34">
        <f t="shared" si="17"/>
        <v>734</v>
      </c>
    </row>
    <row r="102" spans="1:8" ht="12" customHeight="1">
      <c r="A102" s="31" t="s">
        <v>233</v>
      </c>
      <c r="B102" s="78" t="s">
        <v>234</v>
      </c>
      <c r="C102" s="33"/>
      <c r="D102" s="33"/>
      <c r="E102" s="33"/>
      <c r="F102" s="45"/>
      <c r="G102" s="33"/>
      <c r="H102" s="34">
        <f t="shared" si="17"/>
        <v>0</v>
      </c>
    </row>
    <row r="103" spans="1:8" ht="12" customHeight="1">
      <c r="A103" s="31" t="s">
        <v>235</v>
      </c>
      <c r="B103" s="78" t="s">
        <v>236</v>
      </c>
      <c r="C103" s="33"/>
      <c r="D103" s="33"/>
      <c r="E103" s="33"/>
      <c r="F103" s="45"/>
      <c r="G103" s="33"/>
      <c r="H103" s="34">
        <f t="shared" si="17"/>
        <v>0</v>
      </c>
    </row>
    <row r="104" spans="1:8" ht="12" customHeight="1">
      <c r="A104" s="31" t="s">
        <v>237</v>
      </c>
      <c r="B104" s="79" t="s">
        <v>238</v>
      </c>
      <c r="C104" s="33"/>
      <c r="D104" s="33"/>
      <c r="E104" s="33"/>
      <c r="F104" s="45"/>
      <c r="G104" s="33"/>
      <c r="H104" s="34">
        <f t="shared" si="17"/>
        <v>0</v>
      </c>
    </row>
    <row r="105" spans="1:8" ht="22.5">
      <c r="A105" s="31" t="s">
        <v>239</v>
      </c>
      <c r="B105" s="78" t="s">
        <v>240</v>
      </c>
      <c r="C105" s="33"/>
      <c r="D105" s="33"/>
      <c r="E105" s="33"/>
      <c r="F105" s="45"/>
      <c r="G105" s="33"/>
      <c r="H105" s="34">
        <f t="shared" si="17"/>
        <v>0</v>
      </c>
    </row>
    <row r="106" spans="1:8" ht="22.5">
      <c r="A106" s="31" t="s">
        <v>241</v>
      </c>
      <c r="B106" s="78" t="s">
        <v>242</v>
      </c>
      <c r="C106" s="33"/>
      <c r="D106" s="33"/>
      <c r="E106" s="33"/>
      <c r="F106" s="45"/>
      <c r="G106" s="33"/>
      <c r="H106" s="34">
        <f t="shared" si="17"/>
        <v>0</v>
      </c>
    </row>
    <row r="107" spans="1:8" ht="15.75">
      <c r="A107" s="31" t="s">
        <v>243</v>
      </c>
      <c r="B107" s="79" t="s">
        <v>244</v>
      </c>
      <c r="C107" s="33">
        <v>9149</v>
      </c>
      <c r="D107" s="33"/>
      <c r="E107" s="33"/>
      <c r="F107" s="45">
        <v>6559</v>
      </c>
      <c r="G107" s="33"/>
      <c r="H107" s="34">
        <f t="shared" si="17"/>
        <v>15708</v>
      </c>
    </row>
    <row r="108" spans="1:8" ht="15.75">
      <c r="A108" s="31" t="s">
        <v>245</v>
      </c>
      <c r="B108" s="79" t="s">
        <v>246</v>
      </c>
      <c r="C108" s="33"/>
      <c r="D108" s="33"/>
      <c r="E108" s="33"/>
      <c r="F108" s="45"/>
      <c r="G108" s="33"/>
      <c r="H108" s="34">
        <f t="shared" si="17"/>
        <v>0</v>
      </c>
    </row>
    <row r="109" spans="1:8" ht="22.5">
      <c r="A109" s="31" t="s">
        <v>247</v>
      </c>
      <c r="B109" s="78" t="s">
        <v>248</v>
      </c>
      <c r="C109" s="33"/>
      <c r="D109" s="33"/>
      <c r="E109" s="33"/>
      <c r="F109" s="45"/>
      <c r="G109" s="33"/>
      <c r="H109" s="34">
        <f t="shared" si="17"/>
        <v>0</v>
      </c>
    </row>
    <row r="110" spans="1:8" ht="12" customHeight="1">
      <c r="A110" s="31" t="s">
        <v>249</v>
      </c>
      <c r="B110" s="78" t="s">
        <v>250</v>
      </c>
      <c r="C110" s="33"/>
      <c r="D110" s="33"/>
      <c r="E110" s="33"/>
      <c r="F110" s="45"/>
      <c r="G110" s="33"/>
      <c r="H110" s="34">
        <f t="shared" si="17"/>
        <v>0</v>
      </c>
    </row>
    <row r="111" spans="1:8" ht="12" customHeight="1">
      <c r="A111" s="31" t="s">
        <v>251</v>
      </c>
      <c r="B111" s="78" t="s">
        <v>252</v>
      </c>
      <c r="C111" s="33"/>
      <c r="D111" s="33"/>
      <c r="E111" s="33"/>
      <c r="F111" s="45"/>
      <c r="G111" s="33"/>
      <c r="H111" s="34">
        <f t="shared" si="17"/>
        <v>0</v>
      </c>
    </row>
    <row r="112" spans="1:8" ht="12" customHeight="1">
      <c r="A112" s="31" t="s">
        <v>253</v>
      </c>
      <c r="B112" s="78" t="s">
        <v>254</v>
      </c>
      <c r="C112" s="33">
        <v>3081</v>
      </c>
      <c r="D112" s="33"/>
      <c r="E112" s="33">
        <v>214</v>
      </c>
      <c r="F112" s="45"/>
      <c r="G112" s="33">
        <v>970</v>
      </c>
      <c r="H112" s="34">
        <f t="shared" si="17"/>
        <v>4265</v>
      </c>
    </row>
    <row r="113" spans="1:8" ht="12" customHeight="1">
      <c r="A113" s="31" t="s">
        <v>255</v>
      </c>
      <c r="B113" s="77" t="s">
        <v>256</v>
      </c>
      <c r="C113" s="33">
        <f>SUM(C114:C115)</f>
        <v>20000</v>
      </c>
      <c r="D113" s="33">
        <f>SUM(D114:D115)</f>
        <v>60306</v>
      </c>
      <c r="E113" s="33">
        <f>SUM(E114:E115)</f>
        <v>117555</v>
      </c>
      <c r="F113" s="33">
        <f>SUM(F114:F115)</f>
        <v>3594</v>
      </c>
      <c r="G113" s="33">
        <f>SUM(G114:G115)</f>
        <v>69821</v>
      </c>
      <c r="H113" s="34">
        <f t="shared" si="17"/>
        <v>271276</v>
      </c>
    </row>
    <row r="114" spans="1:8" ht="12" customHeight="1">
      <c r="A114" s="31" t="s">
        <v>257</v>
      </c>
      <c r="B114" s="77" t="s">
        <v>258</v>
      </c>
      <c r="C114" s="33">
        <v>20000</v>
      </c>
      <c r="D114" s="33">
        <v>60306</v>
      </c>
      <c r="E114" s="33">
        <v>117555</v>
      </c>
      <c r="F114" s="45">
        <v>3594</v>
      </c>
      <c r="G114" s="33">
        <v>69821</v>
      </c>
      <c r="H114" s="34">
        <f t="shared" si="17"/>
        <v>271276</v>
      </c>
    </row>
    <row r="115" spans="1:8" ht="12" customHeight="1">
      <c r="A115" s="36" t="s">
        <v>259</v>
      </c>
      <c r="B115" s="80" t="s">
        <v>260</v>
      </c>
      <c r="C115" s="38"/>
      <c r="D115" s="38"/>
      <c r="E115" s="38"/>
      <c r="F115" s="49"/>
      <c r="G115" s="38"/>
      <c r="H115" s="34">
        <f t="shared" si="17"/>
        <v>0</v>
      </c>
    </row>
    <row r="116" spans="1:8" ht="12" customHeight="1">
      <c r="A116" s="81" t="s">
        <v>70</v>
      </c>
      <c r="B116" s="82" t="s">
        <v>261</v>
      </c>
      <c r="C116" s="83">
        <f aca="true" t="shared" si="18" ref="C116:H116">+C117+C119+C121</f>
        <v>4059</v>
      </c>
      <c r="D116" s="24">
        <f t="shared" si="18"/>
        <v>968</v>
      </c>
      <c r="E116" s="24">
        <f t="shared" si="18"/>
        <v>2089</v>
      </c>
      <c r="F116" s="24">
        <f t="shared" si="18"/>
        <v>7430</v>
      </c>
      <c r="G116" s="24">
        <f t="shared" si="18"/>
        <v>15823</v>
      </c>
      <c r="H116" s="25">
        <f t="shared" si="18"/>
        <v>30369</v>
      </c>
    </row>
    <row r="117" spans="1:8" ht="12" customHeight="1">
      <c r="A117" s="41" t="s">
        <v>72</v>
      </c>
      <c r="B117" s="77" t="s">
        <v>262</v>
      </c>
      <c r="C117" s="43">
        <v>635</v>
      </c>
      <c r="D117" s="115">
        <v>968</v>
      </c>
      <c r="E117" s="29">
        <v>17</v>
      </c>
      <c r="F117" s="44">
        <v>7988</v>
      </c>
      <c r="G117" s="44">
        <v>13299</v>
      </c>
      <c r="H117" s="34">
        <f aca="true" t="shared" si="19" ref="H117:H129">C117+D117+E117+F117+G117</f>
        <v>22907</v>
      </c>
    </row>
    <row r="118" spans="1:8" ht="12" customHeight="1">
      <c r="A118" s="41" t="s">
        <v>74</v>
      </c>
      <c r="B118" s="116" t="s">
        <v>263</v>
      </c>
      <c r="C118" s="43"/>
      <c r="D118" s="115"/>
      <c r="E118" s="33"/>
      <c r="F118" s="45"/>
      <c r="G118" s="45"/>
      <c r="H118" s="34">
        <f t="shared" si="19"/>
        <v>0</v>
      </c>
    </row>
    <row r="119" spans="1:8" ht="12" customHeight="1">
      <c r="A119" s="41" t="s">
        <v>76</v>
      </c>
      <c r="B119" s="116" t="s">
        <v>264</v>
      </c>
      <c r="C119" s="33"/>
      <c r="D119" s="88"/>
      <c r="E119" s="33">
        <v>2142</v>
      </c>
      <c r="F119" s="45">
        <v>-558</v>
      </c>
      <c r="G119" s="45">
        <v>2524</v>
      </c>
      <c r="H119" s="34">
        <f t="shared" si="19"/>
        <v>4108</v>
      </c>
    </row>
    <row r="120" spans="1:8" ht="12" customHeight="1">
      <c r="A120" s="41" t="s">
        <v>78</v>
      </c>
      <c r="B120" s="116" t="s">
        <v>265</v>
      </c>
      <c r="C120" s="33"/>
      <c r="D120" s="88"/>
      <c r="E120" s="33"/>
      <c r="F120" s="45"/>
      <c r="G120" s="45"/>
      <c r="H120" s="34">
        <f t="shared" si="19"/>
        <v>0</v>
      </c>
    </row>
    <row r="121" spans="1:8" ht="12" customHeight="1">
      <c r="A121" s="41" t="s">
        <v>80</v>
      </c>
      <c r="B121" s="47" t="s">
        <v>266</v>
      </c>
      <c r="C121" s="33">
        <v>3424</v>
      </c>
      <c r="D121" s="88"/>
      <c r="E121" s="33">
        <v>-70</v>
      </c>
      <c r="F121" s="45"/>
      <c r="G121" s="45"/>
      <c r="H121" s="34">
        <f t="shared" si="19"/>
        <v>3354</v>
      </c>
    </row>
    <row r="122" spans="1:8" ht="12" customHeight="1">
      <c r="A122" s="41" t="s">
        <v>82</v>
      </c>
      <c r="B122" s="35" t="s">
        <v>267</v>
      </c>
      <c r="C122" s="33"/>
      <c r="D122" s="88"/>
      <c r="E122" s="33"/>
      <c r="F122" s="45"/>
      <c r="G122" s="45"/>
      <c r="H122" s="34">
        <f t="shared" si="19"/>
        <v>0</v>
      </c>
    </row>
    <row r="123" spans="1:8" ht="12" customHeight="1">
      <c r="A123" s="41" t="s">
        <v>268</v>
      </c>
      <c r="B123" s="117" t="s">
        <v>269</v>
      </c>
      <c r="C123" s="33"/>
      <c r="D123" s="88"/>
      <c r="E123" s="33"/>
      <c r="F123" s="45"/>
      <c r="G123" s="45"/>
      <c r="H123" s="34">
        <f t="shared" si="19"/>
        <v>0</v>
      </c>
    </row>
    <row r="124" spans="1:8" ht="22.5">
      <c r="A124" s="41" t="s">
        <v>270</v>
      </c>
      <c r="B124" s="78" t="s">
        <v>242</v>
      </c>
      <c r="C124" s="33"/>
      <c r="D124" s="88"/>
      <c r="E124" s="33"/>
      <c r="F124" s="45"/>
      <c r="G124" s="45"/>
      <c r="H124" s="34">
        <f t="shared" si="19"/>
        <v>0</v>
      </c>
    </row>
    <row r="125" spans="1:8" ht="12" customHeight="1">
      <c r="A125" s="41" t="s">
        <v>271</v>
      </c>
      <c r="B125" s="78" t="s">
        <v>272</v>
      </c>
      <c r="C125" s="33"/>
      <c r="D125" s="88"/>
      <c r="E125" s="33"/>
      <c r="F125" s="45"/>
      <c r="G125" s="45"/>
      <c r="H125" s="34">
        <f t="shared" si="19"/>
        <v>0</v>
      </c>
    </row>
    <row r="126" spans="1:8" ht="12" customHeight="1">
      <c r="A126" s="41" t="s">
        <v>273</v>
      </c>
      <c r="B126" s="78" t="s">
        <v>274</v>
      </c>
      <c r="C126" s="33"/>
      <c r="D126" s="88"/>
      <c r="E126" s="33"/>
      <c r="F126" s="45"/>
      <c r="G126" s="45"/>
      <c r="H126" s="34">
        <f t="shared" si="19"/>
        <v>0</v>
      </c>
    </row>
    <row r="127" spans="1:8" ht="22.5">
      <c r="A127" s="41" t="s">
        <v>275</v>
      </c>
      <c r="B127" s="78" t="s">
        <v>248</v>
      </c>
      <c r="C127" s="33"/>
      <c r="D127" s="88"/>
      <c r="E127" s="33"/>
      <c r="F127" s="45"/>
      <c r="G127" s="45"/>
      <c r="H127" s="34">
        <f t="shared" si="19"/>
        <v>0</v>
      </c>
    </row>
    <row r="128" spans="1:8" ht="12" customHeight="1">
      <c r="A128" s="41" t="s">
        <v>276</v>
      </c>
      <c r="B128" s="78" t="s">
        <v>277</v>
      </c>
      <c r="C128" s="33"/>
      <c r="D128" s="88"/>
      <c r="E128" s="33"/>
      <c r="F128" s="45"/>
      <c r="G128" s="45"/>
      <c r="H128" s="34">
        <f t="shared" si="19"/>
        <v>0</v>
      </c>
    </row>
    <row r="129" spans="1:8" ht="22.5">
      <c r="A129" s="89" t="s">
        <v>278</v>
      </c>
      <c r="B129" s="78" t="s">
        <v>279</v>
      </c>
      <c r="C129" s="48">
        <v>3424</v>
      </c>
      <c r="D129" s="118"/>
      <c r="E129" s="38">
        <v>-70</v>
      </c>
      <c r="F129" s="119"/>
      <c r="G129" s="119"/>
      <c r="H129" s="34">
        <f t="shared" si="19"/>
        <v>3354</v>
      </c>
    </row>
    <row r="130" spans="1:8" ht="12" customHeight="1">
      <c r="A130" s="22" t="s">
        <v>84</v>
      </c>
      <c r="B130" s="23" t="s">
        <v>280</v>
      </c>
      <c r="C130" s="24">
        <f aca="true" t="shared" si="20" ref="C130:H130">+C95+C116</f>
        <v>594224</v>
      </c>
      <c r="D130" s="85">
        <f t="shared" si="20"/>
        <v>439155</v>
      </c>
      <c r="E130" s="85">
        <f t="shared" si="20"/>
        <v>152676</v>
      </c>
      <c r="F130" s="85">
        <f t="shared" si="20"/>
        <v>31287</v>
      </c>
      <c r="G130" s="85">
        <f t="shared" si="20"/>
        <v>84838</v>
      </c>
      <c r="H130" s="25">
        <f t="shared" si="20"/>
        <v>1302180</v>
      </c>
    </row>
    <row r="131" spans="1:8" ht="12" customHeight="1">
      <c r="A131" s="22" t="s">
        <v>281</v>
      </c>
      <c r="B131" s="23" t="s">
        <v>282</v>
      </c>
      <c r="C131" s="24">
        <f>+C132+C133+C134</f>
        <v>0</v>
      </c>
      <c r="D131" s="85">
        <f>+D132+D133+D134</f>
        <v>0</v>
      </c>
      <c r="E131" s="24"/>
      <c r="F131" s="55"/>
      <c r="G131" s="55"/>
      <c r="H131" s="25">
        <f>+H132+H133+H134</f>
        <v>0</v>
      </c>
    </row>
    <row r="132" spans="1:8" ht="12" customHeight="1">
      <c r="A132" s="41" t="s">
        <v>100</v>
      </c>
      <c r="B132" s="116" t="s">
        <v>283</v>
      </c>
      <c r="C132" s="33"/>
      <c r="D132" s="88"/>
      <c r="E132" s="29"/>
      <c r="F132" s="44"/>
      <c r="G132" s="44"/>
      <c r="H132" s="34">
        <f>C132+D132+E132+F132+G132</f>
        <v>0</v>
      </c>
    </row>
    <row r="133" spans="1:8" ht="12" customHeight="1">
      <c r="A133" s="41" t="s">
        <v>102</v>
      </c>
      <c r="B133" s="116" t="s">
        <v>284</v>
      </c>
      <c r="C133" s="33"/>
      <c r="D133" s="88"/>
      <c r="E133" s="33"/>
      <c r="F133" s="45"/>
      <c r="G133" s="45"/>
      <c r="H133" s="34">
        <f>C133+D133+E133+F133+G133</f>
        <v>0</v>
      </c>
    </row>
    <row r="134" spans="1:8" ht="12" customHeight="1">
      <c r="A134" s="89" t="s">
        <v>104</v>
      </c>
      <c r="B134" s="116" t="s">
        <v>285</v>
      </c>
      <c r="C134" s="33"/>
      <c r="D134" s="88"/>
      <c r="E134" s="38"/>
      <c r="F134" s="49"/>
      <c r="G134" s="49"/>
      <c r="H134" s="34">
        <f>C134+D134+E134+F134+G134</f>
        <v>0</v>
      </c>
    </row>
    <row r="135" spans="1:8" ht="12" customHeight="1">
      <c r="A135" s="22" t="s">
        <v>114</v>
      </c>
      <c r="B135" s="23" t="s">
        <v>286</v>
      </c>
      <c r="C135" s="24">
        <f aca="true" t="shared" si="21" ref="C135:H135">SUM(C136:C141)</f>
        <v>0</v>
      </c>
      <c r="D135" s="85">
        <f t="shared" si="21"/>
        <v>0</v>
      </c>
      <c r="E135" s="85">
        <f t="shared" si="21"/>
        <v>0</v>
      </c>
      <c r="F135" s="85">
        <f t="shared" si="21"/>
        <v>0</v>
      </c>
      <c r="G135" s="85">
        <f t="shared" si="21"/>
        <v>0</v>
      </c>
      <c r="H135" s="25">
        <f t="shared" si="21"/>
        <v>0</v>
      </c>
    </row>
    <row r="136" spans="1:8" ht="12" customHeight="1">
      <c r="A136" s="41" t="s">
        <v>116</v>
      </c>
      <c r="B136" s="87" t="s">
        <v>287</v>
      </c>
      <c r="C136" s="33"/>
      <c r="D136" s="88"/>
      <c r="E136" s="29"/>
      <c r="F136" s="44"/>
      <c r="G136" s="44"/>
      <c r="H136" s="34">
        <f aca="true" t="shared" si="22" ref="H136:H141">C136+D136+E136+F136+G136</f>
        <v>0</v>
      </c>
    </row>
    <row r="137" spans="1:8" ht="12" customHeight="1">
      <c r="A137" s="41" t="s">
        <v>118</v>
      </c>
      <c r="B137" s="87" t="s">
        <v>288</v>
      </c>
      <c r="C137" s="33"/>
      <c r="D137" s="88"/>
      <c r="E137" s="33"/>
      <c r="F137" s="45"/>
      <c r="G137" s="45"/>
      <c r="H137" s="34">
        <f t="shared" si="22"/>
        <v>0</v>
      </c>
    </row>
    <row r="138" spans="1:8" ht="12" customHeight="1">
      <c r="A138" s="41" t="s">
        <v>120</v>
      </c>
      <c r="B138" s="87" t="s">
        <v>289</v>
      </c>
      <c r="C138" s="33"/>
      <c r="D138" s="88"/>
      <c r="E138" s="33"/>
      <c r="F138" s="45"/>
      <c r="G138" s="45"/>
      <c r="H138" s="34">
        <f t="shared" si="22"/>
        <v>0</v>
      </c>
    </row>
    <row r="139" spans="1:8" ht="12" customHeight="1">
      <c r="A139" s="41" t="s">
        <v>122</v>
      </c>
      <c r="B139" s="87" t="s">
        <v>290</v>
      </c>
      <c r="C139" s="33"/>
      <c r="D139" s="88"/>
      <c r="E139" s="33"/>
      <c r="F139" s="45"/>
      <c r="G139" s="45"/>
      <c r="H139" s="34">
        <f t="shared" si="22"/>
        <v>0</v>
      </c>
    </row>
    <row r="140" spans="1:8" ht="12" customHeight="1">
      <c r="A140" s="41" t="s">
        <v>124</v>
      </c>
      <c r="B140" s="87" t="s">
        <v>291</v>
      </c>
      <c r="C140" s="33"/>
      <c r="D140" s="88"/>
      <c r="E140" s="33"/>
      <c r="F140" s="45"/>
      <c r="G140" s="45"/>
      <c r="H140" s="34">
        <f t="shared" si="22"/>
        <v>0</v>
      </c>
    </row>
    <row r="141" spans="1:8" ht="12" customHeight="1">
      <c r="A141" s="89" t="s">
        <v>126</v>
      </c>
      <c r="B141" s="87" t="s">
        <v>292</v>
      </c>
      <c r="C141" s="33"/>
      <c r="D141" s="88"/>
      <c r="E141" s="38"/>
      <c r="F141" s="49"/>
      <c r="G141" s="49"/>
      <c r="H141" s="34">
        <f t="shared" si="22"/>
        <v>0</v>
      </c>
    </row>
    <row r="142" spans="1:8" ht="12" customHeight="1">
      <c r="A142" s="22" t="s">
        <v>138</v>
      </c>
      <c r="B142" s="23" t="s">
        <v>293</v>
      </c>
      <c r="C142" s="24">
        <f aca="true" t="shared" si="23" ref="C142:H142">+C143+C144+C145+C146</f>
        <v>0</v>
      </c>
      <c r="D142" s="85">
        <f t="shared" si="23"/>
        <v>0</v>
      </c>
      <c r="E142" s="85">
        <f t="shared" si="23"/>
        <v>14665</v>
      </c>
      <c r="F142" s="85">
        <f t="shared" si="23"/>
        <v>0</v>
      </c>
      <c r="G142" s="85">
        <f t="shared" si="23"/>
        <v>0</v>
      </c>
      <c r="H142" s="85">
        <f t="shared" si="23"/>
        <v>14665</v>
      </c>
    </row>
    <row r="143" spans="1:8" ht="12" customHeight="1">
      <c r="A143" s="41" t="s">
        <v>140</v>
      </c>
      <c r="B143" s="87" t="s">
        <v>294</v>
      </c>
      <c r="C143" s="33"/>
      <c r="D143" s="88"/>
      <c r="E143" s="29"/>
      <c r="F143" s="44"/>
      <c r="G143" s="44"/>
      <c r="H143" s="34">
        <f>C143+D143+E143+F143+G143</f>
        <v>0</v>
      </c>
    </row>
    <row r="144" spans="1:8" ht="12" customHeight="1">
      <c r="A144" s="41" t="s">
        <v>142</v>
      </c>
      <c r="B144" s="87" t="s">
        <v>295</v>
      </c>
      <c r="C144" s="33"/>
      <c r="D144" s="88"/>
      <c r="E144" s="33">
        <v>14665</v>
      </c>
      <c r="F144" s="45"/>
      <c r="G144" s="45"/>
      <c r="H144" s="34">
        <f>C144+D144+E144+F144+G144</f>
        <v>14665</v>
      </c>
    </row>
    <row r="145" spans="1:8" ht="12" customHeight="1">
      <c r="A145" s="41" t="s">
        <v>144</v>
      </c>
      <c r="B145" s="87" t="s">
        <v>296</v>
      </c>
      <c r="C145" s="33"/>
      <c r="D145" s="88"/>
      <c r="E145" s="33"/>
      <c r="F145" s="45"/>
      <c r="G145" s="45"/>
      <c r="H145" s="34">
        <f>C145+D145+E145+F145+G145</f>
        <v>0</v>
      </c>
    </row>
    <row r="146" spans="1:8" ht="12" customHeight="1">
      <c r="A146" s="89" t="s">
        <v>146</v>
      </c>
      <c r="B146" s="90" t="s">
        <v>297</v>
      </c>
      <c r="C146" s="33"/>
      <c r="D146" s="88"/>
      <c r="E146" s="38"/>
      <c r="F146" s="49"/>
      <c r="G146" s="49"/>
      <c r="H146" s="34">
        <f>C146+D146+E146+F146+G146</f>
        <v>0</v>
      </c>
    </row>
    <row r="147" spans="1:8" ht="12" customHeight="1">
      <c r="A147" s="22" t="s">
        <v>298</v>
      </c>
      <c r="B147" s="23" t="s">
        <v>299</v>
      </c>
      <c r="C147" s="91">
        <f aca="true" t="shared" si="24" ref="C147:H147">SUM(C148:C152)</f>
        <v>0</v>
      </c>
      <c r="D147" s="92">
        <f t="shared" si="24"/>
        <v>0</v>
      </c>
      <c r="E147" s="92">
        <f t="shared" si="24"/>
        <v>0</v>
      </c>
      <c r="F147" s="92">
        <f t="shared" si="24"/>
        <v>0</v>
      </c>
      <c r="G147" s="92">
        <f t="shared" si="24"/>
        <v>0</v>
      </c>
      <c r="H147" s="94">
        <f t="shared" si="24"/>
        <v>0</v>
      </c>
    </row>
    <row r="148" spans="1:8" ht="12" customHeight="1">
      <c r="A148" s="41" t="s">
        <v>152</v>
      </c>
      <c r="B148" s="87" t="s">
        <v>300</v>
      </c>
      <c r="C148" s="33"/>
      <c r="D148" s="88"/>
      <c r="E148" s="29"/>
      <c r="F148" s="44"/>
      <c r="G148" s="44"/>
      <c r="H148" s="34">
        <f>C148+D148+E148+F148+G148</f>
        <v>0</v>
      </c>
    </row>
    <row r="149" spans="1:8" ht="12" customHeight="1">
      <c r="A149" s="41" t="s">
        <v>154</v>
      </c>
      <c r="B149" s="87" t="s">
        <v>301</v>
      </c>
      <c r="C149" s="33"/>
      <c r="D149" s="88"/>
      <c r="E149" s="33"/>
      <c r="F149" s="45"/>
      <c r="G149" s="45"/>
      <c r="H149" s="34">
        <f>C149+D149+E149+F149+G149</f>
        <v>0</v>
      </c>
    </row>
    <row r="150" spans="1:8" ht="12" customHeight="1">
      <c r="A150" s="41" t="s">
        <v>156</v>
      </c>
      <c r="B150" s="87" t="s">
        <v>302</v>
      </c>
      <c r="C150" s="33"/>
      <c r="D150" s="88"/>
      <c r="E150" s="33"/>
      <c r="F150" s="45"/>
      <c r="G150" s="45"/>
      <c r="H150" s="34">
        <f>C150+D150+E150+F150+G150</f>
        <v>0</v>
      </c>
    </row>
    <row r="151" spans="1:8" ht="22.5">
      <c r="A151" s="41" t="s">
        <v>158</v>
      </c>
      <c r="B151" s="87" t="s">
        <v>303</v>
      </c>
      <c r="C151" s="33"/>
      <c r="D151" s="88"/>
      <c r="E151" s="33"/>
      <c r="F151" s="45"/>
      <c r="G151" s="45"/>
      <c r="H151" s="34">
        <f>C151+D151+E151+F151+G151</f>
        <v>0</v>
      </c>
    </row>
    <row r="152" spans="1:8" ht="12" customHeight="1">
      <c r="A152" s="41" t="s">
        <v>304</v>
      </c>
      <c r="B152" s="87" t="s">
        <v>305</v>
      </c>
      <c r="C152" s="33"/>
      <c r="D152" s="88"/>
      <c r="E152" s="38"/>
      <c r="F152" s="49"/>
      <c r="G152" s="49"/>
      <c r="H152" s="34">
        <f>C152+D152+E152+F152+G152</f>
        <v>0</v>
      </c>
    </row>
    <row r="153" spans="1:8" ht="12" customHeight="1">
      <c r="A153" s="22" t="s">
        <v>160</v>
      </c>
      <c r="B153" s="23" t="s">
        <v>306</v>
      </c>
      <c r="C153" s="95"/>
      <c r="D153" s="96"/>
      <c r="E153" s="97"/>
      <c r="F153" s="97"/>
      <c r="G153" s="97"/>
      <c r="H153" s="98">
        <f>C153+D153</f>
        <v>0</v>
      </c>
    </row>
    <row r="154" spans="1:8" ht="12" customHeight="1">
      <c r="A154" s="22" t="s">
        <v>307</v>
      </c>
      <c r="B154" s="23" t="s">
        <v>308</v>
      </c>
      <c r="C154" s="95"/>
      <c r="D154" s="96"/>
      <c r="E154" s="95"/>
      <c r="F154" s="99"/>
      <c r="G154" s="99"/>
      <c r="H154" s="98">
        <f>C154+D154</f>
        <v>0</v>
      </c>
    </row>
    <row r="155" spans="1:12" ht="15" customHeight="1">
      <c r="A155" s="22" t="s">
        <v>309</v>
      </c>
      <c r="B155" s="23" t="s">
        <v>310</v>
      </c>
      <c r="C155" s="100">
        <f aca="true" t="shared" si="25" ref="C155:H155">+C131+C135+C142+C147+C153+C154</f>
        <v>0</v>
      </c>
      <c r="D155" s="101">
        <f t="shared" si="25"/>
        <v>0</v>
      </c>
      <c r="E155" s="100">
        <f t="shared" si="25"/>
        <v>14665</v>
      </c>
      <c r="F155" s="100">
        <f t="shared" si="25"/>
        <v>0</v>
      </c>
      <c r="G155" s="100">
        <f t="shared" si="25"/>
        <v>0</v>
      </c>
      <c r="H155" s="102">
        <f t="shared" si="25"/>
        <v>14665</v>
      </c>
      <c r="I155" s="103"/>
      <c r="J155" s="104"/>
      <c r="K155" s="104"/>
      <c r="L155" s="104"/>
    </row>
    <row r="156" spans="1:8" s="26" customFormat="1" ht="12.75" customHeight="1">
      <c r="A156" s="105" t="s">
        <v>311</v>
      </c>
      <c r="B156" s="106" t="s">
        <v>312</v>
      </c>
      <c r="C156" s="100">
        <f aca="true" t="shared" si="26" ref="C156:H156">+C130+C155</f>
        <v>594224</v>
      </c>
      <c r="D156" s="101">
        <f t="shared" si="26"/>
        <v>439155</v>
      </c>
      <c r="E156" s="101">
        <f t="shared" si="26"/>
        <v>167341</v>
      </c>
      <c r="F156" s="101">
        <f t="shared" si="26"/>
        <v>31287</v>
      </c>
      <c r="G156" s="101">
        <f t="shared" si="26"/>
        <v>84838</v>
      </c>
      <c r="H156" s="102">
        <f t="shared" si="26"/>
        <v>1316845</v>
      </c>
    </row>
    <row r="157" ht="7.5" customHeight="1"/>
    <row r="158" spans="1:8" ht="15.75">
      <c r="A158" s="405" t="s">
        <v>313</v>
      </c>
      <c r="B158" s="405"/>
      <c r="C158" s="405"/>
      <c r="D158" s="405"/>
      <c r="E158" s="405"/>
      <c r="F158" s="405"/>
      <c r="G158" s="405"/>
      <c r="H158" s="405"/>
    </row>
    <row r="159" spans="1:8" ht="15" customHeight="1">
      <c r="A159" s="401" t="s">
        <v>314</v>
      </c>
      <c r="B159" s="401"/>
      <c r="C159" s="107"/>
      <c r="H159" s="107" t="s">
        <v>40</v>
      </c>
    </row>
    <row r="160" spans="1:8" ht="25.5" customHeight="1">
      <c r="A160" s="22">
        <v>1</v>
      </c>
      <c r="B160" s="108" t="s">
        <v>315</v>
      </c>
      <c r="C160" s="55">
        <f aca="true" t="shared" si="27" ref="C160:H160">+C63-C130</f>
        <v>-107081</v>
      </c>
      <c r="D160" s="24">
        <f t="shared" si="27"/>
        <v>0</v>
      </c>
      <c r="E160" s="24">
        <f t="shared" si="27"/>
        <v>-147704</v>
      </c>
      <c r="F160" s="24">
        <f t="shared" si="27"/>
        <v>20</v>
      </c>
      <c r="G160" s="24">
        <f t="shared" si="27"/>
        <v>-2980</v>
      </c>
      <c r="H160" s="25">
        <f t="shared" si="27"/>
        <v>-257745</v>
      </c>
    </row>
    <row r="161" spans="1:8" ht="32.25" customHeight="1">
      <c r="A161" s="22" t="s">
        <v>70</v>
      </c>
      <c r="B161" s="108" t="s">
        <v>316</v>
      </c>
      <c r="C161" s="24">
        <f aca="true" t="shared" si="28" ref="C161:H161">+C87-C155</f>
        <v>98675</v>
      </c>
      <c r="D161" s="24">
        <f t="shared" si="28"/>
        <v>0</v>
      </c>
      <c r="E161" s="24">
        <f t="shared" si="28"/>
        <v>149734</v>
      </c>
      <c r="F161" s="24">
        <f t="shared" si="28"/>
        <v>-1</v>
      </c>
      <c r="G161" s="24">
        <f t="shared" si="28"/>
        <v>15149</v>
      </c>
      <c r="H161" s="25">
        <f t="shared" si="28"/>
        <v>263557</v>
      </c>
    </row>
  </sheetData>
  <sheetProtection selectLockedCells="1" selectUnlockedCells="1"/>
  <mergeCells count="12">
    <mergeCell ref="A158:H158"/>
    <mergeCell ref="A159:B159"/>
    <mergeCell ref="A90:H90"/>
    <mergeCell ref="A91:B91"/>
    <mergeCell ref="A92:A93"/>
    <mergeCell ref="B92:B93"/>
    <mergeCell ref="C92:H92"/>
    <mergeCell ref="A1:H1"/>
    <mergeCell ref="A2:B2"/>
    <mergeCell ref="A3:A4"/>
    <mergeCell ref="B3:B4"/>
    <mergeCell ref="C3:H3"/>
  </mergeCells>
  <printOptions horizontalCentered="1"/>
  <pageMargins left="0.7875" right="0.7875" top="1.1354166666666665" bottom="0.8659722222222223" header="0.46597222222222223" footer="0.5118055555555555"/>
  <pageSetup horizontalDpi="300" verticalDpi="300" orientation="portrait" paperSize="9" scale="68"/>
  <headerFooter alignWithMargins="0">
    <oddHeader>&amp;C&amp;"Times New Roman CE,Félkövér"&amp;12Elek Város Önkormányzat
2016. ÉVI KÖLTSÉGVETÉS
KÖTELEZŐ FELADATAINAK MÓDOSÍTOTT MÉRLEGE&amp;R&amp;"Times New Roman CE,Félkövér dőlt"&amp;11 2. melléklet
"1.2. melléklet "</oddHeader>
  </headerFooter>
  <rowBreaks count="2" manualBreakCount="2">
    <brk id="75" max="255" man="1"/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5"/>
  </sheetPr>
  <dimension ref="A1:H161"/>
  <sheetViews>
    <sheetView zoomScale="101" zoomScaleNormal="101" workbookViewId="0" topLeftCell="A1">
      <selection activeCell="D166" sqref="D166"/>
    </sheetView>
  </sheetViews>
  <sheetFormatPr defaultColWidth="9.00390625" defaultRowHeight="12.75"/>
  <cols>
    <col min="1" max="1" width="12.875" style="0" customWidth="1"/>
    <col min="2" max="2" width="57.125" style="0" customWidth="1"/>
    <col min="3" max="7" width="12.875" style="0" customWidth="1"/>
    <col min="8" max="8" width="13.875" style="0" customWidth="1"/>
    <col min="9" max="16384" width="12.875" style="0" customWidth="1"/>
  </cols>
  <sheetData>
    <row r="1" spans="1:8" ht="12.75" customHeight="1">
      <c r="A1" s="400" t="s">
        <v>38</v>
      </c>
      <c r="B1" s="400"/>
      <c r="C1" s="400"/>
      <c r="D1" s="400"/>
      <c r="E1" s="400"/>
      <c r="F1" s="400"/>
      <c r="G1" s="400"/>
      <c r="H1" s="400"/>
    </row>
    <row r="2" spans="1:8" ht="12.75" customHeight="1">
      <c r="A2" s="401" t="s">
        <v>39</v>
      </c>
      <c r="B2" s="401"/>
      <c r="C2" s="12"/>
      <c r="D2" s="11"/>
      <c r="E2" s="11"/>
      <c r="F2" s="11"/>
      <c r="G2" s="11"/>
      <c r="H2" s="12" t="s">
        <v>40</v>
      </c>
    </row>
    <row r="3" spans="1:8" ht="12.75" customHeight="1">
      <c r="A3" s="402" t="s">
        <v>41</v>
      </c>
      <c r="B3" s="402" t="s">
        <v>42</v>
      </c>
      <c r="C3" s="404" t="str">
        <f>+CONCATENATE(LEFT(ÖSSZEFÜGGÉSEK!A6,4),". évi")</f>
        <v>2016. évi</v>
      </c>
      <c r="D3" s="404"/>
      <c r="E3" s="404"/>
      <c r="F3" s="404"/>
      <c r="G3" s="404"/>
      <c r="H3" s="404"/>
    </row>
    <row r="4" spans="1:8" ht="41.25" customHeight="1">
      <c r="A4" s="402"/>
      <c r="B4" s="402"/>
      <c r="C4" s="14" t="s">
        <v>43</v>
      </c>
      <c r="D4" s="14" t="s">
        <v>317</v>
      </c>
      <c r="E4" s="14" t="s">
        <v>45</v>
      </c>
      <c r="F4" s="14" t="s">
        <v>46</v>
      </c>
      <c r="G4" s="14" t="s">
        <v>47</v>
      </c>
      <c r="H4" s="15" t="str">
        <f>+CONCATENATE(LEFT(ÖSSZEFÜGGÉSEK!A6,4),".12.31.",CHAR(10),"Módosítás utáni")</f>
        <v>2016.12.31.
Módosítás utáni</v>
      </c>
    </row>
    <row r="5" spans="1:8" ht="12.75" customHeight="1">
      <c r="A5" s="16" t="s">
        <v>48</v>
      </c>
      <c r="B5" s="17" t="s">
        <v>49</v>
      </c>
      <c r="C5" s="17" t="s">
        <v>50</v>
      </c>
      <c r="D5" s="17" t="s">
        <v>51</v>
      </c>
      <c r="E5" s="110" t="s">
        <v>52</v>
      </c>
      <c r="F5" s="110" t="s">
        <v>53</v>
      </c>
      <c r="G5" s="110" t="s">
        <v>54</v>
      </c>
      <c r="H5" s="20" t="s">
        <v>55</v>
      </c>
    </row>
    <row r="6" spans="1:8" ht="20.25" customHeight="1">
      <c r="A6" s="22" t="s">
        <v>56</v>
      </c>
      <c r="B6" s="23" t="s">
        <v>57</v>
      </c>
      <c r="C6" s="24">
        <f aca="true" t="shared" si="0" ref="C6:H6">+C7+C8+C9+C10+C11+C12</f>
        <v>0</v>
      </c>
      <c r="D6" s="24">
        <f t="shared" si="0"/>
        <v>0</v>
      </c>
      <c r="E6" s="24">
        <f t="shared" si="0"/>
        <v>0</v>
      </c>
      <c r="F6" s="24">
        <f t="shared" si="0"/>
        <v>0</v>
      </c>
      <c r="G6" s="24">
        <f t="shared" si="0"/>
        <v>0</v>
      </c>
      <c r="H6" s="25">
        <f t="shared" si="0"/>
        <v>0</v>
      </c>
    </row>
    <row r="7" spans="1:8" ht="12.75" customHeight="1">
      <c r="A7" s="41" t="s">
        <v>58</v>
      </c>
      <c r="B7" s="42" t="s">
        <v>59</v>
      </c>
      <c r="C7" s="43"/>
      <c r="D7" s="43"/>
      <c r="E7" s="29"/>
      <c r="F7" s="44"/>
      <c r="G7" s="120"/>
      <c r="H7" s="34">
        <f aca="true" t="shared" si="1" ref="H7:H12">C7+D7+E7+F7+G7</f>
        <v>0</v>
      </c>
    </row>
    <row r="8" spans="1:8" ht="12.75" customHeight="1">
      <c r="A8" s="31" t="s">
        <v>60</v>
      </c>
      <c r="B8" s="32" t="s">
        <v>61</v>
      </c>
      <c r="C8" s="33"/>
      <c r="D8" s="33"/>
      <c r="E8" s="33"/>
      <c r="F8" s="45"/>
      <c r="G8" s="120"/>
      <c r="H8" s="34">
        <f t="shared" si="1"/>
        <v>0</v>
      </c>
    </row>
    <row r="9" spans="1:8" ht="12.75" customHeight="1">
      <c r="A9" s="31" t="s">
        <v>62</v>
      </c>
      <c r="B9" s="32" t="s">
        <v>63</v>
      </c>
      <c r="C9" s="33"/>
      <c r="D9" s="33"/>
      <c r="E9" s="33"/>
      <c r="F9" s="45"/>
      <c r="G9" s="120"/>
      <c r="H9" s="34">
        <f t="shared" si="1"/>
        <v>0</v>
      </c>
    </row>
    <row r="10" spans="1:8" ht="12.75" customHeight="1">
      <c r="A10" s="31" t="s">
        <v>64</v>
      </c>
      <c r="B10" s="32" t="s">
        <v>65</v>
      </c>
      <c r="C10" s="33"/>
      <c r="D10" s="33"/>
      <c r="E10" s="33"/>
      <c r="F10" s="45"/>
      <c r="G10" s="120"/>
      <c r="H10" s="34">
        <f t="shared" si="1"/>
        <v>0</v>
      </c>
    </row>
    <row r="11" spans="1:8" ht="12.75" customHeight="1">
      <c r="A11" s="31" t="s">
        <v>66</v>
      </c>
      <c r="B11" s="35" t="s">
        <v>67</v>
      </c>
      <c r="C11" s="33"/>
      <c r="D11" s="33"/>
      <c r="E11" s="33"/>
      <c r="F11" s="45"/>
      <c r="G11" s="120"/>
      <c r="H11" s="34">
        <f t="shared" si="1"/>
        <v>0</v>
      </c>
    </row>
    <row r="12" spans="1:8" ht="12.75" customHeight="1">
      <c r="A12" s="46" t="s">
        <v>68</v>
      </c>
      <c r="B12" s="47" t="s">
        <v>69</v>
      </c>
      <c r="C12" s="33"/>
      <c r="D12" s="33"/>
      <c r="E12" s="38"/>
      <c r="F12" s="49"/>
      <c r="G12" s="38"/>
      <c r="H12" s="34">
        <f t="shared" si="1"/>
        <v>0</v>
      </c>
    </row>
    <row r="13" spans="1:8" ht="19.5" customHeight="1">
      <c r="A13" s="22" t="s">
        <v>70</v>
      </c>
      <c r="B13" s="40" t="s">
        <v>71</v>
      </c>
      <c r="C13" s="24">
        <f aca="true" t="shared" si="2" ref="C13:H13">+C14+C15+C16+C17+C18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5">
        <f t="shared" si="2"/>
        <v>0</v>
      </c>
    </row>
    <row r="14" spans="1:8" ht="12.75" customHeight="1">
      <c r="A14" s="41" t="s">
        <v>72</v>
      </c>
      <c r="B14" s="42" t="s">
        <v>73</v>
      </c>
      <c r="C14" s="43"/>
      <c r="D14" s="43"/>
      <c r="E14" s="29"/>
      <c r="F14" s="44"/>
      <c r="G14" s="44"/>
      <c r="H14" s="34">
        <f aca="true" t="shared" si="3" ref="H14:H19">C14+D14+E14+F14+G14</f>
        <v>0</v>
      </c>
    </row>
    <row r="15" spans="1:8" ht="12.75" customHeight="1">
      <c r="A15" s="31" t="s">
        <v>74</v>
      </c>
      <c r="B15" s="32" t="s">
        <v>75</v>
      </c>
      <c r="C15" s="33"/>
      <c r="D15" s="33"/>
      <c r="E15" s="33"/>
      <c r="F15" s="45"/>
      <c r="G15" s="45"/>
      <c r="H15" s="34">
        <f t="shared" si="3"/>
        <v>0</v>
      </c>
    </row>
    <row r="16" spans="1:8" ht="12.75" customHeight="1">
      <c r="A16" s="31" t="s">
        <v>76</v>
      </c>
      <c r="B16" s="32" t="s">
        <v>77</v>
      </c>
      <c r="C16" s="33"/>
      <c r="D16" s="33"/>
      <c r="E16" s="33"/>
      <c r="F16" s="45"/>
      <c r="G16" s="45"/>
      <c r="H16" s="34">
        <f t="shared" si="3"/>
        <v>0</v>
      </c>
    </row>
    <row r="17" spans="1:8" ht="12.75" customHeight="1">
      <c r="A17" s="31" t="s">
        <v>78</v>
      </c>
      <c r="B17" s="32" t="s">
        <v>79</v>
      </c>
      <c r="C17" s="33"/>
      <c r="D17" s="33"/>
      <c r="E17" s="33"/>
      <c r="F17" s="45"/>
      <c r="G17" s="45"/>
      <c r="H17" s="34">
        <f t="shared" si="3"/>
        <v>0</v>
      </c>
    </row>
    <row r="18" spans="1:8" ht="12.75" customHeight="1">
      <c r="A18" s="31" t="s">
        <v>80</v>
      </c>
      <c r="B18" s="32" t="s">
        <v>81</v>
      </c>
      <c r="C18" s="33"/>
      <c r="D18" s="33"/>
      <c r="E18" s="33"/>
      <c r="F18" s="45"/>
      <c r="G18" s="45"/>
      <c r="H18" s="34">
        <f t="shared" si="3"/>
        <v>0</v>
      </c>
    </row>
    <row r="19" spans="1:8" ht="12.75" customHeight="1">
      <c r="A19" s="46" t="s">
        <v>82</v>
      </c>
      <c r="B19" s="47" t="s">
        <v>83</v>
      </c>
      <c r="C19" s="48"/>
      <c r="D19" s="48"/>
      <c r="E19" s="38"/>
      <c r="F19" s="49"/>
      <c r="G19" s="49"/>
      <c r="H19" s="34">
        <f t="shared" si="3"/>
        <v>0</v>
      </c>
    </row>
    <row r="20" spans="1:8" ht="22.5" customHeight="1">
      <c r="A20" s="22" t="s">
        <v>84</v>
      </c>
      <c r="B20" s="23" t="s">
        <v>85</v>
      </c>
      <c r="C20" s="24">
        <f aca="true" t="shared" si="4" ref="C20:H20">+C21+C22+C23+C24+C25</f>
        <v>0</v>
      </c>
      <c r="D20" s="24">
        <f t="shared" si="4"/>
        <v>0</v>
      </c>
      <c r="E20" s="24">
        <f t="shared" si="4"/>
        <v>0</v>
      </c>
      <c r="F20" s="24">
        <f t="shared" si="4"/>
        <v>0</v>
      </c>
      <c r="G20" s="85">
        <f t="shared" si="4"/>
        <v>0</v>
      </c>
      <c r="H20" s="25">
        <f t="shared" si="4"/>
        <v>0</v>
      </c>
    </row>
    <row r="21" spans="1:8" ht="12.75" customHeight="1">
      <c r="A21" s="41" t="s">
        <v>86</v>
      </c>
      <c r="B21" s="42" t="s">
        <v>87</v>
      </c>
      <c r="C21" s="43"/>
      <c r="D21" s="43"/>
      <c r="E21" s="29"/>
      <c r="F21" s="44"/>
      <c r="G21" s="44"/>
      <c r="H21" s="34">
        <f aca="true" t="shared" si="5" ref="H21:H26">C21+D21+E21+F21+G21</f>
        <v>0</v>
      </c>
    </row>
    <row r="22" spans="1:8" ht="12.75" customHeight="1">
      <c r="A22" s="31" t="s">
        <v>88</v>
      </c>
      <c r="B22" s="32" t="s">
        <v>89</v>
      </c>
      <c r="C22" s="33"/>
      <c r="D22" s="33"/>
      <c r="E22" s="33"/>
      <c r="F22" s="45"/>
      <c r="G22" s="45"/>
      <c r="H22" s="34">
        <f t="shared" si="5"/>
        <v>0</v>
      </c>
    </row>
    <row r="23" spans="1:8" ht="24.75" customHeight="1">
      <c r="A23" s="31" t="s">
        <v>90</v>
      </c>
      <c r="B23" s="32" t="s">
        <v>91</v>
      </c>
      <c r="C23" s="33"/>
      <c r="D23" s="33"/>
      <c r="E23" s="33"/>
      <c r="F23" s="45"/>
      <c r="G23" s="45"/>
      <c r="H23" s="34">
        <f t="shared" si="5"/>
        <v>0</v>
      </c>
    </row>
    <row r="24" spans="1:8" ht="21.75" customHeight="1">
      <c r="A24" s="31" t="s">
        <v>92</v>
      </c>
      <c r="B24" s="32" t="s">
        <v>93</v>
      </c>
      <c r="C24" s="33"/>
      <c r="D24" s="33"/>
      <c r="E24" s="33"/>
      <c r="F24" s="45"/>
      <c r="G24" s="45"/>
      <c r="H24" s="34">
        <f t="shared" si="5"/>
        <v>0</v>
      </c>
    </row>
    <row r="25" spans="1:8" ht="12.75" customHeight="1">
      <c r="A25" s="31" t="s">
        <v>94</v>
      </c>
      <c r="B25" s="32" t="s">
        <v>95</v>
      </c>
      <c r="C25" s="33"/>
      <c r="D25" s="33"/>
      <c r="E25" s="33"/>
      <c r="F25" s="45"/>
      <c r="G25" s="45"/>
      <c r="H25" s="34">
        <f t="shared" si="5"/>
        <v>0</v>
      </c>
    </row>
    <row r="26" spans="1:8" ht="12.75" customHeight="1">
      <c r="A26" s="46" t="s">
        <v>96</v>
      </c>
      <c r="B26" s="50" t="s">
        <v>97</v>
      </c>
      <c r="C26" s="48"/>
      <c r="D26" s="48"/>
      <c r="E26" s="38"/>
      <c r="F26" s="49"/>
      <c r="G26" s="49"/>
      <c r="H26" s="34">
        <f t="shared" si="5"/>
        <v>0</v>
      </c>
    </row>
    <row r="27" spans="1:8" ht="12.75" customHeight="1">
      <c r="A27" s="22" t="s">
        <v>98</v>
      </c>
      <c r="B27" s="23" t="s">
        <v>99</v>
      </c>
      <c r="C27" s="24">
        <f>+C28+C29+C30+C31+C32+C33+C34</f>
        <v>0</v>
      </c>
      <c r="D27" s="24">
        <f>+D28+D29+D30+D31+D32+D33+D34</f>
        <v>0</v>
      </c>
      <c r="E27" s="24"/>
      <c r="F27" s="55"/>
      <c r="G27" s="24">
        <f>+G28+G29+G30+G31+G32+G33+G34</f>
        <v>0</v>
      </c>
      <c r="H27" s="25">
        <f>+H28+H29+H30+H31+H32+H33+H34</f>
        <v>0</v>
      </c>
    </row>
    <row r="28" spans="1:8" ht="12.75" customHeight="1">
      <c r="A28" s="41" t="s">
        <v>100</v>
      </c>
      <c r="B28" s="42" t="s">
        <v>101</v>
      </c>
      <c r="C28" s="111"/>
      <c r="D28" s="111">
        <f>+D29+D30+D31</f>
        <v>0</v>
      </c>
      <c r="E28" s="51"/>
      <c r="F28" s="112"/>
      <c r="G28" s="120"/>
      <c r="H28" s="34">
        <f aca="true" t="shared" si="6" ref="H28:H34">C28+D28+E28+F28+G28</f>
        <v>0</v>
      </c>
    </row>
    <row r="29" spans="1:8" ht="12.75" customHeight="1">
      <c r="A29" s="31" t="s">
        <v>102</v>
      </c>
      <c r="B29" s="32" t="s">
        <v>103</v>
      </c>
      <c r="C29" s="33"/>
      <c r="D29" s="33"/>
      <c r="E29" s="33"/>
      <c r="F29" s="45"/>
      <c r="G29" s="120"/>
      <c r="H29" s="34">
        <f t="shared" si="6"/>
        <v>0</v>
      </c>
    </row>
    <row r="30" spans="1:8" ht="12.75" customHeight="1">
      <c r="A30" s="31" t="s">
        <v>104</v>
      </c>
      <c r="B30" s="32" t="s">
        <v>105</v>
      </c>
      <c r="C30" s="33"/>
      <c r="D30" s="33"/>
      <c r="E30" s="33"/>
      <c r="F30" s="45"/>
      <c r="G30" s="120"/>
      <c r="H30" s="34">
        <f t="shared" si="6"/>
        <v>0</v>
      </c>
    </row>
    <row r="31" spans="1:8" ht="12.75" customHeight="1">
      <c r="A31" s="31" t="s">
        <v>106</v>
      </c>
      <c r="B31" s="32" t="s">
        <v>107</v>
      </c>
      <c r="C31" s="33"/>
      <c r="D31" s="33"/>
      <c r="E31" s="33"/>
      <c r="F31" s="45"/>
      <c r="G31" s="120"/>
      <c r="H31" s="34">
        <f t="shared" si="6"/>
        <v>0</v>
      </c>
    </row>
    <row r="32" spans="1:8" ht="12.75" customHeight="1">
      <c r="A32" s="31" t="s">
        <v>108</v>
      </c>
      <c r="B32" s="32" t="s">
        <v>109</v>
      </c>
      <c r="C32" s="33"/>
      <c r="D32" s="33"/>
      <c r="E32" s="33"/>
      <c r="F32" s="45"/>
      <c r="G32" s="120"/>
      <c r="H32" s="34">
        <f t="shared" si="6"/>
        <v>0</v>
      </c>
    </row>
    <row r="33" spans="1:8" ht="12.75" customHeight="1">
      <c r="A33" s="31" t="s">
        <v>110</v>
      </c>
      <c r="B33" s="32" t="s">
        <v>111</v>
      </c>
      <c r="C33" s="33"/>
      <c r="D33" s="33"/>
      <c r="E33" s="33"/>
      <c r="F33" s="45"/>
      <c r="G33" s="45"/>
      <c r="H33" s="34">
        <f t="shared" si="6"/>
        <v>0</v>
      </c>
    </row>
    <row r="34" spans="1:8" ht="12.75" customHeight="1">
      <c r="A34" s="46" t="s">
        <v>112</v>
      </c>
      <c r="B34" s="50" t="s">
        <v>113</v>
      </c>
      <c r="C34" s="48"/>
      <c r="D34" s="48"/>
      <c r="E34" s="38"/>
      <c r="F34" s="49"/>
      <c r="G34" s="119"/>
      <c r="H34" s="34">
        <f t="shared" si="6"/>
        <v>0</v>
      </c>
    </row>
    <row r="35" spans="1:8" ht="12.75" customHeight="1">
      <c r="A35" s="22" t="s">
        <v>114</v>
      </c>
      <c r="B35" s="23" t="s">
        <v>115</v>
      </c>
      <c r="C35" s="24">
        <f aca="true" t="shared" si="7" ref="C35:H35">SUM(C36:C46)</f>
        <v>51127</v>
      </c>
      <c r="D35" s="24">
        <f t="shared" si="7"/>
        <v>0</v>
      </c>
      <c r="E35" s="24">
        <f t="shared" si="7"/>
        <v>0</v>
      </c>
      <c r="F35" s="24">
        <f t="shared" si="7"/>
        <v>0</v>
      </c>
      <c r="G35" s="24">
        <f t="shared" si="7"/>
        <v>3347</v>
      </c>
      <c r="H35" s="25">
        <f t="shared" si="7"/>
        <v>54474</v>
      </c>
    </row>
    <row r="36" spans="1:8" ht="12.75" customHeight="1">
      <c r="A36" s="41" t="s">
        <v>116</v>
      </c>
      <c r="B36" s="42" t="s">
        <v>117</v>
      </c>
      <c r="C36" s="43">
        <v>29580</v>
      </c>
      <c r="D36" s="43"/>
      <c r="E36" s="29"/>
      <c r="F36" s="44"/>
      <c r="G36" s="44">
        <v>1834</v>
      </c>
      <c r="H36" s="34">
        <f aca="true" t="shared" si="8" ref="H36:H46">C36+D36+E36+F36+G36</f>
        <v>31414</v>
      </c>
    </row>
    <row r="37" spans="1:8" ht="12.75" customHeight="1">
      <c r="A37" s="31" t="s">
        <v>118</v>
      </c>
      <c r="B37" s="32" t="s">
        <v>119</v>
      </c>
      <c r="C37" s="33">
        <v>2615</v>
      </c>
      <c r="D37" s="33"/>
      <c r="E37" s="33"/>
      <c r="F37" s="45"/>
      <c r="G37" s="45">
        <v>-2020</v>
      </c>
      <c r="H37" s="34">
        <f t="shared" si="8"/>
        <v>595</v>
      </c>
    </row>
    <row r="38" spans="1:8" ht="12.75" customHeight="1">
      <c r="A38" s="31" t="s">
        <v>120</v>
      </c>
      <c r="B38" s="32" t="s">
        <v>121</v>
      </c>
      <c r="C38" s="33"/>
      <c r="D38" s="33"/>
      <c r="E38" s="33"/>
      <c r="F38" s="45"/>
      <c r="G38" s="45"/>
      <c r="H38" s="34">
        <f t="shared" si="8"/>
        <v>0</v>
      </c>
    </row>
    <row r="39" spans="1:8" ht="12.75" customHeight="1">
      <c r="A39" s="31" t="s">
        <v>122</v>
      </c>
      <c r="B39" s="32" t="s">
        <v>123</v>
      </c>
      <c r="C39" s="33">
        <v>9770</v>
      </c>
      <c r="D39" s="33"/>
      <c r="E39" s="33"/>
      <c r="F39" s="45"/>
      <c r="G39" s="45">
        <v>2276</v>
      </c>
      <c r="H39" s="34">
        <f t="shared" si="8"/>
        <v>12046</v>
      </c>
    </row>
    <row r="40" spans="1:8" ht="12.75" customHeight="1">
      <c r="A40" s="31" t="s">
        <v>124</v>
      </c>
      <c r="B40" s="32" t="s">
        <v>125</v>
      </c>
      <c r="C40" s="33"/>
      <c r="D40" s="33"/>
      <c r="E40" s="33"/>
      <c r="F40" s="45"/>
      <c r="G40" s="45"/>
      <c r="H40" s="34">
        <f t="shared" si="8"/>
        <v>0</v>
      </c>
    </row>
    <row r="41" spans="1:8" ht="12.75" customHeight="1">
      <c r="A41" s="31" t="s">
        <v>126</v>
      </c>
      <c r="B41" s="32" t="s">
        <v>127</v>
      </c>
      <c r="C41" s="33">
        <v>9162</v>
      </c>
      <c r="D41" s="33"/>
      <c r="E41" s="33"/>
      <c r="F41" s="45"/>
      <c r="G41" s="45">
        <v>1257</v>
      </c>
      <c r="H41" s="34">
        <f t="shared" si="8"/>
        <v>10419</v>
      </c>
    </row>
    <row r="42" spans="1:8" ht="12.75" customHeight="1">
      <c r="A42" s="31" t="s">
        <v>128</v>
      </c>
      <c r="B42" s="32" t="s">
        <v>129</v>
      </c>
      <c r="C42" s="33"/>
      <c r="D42" s="33"/>
      <c r="E42" s="33"/>
      <c r="F42" s="45"/>
      <c r="G42" s="45"/>
      <c r="H42" s="34">
        <f t="shared" si="8"/>
        <v>0</v>
      </c>
    </row>
    <row r="43" spans="1:8" ht="12.75" customHeight="1">
      <c r="A43" s="31" t="s">
        <v>130</v>
      </c>
      <c r="B43" s="32" t="s">
        <v>318</v>
      </c>
      <c r="C43" s="33"/>
      <c r="D43" s="33"/>
      <c r="E43" s="33"/>
      <c r="F43" s="45"/>
      <c r="G43" s="45"/>
      <c r="H43" s="34">
        <f t="shared" si="8"/>
        <v>0</v>
      </c>
    </row>
    <row r="44" spans="1:8" ht="12.75" customHeight="1">
      <c r="A44" s="31" t="s">
        <v>132</v>
      </c>
      <c r="B44" s="32" t="s">
        <v>133</v>
      </c>
      <c r="C44" s="33"/>
      <c r="D44" s="33"/>
      <c r="E44" s="33"/>
      <c r="F44" s="45"/>
      <c r="G44" s="45"/>
      <c r="H44" s="34">
        <f t="shared" si="8"/>
        <v>0</v>
      </c>
    </row>
    <row r="45" spans="1:8" ht="12.75" customHeight="1">
      <c r="A45" s="46" t="s">
        <v>134</v>
      </c>
      <c r="B45" s="50" t="s">
        <v>135</v>
      </c>
      <c r="C45" s="48"/>
      <c r="D45" s="48"/>
      <c r="E45" s="33"/>
      <c r="F45" s="45"/>
      <c r="G45" s="45"/>
      <c r="H45" s="34">
        <f t="shared" si="8"/>
        <v>0</v>
      </c>
    </row>
    <row r="46" spans="1:8" ht="12.75" customHeight="1">
      <c r="A46" s="46" t="s">
        <v>136</v>
      </c>
      <c r="B46" s="47" t="s">
        <v>137</v>
      </c>
      <c r="C46" s="48"/>
      <c r="D46" s="48"/>
      <c r="E46" s="38"/>
      <c r="F46" s="49"/>
      <c r="G46" s="49"/>
      <c r="H46" s="34">
        <f t="shared" si="8"/>
        <v>0</v>
      </c>
    </row>
    <row r="47" spans="1:8" ht="12.75" customHeight="1">
      <c r="A47" s="22" t="s">
        <v>138</v>
      </c>
      <c r="B47" s="23" t="s">
        <v>139</v>
      </c>
      <c r="C47" s="24">
        <f aca="true" t="shared" si="9" ref="C47:H47">SUM(C48:C52)</f>
        <v>0</v>
      </c>
      <c r="D47" s="24">
        <f t="shared" si="9"/>
        <v>0</v>
      </c>
      <c r="E47" s="24">
        <f t="shared" si="9"/>
        <v>0</v>
      </c>
      <c r="F47" s="24">
        <f t="shared" si="9"/>
        <v>0</v>
      </c>
      <c r="G47" s="24"/>
      <c r="H47" s="25">
        <f t="shared" si="9"/>
        <v>0</v>
      </c>
    </row>
    <row r="48" spans="1:8" ht="12.75" customHeight="1">
      <c r="A48" s="41" t="s">
        <v>140</v>
      </c>
      <c r="B48" s="42" t="s">
        <v>141</v>
      </c>
      <c r="C48" s="43"/>
      <c r="D48" s="43"/>
      <c r="E48" s="29"/>
      <c r="F48" s="44"/>
      <c r="G48" s="44"/>
      <c r="H48" s="34">
        <f>C48+D48+E48+F48+G48</f>
        <v>0</v>
      </c>
    </row>
    <row r="49" spans="1:8" ht="12.75" customHeight="1">
      <c r="A49" s="31" t="s">
        <v>142</v>
      </c>
      <c r="B49" s="32" t="s">
        <v>143</v>
      </c>
      <c r="C49" s="33"/>
      <c r="D49" s="33"/>
      <c r="E49" s="33"/>
      <c r="F49" s="45"/>
      <c r="G49" s="45"/>
      <c r="H49" s="34">
        <f>C49+D49+E49+F49+G49</f>
        <v>0</v>
      </c>
    </row>
    <row r="50" spans="1:8" ht="12.75" customHeight="1">
      <c r="A50" s="31" t="s">
        <v>144</v>
      </c>
      <c r="B50" s="32" t="s">
        <v>145</v>
      </c>
      <c r="C50" s="33"/>
      <c r="D50" s="33"/>
      <c r="E50" s="33"/>
      <c r="F50" s="45"/>
      <c r="G50" s="45"/>
      <c r="H50" s="34">
        <f>C50+D50+E50+F50+G50</f>
        <v>0</v>
      </c>
    </row>
    <row r="51" spans="1:8" ht="12.75" customHeight="1">
      <c r="A51" s="31" t="s">
        <v>146</v>
      </c>
      <c r="B51" s="32" t="s">
        <v>147</v>
      </c>
      <c r="C51" s="33"/>
      <c r="D51" s="33"/>
      <c r="E51" s="33"/>
      <c r="F51" s="45"/>
      <c r="G51" s="45"/>
      <c r="H51" s="34">
        <f>C51+D51+E51+F51+G51</f>
        <v>0</v>
      </c>
    </row>
    <row r="52" spans="1:8" ht="12.75" customHeight="1">
      <c r="A52" s="46" t="s">
        <v>148</v>
      </c>
      <c r="B52" s="47" t="s">
        <v>149</v>
      </c>
      <c r="C52" s="48"/>
      <c r="D52" s="48"/>
      <c r="E52" s="38"/>
      <c r="F52" s="49"/>
      <c r="G52" s="49"/>
      <c r="H52" s="34">
        <f>C52+D52+E52+F52+G52</f>
        <v>0</v>
      </c>
    </row>
    <row r="53" spans="1:8" ht="12.75" customHeight="1">
      <c r="A53" s="22" t="s">
        <v>150</v>
      </c>
      <c r="B53" s="23" t="s">
        <v>151</v>
      </c>
      <c r="C53" s="24">
        <f aca="true" t="shared" si="10" ref="C53:H53">SUM(C54:C56)</f>
        <v>0</v>
      </c>
      <c r="D53" s="24">
        <f t="shared" si="10"/>
        <v>0</v>
      </c>
      <c r="E53" s="24">
        <f t="shared" si="10"/>
        <v>0</v>
      </c>
      <c r="F53" s="24">
        <f t="shared" si="10"/>
        <v>0</v>
      </c>
      <c r="G53" s="55"/>
      <c r="H53" s="25">
        <f t="shared" si="10"/>
        <v>0</v>
      </c>
    </row>
    <row r="54" spans="1:8" ht="12.75" customHeight="1">
      <c r="A54" s="41" t="s">
        <v>152</v>
      </c>
      <c r="B54" s="42" t="s">
        <v>153</v>
      </c>
      <c r="C54" s="43"/>
      <c r="D54" s="43"/>
      <c r="E54" s="29"/>
      <c r="F54" s="44"/>
      <c r="G54" s="44"/>
      <c r="H54" s="34">
        <f>C54+D54+E54+F54+G54</f>
        <v>0</v>
      </c>
    </row>
    <row r="55" spans="1:8" ht="18.75" customHeight="1">
      <c r="A55" s="31" t="s">
        <v>154</v>
      </c>
      <c r="B55" s="32" t="s">
        <v>155</v>
      </c>
      <c r="C55" s="33"/>
      <c r="D55" s="33"/>
      <c r="E55" s="33"/>
      <c r="F55" s="45"/>
      <c r="G55" s="45"/>
      <c r="H55" s="34">
        <f>C55+D55+E55+F55+G55</f>
        <v>0</v>
      </c>
    </row>
    <row r="56" spans="1:8" ht="12.75" customHeight="1">
      <c r="A56" s="31" t="s">
        <v>156</v>
      </c>
      <c r="B56" s="32" t="s">
        <v>157</v>
      </c>
      <c r="C56" s="33"/>
      <c r="D56" s="33"/>
      <c r="E56" s="33"/>
      <c r="F56" s="45"/>
      <c r="G56" s="45"/>
      <c r="H56" s="34">
        <f>C56+D56+E56+F56+G56</f>
        <v>0</v>
      </c>
    </row>
    <row r="57" spans="1:8" ht="12.75" customHeight="1">
      <c r="A57" s="46" t="s">
        <v>158</v>
      </c>
      <c r="B57" s="47" t="s">
        <v>159</v>
      </c>
      <c r="C57" s="48"/>
      <c r="D57" s="48"/>
      <c r="E57" s="38"/>
      <c r="F57" s="49"/>
      <c r="G57" s="49"/>
      <c r="H57" s="34">
        <f>C57+D57+E57+F57+G57</f>
        <v>0</v>
      </c>
    </row>
    <row r="58" spans="1:8" ht="12.75" customHeight="1">
      <c r="A58" s="22" t="s">
        <v>160</v>
      </c>
      <c r="B58" s="40" t="s">
        <v>161</v>
      </c>
      <c r="C58" s="24">
        <f aca="true" t="shared" si="11" ref="C58:H58">SUM(C59:C61)</f>
        <v>0</v>
      </c>
      <c r="D58" s="24">
        <f t="shared" si="11"/>
        <v>0</v>
      </c>
      <c r="E58" s="24">
        <f t="shared" si="11"/>
        <v>0</v>
      </c>
      <c r="F58" s="24">
        <f t="shared" si="11"/>
        <v>0</v>
      </c>
      <c r="G58" s="55"/>
      <c r="H58" s="25">
        <f t="shared" si="11"/>
        <v>0</v>
      </c>
    </row>
    <row r="59" spans="1:8" ht="22.5">
      <c r="A59" s="41" t="s">
        <v>162</v>
      </c>
      <c r="B59" s="42" t="s">
        <v>163</v>
      </c>
      <c r="C59" s="33"/>
      <c r="D59" s="33"/>
      <c r="E59" s="29"/>
      <c r="F59" s="44"/>
      <c r="G59" s="44"/>
      <c r="H59" s="34">
        <f>C59+D59+E59+F59+G59</f>
        <v>0</v>
      </c>
    </row>
    <row r="60" spans="1:8" ht="22.5">
      <c r="A60" s="31" t="s">
        <v>164</v>
      </c>
      <c r="B60" s="32" t="s">
        <v>165</v>
      </c>
      <c r="C60" s="33"/>
      <c r="D60" s="33"/>
      <c r="E60" s="33"/>
      <c r="F60" s="45"/>
      <c r="G60" s="45"/>
      <c r="H60" s="34">
        <f>C60+D60+E60+F60+G60</f>
        <v>0</v>
      </c>
    </row>
    <row r="61" spans="1:8" ht="12.75" customHeight="1">
      <c r="A61" s="31" t="s">
        <v>166</v>
      </c>
      <c r="B61" s="32" t="s">
        <v>167</v>
      </c>
      <c r="C61" s="33"/>
      <c r="D61" s="33"/>
      <c r="E61" s="33"/>
      <c r="F61" s="45"/>
      <c r="G61" s="45"/>
      <c r="H61" s="34">
        <f>C61+D61+E61+F61+G61</f>
        <v>0</v>
      </c>
    </row>
    <row r="62" spans="1:8" ht="12.75" customHeight="1">
      <c r="A62" s="46" t="s">
        <v>168</v>
      </c>
      <c r="B62" s="47" t="s">
        <v>169</v>
      </c>
      <c r="C62" s="33"/>
      <c r="D62" s="33"/>
      <c r="E62" s="38"/>
      <c r="F62" s="49"/>
      <c r="G62" s="49"/>
      <c r="H62" s="34">
        <f>C62+D62+E62+F62+G62</f>
        <v>0</v>
      </c>
    </row>
    <row r="63" spans="1:8" ht="12.75" customHeight="1">
      <c r="A63" s="53" t="s">
        <v>170</v>
      </c>
      <c r="B63" s="23" t="s">
        <v>171</v>
      </c>
      <c r="C63" s="24">
        <f aca="true" t="shared" si="12" ref="C63:H63">+C6+C13+C20+C27+C35+C47+C53+C58</f>
        <v>51127</v>
      </c>
      <c r="D63" s="24">
        <f t="shared" si="12"/>
        <v>0</v>
      </c>
      <c r="E63" s="24">
        <f t="shared" si="12"/>
        <v>0</v>
      </c>
      <c r="F63" s="24">
        <f t="shared" si="12"/>
        <v>0</v>
      </c>
      <c r="G63" s="24">
        <f t="shared" si="12"/>
        <v>3347</v>
      </c>
      <c r="H63" s="25">
        <f t="shared" si="12"/>
        <v>54474</v>
      </c>
    </row>
    <row r="64" spans="1:8" ht="12.75" customHeight="1">
      <c r="A64" s="54" t="s">
        <v>172</v>
      </c>
      <c r="B64" s="40" t="s">
        <v>173</v>
      </c>
      <c r="C64" s="24">
        <f>SUM(C65:C67)</f>
        <v>0</v>
      </c>
      <c r="D64" s="24">
        <f>SUM(D65:D67)</f>
        <v>0</v>
      </c>
      <c r="E64" s="24"/>
      <c r="F64" s="55"/>
      <c r="G64" s="55"/>
      <c r="H64" s="25">
        <f>SUM(H65:H67)</f>
        <v>0</v>
      </c>
    </row>
    <row r="65" spans="1:8" ht="12.75" customHeight="1">
      <c r="A65" s="41" t="s">
        <v>174</v>
      </c>
      <c r="B65" s="42" t="s">
        <v>175</v>
      </c>
      <c r="C65" s="33"/>
      <c r="D65" s="33"/>
      <c r="E65" s="29"/>
      <c r="F65" s="44"/>
      <c r="G65" s="44"/>
      <c r="H65" s="34">
        <f>C65+D65+E65+F65+G65</f>
        <v>0</v>
      </c>
    </row>
    <row r="66" spans="1:8" ht="12.75" customHeight="1">
      <c r="A66" s="31" t="s">
        <v>176</v>
      </c>
      <c r="B66" s="32" t="s">
        <v>177</v>
      </c>
      <c r="C66" s="33"/>
      <c r="D66" s="33"/>
      <c r="E66" s="33"/>
      <c r="F66" s="45"/>
      <c r="G66" s="45"/>
      <c r="H66" s="34">
        <f>C66+D66+E66+F66+G66</f>
        <v>0</v>
      </c>
    </row>
    <row r="67" spans="1:8" ht="12.75" customHeight="1">
      <c r="A67" s="46" t="s">
        <v>178</v>
      </c>
      <c r="B67" s="56" t="s">
        <v>179</v>
      </c>
      <c r="C67" s="33"/>
      <c r="D67" s="33"/>
      <c r="E67" s="38"/>
      <c r="F67" s="49"/>
      <c r="G67" s="49"/>
      <c r="H67" s="34">
        <f>C67+D67+E67+F67+G67</f>
        <v>0</v>
      </c>
    </row>
    <row r="68" spans="1:8" ht="12.75" customHeight="1">
      <c r="A68" s="54" t="s">
        <v>180</v>
      </c>
      <c r="B68" s="40" t="s">
        <v>181</v>
      </c>
      <c r="C68" s="24">
        <f aca="true" t="shared" si="13" ref="C68:H68">SUM(C69:C72)</f>
        <v>0</v>
      </c>
      <c r="D68" s="24">
        <f t="shared" si="13"/>
        <v>0</v>
      </c>
      <c r="E68" s="24">
        <f t="shared" si="13"/>
        <v>0</v>
      </c>
      <c r="F68" s="24">
        <f t="shared" si="13"/>
        <v>0</v>
      </c>
      <c r="G68" s="55"/>
      <c r="H68" s="25">
        <f t="shared" si="13"/>
        <v>0</v>
      </c>
    </row>
    <row r="69" spans="1:8" ht="12.75" customHeight="1">
      <c r="A69" s="41" t="s">
        <v>182</v>
      </c>
      <c r="B69" s="42" t="s">
        <v>183</v>
      </c>
      <c r="C69" s="33"/>
      <c r="D69" s="33"/>
      <c r="E69" s="29"/>
      <c r="F69" s="44"/>
      <c r="G69" s="44"/>
      <c r="H69" s="34">
        <f>C69+D69+E69+F69+G69</f>
        <v>0</v>
      </c>
    </row>
    <row r="70" spans="1:8" ht="12.75" customHeight="1">
      <c r="A70" s="31" t="s">
        <v>184</v>
      </c>
      <c r="B70" s="32" t="s">
        <v>185</v>
      </c>
      <c r="C70" s="33"/>
      <c r="D70" s="33"/>
      <c r="E70" s="33"/>
      <c r="F70" s="45"/>
      <c r="G70" s="45"/>
      <c r="H70" s="34">
        <f>C70+D70+E70+F70+G70</f>
        <v>0</v>
      </c>
    </row>
    <row r="71" spans="1:8" ht="12.75" customHeight="1">
      <c r="A71" s="31" t="s">
        <v>186</v>
      </c>
      <c r="B71" s="32" t="s">
        <v>187</v>
      </c>
      <c r="C71" s="33"/>
      <c r="D71" s="33"/>
      <c r="E71" s="33"/>
      <c r="F71" s="45"/>
      <c r="G71" s="45"/>
      <c r="H71" s="34">
        <f>C71+D71+E71+F71+G71</f>
        <v>0</v>
      </c>
    </row>
    <row r="72" spans="1:8" ht="12.75" customHeight="1">
      <c r="A72" s="46" t="s">
        <v>188</v>
      </c>
      <c r="B72" s="47" t="s">
        <v>189</v>
      </c>
      <c r="C72" s="33"/>
      <c r="D72" s="33"/>
      <c r="E72" s="38"/>
      <c r="F72" s="49"/>
      <c r="G72" s="49"/>
      <c r="H72" s="34">
        <f>C72+D72+E72+F72+G72</f>
        <v>0</v>
      </c>
    </row>
    <row r="73" spans="1:8" ht="12.75" customHeight="1">
      <c r="A73" s="54" t="s">
        <v>190</v>
      </c>
      <c r="B73" s="40" t="s">
        <v>191</v>
      </c>
      <c r="C73" s="24">
        <f aca="true" t="shared" si="14" ref="C73:H73">SUM(C74:C75)</f>
        <v>0</v>
      </c>
      <c r="D73" s="24">
        <f t="shared" si="14"/>
        <v>0</v>
      </c>
      <c r="E73" s="24">
        <f t="shared" si="14"/>
        <v>0</v>
      </c>
      <c r="F73" s="24">
        <f t="shared" si="14"/>
        <v>0</v>
      </c>
      <c r="G73" s="121"/>
      <c r="H73" s="25">
        <f t="shared" si="14"/>
        <v>0</v>
      </c>
    </row>
    <row r="74" spans="1:8" ht="12.75" customHeight="1">
      <c r="A74" s="27" t="s">
        <v>192</v>
      </c>
      <c r="B74" s="28" t="s">
        <v>193</v>
      </c>
      <c r="C74" s="29"/>
      <c r="D74" s="29"/>
      <c r="E74" s="29"/>
      <c r="F74" s="44"/>
      <c r="G74" s="44"/>
      <c r="H74" s="34">
        <f>C74+D74+E74+F74+G74</f>
        <v>0</v>
      </c>
    </row>
    <row r="75" spans="1:8" ht="12.75" customHeight="1">
      <c r="A75" s="36" t="s">
        <v>194</v>
      </c>
      <c r="B75" s="37" t="s">
        <v>195</v>
      </c>
      <c r="C75" s="38"/>
      <c r="D75" s="38"/>
      <c r="E75" s="38"/>
      <c r="F75" s="49"/>
      <c r="G75" s="49"/>
      <c r="H75" s="34">
        <f>C75+D75+E75+F75+G75</f>
        <v>0</v>
      </c>
    </row>
    <row r="76" spans="1:8" ht="12.75" customHeight="1">
      <c r="A76" s="54" t="s">
        <v>196</v>
      </c>
      <c r="B76" s="40" t="s">
        <v>197</v>
      </c>
      <c r="C76" s="24">
        <f aca="true" t="shared" si="15" ref="C76:H76">SUM(C77:C79)</f>
        <v>0</v>
      </c>
      <c r="D76" s="24">
        <f t="shared" si="15"/>
        <v>0</v>
      </c>
      <c r="E76" s="24">
        <f t="shared" si="15"/>
        <v>0</v>
      </c>
      <c r="F76" s="24">
        <f t="shared" si="15"/>
        <v>0</v>
      </c>
      <c r="G76" s="55"/>
      <c r="H76" s="25">
        <f t="shared" si="15"/>
        <v>0</v>
      </c>
    </row>
    <row r="77" spans="1:8" ht="12.75" customHeight="1">
      <c r="A77" s="41" t="s">
        <v>198</v>
      </c>
      <c r="B77" s="42" t="s">
        <v>199</v>
      </c>
      <c r="C77" s="33"/>
      <c r="D77" s="33"/>
      <c r="E77" s="29"/>
      <c r="F77" s="44"/>
      <c r="G77" s="44"/>
      <c r="H77" s="34">
        <f>C77+D77+E77+F77+G77</f>
        <v>0</v>
      </c>
    </row>
    <row r="78" spans="1:8" ht="12.75" customHeight="1">
      <c r="A78" s="31" t="s">
        <v>200</v>
      </c>
      <c r="B78" s="32" t="s">
        <v>201</v>
      </c>
      <c r="C78" s="33"/>
      <c r="D78" s="33"/>
      <c r="E78" s="33"/>
      <c r="F78" s="45"/>
      <c r="G78" s="45"/>
      <c r="H78" s="34">
        <f>C78+D78+E78+F78+G78</f>
        <v>0</v>
      </c>
    </row>
    <row r="79" spans="1:8" ht="12.75" customHeight="1">
      <c r="A79" s="46" t="s">
        <v>202</v>
      </c>
      <c r="B79" s="47" t="s">
        <v>203</v>
      </c>
      <c r="C79" s="33"/>
      <c r="D79" s="33"/>
      <c r="E79" s="38"/>
      <c r="F79" s="49"/>
      <c r="G79" s="49"/>
      <c r="H79" s="34">
        <f>C79+D79+E79+F79+G79</f>
        <v>0</v>
      </c>
    </row>
    <row r="80" spans="1:8" ht="12.75" customHeight="1">
      <c r="A80" s="54" t="s">
        <v>204</v>
      </c>
      <c r="B80" s="40" t="s">
        <v>205</v>
      </c>
      <c r="C80" s="24">
        <f aca="true" t="shared" si="16" ref="C80:H80">SUM(C81:C84)</f>
        <v>0</v>
      </c>
      <c r="D80" s="24">
        <f t="shared" si="16"/>
        <v>0</v>
      </c>
      <c r="E80" s="24">
        <f t="shared" si="16"/>
        <v>0</v>
      </c>
      <c r="F80" s="24">
        <f t="shared" si="16"/>
        <v>0</v>
      </c>
      <c r="G80" s="55"/>
      <c r="H80" s="25">
        <f t="shared" si="16"/>
        <v>0</v>
      </c>
    </row>
    <row r="81" spans="1:8" ht="12.75" customHeight="1">
      <c r="A81" s="57" t="s">
        <v>206</v>
      </c>
      <c r="B81" s="42" t="s">
        <v>207</v>
      </c>
      <c r="C81" s="33"/>
      <c r="D81" s="33"/>
      <c r="E81" s="29"/>
      <c r="F81" s="44"/>
      <c r="G81" s="44"/>
      <c r="H81" s="34">
        <f>C81+D81+E81+F81+G81</f>
        <v>0</v>
      </c>
    </row>
    <row r="82" spans="1:8" ht="12.75" customHeight="1">
      <c r="A82" s="58" t="s">
        <v>208</v>
      </c>
      <c r="B82" s="32" t="s">
        <v>209</v>
      </c>
      <c r="C82" s="33"/>
      <c r="D82" s="33"/>
      <c r="E82" s="33"/>
      <c r="F82" s="45"/>
      <c r="G82" s="45"/>
      <c r="H82" s="34">
        <f>C82+D82+E82+F82+G82</f>
        <v>0</v>
      </c>
    </row>
    <row r="83" spans="1:8" ht="12.75" customHeight="1">
      <c r="A83" s="58" t="s">
        <v>210</v>
      </c>
      <c r="B83" s="32" t="s">
        <v>211</v>
      </c>
      <c r="C83" s="33"/>
      <c r="D83" s="33"/>
      <c r="E83" s="33"/>
      <c r="F83" s="45"/>
      <c r="G83" s="45"/>
      <c r="H83" s="34">
        <f>C83+D83+E83+F83+G83</f>
        <v>0</v>
      </c>
    </row>
    <row r="84" spans="1:8" ht="12.75" customHeight="1">
      <c r="A84" s="59" t="s">
        <v>212</v>
      </c>
      <c r="B84" s="47" t="s">
        <v>213</v>
      </c>
      <c r="C84" s="33"/>
      <c r="D84" s="33"/>
      <c r="E84" s="38"/>
      <c r="F84" s="49"/>
      <c r="G84" s="49"/>
      <c r="H84" s="34">
        <f>C84+D84+E84+F84+G84</f>
        <v>0</v>
      </c>
    </row>
    <row r="85" spans="1:8" ht="12.75" customHeight="1">
      <c r="A85" s="54" t="s">
        <v>214</v>
      </c>
      <c r="B85" s="40" t="s">
        <v>215</v>
      </c>
      <c r="C85" s="60"/>
      <c r="D85" s="60"/>
      <c r="E85" s="60"/>
      <c r="F85" s="61"/>
      <c r="G85" s="61"/>
      <c r="H85" s="25">
        <f>C85+D85</f>
        <v>0</v>
      </c>
    </row>
    <row r="86" spans="1:8" ht="12.75" customHeight="1">
      <c r="A86" s="54" t="s">
        <v>216</v>
      </c>
      <c r="B86" s="40" t="s">
        <v>217</v>
      </c>
      <c r="C86" s="60"/>
      <c r="D86" s="60"/>
      <c r="E86" s="60"/>
      <c r="F86" s="61"/>
      <c r="G86" s="61"/>
      <c r="H86" s="25">
        <f>C86+D86</f>
        <v>0</v>
      </c>
    </row>
    <row r="87" spans="1:8" ht="12.75" customHeight="1">
      <c r="A87" s="54" t="s">
        <v>218</v>
      </c>
      <c r="B87" s="62" t="s">
        <v>219</v>
      </c>
      <c r="C87" s="24">
        <f>+C64+C68+C73+C76+C80+C86+C85</f>
        <v>0</v>
      </c>
      <c r="D87" s="24">
        <f>+D64+D68+D73+D76+D80+D86+D85</f>
        <v>0</v>
      </c>
      <c r="E87" s="24">
        <f>+E64+E68+E73+E76+E80+E86+E85</f>
        <v>0</v>
      </c>
      <c r="F87" s="55"/>
      <c r="G87" s="121"/>
      <c r="H87" s="25">
        <f>+H64+H68+H73+H76+H80+H86+H85</f>
        <v>0</v>
      </c>
    </row>
    <row r="88" spans="1:8" ht="21.75">
      <c r="A88" s="63" t="s">
        <v>220</v>
      </c>
      <c r="B88" s="64" t="s">
        <v>221</v>
      </c>
      <c r="C88" s="24">
        <f aca="true" t="shared" si="17" ref="C88:H88">+C63+C87</f>
        <v>51127</v>
      </c>
      <c r="D88" s="24">
        <f t="shared" si="17"/>
        <v>0</v>
      </c>
      <c r="E88" s="24">
        <f t="shared" si="17"/>
        <v>0</v>
      </c>
      <c r="F88" s="24">
        <f t="shared" si="17"/>
        <v>0</v>
      </c>
      <c r="G88" s="24">
        <f t="shared" si="17"/>
        <v>3347</v>
      </c>
      <c r="H88" s="25">
        <f t="shared" si="17"/>
        <v>54474</v>
      </c>
    </row>
    <row r="89" spans="1:8" ht="12.75" customHeight="1">
      <c r="A89" s="65"/>
      <c r="B89" s="66"/>
      <c r="C89" s="67"/>
      <c r="D89" s="26"/>
      <c r="E89" s="26"/>
      <c r="F89" s="26"/>
      <c r="G89" s="26"/>
      <c r="H89" s="26"/>
    </row>
    <row r="90" spans="1:8" ht="12.75" customHeight="1">
      <c r="A90" s="400" t="s">
        <v>222</v>
      </c>
      <c r="B90" s="400"/>
      <c r="C90" s="400"/>
      <c r="D90" s="400"/>
      <c r="E90" s="400"/>
      <c r="F90" s="400"/>
      <c r="G90" s="400"/>
      <c r="H90" s="400"/>
    </row>
    <row r="91" spans="1:8" ht="12.75" customHeight="1">
      <c r="A91" s="406" t="s">
        <v>223</v>
      </c>
      <c r="B91" s="406"/>
      <c r="C91" s="68"/>
      <c r="D91" s="69"/>
      <c r="E91" s="69"/>
      <c r="F91" s="69"/>
      <c r="G91" s="69"/>
      <c r="H91" s="68" t="s">
        <v>40</v>
      </c>
    </row>
    <row r="92" spans="1:8" ht="12.75" customHeight="1">
      <c r="A92" s="402" t="s">
        <v>41</v>
      </c>
      <c r="B92" s="403" t="s">
        <v>224</v>
      </c>
      <c r="C92" s="404" t="str">
        <f>+CONCATENATE(LEFT(ÖSSZEFÜGGÉSEK!A6,4),". évi")</f>
        <v>2016. évi</v>
      </c>
      <c r="D92" s="404"/>
      <c r="E92" s="404"/>
      <c r="F92" s="404"/>
      <c r="G92" s="404"/>
      <c r="H92" s="404"/>
    </row>
    <row r="93" spans="1:8" ht="36.75" customHeight="1">
      <c r="A93" s="402"/>
      <c r="B93" s="403"/>
      <c r="C93" s="14" t="s">
        <v>43</v>
      </c>
      <c r="D93" s="14" t="s">
        <v>317</v>
      </c>
      <c r="E93" s="14" t="s">
        <v>45</v>
      </c>
      <c r="F93" s="14" t="s">
        <v>46</v>
      </c>
      <c r="G93" s="14" t="s">
        <v>47</v>
      </c>
      <c r="H93" s="15" t="str">
        <f>+CONCATENATE(LEFT(ÖSSZEFÜGGÉSEK!A95,4),"2016.12.31.",CHAR(10),"Módosítás utáni")</f>
        <v>2016.12.31.
Módosítás utáni</v>
      </c>
    </row>
    <row r="94" spans="1:8" ht="12.75" customHeight="1">
      <c r="A94" s="70" t="s">
        <v>48</v>
      </c>
      <c r="B94" s="71" t="s">
        <v>49</v>
      </c>
      <c r="C94" s="71" t="s">
        <v>50</v>
      </c>
      <c r="D94" s="71" t="s">
        <v>51</v>
      </c>
      <c r="E94" s="113" t="s">
        <v>52</v>
      </c>
      <c r="F94" s="113" t="s">
        <v>53</v>
      </c>
      <c r="G94" s="110" t="s">
        <v>54</v>
      </c>
      <c r="H94" s="20" t="s">
        <v>55</v>
      </c>
    </row>
    <row r="95" spans="1:8" ht="12.75" customHeight="1">
      <c r="A95" s="122" t="s">
        <v>56</v>
      </c>
      <c r="B95" s="74" t="s">
        <v>225</v>
      </c>
      <c r="C95" s="75">
        <f aca="true" t="shared" si="18" ref="C95:H95">C96+C97+C98+C99+C100+C113</f>
        <v>42721</v>
      </c>
      <c r="D95" s="75">
        <f t="shared" si="18"/>
        <v>0</v>
      </c>
      <c r="E95" s="75">
        <f t="shared" si="18"/>
        <v>26</v>
      </c>
      <c r="F95" s="75">
        <f t="shared" si="18"/>
        <v>19</v>
      </c>
      <c r="G95" s="24">
        <f>+G96+G97+G98+G99+G100+G113</f>
        <v>14636</v>
      </c>
      <c r="H95" s="25">
        <f t="shared" si="18"/>
        <v>57402</v>
      </c>
    </row>
    <row r="96" spans="1:8" ht="12.75" customHeight="1">
      <c r="A96" s="27" t="s">
        <v>58</v>
      </c>
      <c r="B96" s="76" t="s">
        <v>226</v>
      </c>
      <c r="C96" s="29">
        <v>6354</v>
      </c>
      <c r="D96" s="29"/>
      <c r="E96" s="29">
        <v>20</v>
      </c>
      <c r="F96" s="44">
        <v>15</v>
      </c>
      <c r="G96" s="44">
        <v>30</v>
      </c>
      <c r="H96" s="34">
        <f aca="true" t="shared" si="19" ref="H96:H115">C96+D96+E96+F96+G96</f>
        <v>6419</v>
      </c>
    </row>
    <row r="97" spans="1:8" ht="12.75" customHeight="1">
      <c r="A97" s="31" t="s">
        <v>60</v>
      </c>
      <c r="B97" s="77" t="s">
        <v>227</v>
      </c>
      <c r="C97" s="33">
        <v>1745</v>
      </c>
      <c r="D97" s="33"/>
      <c r="E97" s="33">
        <v>6</v>
      </c>
      <c r="F97" s="45">
        <v>4</v>
      </c>
      <c r="G97" s="45">
        <v>8</v>
      </c>
      <c r="H97" s="34">
        <f t="shared" si="19"/>
        <v>1763</v>
      </c>
    </row>
    <row r="98" spans="1:8" ht="12.75" customHeight="1">
      <c r="A98" s="31" t="s">
        <v>62</v>
      </c>
      <c r="B98" s="77" t="s">
        <v>228</v>
      </c>
      <c r="C98" s="33">
        <v>34622</v>
      </c>
      <c r="D98" s="33"/>
      <c r="E98" s="33"/>
      <c r="F98" s="45"/>
      <c r="G98" s="45">
        <v>14598</v>
      </c>
      <c r="H98" s="34">
        <f t="shared" si="19"/>
        <v>49220</v>
      </c>
    </row>
    <row r="99" spans="1:8" ht="12.75" customHeight="1">
      <c r="A99" s="31" t="s">
        <v>64</v>
      </c>
      <c r="B99" s="77" t="s">
        <v>229</v>
      </c>
      <c r="C99" s="33"/>
      <c r="D99" s="33"/>
      <c r="E99" s="33"/>
      <c r="F99" s="45"/>
      <c r="G99" s="45"/>
      <c r="H99" s="34">
        <f t="shared" si="19"/>
        <v>0</v>
      </c>
    </row>
    <row r="100" spans="1:8" ht="12.75" customHeight="1">
      <c r="A100" s="31" t="s">
        <v>230</v>
      </c>
      <c r="B100" s="77" t="s">
        <v>231</v>
      </c>
      <c r="C100" s="33"/>
      <c r="D100" s="33"/>
      <c r="E100" s="33"/>
      <c r="F100" s="45"/>
      <c r="G100" s="45"/>
      <c r="H100" s="34">
        <f t="shared" si="19"/>
        <v>0</v>
      </c>
    </row>
    <row r="101" spans="1:8" ht="12.75" customHeight="1">
      <c r="A101" s="31" t="s">
        <v>68</v>
      </c>
      <c r="B101" s="77" t="s">
        <v>232</v>
      </c>
      <c r="C101" s="33"/>
      <c r="D101" s="33"/>
      <c r="E101" s="33"/>
      <c r="F101" s="45"/>
      <c r="G101" s="45"/>
      <c r="H101" s="34">
        <f t="shared" si="19"/>
        <v>0</v>
      </c>
    </row>
    <row r="102" spans="1:8" ht="12.75" customHeight="1">
      <c r="A102" s="31" t="s">
        <v>233</v>
      </c>
      <c r="B102" s="78" t="s">
        <v>234</v>
      </c>
      <c r="C102" s="33"/>
      <c r="D102" s="33"/>
      <c r="E102" s="33"/>
      <c r="F102" s="45"/>
      <c r="G102" s="45"/>
      <c r="H102" s="34">
        <f t="shared" si="19"/>
        <v>0</v>
      </c>
    </row>
    <row r="103" spans="1:8" ht="12.75" customHeight="1">
      <c r="A103" s="31" t="s">
        <v>235</v>
      </c>
      <c r="B103" s="78" t="s">
        <v>236</v>
      </c>
      <c r="C103" s="33"/>
      <c r="D103" s="33"/>
      <c r="E103" s="33"/>
      <c r="F103" s="45"/>
      <c r="G103" s="45"/>
      <c r="H103" s="34">
        <f t="shared" si="19"/>
        <v>0</v>
      </c>
    </row>
    <row r="104" spans="1:8" ht="12.75" customHeight="1">
      <c r="A104" s="31" t="s">
        <v>237</v>
      </c>
      <c r="B104" s="79" t="s">
        <v>238</v>
      </c>
      <c r="C104" s="33"/>
      <c r="D104" s="33"/>
      <c r="E104" s="33"/>
      <c r="F104" s="45"/>
      <c r="G104" s="45"/>
      <c r="H104" s="34">
        <f t="shared" si="19"/>
        <v>0</v>
      </c>
    </row>
    <row r="105" spans="1:8" ht="19.5" customHeight="1">
      <c r="A105" s="31" t="s">
        <v>239</v>
      </c>
      <c r="B105" s="78" t="s">
        <v>240</v>
      </c>
      <c r="C105" s="33"/>
      <c r="D105" s="33"/>
      <c r="E105" s="33"/>
      <c r="F105" s="45"/>
      <c r="G105" s="45"/>
      <c r="H105" s="34">
        <f t="shared" si="19"/>
        <v>0</v>
      </c>
    </row>
    <row r="106" spans="1:8" ht="19.5" customHeight="1">
      <c r="A106" s="31" t="s">
        <v>241</v>
      </c>
      <c r="B106" s="78" t="s">
        <v>242</v>
      </c>
      <c r="C106" s="33"/>
      <c r="D106" s="33"/>
      <c r="E106" s="33"/>
      <c r="F106" s="45"/>
      <c r="G106" s="45"/>
      <c r="H106" s="34">
        <f t="shared" si="19"/>
        <v>0</v>
      </c>
    </row>
    <row r="107" spans="1:8" ht="12.75" customHeight="1">
      <c r="A107" s="31" t="s">
        <v>243</v>
      </c>
      <c r="B107" s="79" t="s">
        <v>244</v>
      </c>
      <c r="C107" s="33"/>
      <c r="D107" s="33"/>
      <c r="E107" s="33"/>
      <c r="F107" s="45"/>
      <c r="G107" s="45"/>
      <c r="H107" s="34">
        <f t="shared" si="19"/>
        <v>0</v>
      </c>
    </row>
    <row r="108" spans="1:8" ht="12.75" customHeight="1">
      <c r="A108" s="31" t="s">
        <v>245</v>
      </c>
      <c r="B108" s="79" t="s">
        <v>246</v>
      </c>
      <c r="C108" s="33"/>
      <c r="D108" s="33"/>
      <c r="E108" s="33"/>
      <c r="F108" s="45"/>
      <c r="G108" s="45"/>
      <c r="H108" s="34">
        <f t="shared" si="19"/>
        <v>0</v>
      </c>
    </row>
    <row r="109" spans="1:8" ht="18" customHeight="1">
      <c r="A109" s="31" t="s">
        <v>247</v>
      </c>
      <c r="B109" s="78" t="s">
        <v>248</v>
      </c>
      <c r="C109" s="33"/>
      <c r="D109" s="33"/>
      <c r="E109" s="33"/>
      <c r="F109" s="45"/>
      <c r="G109" s="45"/>
      <c r="H109" s="34">
        <f t="shared" si="19"/>
        <v>0</v>
      </c>
    </row>
    <row r="110" spans="1:8" ht="12.75" customHeight="1">
      <c r="A110" s="31" t="s">
        <v>249</v>
      </c>
      <c r="B110" s="78" t="s">
        <v>250</v>
      </c>
      <c r="C110" s="33"/>
      <c r="D110" s="33"/>
      <c r="E110" s="33"/>
      <c r="F110" s="45"/>
      <c r="G110" s="45"/>
      <c r="H110" s="34">
        <f t="shared" si="19"/>
        <v>0</v>
      </c>
    </row>
    <row r="111" spans="1:8" ht="12.75" customHeight="1">
      <c r="A111" s="31" t="s">
        <v>251</v>
      </c>
      <c r="B111" s="78" t="s">
        <v>252</v>
      </c>
      <c r="C111" s="33"/>
      <c r="D111" s="33"/>
      <c r="E111" s="33"/>
      <c r="F111" s="45"/>
      <c r="G111" s="45"/>
      <c r="H111" s="34">
        <f t="shared" si="19"/>
        <v>0</v>
      </c>
    </row>
    <row r="112" spans="1:8" ht="12.75" customHeight="1">
      <c r="A112" s="31" t="s">
        <v>253</v>
      </c>
      <c r="B112" s="78" t="s">
        <v>254</v>
      </c>
      <c r="C112" s="33"/>
      <c r="D112" s="33"/>
      <c r="E112" s="33"/>
      <c r="F112" s="45"/>
      <c r="G112" s="45"/>
      <c r="H112" s="34">
        <f t="shared" si="19"/>
        <v>0</v>
      </c>
    </row>
    <row r="113" spans="1:8" ht="12.75" customHeight="1">
      <c r="A113" s="31" t="s">
        <v>255</v>
      </c>
      <c r="B113" s="77" t="s">
        <v>256</v>
      </c>
      <c r="C113" s="33">
        <f>SUM(C114:C115)</f>
        <v>0</v>
      </c>
      <c r="D113" s="33">
        <f>SUM(D114:D115)</f>
        <v>0</v>
      </c>
      <c r="E113" s="33">
        <f>SUM(E114:E115)</f>
        <v>0</v>
      </c>
      <c r="F113" s="45"/>
      <c r="G113" s="45"/>
      <c r="H113" s="34">
        <f t="shared" si="19"/>
        <v>0</v>
      </c>
    </row>
    <row r="114" spans="1:8" ht="12.75" customHeight="1">
      <c r="A114" s="31" t="s">
        <v>257</v>
      </c>
      <c r="B114" s="77" t="s">
        <v>258</v>
      </c>
      <c r="C114" s="33"/>
      <c r="D114" s="33"/>
      <c r="E114" s="33"/>
      <c r="F114" s="45"/>
      <c r="G114" s="45"/>
      <c r="H114" s="34">
        <f t="shared" si="19"/>
        <v>0</v>
      </c>
    </row>
    <row r="115" spans="1:8" ht="12.75" customHeight="1">
      <c r="A115" s="36" t="s">
        <v>259</v>
      </c>
      <c r="B115" s="80" t="s">
        <v>260</v>
      </c>
      <c r="C115" s="38"/>
      <c r="D115" s="38"/>
      <c r="E115" s="38"/>
      <c r="F115" s="49"/>
      <c r="G115" s="49"/>
      <c r="H115" s="34">
        <f t="shared" si="19"/>
        <v>0</v>
      </c>
    </row>
    <row r="116" spans="1:8" ht="12.75" customHeight="1">
      <c r="A116" s="81" t="s">
        <v>70</v>
      </c>
      <c r="B116" s="82" t="s">
        <v>261</v>
      </c>
      <c r="C116" s="83">
        <f aca="true" t="shared" si="20" ref="C116:H116">+C117+C119+C121</f>
        <v>0</v>
      </c>
      <c r="D116" s="24">
        <f t="shared" si="20"/>
        <v>0</v>
      </c>
      <c r="E116" s="24">
        <f t="shared" si="20"/>
        <v>2004</v>
      </c>
      <c r="F116" s="24">
        <f t="shared" si="20"/>
        <v>0</v>
      </c>
      <c r="G116" s="25">
        <f t="shared" si="20"/>
        <v>880</v>
      </c>
      <c r="H116" s="25">
        <f t="shared" si="20"/>
        <v>2884</v>
      </c>
    </row>
    <row r="117" spans="1:8" ht="12.75" customHeight="1">
      <c r="A117" s="41" t="s">
        <v>72</v>
      </c>
      <c r="B117" s="77" t="s">
        <v>262</v>
      </c>
      <c r="C117" s="43"/>
      <c r="D117" s="115"/>
      <c r="E117" s="29"/>
      <c r="F117" s="44"/>
      <c r="G117" s="44">
        <v>503</v>
      </c>
      <c r="H117" s="34">
        <f aca="true" t="shared" si="21" ref="H117:H129">C117+D117+E117+F117+G117</f>
        <v>503</v>
      </c>
    </row>
    <row r="118" spans="1:8" ht="12.75" customHeight="1">
      <c r="A118" s="41" t="s">
        <v>74</v>
      </c>
      <c r="B118" s="116" t="s">
        <v>263</v>
      </c>
      <c r="C118" s="43"/>
      <c r="D118" s="115"/>
      <c r="E118" s="33"/>
      <c r="F118" s="45"/>
      <c r="G118" s="45"/>
      <c r="H118" s="34">
        <f t="shared" si="21"/>
        <v>0</v>
      </c>
    </row>
    <row r="119" spans="1:8" ht="12.75" customHeight="1">
      <c r="A119" s="41" t="s">
        <v>76</v>
      </c>
      <c r="B119" s="116" t="s">
        <v>264</v>
      </c>
      <c r="C119" s="33"/>
      <c r="D119" s="88"/>
      <c r="E119" s="33">
        <v>2004</v>
      </c>
      <c r="F119" s="45"/>
      <c r="G119" s="45">
        <v>377</v>
      </c>
      <c r="H119" s="34">
        <f t="shared" si="21"/>
        <v>2381</v>
      </c>
    </row>
    <row r="120" spans="1:8" ht="12.75" customHeight="1">
      <c r="A120" s="41" t="s">
        <v>78</v>
      </c>
      <c r="B120" s="116" t="s">
        <v>265</v>
      </c>
      <c r="C120" s="33"/>
      <c r="D120" s="88"/>
      <c r="E120" s="33"/>
      <c r="F120" s="45"/>
      <c r="G120" s="45"/>
      <c r="H120" s="34">
        <f t="shared" si="21"/>
        <v>0</v>
      </c>
    </row>
    <row r="121" spans="1:8" ht="12.75" customHeight="1">
      <c r="A121" s="41" t="s">
        <v>80</v>
      </c>
      <c r="B121" s="47" t="s">
        <v>266</v>
      </c>
      <c r="C121" s="33"/>
      <c r="D121" s="88"/>
      <c r="E121" s="33"/>
      <c r="F121" s="45"/>
      <c r="G121" s="45"/>
      <c r="H121" s="34">
        <f t="shared" si="21"/>
        <v>0</v>
      </c>
    </row>
    <row r="122" spans="1:8" ht="12.75" customHeight="1">
      <c r="A122" s="41" t="s">
        <v>82</v>
      </c>
      <c r="B122" s="35" t="s">
        <v>267</v>
      </c>
      <c r="C122" s="33"/>
      <c r="D122" s="88"/>
      <c r="E122" s="33"/>
      <c r="F122" s="45"/>
      <c r="G122" s="45"/>
      <c r="H122" s="34">
        <f t="shared" si="21"/>
        <v>0</v>
      </c>
    </row>
    <row r="123" spans="1:8" ht="18" customHeight="1">
      <c r="A123" s="41" t="s">
        <v>268</v>
      </c>
      <c r="B123" s="117" t="s">
        <v>269</v>
      </c>
      <c r="C123" s="33"/>
      <c r="D123" s="88"/>
      <c r="E123" s="33"/>
      <c r="F123" s="45"/>
      <c r="G123" s="45"/>
      <c r="H123" s="34">
        <f t="shared" si="21"/>
        <v>0</v>
      </c>
    </row>
    <row r="124" spans="1:8" ht="18.75" customHeight="1">
      <c r="A124" s="41" t="s">
        <v>270</v>
      </c>
      <c r="B124" s="78" t="s">
        <v>242</v>
      </c>
      <c r="C124" s="33"/>
      <c r="D124" s="88"/>
      <c r="E124" s="33"/>
      <c r="F124" s="45"/>
      <c r="G124" s="45"/>
      <c r="H124" s="34">
        <f t="shared" si="21"/>
        <v>0</v>
      </c>
    </row>
    <row r="125" spans="1:8" ht="12.75" customHeight="1">
      <c r="A125" s="41" t="s">
        <v>271</v>
      </c>
      <c r="B125" s="78" t="s">
        <v>272</v>
      </c>
      <c r="C125" s="33"/>
      <c r="D125" s="88"/>
      <c r="E125" s="33"/>
      <c r="F125" s="45"/>
      <c r="G125" s="45"/>
      <c r="H125" s="34">
        <f t="shared" si="21"/>
        <v>0</v>
      </c>
    </row>
    <row r="126" spans="1:8" ht="12.75" customHeight="1">
      <c r="A126" s="41" t="s">
        <v>273</v>
      </c>
      <c r="B126" s="78" t="s">
        <v>274</v>
      </c>
      <c r="C126" s="33"/>
      <c r="D126" s="88"/>
      <c r="E126" s="33"/>
      <c r="F126" s="45"/>
      <c r="G126" s="45"/>
      <c r="H126" s="34">
        <f t="shared" si="21"/>
        <v>0</v>
      </c>
    </row>
    <row r="127" spans="1:8" ht="19.5" customHeight="1">
      <c r="A127" s="41" t="s">
        <v>275</v>
      </c>
      <c r="B127" s="78" t="s">
        <v>248</v>
      </c>
      <c r="C127" s="33"/>
      <c r="D127" s="88"/>
      <c r="E127" s="33"/>
      <c r="F127" s="45"/>
      <c r="G127" s="45"/>
      <c r="H127" s="34">
        <f t="shared" si="21"/>
        <v>0</v>
      </c>
    </row>
    <row r="128" spans="1:8" ht="12.75" customHeight="1">
      <c r="A128" s="41" t="s">
        <v>276</v>
      </c>
      <c r="B128" s="78" t="s">
        <v>277</v>
      </c>
      <c r="C128" s="33"/>
      <c r="D128" s="88"/>
      <c r="E128" s="33"/>
      <c r="F128" s="45"/>
      <c r="G128" s="45"/>
      <c r="H128" s="34">
        <f t="shared" si="21"/>
        <v>0</v>
      </c>
    </row>
    <row r="129" spans="1:8" ht="18.75" customHeight="1">
      <c r="A129" s="89" t="s">
        <v>278</v>
      </c>
      <c r="B129" s="78" t="s">
        <v>279</v>
      </c>
      <c r="C129" s="48"/>
      <c r="D129" s="118"/>
      <c r="E129" s="38"/>
      <c r="F129" s="49"/>
      <c r="G129" s="49"/>
      <c r="H129" s="34">
        <f t="shared" si="21"/>
        <v>0</v>
      </c>
    </row>
    <row r="130" spans="1:8" ht="12.75" customHeight="1">
      <c r="A130" s="22" t="s">
        <v>84</v>
      </c>
      <c r="B130" s="23" t="s">
        <v>280</v>
      </c>
      <c r="C130" s="24">
        <f aca="true" t="shared" si="22" ref="C130:H130">+C95+C116</f>
        <v>42721</v>
      </c>
      <c r="D130" s="85">
        <f t="shared" si="22"/>
        <v>0</v>
      </c>
      <c r="E130" s="85">
        <f t="shared" si="22"/>
        <v>2030</v>
      </c>
      <c r="F130" s="85">
        <f t="shared" si="22"/>
        <v>19</v>
      </c>
      <c r="G130" s="24">
        <f t="shared" si="22"/>
        <v>15516</v>
      </c>
      <c r="H130" s="25">
        <f t="shared" si="22"/>
        <v>60286</v>
      </c>
    </row>
    <row r="131" spans="1:8" ht="12.75" customHeight="1">
      <c r="A131" s="22" t="s">
        <v>281</v>
      </c>
      <c r="B131" s="23" t="s">
        <v>282</v>
      </c>
      <c r="C131" s="24">
        <f aca="true" t="shared" si="23" ref="C131:H131">+C132+C133+C134</f>
        <v>0</v>
      </c>
      <c r="D131" s="85">
        <f t="shared" si="23"/>
        <v>0</v>
      </c>
      <c r="E131" s="85">
        <f t="shared" si="23"/>
        <v>0</v>
      </c>
      <c r="F131" s="85">
        <f t="shared" si="23"/>
        <v>0</v>
      </c>
      <c r="G131" s="55"/>
      <c r="H131" s="25">
        <f t="shared" si="23"/>
        <v>0</v>
      </c>
    </row>
    <row r="132" spans="1:8" ht="12.75" customHeight="1">
      <c r="A132" s="41" t="s">
        <v>100</v>
      </c>
      <c r="B132" s="116" t="s">
        <v>283</v>
      </c>
      <c r="C132" s="33"/>
      <c r="D132" s="88"/>
      <c r="E132" s="29"/>
      <c r="F132" s="44"/>
      <c r="G132" s="44"/>
      <c r="H132" s="34">
        <f>C132+D132+E132+F132+G132</f>
        <v>0</v>
      </c>
    </row>
    <row r="133" spans="1:8" ht="12.75" customHeight="1">
      <c r="A133" s="41" t="s">
        <v>102</v>
      </c>
      <c r="B133" s="116" t="s">
        <v>284</v>
      </c>
      <c r="C133" s="33"/>
      <c r="D133" s="88"/>
      <c r="E133" s="33"/>
      <c r="F133" s="45"/>
      <c r="G133" s="45"/>
      <c r="H133" s="34">
        <f>C133+D133+E133+F133+G133</f>
        <v>0</v>
      </c>
    </row>
    <row r="134" spans="1:8" ht="12.75" customHeight="1">
      <c r="A134" s="89" t="s">
        <v>104</v>
      </c>
      <c r="B134" s="116" t="s">
        <v>285</v>
      </c>
      <c r="C134" s="33"/>
      <c r="D134" s="88"/>
      <c r="E134" s="38"/>
      <c r="F134" s="49"/>
      <c r="G134" s="49"/>
      <c r="H134" s="34">
        <f>C134+D134+E134+F134+G134</f>
        <v>0</v>
      </c>
    </row>
    <row r="135" spans="1:8" ht="12.75" customHeight="1">
      <c r="A135" s="22" t="s">
        <v>114</v>
      </c>
      <c r="B135" s="23" t="s">
        <v>286</v>
      </c>
      <c r="C135" s="24">
        <f aca="true" t="shared" si="24" ref="C135:H135">SUM(C136:C141)</f>
        <v>0</v>
      </c>
      <c r="D135" s="85">
        <f t="shared" si="24"/>
        <v>0</v>
      </c>
      <c r="E135" s="85">
        <f t="shared" si="24"/>
        <v>0</v>
      </c>
      <c r="F135" s="85">
        <f t="shared" si="24"/>
        <v>0</v>
      </c>
      <c r="G135" s="55"/>
      <c r="H135" s="25">
        <f t="shared" si="24"/>
        <v>0</v>
      </c>
    </row>
    <row r="136" spans="1:8" ht="12.75" customHeight="1">
      <c r="A136" s="41" t="s">
        <v>116</v>
      </c>
      <c r="B136" s="87" t="s">
        <v>287</v>
      </c>
      <c r="C136" s="33"/>
      <c r="D136" s="88"/>
      <c r="E136" s="29"/>
      <c r="F136" s="44"/>
      <c r="G136" s="44"/>
      <c r="H136" s="34">
        <f aca="true" t="shared" si="25" ref="H136:H141">C136+D136+E136+F136+G136</f>
        <v>0</v>
      </c>
    </row>
    <row r="137" spans="1:8" ht="12.75" customHeight="1">
      <c r="A137" s="41" t="s">
        <v>118</v>
      </c>
      <c r="B137" s="87" t="s">
        <v>288</v>
      </c>
      <c r="C137" s="33"/>
      <c r="D137" s="88"/>
      <c r="E137" s="33"/>
      <c r="F137" s="45"/>
      <c r="G137" s="45"/>
      <c r="H137" s="34">
        <f t="shared" si="25"/>
        <v>0</v>
      </c>
    </row>
    <row r="138" spans="1:8" ht="12.75" customHeight="1">
      <c r="A138" s="41" t="s">
        <v>120</v>
      </c>
      <c r="B138" s="87" t="s">
        <v>289</v>
      </c>
      <c r="C138" s="33"/>
      <c r="D138" s="88"/>
      <c r="E138" s="33"/>
      <c r="F138" s="45"/>
      <c r="G138" s="45"/>
      <c r="H138" s="34">
        <f t="shared" si="25"/>
        <v>0</v>
      </c>
    </row>
    <row r="139" spans="1:8" ht="12.75" customHeight="1">
      <c r="A139" s="41" t="s">
        <v>122</v>
      </c>
      <c r="B139" s="87" t="s">
        <v>290</v>
      </c>
      <c r="C139" s="33"/>
      <c r="D139" s="88"/>
      <c r="E139" s="33"/>
      <c r="F139" s="45"/>
      <c r="G139" s="45"/>
      <c r="H139" s="34">
        <f t="shared" si="25"/>
        <v>0</v>
      </c>
    </row>
    <row r="140" spans="1:8" ht="12.75" customHeight="1">
      <c r="A140" s="41" t="s">
        <v>124</v>
      </c>
      <c r="B140" s="87" t="s">
        <v>291</v>
      </c>
      <c r="C140" s="33"/>
      <c r="D140" s="88"/>
      <c r="E140" s="33"/>
      <c r="F140" s="45"/>
      <c r="G140" s="45"/>
      <c r="H140" s="34">
        <f t="shared" si="25"/>
        <v>0</v>
      </c>
    </row>
    <row r="141" spans="1:8" ht="12.75" customHeight="1">
      <c r="A141" s="89" t="s">
        <v>126</v>
      </c>
      <c r="B141" s="87" t="s">
        <v>292</v>
      </c>
      <c r="C141" s="33"/>
      <c r="D141" s="88"/>
      <c r="E141" s="38"/>
      <c r="F141" s="49"/>
      <c r="G141" s="49"/>
      <c r="H141" s="34">
        <f t="shared" si="25"/>
        <v>0</v>
      </c>
    </row>
    <row r="142" spans="1:8" ht="12.75" customHeight="1">
      <c r="A142" s="22" t="s">
        <v>138</v>
      </c>
      <c r="B142" s="23" t="s">
        <v>293</v>
      </c>
      <c r="C142" s="24">
        <f aca="true" t="shared" si="26" ref="C142:H142">+C143+C144+C145+C146</f>
        <v>0</v>
      </c>
      <c r="D142" s="24">
        <f t="shared" si="26"/>
        <v>0</v>
      </c>
      <c r="E142" s="24">
        <f t="shared" si="26"/>
        <v>0</v>
      </c>
      <c r="F142" s="24">
        <f t="shared" si="26"/>
        <v>0</v>
      </c>
      <c r="G142" s="24"/>
      <c r="H142" s="24">
        <f t="shared" si="26"/>
        <v>0</v>
      </c>
    </row>
    <row r="143" spans="1:8" ht="12.75" customHeight="1">
      <c r="A143" s="41" t="s">
        <v>140</v>
      </c>
      <c r="B143" s="87" t="s">
        <v>294</v>
      </c>
      <c r="C143" s="33"/>
      <c r="D143" s="88"/>
      <c r="E143" s="29"/>
      <c r="F143" s="44"/>
      <c r="G143" s="44"/>
      <c r="H143" s="34">
        <f>C143+D143+E143+F143+G143</f>
        <v>0</v>
      </c>
    </row>
    <row r="144" spans="1:8" ht="12.75" customHeight="1">
      <c r="A144" s="41" t="s">
        <v>142</v>
      </c>
      <c r="B144" s="87" t="s">
        <v>295</v>
      </c>
      <c r="C144" s="33"/>
      <c r="D144" s="88"/>
      <c r="E144" s="33"/>
      <c r="F144" s="45"/>
      <c r="G144" s="45"/>
      <c r="H144" s="34">
        <f>C144+D144+E144+F144+G144</f>
        <v>0</v>
      </c>
    </row>
    <row r="145" spans="1:8" ht="12.75" customHeight="1">
      <c r="A145" s="41" t="s">
        <v>144</v>
      </c>
      <c r="B145" s="87" t="s">
        <v>296</v>
      </c>
      <c r="C145" s="33"/>
      <c r="D145" s="88"/>
      <c r="E145" s="33"/>
      <c r="F145" s="45"/>
      <c r="G145" s="45"/>
      <c r="H145" s="34">
        <f>C145+D145+E145+F145+G145</f>
        <v>0</v>
      </c>
    </row>
    <row r="146" spans="1:8" ht="12.75" customHeight="1">
      <c r="A146" s="89" t="s">
        <v>146</v>
      </c>
      <c r="B146" s="90" t="s">
        <v>297</v>
      </c>
      <c r="C146" s="33"/>
      <c r="D146" s="88"/>
      <c r="E146" s="38"/>
      <c r="F146" s="49"/>
      <c r="G146" s="45"/>
      <c r="H146" s="34">
        <f>C146+D146+E146+F146+G146</f>
        <v>0</v>
      </c>
    </row>
    <row r="147" spans="1:8" ht="12.75" customHeight="1">
      <c r="A147" s="22" t="s">
        <v>298</v>
      </c>
      <c r="B147" s="23" t="s">
        <v>299</v>
      </c>
      <c r="C147" s="91">
        <f aca="true" t="shared" si="27" ref="C147:H147">SUM(C148:C152)</f>
        <v>0</v>
      </c>
      <c r="D147" s="92">
        <f t="shared" si="27"/>
        <v>0</v>
      </c>
      <c r="E147" s="92">
        <f t="shared" si="27"/>
        <v>0</v>
      </c>
      <c r="F147" s="92">
        <f t="shared" si="27"/>
        <v>0</v>
      </c>
      <c r="G147" s="93"/>
      <c r="H147" s="94">
        <f t="shared" si="27"/>
        <v>0</v>
      </c>
    </row>
    <row r="148" spans="1:8" ht="12.75" customHeight="1">
      <c r="A148" s="41" t="s">
        <v>152</v>
      </c>
      <c r="B148" s="87" t="s">
        <v>300</v>
      </c>
      <c r="C148" s="33"/>
      <c r="D148" s="88"/>
      <c r="E148" s="29"/>
      <c r="F148" s="44"/>
      <c r="G148" s="44"/>
      <c r="H148" s="34">
        <f>C148+D148+E148+F148+G147</f>
        <v>0</v>
      </c>
    </row>
    <row r="149" spans="1:8" ht="12.75" customHeight="1">
      <c r="A149" s="41" t="s">
        <v>154</v>
      </c>
      <c r="B149" s="87" t="s">
        <v>301</v>
      </c>
      <c r="C149" s="33"/>
      <c r="D149" s="88"/>
      <c r="E149" s="33"/>
      <c r="F149" s="45"/>
      <c r="G149" s="45"/>
      <c r="H149" s="34">
        <f>C149+D149+E149+F149+G148</f>
        <v>0</v>
      </c>
    </row>
    <row r="150" spans="1:8" ht="12.75" customHeight="1">
      <c r="A150" s="41" t="s">
        <v>156</v>
      </c>
      <c r="B150" s="87" t="s">
        <v>302</v>
      </c>
      <c r="C150" s="33"/>
      <c r="D150" s="88"/>
      <c r="E150" s="33"/>
      <c r="F150" s="45"/>
      <c r="G150" s="45"/>
      <c r="H150" s="34">
        <f>C150+D150+E150+F150+G149</f>
        <v>0</v>
      </c>
    </row>
    <row r="151" spans="1:8" ht="12.75" customHeight="1">
      <c r="A151" s="41" t="s">
        <v>158</v>
      </c>
      <c r="B151" s="87" t="s">
        <v>303</v>
      </c>
      <c r="C151" s="33"/>
      <c r="D151" s="88"/>
      <c r="E151" s="33"/>
      <c r="F151" s="45"/>
      <c r="G151" s="45"/>
      <c r="H151" s="34">
        <f>C151+D151+E151+F151+G150</f>
        <v>0</v>
      </c>
    </row>
    <row r="152" spans="1:8" ht="12.75" customHeight="1">
      <c r="A152" s="41" t="s">
        <v>304</v>
      </c>
      <c r="B152" s="87" t="s">
        <v>305</v>
      </c>
      <c r="C152" s="33"/>
      <c r="D152" s="88"/>
      <c r="E152" s="38"/>
      <c r="F152" s="49"/>
      <c r="G152" s="49"/>
      <c r="H152" s="34">
        <f>C152+D152+E152+F152+G151</f>
        <v>0</v>
      </c>
    </row>
    <row r="153" spans="1:8" ht="12.75" customHeight="1">
      <c r="A153" s="22" t="s">
        <v>160</v>
      </c>
      <c r="B153" s="23" t="s">
        <v>306</v>
      </c>
      <c r="C153" s="95"/>
      <c r="D153" s="96"/>
      <c r="E153" s="97"/>
      <c r="F153" s="97"/>
      <c r="G153" s="99"/>
      <c r="H153" s="98">
        <f>C153+D153</f>
        <v>0</v>
      </c>
    </row>
    <row r="154" spans="1:8" ht="12.75" customHeight="1">
      <c r="A154" s="22" t="s">
        <v>307</v>
      </c>
      <c r="B154" s="23" t="s">
        <v>308</v>
      </c>
      <c r="C154" s="95"/>
      <c r="D154" s="96"/>
      <c r="E154" s="95"/>
      <c r="F154" s="99"/>
      <c r="G154" s="99"/>
      <c r="H154" s="98">
        <f>C154+D154</f>
        <v>0</v>
      </c>
    </row>
    <row r="155" spans="1:8" ht="12.75" customHeight="1">
      <c r="A155" s="22" t="s">
        <v>309</v>
      </c>
      <c r="B155" s="23" t="s">
        <v>310</v>
      </c>
      <c r="C155" s="100">
        <f aca="true" t="shared" si="28" ref="C155:H155">+C131+C135+C142+C147+C153+C154</f>
        <v>0</v>
      </c>
      <c r="D155" s="101">
        <f t="shared" si="28"/>
        <v>0</v>
      </c>
      <c r="E155" s="100">
        <f t="shared" si="28"/>
        <v>0</v>
      </c>
      <c r="F155" s="101">
        <f t="shared" si="28"/>
        <v>0</v>
      </c>
      <c r="G155" s="123"/>
      <c r="H155" s="102">
        <f t="shared" si="28"/>
        <v>0</v>
      </c>
    </row>
    <row r="156" spans="1:8" ht="12.75" customHeight="1">
      <c r="A156" s="105" t="s">
        <v>311</v>
      </c>
      <c r="B156" s="106" t="s">
        <v>312</v>
      </c>
      <c r="C156" s="100">
        <f aca="true" t="shared" si="29" ref="C156:H156">+C130+C155</f>
        <v>42721</v>
      </c>
      <c r="D156" s="101">
        <f t="shared" si="29"/>
        <v>0</v>
      </c>
      <c r="E156" s="101">
        <f t="shared" si="29"/>
        <v>2030</v>
      </c>
      <c r="F156" s="101">
        <f t="shared" si="29"/>
        <v>19</v>
      </c>
      <c r="G156" s="100">
        <f>+G130+G155</f>
        <v>15516</v>
      </c>
      <c r="H156" s="102">
        <f t="shared" si="29"/>
        <v>60286</v>
      </c>
    </row>
    <row r="157" spans="1:8" ht="17.25" customHeight="1">
      <c r="A157" s="9"/>
      <c r="B157" s="9"/>
      <c r="C157" s="10"/>
      <c r="D157" s="11"/>
      <c r="E157" s="11"/>
      <c r="F157" s="11"/>
      <c r="H157" s="11"/>
    </row>
    <row r="158" spans="1:8" ht="17.25" customHeight="1">
      <c r="A158" s="405" t="s">
        <v>313</v>
      </c>
      <c r="B158" s="405"/>
      <c r="C158" s="405"/>
      <c r="D158" s="405"/>
      <c r="E158" s="405"/>
      <c r="F158" s="405"/>
      <c r="G158" s="405"/>
      <c r="H158" s="405"/>
    </row>
    <row r="159" spans="1:8" ht="20.25" customHeight="1">
      <c r="A159" s="401" t="s">
        <v>314</v>
      </c>
      <c r="B159" s="401"/>
      <c r="C159" s="107"/>
      <c r="D159" s="11"/>
      <c r="E159" s="11"/>
      <c r="F159" s="11"/>
      <c r="G159" s="11"/>
      <c r="H159" s="107" t="s">
        <v>40</v>
      </c>
    </row>
    <row r="160" spans="1:8" ht="27.75" customHeight="1">
      <c r="A160" s="22">
        <v>1</v>
      </c>
      <c r="B160" s="108" t="s">
        <v>315</v>
      </c>
      <c r="C160" s="55">
        <f aca="true" t="shared" si="30" ref="C160:H160">+C63-C130</f>
        <v>8406</v>
      </c>
      <c r="D160" s="24">
        <f t="shared" si="30"/>
        <v>0</v>
      </c>
      <c r="E160" s="24">
        <f t="shared" si="30"/>
        <v>-2030</v>
      </c>
      <c r="F160" s="24">
        <f t="shared" si="30"/>
        <v>-19</v>
      </c>
      <c r="G160" s="24">
        <f t="shared" si="30"/>
        <v>-12169</v>
      </c>
      <c r="H160" s="25">
        <f t="shared" si="30"/>
        <v>-5812</v>
      </c>
    </row>
    <row r="161" spans="1:8" ht="27.75" customHeight="1">
      <c r="A161" s="22" t="s">
        <v>70</v>
      </c>
      <c r="B161" s="108" t="s">
        <v>316</v>
      </c>
      <c r="C161" s="24">
        <f aca="true" t="shared" si="31" ref="C161:H161">+C87-C155</f>
        <v>0</v>
      </c>
      <c r="D161" s="24">
        <f t="shared" si="31"/>
        <v>0</v>
      </c>
      <c r="E161" s="24">
        <f t="shared" si="31"/>
        <v>0</v>
      </c>
      <c r="F161" s="24">
        <f t="shared" si="31"/>
        <v>0</v>
      </c>
      <c r="G161" s="24">
        <f>+G87-G154</f>
        <v>0</v>
      </c>
      <c r="H161" s="25">
        <f t="shared" si="31"/>
        <v>0</v>
      </c>
    </row>
  </sheetData>
  <sheetProtection selectLockedCells="1" selectUnlockedCells="1"/>
  <mergeCells count="12">
    <mergeCell ref="A158:H158"/>
    <mergeCell ref="A159:B159"/>
    <mergeCell ref="A90:H90"/>
    <mergeCell ref="A91:B91"/>
    <mergeCell ref="A92:A93"/>
    <mergeCell ref="B92:B93"/>
    <mergeCell ref="C92:H92"/>
    <mergeCell ref="A1:H1"/>
    <mergeCell ref="A2:B2"/>
    <mergeCell ref="A3:A4"/>
    <mergeCell ref="B3:B4"/>
    <mergeCell ref="C3:H3"/>
  </mergeCells>
  <printOptions horizontalCentered="1"/>
  <pageMargins left="0.6569444444444444" right="0.6458333333333334" top="0.9916666666666667" bottom="0.4125" header="0.39305555555555555" footer="0.5118055555555555"/>
  <pageSetup horizontalDpi="300" verticalDpi="300" orientation="portrait" paperSize="9" scale="70"/>
  <headerFooter alignWithMargins="0">
    <oddHeader>&amp;C&amp;"Times New Roman,Félkövér"&amp;12Elek Város Önkormányzat
2016. évi KÖLTSÉGVETÉS
ÖNKÉNT VÁLLALT FELADATAINAK MÓDOSÍTOTT MÉRLEGE&amp;R&amp;"Times New Roman,Normál"&amp;12 3. melléklet
"1.3. melléklet"</oddHeader>
  </headerFooter>
  <rowBreaks count="1" manualBreakCount="1"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P34"/>
  <sheetViews>
    <sheetView zoomScale="101" zoomScaleNormal="101" workbookViewId="0" topLeftCell="C1">
      <selection activeCell="H38" sqref="H38"/>
    </sheetView>
  </sheetViews>
  <sheetFormatPr defaultColWidth="9.00390625" defaultRowHeight="12.75"/>
  <cols>
    <col min="1" max="1" width="6.875" style="124" customWidth="1"/>
    <col min="2" max="2" width="48.00390625" style="125" customWidth="1"/>
    <col min="3" max="3" width="15.50390625" style="124" customWidth="1"/>
    <col min="4" max="4" width="14.125" style="124" customWidth="1"/>
    <col min="5" max="7" width="13.625" style="124" customWidth="1"/>
    <col min="8" max="8" width="15.50390625" style="124" customWidth="1"/>
    <col min="9" max="9" width="55.125" style="124" customWidth="1"/>
    <col min="10" max="11" width="15.50390625" style="124" customWidth="1"/>
    <col min="12" max="14" width="13.375" style="124" customWidth="1"/>
    <col min="15" max="15" width="15.50390625" style="124" customWidth="1"/>
    <col min="16" max="16" width="4.875" style="124" customWidth="1"/>
    <col min="17" max="16384" width="9.375" style="124" customWidth="1"/>
  </cols>
  <sheetData>
    <row r="1" spans="2:16" ht="39.75" customHeight="1">
      <c r="B1" s="408" t="s">
        <v>319</v>
      </c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9" t="s">
        <v>320</v>
      </c>
    </row>
    <row r="2" spans="10:16" ht="13.5">
      <c r="J2" s="126"/>
      <c r="K2" s="126"/>
      <c r="L2" s="126"/>
      <c r="M2" s="126"/>
      <c r="N2" s="126"/>
      <c r="O2" s="126" t="s">
        <v>321</v>
      </c>
      <c r="P2" s="409"/>
    </row>
    <row r="3" spans="1:16" ht="18" customHeight="1">
      <c r="A3" s="410" t="s">
        <v>41</v>
      </c>
      <c r="B3" s="411" t="s">
        <v>322</v>
      </c>
      <c r="C3" s="411"/>
      <c r="D3" s="411"/>
      <c r="E3" s="411"/>
      <c r="F3" s="411"/>
      <c r="G3" s="411"/>
      <c r="H3" s="411"/>
      <c r="I3" s="410" t="s">
        <v>323</v>
      </c>
      <c r="J3" s="410"/>
      <c r="K3" s="410"/>
      <c r="L3" s="410"/>
      <c r="M3" s="410"/>
      <c r="N3" s="410"/>
      <c r="O3" s="410"/>
      <c r="P3" s="409"/>
    </row>
    <row r="4" spans="1:16" s="130" customFormat="1" ht="35.25" customHeight="1">
      <c r="A4" s="410"/>
      <c r="B4" s="127" t="s">
        <v>324</v>
      </c>
      <c r="C4" s="128" t="str">
        <f>+CONCATENATE('1. sz.mell.'!C3," eredeti előirányzat")</f>
        <v>2016. évi eredeti előirányzat</v>
      </c>
      <c r="D4" s="129" t="str">
        <f>+CONCATENATE('1. sz.mell.'!C3," 1. sz. módosítás (±)")</f>
        <v>2016. évi 1. sz. módosítás (±)</v>
      </c>
      <c r="E4" s="129" t="str">
        <f>+CONCATENATE('1. sz.mell.'!D3," 2. sz. módosítás (±)")</f>
        <v> 2. sz. módosítás (±)</v>
      </c>
      <c r="F4" s="129" t="str">
        <f>+CONCATENATE('1. sz.mell.'!E3," 3. sz. módosítás (±)")</f>
        <v> 3. sz. módosítás (±)</v>
      </c>
      <c r="G4" s="129" t="str">
        <f>+CONCATENATE('1. sz.mell.'!F3," 4. sz. módosítás (±)")</f>
        <v> 4. sz. módosítás (±)</v>
      </c>
      <c r="H4" s="15" t="str">
        <f>+CONCATENATE(LEFT(ÖSSZEFÜGGÉSEK!A6,4),".12.31.",CHAR(10),"Módosítás utáni")</f>
        <v>2016.12.31.
Módosítás utáni</v>
      </c>
      <c r="I4" s="127" t="s">
        <v>324</v>
      </c>
      <c r="J4" s="128" t="str">
        <f>+C4</f>
        <v>2016. évi eredeti előirányzat</v>
      </c>
      <c r="K4" s="128" t="str">
        <f>+D4</f>
        <v>2016. évi 1. sz. módosítás (±)</v>
      </c>
      <c r="L4" s="129" t="str">
        <f>+CONCATENATE('1. sz.mell.'!K3," 2. sz. módosítás (±)")</f>
        <v> 2. sz. módosítás (±)</v>
      </c>
      <c r="M4" s="129" t="str">
        <f>+CONCATENATE('1. sz.mell.'!L3," 3. sz. módosítás (±)")</f>
        <v> 3. sz. módosítás (±)</v>
      </c>
      <c r="N4" s="129" t="str">
        <f>+CONCATENATE('1. sz.mell.'!M3," 4. sz. módosítás (±)")</f>
        <v> 4. sz. módosítás (±)</v>
      </c>
      <c r="O4" s="15" t="str">
        <f>+CONCATENATE(LEFT(ÖSSZEFÜGGÉSEK!F6,4),"2016.12.31.",CHAR(10),"Módosítás utáni")</f>
        <v>2016.12.31.
Módosítás utáni</v>
      </c>
      <c r="P4" s="409"/>
    </row>
    <row r="5" spans="1:16" s="137" customFormat="1" ht="12" customHeight="1">
      <c r="A5" s="131" t="s">
        <v>48</v>
      </c>
      <c r="B5" s="132" t="s">
        <v>49</v>
      </c>
      <c r="C5" s="133" t="s">
        <v>50</v>
      </c>
      <c r="D5" s="134" t="s">
        <v>51</v>
      </c>
      <c r="E5" s="134" t="s">
        <v>52</v>
      </c>
      <c r="F5" s="134" t="s">
        <v>53</v>
      </c>
      <c r="G5" s="134" t="s">
        <v>54</v>
      </c>
      <c r="H5" s="134" t="s">
        <v>55</v>
      </c>
      <c r="I5" s="132" t="s">
        <v>325</v>
      </c>
      <c r="J5" s="133" t="s">
        <v>326</v>
      </c>
      <c r="K5" s="133" t="s">
        <v>327</v>
      </c>
      <c r="L5" s="133" t="s">
        <v>328</v>
      </c>
      <c r="M5" s="135" t="s">
        <v>329</v>
      </c>
      <c r="N5" s="135" t="s">
        <v>330</v>
      </c>
      <c r="O5" s="136" t="s">
        <v>331</v>
      </c>
      <c r="P5" s="409"/>
    </row>
    <row r="6" spans="1:16" ht="12.75" customHeight="1">
      <c r="A6" s="138" t="s">
        <v>56</v>
      </c>
      <c r="B6" s="139" t="s">
        <v>332</v>
      </c>
      <c r="C6" s="140">
        <v>392936</v>
      </c>
      <c r="D6" s="140"/>
      <c r="E6" s="140">
        <v>4463</v>
      </c>
      <c r="F6" s="140">
        <v>5923</v>
      </c>
      <c r="G6" s="140">
        <v>21408</v>
      </c>
      <c r="H6" s="141">
        <f aca="true" t="shared" si="0" ref="H6:H17">C6+D6+E6+F6+G6</f>
        <v>424730</v>
      </c>
      <c r="I6" s="142" t="s">
        <v>333</v>
      </c>
      <c r="J6" s="143">
        <v>276295</v>
      </c>
      <c r="K6" s="143">
        <v>276351</v>
      </c>
      <c r="L6" s="143">
        <v>4952</v>
      </c>
      <c r="M6" s="29">
        <v>7139</v>
      </c>
      <c r="N6" s="29">
        <v>7584</v>
      </c>
      <c r="O6" s="144">
        <f aca="true" t="shared" si="1" ref="O6:O17">J6+K6+L6+M6+N6</f>
        <v>572321</v>
      </c>
      <c r="P6" s="409"/>
    </row>
    <row r="7" spans="1:16" ht="12.75" customHeight="1">
      <c r="A7" s="145" t="s">
        <v>70</v>
      </c>
      <c r="B7" s="146" t="s">
        <v>334</v>
      </c>
      <c r="C7" s="147">
        <v>311</v>
      </c>
      <c r="D7" s="147">
        <v>438187</v>
      </c>
      <c r="E7" s="147">
        <v>505</v>
      </c>
      <c r="F7" s="140">
        <v>11455</v>
      </c>
      <c r="G7" s="140"/>
      <c r="H7" s="141">
        <f t="shared" si="0"/>
        <v>450458</v>
      </c>
      <c r="I7" s="146" t="s">
        <v>227</v>
      </c>
      <c r="J7" s="147">
        <v>64668</v>
      </c>
      <c r="K7" s="147">
        <v>37307</v>
      </c>
      <c r="L7" s="147">
        <v>1280</v>
      </c>
      <c r="M7" s="33">
        <v>1266</v>
      </c>
      <c r="N7" s="33">
        <v>1990</v>
      </c>
      <c r="O7" s="148">
        <f t="shared" si="1"/>
        <v>106511</v>
      </c>
      <c r="P7" s="409"/>
    </row>
    <row r="8" spans="1:16" ht="12.75" customHeight="1">
      <c r="A8" s="145" t="s">
        <v>84</v>
      </c>
      <c r="B8" s="146" t="s">
        <v>335</v>
      </c>
      <c r="C8" s="147"/>
      <c r="D8" s="147"/>
      <c r="E8" s="147"/>
      <c r="F8" s="140"/>
      <c r="G8" s="140"/>
      <c r="H8" s="141">
        <f t="shared" si="0"/>
        <v>0</v>
      </c>
      <c r="I8" s="146" t="s">
        <v>336</v>
      </c>
      <c r="J8" s="147">
        <v>245743</v>
      </c>
      <c r="K8" s="147">
        <v>64223</v>
      </c>
      <c r="L8" s="147">
        <v>17510</v>
      </c>
      <c r="M8" s="33">
        <v>3010</v>
      </c>
      <c r="N8" s="33">
        <v>-4807</v>
      </c>
      <c r="O8" s="148">
        <f t="shared" si="1"/>
        <v>325679</v>
      </c>
      <c r="P8" s="409"/>
    </row>
    <row r="9" spans="1:16" ht="12.75" customHeight="1">
      <c r="A9" s="145" t="s">
        <v>281</v>
      </c>
      <c r="B9" s="146" t="s">
        <v>337</v>
      </c>
      <c r="C9" s="147">
        <v>44000</v>
      </c>
      <c r="D9" s="147"/>
      <c r="E9" s="147"/>
      <c r="F9" s="140"/>
      <c r="G9" s="140">
        <v>19815</v>
      </c>
      <c r="H9" s="141">
        <f t="shared" si="0"/>
        <v>63815</v>
      </c>
      <c r="I9" s="146" t="s">
        <v>229</v>
      </c>
      <c r="J9" s="147">
        <v>13950</v>
      </c>
      <c r="K9" s="147"/>
      <c r="L9" s="147">
        <v>126</v>
      </c>
      <c r="M9" s="33">
        <v>2308</v>
      </c>
      <c r="N9" s="33">
        <v>16335</v>
      </c>
      <c r="O9" s="148">
        <f t="shared" si="1"/>
        <v>32719</v>
      </c>
      <c r="P9" s="409"/>
    </row>
    <row r="10" spans="1:16" ht="12.75" customHeight="1">
      <c r="A10" s="145" t="s">
        <v>114</v>
      </c>
      <c r="B10" s="149" t="s">
        <v>338</v>
      </c>
      <c r="C10" s="147">
        <v>101023</v>
      </c>
      <c r="D10" s="147"/>
      <c r="E10" s="147"/>
      <c r="F10" s="140">
        <v>8282</v>
      </c>
      <c r="G10" s="140">
        <v>34465</v>
      </c>
      <c r="H10" s="141">
        <f t="shared" si="0"/>
        <v>143770</v>
      </c>
      <c r="I10" s="146" t="s">
        <v>231</v>
      </c>
      <c r="J10" s="147">
        <v>12230</v>
      </c>
      <c r="K10" s="147"/>
      <c r="L10" s="147">
        <v>9190</v>
      </c>
      <c r="M10" s="33">
        <v>6559</v>
      </c>
      <c r="N10" s="33">
        <v>-7272</v>
      </c>
      <c r="O10" s="148">
        <f t="shared" si="1"/>
        <v>20707</v>
      </c>
      <c r="P10" s="409"/>
    </row>
    <row r="11" spans="1:16" ht="12.75" customHeight="1">
      <c r="A11" s="145" t="s">
        <v>138</v>
      </c>
      <c r="B11" s="146" t="s">
        <v>339</v>
      </c>
      <c r="C11" s="150"/>
      <c r="D11" s="150"/>
      <c r="E11" s="150"/>
      <c r="F11" s="151">
        <v>5647</v>
      </c>
      <c r="G11" s="151">
        <v>9136</v>
      </c>
      <c r="H11" s="141">
        <f t="shared" si="0"/>
        <v>14783</v>
      </c>
      <c r="I11" s="146" t="s">
        <v>256</v>
      </c>
      <c r="J11" s="147">
        <v>20000</v>
      </c>
      <c r="K11" s="147">
        <v>60306</v>
      </c>
      <c r="L11" s="147">
        <v>54941</v>
      </c>
      <c r="M11" s="147">
        <v>3594</v>
      </c>
      <c r="N11" s="147">
        <v>69610</v>
      </c>
      <c r="O11" s="148">
        <f t="shared" si="1"/>
        <v>208451</v>
      </c>
      <c r="P11" s="409"/>
    </row>
    <row r="12" spans="1:16" ht="12.75" customHeight="1">
      <c r="A12" s="145" t="s">
        <v>298</v>
      </c>
      <c r="B12" s="146" t="s">
        <v>340</v>
      </c>
      <c r="C12" s="147"/>
      <c r="D12" s="147"/>
      <c r="E12" s="147"/>
      <c r="F12" s="140"/>
      <c r="G12" s="140"/>
      <c r="H12" s="141">
        <f t="shared" si="0"/>
        <v>0</v>
      </c>
      <c r="I12" s="152"/>
      <c r="J12" s="147"/>
      <c r="K12" s="147"/>
      <c r="L12" s="147"/>
      <c r="M12" s="147"/>
      <c r="N12" s="147"/>
      <c r="O12" s="148">
        <f t="shared" si="1"/>
        <v>0</v>
      </c>
      <c r="P12" s="409"/>
    </row>
    <row r="13" spans="1:16" ht="12.75" customHeight="1">
      <c r="A13" s="145" t="s">
        <v>160</v>
      </c>
      <c r="B13" s="152"/>
      <c r="C13" s="147"/>
      <c r="D13" s="147"/>
      <c r="E13" s="147"/>
      <c r="F13" s="140"/>
      <c r="G13" s="140"/>
      <c r="H13" s="141">
        <f t="shared" si="0"/>
        <v>0</v>
      </c>
      <c r="I13" s="152"/>
      <c r="J13" s="147"/>
      <c r="K13" s="147"/>
      <c r="L13" s="147"/>
      <c r="M13" s="147"/>
      <c r="N13" s="147"/>
      <c r="O13" s="148">
        <f t="shared" si="1"/>
        <v>0</v>
      </c>
      <c r="P13" s="409"/>
    </row>
    <row r="14" spans="1:16" ht="12.75" customHeight="1">
      <c r="A14" s="145" t="s">
        <v>307</v>
      </c>
      <c r="B14" s="153"/>
      <c r="C14" s="150"/>
      <c r="D14" s="150"/>
      <c r="E14" s="150"/>
      <c r="F14" s="151"/>
      <c r="G14" s="151"/>
      <c r="H14" s="141">
        <f t="shared" si="0"/>
        <v>0</v>
      </c>
      <c r="I14" s="152"/>
      <c r="J14" s="147"/>
      <c r="K14" s="147"/>
      <c r="L14" s="147"/>
      <c r="M14" s="147"/>
      <c r="N14" s="147"/>
      <c r="O14" s="148">
        <f t="shared" si="1"/>
        <v>0</v>
      </c>
      <c r="P14" s="409"/>
    </row>
    <row r="15" spans="1:16" ht="12.75" customHeight="1">
      <c r="A15" s="145" t="s">
        <v>309</v>
      </c>
      <c r="B15" s="152"/>
      <c r="C15" s="147"/>
      <c r="D15" s="147"/>
      <c r="E15" s="147"/>
      <c r="F15" s="140"/>
      <c r="G15" s="140"/>
      <c r="H15" s="141">
        <f t="shared" si="0"/>
        <v>0</v>
      </c>
      <c r="I15" s="152"/>
      <c r="J15" s="147"/>
      <c r="K15" s="147"/>
      <c r="L15" s="147"/>
      <c r="M15" s="147"/>
      <c r="N15" s="147"/>
      <c r="O15" s="148">
        <f t="shared" si="1"/>
        <v>0</v>
      </c>
      <c r="P15" s="409"/>
    </row>
    <row r="16" spans="1:16" ht="12.75" customHeight="1">
      <c r="A16" s="145" t="s">
        <v>311</v>
      </c>
      <c r="B16" s="152"/>
      <c r="C16" s="147"/>
      <c r="D16" s="147"/>
      <c r="E16" s="147"/>
      <c r="F16" s="140"/>
      <c r="G16" s="140"/>
      <c r="H16" s="141">
        <f t="shared" si="0"/>
        <v>0</v>
      </c>
      <c r="I16" s="152"/>
      <c r="J16" s="147"/>
      <c r="K16" s="147"/>
      <c r="L16" s="147"/>
      <c r="M16" s="147"/>
      <c r="N16" s="147"/>
      <c r="O16" s="148">
        <f t="shared" si="1"/>
        <v>0</v>
      </c>
      <c r="P16" s="409"/>
    </row>
    <row r="17" spans="1:16" ht="12.75" customHeight="1">
      <c r="A17" s="145" t="s">
        <v>341</v>
      </c>
      <c r="B17" s="154"/>
      <c r="C17" s="155"/>
      <c r="D17" s="155"/>
      <c r="E17" s="155"/>
      <c r="F17" s="156"/>
      <c r="G17" s="156"/>
      <c r="H17" s="141">
        <f t="shared" si="0"/>
        <v>0</v>
      </c>
      <c r="I17" s="157"/>
      <c r="J17" s="158"/>
      <c r="K17" s="158"/>
      <c r="L17" s="158"/>
      <c r="M17" s="158"/>
      <c r="N17" s="158"/>
      <c r="O17" s="159">
        <f t="shared" si="1"/>
        <v>0</v>
      </c>
      <c r="P17" s="409"/>
    </row>
    <row r="18" spans="1:16" ht="21">
      <c r="A18" s="160" t="s">
        <v>342</v>
      </c>
      <c r="B18" s="161" t="s">
        <v>343</v>
      </c>
      <c r="C18" s="162">
        <f aca="true" t="shared" si="2" ref="C18:H18">SUM(C6:C17)</f>
        <v>538270</v>
      </c>
      <c r="D18" s="162">
        <f t="shared" si="2"/>
        <v>438187</v>
      </c>
      <c r="E18" s="162">
        <f t="shared" si="2"/>
        <v>4968</v>
      </c>
      <c r="F18" s="162">
        <f t="shared" si="2"/>
        <v>31307</v>
      </c>
      <c r="G18" s="162">
        <f t="shared" si="2"/>
        <v>84824</v>
      </c>
      <c r="H18" s="162">
        <f t="shared" si="2"/>
        <v>1097556</v>
      </c>
      <c r="I18" s="161" t="s">
        <v>344</v>
      </c>
      <c r="J18" s="162">
        <f aca="true" t="shared" si="3" ref="J18:O18">SUM(J6:J17)</f>
        <v>632886</v>
      </c>
      <c r="K18" s="162">
        <f t="shared" si="3"/>
        <v>438187</v>
      </c>
      <c r="L18" s="162">
        <f t="shared" si="3"/>
        <v>87999</v>
      </c>
      <c r="M18" s="162">
        <f t="shared" si="3"/>
        <v>23876</v>
      </c>
      <c r="N18" s="162">
        <f t="shared" si="3"/>
        <v>83440</v>
      </c>
      <c r="O18" s="163">
        <f t="shared" si="3"/>
        <v>1266388</v>
      </c>
      <c r="P18" s="409"/>
    </row>
    <row r="19" spans="1:16" ht="12.75" customHeight="1">
      <c r="A19" s="164" t="s">
        <v>345</v>
      </c>
      <c r="B19" s="142" t="s">
        <v>346</v>
      </c>
      <c r="C19" s="165">
        <f>+C20+C21+C22+C23</f>
        <v>94616</v>
      </c>
      <c r="D19" s="165">
        <f>+D20+D21+D22+D23</f>
        <v>0</v>
      </c>
      <c r="E19" s="165">
        <f>+E20+E21+E22+E23</f>
        <v>164399</v>
      </c>
      <c r="F19" s="165">
        <f>+F20+F21+F22+F23</f>
        <v>-1</v>
      </c>
      <c r="G19" s="165"/>
      <c r="H19" s="166">
        <f>+H20+H21+H22+H23+F23</f>
        <v>259014</v>
      </c>
      <c r="I19" s="142" t="s">
        <v>347</v>
      </c>
      <c r="J19" s="143"/>
      <c r="K19" s="143"/>
      <c r="L19" s="143"/>
      <c r="M19" s="143"/>
      <c r="N19" s="143"/>
      <c r="O19" s="144">
        <f aca="true" t="shared" si="4" ref="O19:O28">J19+K19+L19+M19+N19</f>
        <v>0</v>
      </c>
      <c r="P19" s="409"/>
    </row>
    <row r="20" spans="1:16" ht="12.75" customHeight="1">
      <c r="A20" s="145" t="s">
        <v>348</v>
      </c>
      <c r="B20" s="146" t="s">
        <v>349</v>
      </c>
      <c r="C20" s="147">
        <v>94616</v>
      </c>
      <c r="D20" s="147"/>
      <c r="E20" s="147">
        <v>164399</v>
      </c>
      <c r="F20" s="147">
        <v>-1</v>
      </c>
      <c r="G20" s="147"/>
      <c r="H20" s="148">
        <f aca="true" t="shared" si="5" ref="H20:H29">C20+D20+E20+F20+G20</f>
        <v>259014</v>
      </c>
      <c r="I20" s="146" t="s">
        <v>350</v>
      </c>
      <c r="J20" s="147"/>
      <c r="K20" s="147"/>
      <c r="L20" s="147"/>
      <c r="M20" s="147"/>
      <c r="N20" s="147"/>
      <c r="O20" s="148">
        <f t="shared" si="4"/>
        <v>0</v>
      </c>
      <c r="P20" s="409"/>
    </row>
    <row r="21" spans="1:16" ht="12.75" customHeight="1">
      <c r="A21" s="145" t="s">
        <v>351</v>
      </c>
      <c r="B21" s="146" t="s">
        <v>352</v>
      </c>
      <c r="C21" s="147"/>
      <c r="D21" s="147"/>
      <c r="E21" s="147"/>
      <c r="F21" s="147"/>
      <c r="G21" s="147"/>
      <c r="H21" s="148">
        <f t="shared" si="5"/>
        <v>0</v>
      </c>
      <c r="I21" s="146" t="s">
        <v>353</v>
      </c>
      <c r="J21" s="147"/>
      <c r="K21" s="147"/>
      <c r="L21" s="147"/>
      <c r="M21" s="147"/>
      <c r="N21" s="147"/>
      <c r="O21" s="148">
        <f t="shared" si="4"/>
        <v>0</v>
      </c>
      <c r="P21" s="409"/>
    </row>
    <row r="22" spans="1:16" ht="12.75" customHeight="1">
      <c r="A22" s="145" t="s">
        <v>354</v>
      </c>
      <c r="B22" s="146" t="s">
        <v>355</v>
      </c>
      <c r="C22" s="147"/>
      <c r="D22" s="147"/>
      <c r="E22" s="147"/>
      <c r="F22" s="147"/>
      <c r="G22" s="147"/>
      <c r="H22" s="148">
        <f t="shared" si="5"/>
        <v>0</v>
      </c>
      <c r="I22" s="146" t="s">
        <v>356</v>
      </c>
      <c r="J22" s="147"/>
      <c r="K22" s="147"/>
      <c r="L22" s="147"/>
      <c r="M22" s="147"/>
      <c r="N22" s="147"/>
      <c r="O22" s="148">
        <f t="shared" si="4"/>
        <v>0</v>
      </c>
      <c r="P22" s="409"/>
    </row>
    <row r="23" spans="1:16" ht="12.75" customHeight="1">
      <c r="A23" s="145" t="s">
        <v>357</v>
      </c>
      <c r="B23" s="146" t="s">
        <v>358</v>
      </c>
      <c r="C23" s="147"/>
      <c r="D23" s="147"/>
      <c r="E23" s="147"/>
      <c r="F23" s="147"/>
      <c r="G23" s="147"/>
      <c r="H23" s="148">
        <f t="shared" si="5"/>
        <v>0</v>
      </c>
      <c r="I23" s="146" t="s">
        <v>359</v>
      </c>
      <c r="J23" s="147"/>
      <c r="K23" s="147"/>
      <c r="L23" s="147"/>
      <c r="M23" s="147"/>
      <c r="N23" s="147"/>
      <c r="O23" s="148">
        <f t="shared" si="4"/>
        <v>0</v>
      </c>
      <c r="P23" s="409"/>
    </row>
    <row r="24" spans="1:16" ht="12.75" customHeight="1">
      <c r="A24" s="145" t="s">
        <v>360</v>
      </c>
      <c r="B24" s="146" t="s">
        <v>361</v>
      </c>
      <c r="C24" s="167">
        <f>+C25+C26</f>
        <v>0</v>
      </c>
      <c r="D24" s="167">
        <f>+D25+D26</f>
        <v>0</v>
      </c>
      <c r="E24" s="167"/>
      <c r="F24" s="167"/>
      <c r="G24" s="167"/>
      <c r="H24" s="148">
        <f t="shared" si="5"/>
        <v>0</v>
      </c>
      <c r="I24" s="146" t="s">
        <v>362</v>
      </c>
      <c r="J24" s="147"/>
      <c r="K24" s="147"/>
      <c r="L24" s="147"/>
      <c r="M24" s="147"/>
      <c r="N24" s="147"/>
      <c r="O24" s="148">
        <f t="shared" si="4"/>
        <v>0</v>
      </c>
      <c r="P24" s="409"/>
    </row>
    <row r="25" spans="1:16" ht="12.75" customHeight="1">
      <c r="A25" s="164" t="s">
        <v>363</v>
      </c>
      <c r="B25" s="146" t="s">
        <v>364</v>
      </c>
      <c r="C25" s="147"/>
      <c r="D25" s="147"/>
      <c r="E25" s="147"/>
      <c r="F25" s="147"/>
      <c r="G25" s="147"/>
      <c r="H25" s="148">
        <f t="shared" si="5"/>
        <v>0</v>
      </c>
      <c r="I25" s="146" t="s">
        <v>296</v>
      </c>
      <c r="J25" s="147"/>
      <c r="K25" s="147"/>
      <c r="L25" s="147"/>
      <c r="M25" s="147"/>
      <c r="N25" s="147"/>
      <c r="O25" s="148">
        <f t="shared" si="4"/>
        <v>0</v>
      </c>
      <c r="P25" s="409"/>
    </row>
    <row r="26" spans="1:16" ht="12.75" customHeight="1">
      <c r="A26" s="145" t="s">
        <v>365</v>
      </c>
      <c r="B26" s="146" t="s">
        <v>366</v>
      </c>
      <c r="C26" s="147"/>
      <c r="D26" s="147"/>
      <c r="E26" s="147"/>
      <c r="F26" s="147"/>
      <c r="G26" s="147"/>
      <c r="H26" s="148">
        <f t="shared" si="5"/>
        <v>0</v>
      </c>
      <c r="I26" s="146" t="s">
        <v>306</v>
      </c>
      <c r="J26" s="147"/>
      <c r="K26" s="147"/>
      <c r="L26" s="147"/>
      <c r="M26" s="147"/>
      <c r="N26" s="147"/>
      <c r="O26" s="148">
        <f t="shared" si="4"/>
        <v>0</v>
      </c>
      <c r="P26" s="409"/>
    </row>
    <row r="27" spans="1:16" ht="12.75" customHeight="1">
      <c r="A27" s="145" t="s">
        <v>367</v>
      </c>
      <c r="B27" s="146" t="s">
        <v>368</v>
      </c>
      <c r="C27" s="147"/>
      <c r="D27" s="147"/>
      <c r="E27" s="147"/>
      <c r="F27" s="147"/>
      <c r="G27" s="147"/>
      <c r="H27" s="148">
        <f t="shared" si="5"/>
        <v>0</v>
      </c>
      <c r="I27" s="146" t="s">
        <v>308</v>
      </c>
      <c r="J27" s="147"/>
      <c r="K27" s="147"/>
      <c r="L27" s="147"/>
      <c r="M27" s="147"/>
      <c r="N27" s="147"/>
      <c r="O27" s="148">
        <f t="shared" si="4"/>
        <v>0</v>
      </c>
      <c r="P27" s="409"/>
    </row>
    <row r="28" spans="1:16" ht="22.5">
      <c r="A28" s="164" t="s">
        <v>369</v>
      </c>
      <c r="B28" s="146" t="s">
        <v>217</v>
      </c>
      <c r="C28" s="147"/>
      <c r="D28" s="147"/>
      <c r="E28" s="147"/>
      <c r="F28" s="147"/>
      <c r="G28" s="147"/>
      <c r="H28" s="148">
        <f t="shared" si="5"/>
        <v>0</v>
      </c>
      <c r="I28" s="152" t="s">
        <v>295</v>
      </c>
      <c r="J28" s="147"/>
      <c r="K28" s="147"/>
      <c r="L28" s="147">
        <v>14665</v>
      </c>
      <c r="M28" s="147"/>
      <c r="N28" s="147"/>
      <c r="O28" s="148">
        <f t="shared" si="4"/>
        <v>14665</v>
      </c>
      <c r="P28" s="409"/>
    </row>
    <row r="29" spans="1:16" ht="12.75">
      <c r="A29" s="164"/>
      <c r="B29" s="168" t="s">
        <v>199</v>
      </c>
      <c r="C29" s="158"/>
      <c r="D29" s="158"/>
      <c r="E29" s="158"/>
      <c r="F29" s="158"/>
      <c r="G29" s="158">
        <v>15149</v>
      </c>
      <c r="H29" s="148">
        <f t="shared" si="5"/>
        <v>15149</v>
      </c>
      <c r="I29" s="157"/>
      <c r="J29" s="158"/>
      <c r="K29" s="158"/>
      <c r="L29" s="158"/>
      <c r="M29" s="158"/>
      <c r="N29" s="158"/>
      <c r="O29" s="159"/>
      <c r="P29" s="409"/>
    </row>
    <row r="30" spans="1:16" ht="24" customHeight="1">
      <c r="A30" s="160" t="s">
        <v>370</v>
      </c>
      <c r="B30" s="161" t="s">
        <v>371</v>
      </c>
      <c r="C30" s="162">
        <f>+C19+C24+C27+C28</f>
        <v>94616</v>
      </c>
      <c r="D30" s="162">
        <f>+D19+D24+D27+D28</f>
        <v>0</v>
      </c>
      <c r="E30" s="162">
        <f>+E19+E24+E27+E28</f>
        <v>164399</v>
      </c>
      <c r="F30" s="162">
        <f>+F19+F24+F27+F28+F29</f>
        <v>-1</v>
      </c>
      <c r="G30" s="162">
        <f>+G19+G24+G27+G28+G29</f>
        <v>15149</v>
      </c>
      <c r="H30" s="162">
        <f>+H19+H24+H27+H28+H29</f>
        <v>274163</v>
      </c>
      <c r="I30" s="161" t="s">
        <v>372</v>
      </c>
      <c r="J30" s="162">
        <f aca="true" t="shared" si="6" ref="J30:O30">SUM(J19:J28)</f>
        <v>0</v>
      </c>
      <c r="K30" s="162">
        <f t="shared" si="6"/>
        <v>0</v>
      </c>
      <c r="L30" s="162">
        <f t="shared" si="6"/>
        <v>14665</v>
      </c>
      <c r="M30" s="162">
        <f t="shared" si="6"/>
        <v>0</v>
      </c>
      <c r="N30" s="162">
        <f t="shared" si="6"/>
        <v>0</v>
      </c>
      <c r="O30" s="163">
        <f t="shared" si="6"/>
        <v>14665</v>
      </c>
      <c r="P30" s="409"/>
    </row>
    <row r="31" spans="1:16" ht="12.75">
      <c r="A31" s="160" t="s">
        <v>373</v>
      </c>
      <c r="B31" s="169" t="s">
        <v>374</v>
      </c>
      <c r="C31" s="170">
        <f aca="true" t="shared" si="7" ref="C31:H31">+C18+C30</f>
        <v>632886</v>
      </c>
      <c r="D31" s="170">
        <f t="shared" si="7"/>
        <v>438187</v>
      </c>
      <c r="E31" s="170">
        <f t="shared" si="7"/>
        <v>169367</v>
      </c>
      <c r="F31" s="170">
        <f t="shared" si="7"/>
        <v>31306</v>
      </c>
      <c r="G31" s="170">
        <f t="shared" si="7"/>
        <v>99973</v>
      </c>
      <c r="H31" s="171">
        <f t="shared" si="7"/>
        <v>1371719</v>
      </c>
      <c r="I31" s="169" t="s">
        <v>375</v>
      </c>
      <c r="J31" s="170">
        <f aca="true" t="shared" si="8" ref="J31:O31">+J18+J30</f>
        <v>632886</v>
      </c>
      <c r="K31" s="170">
        <f t="shared" si="8"/>
        <v>438187</v>
      </c>
      <c r="L31" s="170">
        <f t="shared" si="8"/>
        <v>102664</v>
      </c>
      <c r="M31" s="170">
        <f t="shared" si="8"/>
        <v>23876</v>
      </c>
      <c r="N31" s="170">
        <f t="shared" si="8"/>
        <v>83440</v>
      </c>
      <c r="O31" s="171">
        <f t="shared" si="8"/>
        <v>1281053</v>
      </c>
      <c r="P31" s="409"/>
    </row>
    <row r="32" spans="1:16" ht="12.75">
      <c r="A32" s="160" t="s">
        <v>376</v>
      </c>
      <c r="B32" s="169" t="s">
        <v>377</v>
      </c>
      <c r="C32" s="170">
        <f aca="true" t="shared" si="9" ref="C32:H32">IF(C18-J18&lt;0,J18-C18,"-")</f>
        <v>94616</v>
      </c>
      <c r="D32" s="170" t="str">
        <f t="shared" si="9"/>
        <v>-</v>
      </c>
      <c r="E32" s="170">
        <f t="shared" si="9"/>
        <v>83031</v>
      </c>
      <c r="F32" s="170" t="str">
        <f t="shared" si="9"/>
        <v>-</v>
      </c>
      <c r="G32" s="170" t="str">
        <f t="shared" si="9"/>
        <v>-</v>
      </c>
      <c r="H32" s="171">
        <f t="shared" si="9"/>
        <v>168832</v>
      </c>
      <c r="I32" s="169" t="s">
        <v>378</v>
      </c>
      <c r="J32" s="170" t="str">
        <f aca="true" t="shared" si="10" ref="J32:O32">IF(C18-J18&gt;0,C18-J18,"-")</f>
        <v>-</v>
      </c>
      <c r="K32" s="170" t="str">
        <f t="shared" si="10"/>
        <v>-</v>
      </c>
      <c r="L32" s="170" t="str">
        <f t="shared" si="10"/>
        <v>-</v>
      </c>
      <c r="M32" s="170">
        <f t="shared" si="10"/>
        <v>7431</v>
      </c>
      <c r="N32" s="170">
        <f t="shared" si="10"/>
        <v>1384</v>
      </c>
      <c r="O32" s="171" t="str">
        <f t="shared" si="10"/>
        <v>-</v>
      </c>
      <c r="P32" s="409"/>
    </row>
    <row r="33" spans="1:16" ht="12.75">
      <c r="A33" s="160" t="s">
        <v>379</v>
      </c>
      <c r="B33" s="169" t="s">
        <v>380</v>
      </c>
      <c r="C33" s="170" t="str">
        <f>IF(C18+C30-J31&lt;0,J31-(C18+C30),"-")</f>
        <v>-</v>
      </c>
      <c r="D33" s="170" t="str">
        <f>IF(D18+D30-K31&lt;0,K31-(D18+D30),"-")</f>
        <v>-</v>
      </c>
      <c r="E33" s="170" t="str">
        <f>IF(E18+E30-L31&lt;0,L31-(E18+E30),"-")</f>
        <v>-</v>
      </c>
      <c r="F33" s="172"/>
      <c r="G33" s="172"/>
      <c r="H33" s="171" t="str">
        <f>IF(H18+H30-O31&lt;0,O31-(H18+H30),"-")</f>
        <v>-</v>
      </c>
      <c r="I33" s="169" t="s">
        <v>381</v>
      </c>
      <c r="J33" s="170" t="str">
        <f aca="true" t="shared" si="11" ref="J33:O33">IF(C18+C30-J31&gt;0,C18+C30-J31,"-")</f>
        <v>-</v>
      </c>
      <c r="K33" s="170" t="str">
        <f t="shared" si="11"/>
        <v>-</v>
      </c>
      <c r="L33" s="170">
        <f t="shared" si="11"/>
        <v>66703</v>
      </c>
      <c r="M33" s="170">
        <f t="shared" si="11"/>
        <v>7430</v>
      </c>
      <c r="N33" s="170">
        <f t="shared" si="11"/>
        <v>16533</v>
      </c>
      <c r="O33" s="171">
        <f t="shared" si="11"/>
        <v>90666</v>
      </c>
      <c r="P33" s="409"/>
    </row>
    <row r="34" spans="2:9" ht="18.75">
      <c r="B34" s="407"/>
      <c r="C34" s="407"/>
      <c r="D34" s="407"/>
      <c r="E34" s="407"/>
      <c r="F34" s="407"/>
      <c r="G34" s="407"/>
      <c r="H34" s="407"/>
      <c r="I34" s="407"/>
    </row>
  </sheetData>
  <sheetProtection selectLockedCells="1" selectUnlockedCells="1"/>
  <mergeCells count="6">
    <mergeCell ref="B34:I34"/>
    <mergeCell ref="B1:O1"/>
    <mergeCell ref="P1:P33"/>
    <mergeCell ref="A3:A4"/>
    <mergeCell ref="B3:H3"/>
    <mergeCell ref="I3:O3"/>
  </mergeCells>
  <printOptions horizontalCentered="1"/>
  <pageMargins left="0.18125" right="0.18611111111111112" top="0.9055555555555554" bottom="0.5" header="0.6694444444444444" footer="0.5118055555555555"/>
  <pageSetup horizontalDpi="300" verticalDpi="300" orientation="landscape" paperSize="9" scale="62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P33"/>
  <sheetViews>
    <sheetView zoomScale="101" zoomScaleNormal="101" workbookViewId="0" topLeftCell="C1">
      <selection activeCell="G10" sqref="G10"/>
    </sheetView>
  </sheetViews>
  <sheetFormatPr defaultColWidth="9.00390625" defaultRowHeight="12.75"/>
  <cols>
    <col min="1" max="1" width="6.875" style="124" customWidth="1"/>
    <col min="2" max="2" width="49.875" style="125" customWidth="1"/>
    <col min="3" max="4" width="15.50390625" style="124" customWidth="1"/>
    <col min="5" max="7" width="13.375" style="124" customWidth="1"/>
    <col min="8" max="8" width="15.50390625" style="124" customWidth="1"/>
    <col min="9" max="9" width="49.875" style="124" customWidth="1"/>
    <col min="10" max="11" width="15.50390625" style="124" customWidth="1"/>
    <col min="12" max="14" width="13.125" style="124" customWidth="1"/>
    <col min="15" max="15" width="15.50390625" style="124" customWidth="1"/>
    <col min="16" max="16" width="4.875" style="124" customWidth="1"/>
    <col min="17" max="16384" width="9.375" style="124" customWidth="1"/>
  </cols>
  <sheetData>
    <row r="1" spans="2:16" ht="33" customHeight="1">
      <c r="B1" s="408" t="s">
        <v>382</v>
      </c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9" t="s">
        <v>383</v>
      </c>
    </row>
    <row r="2" spans="10:16" ht="13.5">
      <c r="J2" s="126"/>
      <c r="K2" s="126"/>
      <c r="L2" s="126"/>
      <c r="M2" s="126"/>
      <c r="N2" s="126"/>
      <c r="O2" s="126" t="s">
        <v>321</v>
      </c>
      <c r="P2" s="409"/>
    </row>
    <row r="3" spans="1:16" ht="13.5" customHeight="1">
      <c r="A3" s="410" t="s">
        <v>41</v>
      </c>
      <c r="B3" s="411" t="s">
        <v>322</v>
      </c>
      <c r="C3" s="411"/>
      <c r="D3" s="411"/>
      <c r="E3" s="411"/>
      <c r="F3" s="411"/>
      <c r="G3" s="411"/>
      <c r="H3" s="411"/>
      <c r="I3" s="410" t="s">
        <v>323</v>
      </c>
      <c r="J3" s="410"/>
      <c r="K3" s="410"/>
      <c r="L3" s="410"/>
      <c r="M3" s="410"/>
      <c r="N3" s="410"/>
      <c r="O3" s="410"/>
      <c r="P3" s="409"/>
    </row>
    <row r="4" spans="1:16" s="130" customFormat="1" ht="36.75" customHeight="1">
      <c r="A4" s="410"/>
      <c r="B4" s="127" t="s">
        <v>324</v>
      </c>
      <c r="C4" s="128" t="str">
        <f>+CONCATENATE('1. sz.mell.'!C3," eredeti előirányzat")</f>
        <v>2016. évi eredeti előirányzat</v>
      </c>
      <c r="D4" s="129" t="str">
        <f>+CONCATENATE('1. sz.mell.'!C3," 1. sz. módosítás (±)")</f>
        <v>2016. évi 1. sz. módosítás (±)</v>
      </c>
      <c r="E4" s="129" t="str">
        <f>+CONCATENATE('1. sz.mell.'!D3," 2. sz. módosítás (±)")</f>
        <v> 2. sz. módosítás (±)</v>
      </c>
      <c r="F4" s="129" t="str">
        <f>+CONCATENATE('1. sz.mell.'!E3," 3. sz. módosítás (±)")</f>
        <v> 3. sz. módosítás (±)</v>
      </c>
      <c r="G4" s="129" t="str">
        <f>+CONCATENATE('1. sz.mell.'!F3," 4. sz. módosítás (±)")</f>
        <v> 4. sz. módosítás (±)</v>
      </c>
      <c r="H4" s="15" t="str">
        <f>+CONCATENATE(LEFT(ÖSSZEFÜGGÉSEK!A6,4),".12.31.",CHAR(10),"Módosítás utáni")</f>
        <v>2016.12.31.
Módosítás utáni</v>
      </c>
      <c r="I4" s="127" t="s">
        <v>324</v>
      </c>
      <c r="J4" s="128" t="str">
        <f>+C4</f>
        <v>2016. évi eredeti előirányzat</v>
      </c>
      <c r="K4" s="128" t="str">
        <f>+D4</f>
        <v>2016. évi 1. sz. módosítás (±)</v>
      </c>
      <c r="L4" s="129" t="str">
        <f>+CONCATENATE('1. sz.mell.'!K3," 2. sz. módosítás (±)")</f>
        <v> 2. sz. módosítás (±)</v>
      </c>
      <c r="M4" s="129" t="str">
        <f>+CONCATENATE('1. sz.mell.'!L3," 3. sz. módosítás (±)")</f>
        <v> 3. sz. módosítás (±)</v>
      </c>
      <c r="N4" s="129" t="str">
        <f>+CONCATENATE('1. sz.mell.'!M3," 4. sz. módosítás (±)")</f>
        <v> 4. sz. módosítás (±)</v>
      </c>
      <c r="O4" s="173" t="str">
        <f>+H4</f>
        <v>2016.12.31.
Módosítás utáni</v>
      </c>
      <c r="P4" s="409"/>
    </row>
    <row r="5" spans="1:16" s="130" customFormat="1" ht="12.75">
      <c r="A5" s="131" t="s">
        <v>48</v>
      </c>
      <c r="B5" s="132" t="s">
        <v>49</v>
      </c>
      <c r="C5" s="133" t="s">
        <v>50</v>
      </c>
      <c r="D5" s="134" t="s">
        <v>51</v>
      </c>
      <c r="E5" s="134" t="s">
        <v>52</v>
      </c>
      <c r="F5" s="134" t="s">
        <v>53</v>
      </c>
      <c r="G5" s="134" t="s">
        <v>54</v>
      </c>
      <c r="H5" s="134" t="s">
        <v>55</v>
      </c>
      <c r="I5" s="132" t="s">
        <v>325</v>
      </c>
      <c r="J5" s="133" t="s">
        <v>326</v>
      </c>
      <c r="K5" s="133" t="s">
        <v>327</v>
      </c>
      <c r="L5" s="133" t="s">
        <v>328</v>
      </c>
      <c r="M5" s="135" t="s">
        <v>329</v>
      </c>
      <c r="N5" s="135" t="s">
        <v>330</v>
      </c>
      <c r="O5" s="136" t="s">
        <v>331</v>
      </c>
      <c r="P5" s="409"/>
    </row>
    <row r="6" spans="1:16" ht="12.75" customHeight="1">
      <c r="A6" s="138" t="s">
        <v>56</v>
      </c>
      <c r="B6" s="139" t="s">
        <v>384</v>
      </c>
      <c r="C6" s="140"/>
      <c r="D6" s="140">
        <v>968</v>
      </c>
      <c r="E6" s="140"/>
      <c r="F6" s="140"/>
      <c r="G6" s="140">
        <v>143</v>
      </c>
      <c r="H6" s="141">
        <f aca="true" t="shared" si="0" ref="H6:H16">C6+D6+E6+F6+G6</f>
        <v>1111</v>
      </c>
      <c r="I6" s="174" t="s">
        <v>262</v>
      </c>
      <c r="J6" s="175">
        <v>635</v>
      </c>
      <c r="K6" s="175">
        <v>968</v>
      </c>
      <c r="L6" s="175">
        <v>17</v>
      </c>
      <c r="M6" s="175">
        <v>7988</v>
      </c>
      <c r="N6" s="176">
        <v>13802</v>
      </c>
      <c r="O6" s="177">
        <f>J6+K6+L6+M6+N6</f>
        <v>23410</v>
      </c>
      <c r="P6" s="409"/>
    </row>
    <row r="7" spans="1:16" ht="12.75">
      <c r="A7" s="145" t="s">
        <v>70</v>
      </c>
      <c r="B7" s="146" t="s">
        <v>385</v>
      </c>
      <c r="C7" s="147"/>
      <c r="D7" s="147"/>
      <c r="E7" s="147"/>
      <c r="F7" s="140"/>
      <c r="G7" s="140"/>
      <c r="H7" s="141">
        <f t="shared" si="0"/>
        <v>0</v>
      </c>
      <c r="I7" s="178" t="s">
        <v>386</v>
      </c>
      <c r="J7" s="179"/>
      <c r="K7" s="179"/>
      <c r="L7" s="179"/>
      <c r="M7" s="179"/>
      <c r="N7" s="180"/>
      <c r="O7" s="177">
        <f>J7+K7+L7+M7+N7</f>
        <v>0</v>
      </c>
      <c r="P7" s="409"/>
    </row>
    <row r="8" spans="1:16" ht="12.75" customHeight="1">
      <c r="A8" s="145" t="s">
        <v>84</v>
      </c>
      <c r="B8" s="146" t="s">
        <v>387</v>
      </c>
      <c r="C8" s="147"/>
      <c r="D8" s="147"/>
      <c r="E8" s="147">
        <v>4</v>
      </c>
      <c r="F8" s="140"/>
      <c r="G8" s="140">
        <v>27</v>
      </c>
      <c r="H8" s="141">
        <f t="shared" si="0"/>
        <v>31</v>
      </c>
      <c r="I8" s="178" t="s">
        <v>264</v>
      </c>
      <c r="J8" s="179"/>
      <c r="K8" s="179"/>
      <c r="L8" s="179">
        <v>4146</v>
      </c>
      <c r="M8" s="179">
        <v>-558</v>
      </c>
      <c r="N8" s="180">
        <v>2901</v>
      </c>
      <c r="O8" s="177">
        <f>J8+K8+L8+M8+N8</f>
        <v>6489</v>
      </c>
      <c r="P8" s="409"/>
    </row>
    <row r="9" spans="1:16" ht="12.75" customHeight="1">
      <c r="A9" s="145" t="s">
        <v>281</v>
      </c>
      <c r="B9" s="146" t="s">
        <v>388</v>
      </c>
      <c r="C9" s="147"/>
      <c r="D9" s="147"/>
      <c r="E9" s="147"/>
      <c r="F9" s="140"/>
      <c r="G9" s="140">
        <v>211</v>
      </c>
      <c r="H9" s="141">
        <f t="shared" si="0"/>
        <v>211</v>
      </c>
      <c r="I9" s="178" t="s">
        <v>389</v>
      </c>
      <c r="J9" s="179"/>
      <c r="K9" s="179"/>
      <c r="L9" s="179"/>
      <c r="M9" s="179"/>
      <c r="N9" s="180"/>
      <c r="O9" s="177">
        <f>J9+K9+L9+M9+N9</f>
        <v>0</v>
      </c>
      <c r="P9" s="409"/>
    </row>
    <row r="10" spans="1:16" ht="12.75" customHeight="1">
      <c r="A10" s="145" t="s">
        <v>114</v>
      </c>
      <c r="B10" s="146" t="s">
        <v>390</v>
      </c>
      <c r="C10" s="147"/>
      <c r="D10" s="147"/>
      <c r="E10" s="147"/>
      <c r="F10" s="140"/>
      <c r="G10" s="140"/>
      <c r="H10" s="141">
        <f t="shared" si="0"/>
        <v>0</v>
      </c>
      <c r="I10" s="178" t="s">
        <v>266</v>
      </c>
      <c r="J10" s="179">
        <v>3424</v>
      </c>
      <c r="K10" s="179"/>
      <c r="L10" s="179">
        <v>-70</v>
      </c>
      <c r="M10" s="179"/>
      <c r="N10" s="180"/>
      <c r="O10" s="177">
        <f>J10+K10+L10+M10+N10</f>
        <v>3354</v>
      </c>
      <c r="P10" s="409"/>
    </row>
    <row r="11" spans="1:16" ht="12.75" customHeight="1">
      <c r="A11" s="145" t="s">
        <v>138</v>
      </c>
      <c r="B11" s="146" t="s">
        <v>391</v>
      </c>
      <c r="C11" s="150"/>
      <c r="D11" s="150"/>
      <c r="E11" s="150"/>
      <c r="F11" s="151"/>
      <c r="G11" s="151"/>
      <c r="H11" s="141">
        <f t="shared" si="0"/>
        <v>0</v>
      </c>
      <c r="I11" s="178"/>
      <c r="J11" s="179"/>
      <c r="K11" s="179"/>
      <c r="L11" s="179"/>
      <c r="M11" s="179"/>
      <c r="N11" s="180"/>
      <c r="O11" s="177"/>
      <c r="P11" s="409"/>
    </row>
    <row r="12" spans="1:16" ht="12.75" customHeight="1">
      <c r="A12" s="145" t="s">
        <v>298</v>
      </c>
      <c r="B12" s="152"/>
      <c r="C12" s="147"/>
      <c r="D12" s="147"/>
      <c r="E12" s="147"/>
      <c r="F12" s="140"/>
      <c r="G12" s="140"/>
      <c r="H12" s="141">
        <f t="shared" si="0"/>
        <v>0</v>
      </c>
      <c r="I12" s="178"/>
      <c r="J12" s="179"/>
      <c r="K12" s="179"/>
      <c r="L12" s="179"/>
      <c r="M12" s="179"/>
      <c r="N12" s="180"/>
      <c r="O12" s="177">
        <f>J12+K12+L12+M12+N12</f>
        <v>0</v>
      </c>
      <c r="P12" s="409"/>
    </row>
    <row r="13" spans="1:16" ht="12.75" customHeight="1">
      <c r="A13" s="145" t="s">
        <v>160</v>
      </c>
      <c r="B13" s="152"/>
      <c r="C13" s="147"/>
      <c r="D13" s="147"/>
      <c r="E13" s="147"/>
      <c r="F13" s="140"/>
      <c r="G13" s="140"/>
      <c r="H13" s="141">
        <f t="shared" si="0"/>
        <v>0</v>
      </c>
      <c r="I13" s="178"/>
      <c r="J13" s="179"/>
      <c r="K13" s="179"/>
      <c r="L13" s="179"/>
      <c r="M13" s="179"/>
      <c r="N13" s="180"/>
      <c r="O13" s="177">
        <f>J13+K13+L13+M13+N13</f>
        <v>0</v>
      </c>
      <c r="P13" s="409"/>
    </row>
    <row r="14" spans="1:16" ht="12.75" customHeight="1">
      <c r="A14" s="145" t="s">
        <v>307</v>
      </c>
      <c r="B14" s="181"/>
      <c r="C14" s="150"/>
      <c r="D14" s="150"/>
      <c r="E14" s="150"/>
      <c r="F14" s="151"/>
      <c r="G14" s="151"/>
      <c r="H14" s="141">
        <f t="shared" si="0"/>
        <v>0</v>
      </c>
      <c r="I14" s="178"/>
      <c r="J14" s="179"/>
      <c r="K14" s="179"/>
      <c r="L14" s="179"/>
      <c r="M14" s="179"/>
      <c r="N14" s="180"/>
      <c r="O14" s="177">
        <f>J14+K14+L14+M14+N14</f>
        <v>0</v>
      </c>
      <c r="P14" s="409"/>
    </row>
    <row r="15" spans="1:16" ht="12.75">
      <c r="A15" s="145" t="s">
        <v>309</v>
      </c>
      <c r="B15" s="152"/>
      <c r="C15" s="150"/>
      <c r="D15" s="150"/>
      <c r="E15" s="150"/>
      <c r="F15" s="151"/>
      <c r="G15" s="151"/>
      <c r="H15" s="141">
        <f t="shared" si="0"/>
        <v>0</v>
      </c>
      <c r="I15" s="178"/>
      <c r="J15" s="179"/>
      <c r="K15" s="179"/>
      <c r="L15" s="179"/>
      <c r="M15" s="179"/>
      <c r="N15" s="180"/>
      <c r="O15" s="177">
        <f>J15+K15+L15+M15+N15</f>
        <v>0</v>
      </c>
      <c r="P15" s="409"/>
    </row>
    <row r="16" spans="1:16" ht="12.75" customHeight="1">
      <c r="A16" s="164" t="s">
        <v>311</v>
      </c>
      <c r="B16" s="182"/>
      <c r="C16" s="183"/>
      <c r="D16" s="183"/>
      <c r="E16" s="183"/>
      <c r="F16" s="183"/>
      <c r="G16" s="183"/>
      <c r="H16" s="141">
        <f t="shared" si="0"/>
        <v>0</v>
      </c>
      <c r="I16" s="184" t="s">
        <v>256</v>
      </c>
      <c r="J16" s="185"/>
      <c r="K16" s="185"/>
      <c r="L16" s="185">
        <v>62614</v>
      </c>
      <c r="M16" s="185"/>
      <c r="N16" s="186">
        <v>211</v>
      </c>
      <c r="O16" s="177">
        <f>J16+K16+L16+M16+N16</f>
        <v>62825</v>
      </c>
      <c r="P16" s="409"/>
    </row>
    <row r="17" spans="1:16" ht="15.75" customHeight="1">
      <c r="A17" s="160" t="s">
        <v>341</v>
      </c>
      <c r="B17" s="161" t="s">
        <v>392</v>
      </c>
      <c r="C17" s="162">
        <f aca="true" t="shared" si="1" ref="C17:H17">+C6+C8+C9+C11+C12+C13+C14+C15+C16</f>
        <v>0</v>
      </c>
      <c r="D17" s="162">
        <f t="shared" si="1"/>
        <v>968</v>
      </c>
      <c r="E17" s="162">
        <f t="shared" si="1"/>
        <v>4</v>
      </c>
      <c r="F17" s="162">
        <f t="shared" si="1"/>
        <v>0</v>
      </c>
      <c r="G17" s="162">
        <f t="shared" si="1"/>
        <v>381</v>
      </c>
      <c r="H17" s="162">
        <f t="shared" si="1"/>
        <v>1353</v>
      </c>
      <c r="I17" s="161" t="s">
        <v>393</v>
      </c>
      <c r="J17" s="162">
        <f aca="true" t="shared" si="2" ref="J17:O17">+J6+J8+J10+J11+J12+J13+J14+J15+J16</f>
        <v>4059</v>
      </c>
      <c r="K17" s="162">
        <f t="shared" si="2"/>
        <v>968</v>
      </c>
      <c r="L17" s="162">
        <f t="shared" si="2"/>
        <v>66707</v>
      </c>
      <c r="M17" s="162">
        <f t="shared" si="2"/>
        <v>7430</v>
      </c>
      <c r="N17" s="162">
        <f t="shared" si="2"/>
        <v>16914</v>
      </c>
      <c r="O17" s="187">
        <f t="shared" si="2"/>
        <v>96078</v>
      </c>
      <c r="P17" s="409"/>
    </row>
    <row r="18" spans="1:16" ht="12.75" customHeight="1">
      <c r="A18" s="138" t="s">
        <v>342</v>
      </c>
      <c r="B18" s="188" t="s">
        <v>394</v>
      </c>
      <c r="C18" s="189">
        <f>+C19+C20+C21+C22+C23</f>
        <v>4059</v>
      </c>
      <c r="D18" s="189">
        <f>+D19+D20+D21+D22+D23</f>
        <v>0</v>
      </c>
      <c r="E18" s="189">
        <f>+E19+E20+E21+E22+E23</f>
        <v>0</v>
      </c>
      <c r="F18" s="189">
        <f>+F19+F20+F21+F22+F23</f>
        <v>0</v>
      </c>
      <c r="G18" s="189"/>
      <c r="H18" s="189">
        <f>+H19+H20+H21+H22+H23</f>
        <v>4059</v>
      </c>
      <c r="I18" s="142" t="s">
        <v>347</v>
      </c>
      <c r="J18" s="143"/>
      <c r="K18" s="143"/>
      <c r="L18" s="143"/>
      <c r="M18" s="143"/>
      <c r="N18" s="190"/>
      <c r="O18" s="177">
        <f aca="true" t="shared" si="3" ref="O18:O29">J18+K18+L18+M18+N18</f>
        <v>0</v>
      </c>
      <c r="P18" s="409"/>
    </row>
    <row r="19" spans="1:16" ht="12.75" customHeight="1">
      <c r="A19" s="145" t="s">
        <v>345</v>
      </c>
      <c r="B19" s="191" t="s">
        <v>395</v>
      </c>
      <c r="C19" s="147">
        <v>4059</v>
      </c>
      <c r="D19" s="147"/>
      <c r="E19" s="147"/>
      <c r="F19" s="147"/>
      <c r="G19" s="147"/>
      <c r="H19" s="141">
        <f aca="true" t="shared" si="4" ref="H19:H29">C19+D19+E19+F19+G19</f>
        <v>4059</v>
      </c>
      <c r="I19" s="146" t="s">
        <v>396</v>
      </c>
      <c r="J19" s="147"/>
      <c r="K19" s="147"/>
      <c r="L19" s="147"/>
      <c r="M19" s="147"/>
      <c r="N19" s="150"/>
      <c r="O19" s="177">
        <f t="shared" si="3"/>
        <v>0</v>
      </c>
      <c r="P19" s="409"/>
    </row>
    <row r="20" spans="1:16" ht="12.75" customHeight="1">
      <c r="A20" s="138" t="s">
        <v>348</v>
      </c>
      <c r="B20" s="191" t="s">
        <v>397</v>
      </c>
      <c r="C20" s="147"/>
      <c r="D20" s="147"/>
      <c r="E20" s="147"/>
      <c r="F20" s="147"/>
      <c r="G20" s="147"/>
      <c r="H20" s="141">
        <f t="shared" si="4"/>
        <v>0</v>
      </c>
      <c r="I20" s="146" t="s">
        <v>353</v>
      </c>
      <c r="J20" s="147"/>
      <c r="K20" s="147"/>
      <c r="L20" s="147"/>
      <c r="M20" s="147"/>
      <c r="N20" s="150"/>
      <c r="O20" s="177">
        <f t="shared" si="3"/>
        <v>0</v>
      </c>
      <c r="P20" s="409"/>
    </row>
    <row r="21" spans="1:16" ht="12.75" customHeight="1">
      <c r="A21" s="145" t="s">
        <v>351</v>
      </c>
      <c r="B21" s="191" t="s">
        <v>398</v>
      </c>
      <c r="C21" s="147"/>
      <c r="D21" s="147"/>
      <c r="E21" s="147"/>
      <c r="F21" s="147"/>
      <c r="G21" s="147"/>
      <c r="H21" s="141">
        <f t="shared" si="4"/>
        <v>0</v>
      </c>
      <c r="I21" s="146" t="s">
        <v>356</v>
      </c>
      <c r="J21" s="147"/>
      <c r="K21" s="147"/>
      <c r="L21" s="147"/>
      <c r="M21" s="147"/>
      <c r="N21" s="150"/>
      <c r="O21" s="177">
        <f t="shared" si="3"/>
        <v>0</v>
      </c>
      <c r="P21" s="409"/>
    </row>
    <row r="22" spans="1:16" ht="12.75" customHeight="1">
      <c r="A22" s="138" t="s">
        <v>354</v>
      </c>
      <c r="B22" s="191" t="s">
        <v>399</v>
      </c>
      <c r="C22" s="147"/>
      <c r="D22" s="147"/>
      <c r="E22" s="147"/>
      <c r="F22" s="147"/>
      <c r="G22" s="147"/>
      <c r="H22" s="141">
        <f t="shared" si="4"/>
        <v>0</v>
      </c>
      <c r="I22" s="146" t="s">
        <v>359</v>
      </c>
      <c r="J22" s="147"/>
      <c r="K22" s="147"/>
      <c r="L22" s="147"/>
      <c r="M22" s="147"/>
      <c r="N22" s="150"/>
      <c r="O22" s="177">
        <f t="shared" si="3"/>
        <v>0</v>
      </c>
      <c r="P22" s="409"/>
    </row>
    <row r="23" spans="1:16" ht="12.75" customHeight="1">
      <c r="A23" s="145" t="s">
        <v>357</v>
      </c>
      <c r="B23" s="192" t="s">
        <v>400</v>
      </c>
      <c r="C23" s="147"/>
      <c r="D23" s="147"/>
      <c r="E23" s="147"/>
      <c r="F23" s="147"/>
      <c r="G23" s="147"/>
      <c r="H23" s="141">
        <f t="shared" si="4"/>
        <v>0</v>
      </c>
      <c r="I23" s="146" t="s">
        <v>401</v>
      </c>
      <c r="J23" s="147"/>
      <c r="K23" s="147"/>
      <c r="L23" s="147"/>
      <c r="M23" s="147"/>
      <c r="N23" s="150"/>
      <c r="O23" s="177">
        <f t="shared" si="3"/>
        <v>0</v>
      </c>
      <c r="P23" s="409"/>
    </row>
    <row r="24" spans="1:16" ht="12.75" customHeight="1">
      <c r="A24" s="138" t="s">
        <v>360</v>
      </c>
      <c r="B24" s="193" t="s">
        <v>402</v>
      </c>
      <c r="C24" s="167">
        <f>+C25+C26+C27+C28+C29</f>
        <v>0</v>
      </c>
      <c r="D24" s="167">
        <f>+D25+D26+D27+D28+D29</f>
        <v>0</v>
      </c>
      <c r="E24" s="167"/>
      <c r="F24" s="167"/>
      <c r="G24" s="167"/>
      <c r="H24" s="141">
        <f t="shared" si="4"/>
        <v>0</v>
      </c>
      <c r="I24" s="146" t="s">
        <v>403</v>
      </c>
      <c r="J24" s="147"/>
      <c r="K24" s="147"/>
      <c r="L24" s="147"/>
      <c r="M24" s="147"/>
      <c r="N24" s="150"/>
      <c r="O24" s="177">
        <f t="shared" si="3"/>
        <v>0</v>
      </c>
      <c r="P24" s="409"/>
    </row>
    <row r="25" spans="1:16" ht="12.75" customHeight="1">
      <c r="A25" s="145" t="s">
        <v>363</v>
      </c>
      <c r="B25" s="192" t="s">
        <v>404</v>
      </c>
      <c r="C25" s="147"/>
      <c r="D25" s="147"/>
      <c r="E25" s="147"/>
      <c r="F25" s="147"/>
      <c r="G25" s="147"/>
      <c r="H25" s="141">
        <f t="shared" si="4"/>
        <v>0</v>
      </c>
      <c r="I25" s="146" t="s">
        <v>297</v>
      </c>
      <c r="J25" s="147"/>
      <c r="K25" s="147"/>
      <c r="L25" s="147"/>
      <c r="M25" s="147"/>
      <c r="N25" s="150"/>
      <c r="O25" s="177">
        <f t="shared" si="3"/>
        <v>0</v>
      </c>
      <c r="P25" s="409"/>
    </row>
    <row r="26" spans="1:16" ht="12.75" customHeight="1">
      <c r="A26" s="138" t="s">
        <v>365</v>
      </c>
      <c r="B26" s="192" t="s">
        <v>405</v>
      </c>
      <c r="C26" s="147"/>
      <c r="D26" s="147"/>
      <c r="E26" s="147"/>
      <c r="F26" s="147"/>
      <c r="G26" s="147"/>
      <c r="H26" s="141">
        <f t="shared" si="4"/>
        <v>0</v>
      </c>
      <c r="I26" s="152"/>
      <c r="J26" s="147"/>
      <c r="K26" s="147"/>
      <c r="L26" s="147"/>
      <c r="M26" s="147"/>
      <c r="N26" s="150"/>
      <c r="O26" s="177">
        <f t="shared" si="3"/>
        <v>0</v>
      </c>
      <c r="P26" s="409"/>
    </row>
    <row r="27" spans="1:16" ht="12.75" customHeight="1">
      <c r="A27" s="145" t="s">
        <v>367</v>
      </c>
      <c r="B27" s="191" t="s">
        <v>406</v>
      </c>
      <c r="C27" s="147"/>
      <c r="D27" s="147"/>
      <c r="E27" s="147"/>
      <c r="F27" s="147"/>
      <c r="G27" s="147"/>
      <c r="H27" s="141">
        <f t="shared" si="4"/>
        <v>0</v>
      </c>
      <c r="I27" s="152"/>
      <c r="J27" s="147"/>
      <c r="K27" s="147"/>
      <c r="L27" s="147"/>
      <c r="M27" s="147"/>
      <c r="N27" s="150"/>
      <c r="O27" s="177">
        <f t="shared" si="3"/>
        <v>0</v>
      </c>
      <c r="P27" s="409"/>
    </row>
    <row r="28" spans="1:16" ht="12.75" customHeight="1">
      <c r="A28" s="138" t="s">
        <v>369</v>
      </c>
      <c r="B28" s="194" t="s">
        <v>407</v>
      </c>
      <c r="C28" s="147"/>
      <c r="D28" s="147"/>
      <c r="E28" s="147"/>
      <c r="F28" s="147"/>
      <c r="G28" s="147"/>
      <c r="H28" s="141">
        <f t="shared" si="4"/>
        <v>0</v>
      </c>
      <c r="I28" s="152"/>
      <c r="J28" s="147"/>
      <c r="K28" s="147"/>
      <c r="L28" s="147"/>
      <c r="M28" s="147"/>
      <c r="N28" s="150"/>
      <c r="O28" s="177">
        <f t="shared" si="3"/>
        <v>0</v>
      </c>
      <c r="P28" s="409"/>
    </row>
    <row r="29" spans="1:16" ht="12.75" customHeight="1">
      <c r="A29" s="145" t="s">
        <v>370</v>
      </c>
      <c r="B29" s="195" t="s">
        <v>408</v>
      </c>
      <c r="C29" s="147"/>
      <c r="D29" s="147"/>
      <c r="E29" s="147"/>
      <c r="F29" s="147"/>
      <c r="G29" s="147"/>
      <c r="H29" s="141">
        <f t="shared" si="4"/>
        <v>0</v>
      </c>
      <c r="I29" s="157"/>
      <c r="J29" s="158"/>
      <c r="K29" s="158"/>
      <c r="L29" s="158"/>
      <c r="M29" s="158"/>
      <c r="N29" s="196"/>
      <c r="O29" s="177">
        <f t="shared" si="3"/>
        <v>0</v>
      </c>
      <c r="P29" s="409"/>
    </row>
    <row r="30" spans="1:16" ht="21.75" customHeight="1">
      <c r="A30" s="160" t="s">
        <v>373</v>
      </c>
      <c r="B30" s="161" t="s">
        <v>409</v>
      </c>
      <c r="C30" s="162">
        <f aca="true" t="shared" si="5" ref="C30:H30">+C18+C24</f>
        <v>4059</v>
      </c>
      <c r="D30" s="162">
        <f t="shared" si="5"/>
        <v>0</v>
      </c>
      <c r="E30" s="162">
        <f t="shared" si="5"/>
        <v>0</v>
      </c>
      <c r="F30" s="162">
        <f t="shared" si="5"/>
        <v>0</v>
      </c>
      <c r="G30" s="162">
        <f t="shared" si="5"/>
        <v>0</v>
      </c>
      <c r="H30" s="162">
        <f t="shared" si="5"/>
        <v>4059</v>
      </c>
      <c r="I30" s="161" t="s">
        <v>410</v>
      </c>
      <c r="J30" s="162">
        <f>SUM(J18:J29)</f>
        <v>0</v>
      </c>
      <c r="K30" s="162">
        <f>SUM(K18:K29)</f>
        <v>0</v>
      </c>
      <c r="L30" s="162"/>
      <c r="M30" s="162"/>
      <c r="N30" s="197"/>
      <c r="O30" s="163">
        <f>SUM(O18:O29)</f>
        <v>0</v>
      </c>
      <c r="P30" s="409"/>
    </row>
    <row r="31" spans="1:16" ht="12.75">
      <c r="A31" s="160" t="s">
        <v>376</v>
      </c>
      <c r="B31" s="169" t="s">
        <v>411</v>
      </c>
      <c r="C31" s="170">
        <f aca="true" t="shared" si="6" ref="C31:H31">+C17+C30</f>
        <v>4059</v>
      </c>
      <c r="D31" s="170">
        <f t="shared" si="6"/>
        <v>968</v>
      </c>
      <c r="E31" s="170">
        <f t="shared" si="6"/>
        <v>4</v>
      </c>
      <c r="F31" s="170">
        <f t="shared" si="6"/>
        <v>0</v>
      </c>
      <c r="G31" s="170">
        <f t="shared" si="6"/>
        <v>381</v>
      </c>
      <c r="H31" s="171">
        <f t="shared" si="6"/>
        <v>5412</v>
      </c>
      <c r="I31" s="169" t="s">
        <v>412</v>
      </c>
      <c r="J31" s="170">
        <f aca="true" t="shared" si="7" ref="J31:O31">+J17+J30</f>
        <v>4059</v>
      </c>
      <c r="K31" s="170">
        <f t="shared" si="7"/>
        <v>968</v>
      </c>
      <c r="L31" s="170">
        <f t="shared" si="7"/>
        <v>66707</v>
      </c>
      <c r="M31" s="170">
        <f t="shared" si="7"/>
        <v>7430</v>
      </c>
      <c r="N31" s="170">
        <f t="shared" si="7"/>
        <v>16914</v>
      </c>
      <c r="O31" s="171">
        <f t="shared" si="7"/>
        <v>96078</v>
      </c>
      <c r="P31" s="409"/>
    </row>
    <row r="32" spans="1:16" ht="12.75">
      <c r="A32" s="160" t="s">
        <v>379</v>
      </c>
      <c r="B32" s="169" t="s">
        <v>377</v>
      </c>
      <c r="C32" s="170">
        <f aca="true" t="shared" si="8" ref="C32:H32">IF(C17-J17&lt;0,J17-C17,"-")</f>
        <v>4059</v>
      </c>
      <c r="D32" s="170" t="str">
        <f t="shared" si="8"/>
        <v>-</v>
      </c>
      <c r="E32" s="170">
        <f t="shared" si="8"/>
        <v>66703</v>
      </c>
      <c r="F32" s="170">
        <f t="shared" si="8"/>
        <v>7430</v>
      </c>
      <c r="G32" s="170">
        <f t="shared" si="8"/>
        <v>16533</v>
      </c>
      <c r="H32" s="171">
        <f t="shared" si="8"/>
        <v>94725</v>
      </c>
      <c r="I32" s="169" t="s">
        <v>378</v>
      </c>
      <c r="J32" s="170" t="str">
        <f aca="true" t="shared" si="9" ref="J32:O32">IF(C17-J17&gt;0,C17-J17,"-")</f>
        <v>-</v>
      </c>
      <c r="K32" s="170" t="str">
        <f t="shared" si="9"/>
        <v>-</v>
      </c>
      <c r="L32" s="170" t="str">
        <f t="shared" si="9"/>
        <v>-</v>
      </c>
      <c r="M32" s="170" t="str">
        <f t="shared" si="9"/>
        <v>-</v>
      </c>
      <c r="N32" s="170" t="str">
        <f t="shared" si="9"/>
        <v>-</v>
      </c>
      <c r="O32" s="198" t="str">
        <f t="shared" si="9"/>
        <v>-</v>
      </c>
      <c r="P32" s="409"/>
    </row>
    <row r="33" spans="1:16" ht="12.75">
      <c r="A33" s="160" t="s">
        <v>413</v>
      </c>
      <c r="B33" s="169" t="s">
        <v>380</v>
      </c>
      <c r="C33" s="170" t="str">
        <f>IF(C17+C30-J26&lt;0,J26-(C17+C30),"-")</f>
        <v>-</v>
      </c>
      <c r="D33" s="170" t="str">
        <f>IF(D17+D30-K26&lt;0,K26-(D17+D30),"-")</f>
        <v>-</v>
      </c>
      <c r="E33" s="170">
        <f>IF(E17+E30-L31&lt;0,L31-(E17+E30),"-")</f>
        <v>66703</v>
      </c>
      <c r="F33" s="170" t="str">
        <f>IF(F18-M18&lt;0,M18-F18,"-")</f>
        <v>-</v>
      </c>
      <c r="G33" s="170" t="str">
        <f>IF(G18-N18&lt;0,N18-G18,"-")</f>
        <v>-</v>
      </c>
      <c r="H33" s="171">
        <f>IF(H17+H30-O31&lt;0,O31-(H17+H30),"-")</f>
        <v>90666</v>
      </c>
      <c r="I33" s="169" t="s">
        <v>381</v>
      </c>
      <c r="J33" s="170" t="str">
        <f aca="true" t="shared" si="10" ref="J33:O33">IF(C17+C30-J31&gt;0,C17+C30-J26,"-")</f>
        <v>-</v>
      </c>
      <c r="K33" s="170" t="str">
        <f t="shared" si="10"/>
        <v>-</v>
      </c>
      <c r="L33" s="170" t="str">
        <f t="shared" si="10"/>
        <v>-</v>
      </c>
      <c r="M33" s="170" t="str">
        <f t="shared" si="10"/>
        <v>-</v>
      </c>
      <c r="N33" s="170" t="str">
        <f t="shared" si="10"/>
        <v>-</v>
      </c>
      <c r="O33" s="170" t="str">
        <f t="shared" si="10"/>
        <v>-</v>
      </c>
      <c r="P33" s="409"/>
    </row>
  </sheetData>
  <sheetProtection selectLockedCells="1" selectUnlockedCells="1"/>
  <mergeCells count="5">
    <mergeCell ref="B1:O1"/>
    <mergeCell ref="P1:P33"/>
    <mergeCell ref="A3:A4"/>
    <mergeCell ref="B3:H3"/>
    <mergeCell ref="I3:O3"/>
  </mergeCells>
  <printOptions horizontalCentered="1"/>
  <pageMargins left="0.19722222222222222" right="0.11944444444444445" top="0.4722222222222222" bottom="0.7875" header="0.5118055555555555" footer="0.5118055555555555"/>
  <pageSetup horizontalDpi="300" verticalDpi="300" orientation="landscape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="101" zoomScaleNormal="101" workbookViewId="0" topLeftCell="A1">
      <selection activeCell="M27" sqref="M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" t="s">
        <v>414</v>
      </c>
      <c r="B1" s="2"/>
      <c r="C1" s="2"/>
      <c r="D1" s="2"/>
      <c r="E1" s="199" t="s">
        <v>415</v>
      </c>
    </row>
    <row r="2" spans="1:5" ht="12.75">
      <c r="A2" s="2"/>
      <c r="B2" s="2"/>
      <c r="C2" s="2"/>
      <c r="D2" s="2"/>
      <c r="E2" s="2"/>
    </row>
    <row r="3" spans="1:5" ht="12.75">
      <c r="A3" s="3"/>
      <c r="B3" s="200"/>
      <c r="C3" s="3"/>
      <c r="D3" s="201"/>
      <c r="E3" s="200"/>
    </row>
    <row r="4" spans="1:5" ht="15.75">
      <c r="A4" s="4" t="str">
        <f>+ÖSSZEFÜGGÉSEK!A6</f>
        <v>2016. évi eredeti előirányzat BEVÉTELEK</v>
      </c>
      <c r="B4" s="202"/>
      <c r="C4" s="5"/>
      <c r="D4" s="201"/>
      <c r="E4" s="200"/>
    </row>
    <row r="5" spans="1:5" ht="12.75">
      <c r="A5" s="3"/>
      <c r="B5" s="200"/>
      <c r="C5" s="3"/>
      <c r="D5" s="201"/>
      <c r="E5" s="200"/>
    </row>
    <row r="6" spans="1:5" ht="12.75">
      <c r="A6" s="3" t="s">
        <v>2</v>
      </c>
      <c r="B6" s="200">
        <f>+'1. sz.mell.'!C63</f>
        <v>538270</v>
      </c>
      <c r="C6" s="3" t="s">
        <v>3</v>
      </c>
      <c r="D6" s="201">
        <f>+'4.sz.mell  '!C18+'5.sz.mell  '!C17</f>
        <v>538270</v>
      </c>
      <c r="E6" s="200">
        <f>+B6-D6</f>
        <v>0</v>
      </c>
    </row>
    <row r="7" spans="1:5" ht="12.75">
      <c r="A7" s="3" t="s">
        <v>416</v>
      </c>
      <c r="B7" s="200">
        <f>+'1. sz.mell.'!C87</f>
        <v>98675</v>
      </c>
      <c r="C7" s="3" t="s">
        <v>5</v>
      </c>
      <c r="D7" s="201">
        <f>+'4.sz.mell  '!C30+'5.sz.mell  '!C30</f>
        <v>98675</v>
      </c>
      <c r="E7" s="200">
        <f>+B7-D7</f>
        <v>0</v>
      </c>
    </row>
    <row r="8" spans="1:5" ht="12.75">
      <c r="A8" s="3" t="s">
        <v>417</v>
      </c>
      <c r="B8" s="200">
        <f>+'1. sz.mell.'!C88</f>
        <v>636945</v>
      </c>
      <c r="C8" s="3" t="s">
        <v>7</v>
      </c>
      <c r="D8" s="201">
        <f>+'4.sz.mell  '!C31+'5.sz.mell  '!C31</f>
        <v>636945</v>
      </c>
      <c r="E8" s="200">
        <f>+B8-D8</f>
        <v>0</v>
      </c>
    </row>
    <row r="9" spans="1:5" ht="12.75">
      <c r="A9" s="3"/>
      <c r="B9" s="200"/>
      <c r="C9" s="3"/>
      <c r="D9" s="201"/>
      <c r="E9" s="200"/>
    </row>
    <row r="10" spans="1:5" ht="15.75">
      <c r="A10" s="4" t="str">
        <f>+ÖSSZEFÜGGÉSEK!A13</f>
        <v>2016. évi előirányzat módosítások BEVÉTELEK</v>
      </c>
      <c r="B10" s="202"/>
      <c r="C10" s="5"/>
      <c r="D10" s="201"/>
      <c r="E10" s="200"/>
    </row>
    <row r="11" spans="1:5" ht="12.75">
      <c r="A11" s="3"/>
      <c r="B11" s="200"/>
      <c r="C11" s="3"/>
      <c r="D11" s="201"/>
      <c r="E11" s="200"/>
    </row>
    <row r="12" spans="1:5" ht="12.75">
      <c r="A12" s="3" t="s">
        <v>8</v>
      </c>
      <c r="B12" s="200">
        <f>+'1. sz.mell.'!D63</f>
        <v>439155</v>
      </c>
      <c r="C12" s="3" t="s">
        <v>9</v>
      </c>
      <c r="D12" s="201">
        <f>+'4.sz.mell  '!D18+'5.sz.mell  '!D17</f>
        <v>439155</v>
      </c>
      <c r="E12" s="200">
        <f>+B12-D12</f>
        <v>0</v>
      </c>
    </row>
    <row r="13" spans="1:5" ht="12.75">
      <c r="A13" s="3" t="s">
        <v>10</v>
      </c>
      <c r="B13" s="200">
        <f>+'1. sz.mell.'!D87</f>
        <v>0</v>
      </c>
      <c r="C13" s="3" t="s">
        <v>11</v>
      </c>
      <c r="D13" s="201">
        <f>+'4.sz.mell  '!D30+'5.sz.mell  '!D30</f>
        <v>0</v>
      </c>
      <c r="E13" s="200">
        <f>+B13-D13</f>
        <v>0</v>
      </c>
    </row>
    <row r="14" spans="1:5" ht="12.75">
      <c r="A14" s="3" t="s">
        <v>12</v>
      </c>
      <c r="B14" s="200">
        <f>+'1. sz.mell.'!D88</f>
        <v>439155</v>
      </c>
      <c r="C14" s="3" t="s">
        <v>13</v>
      </c>
      <c r="D14" s="201">
        <f>+'4.sz.mell  '!D31+'5.sz.mell  '!D31</f>
        <v>439155</v>
      </c>
      <c r="E14" s="200">
        <f>+B14-D14</f>
        <v>0</v>
      </c>
    </row>
    <row r="15" spans="1:5" ht="12.75">
      <c r="A15" s="3"/>
      <c r="B15" s="200"/>
      <c r="C15" s="3"/>
      <c r="D15" s="201"/>
      <c r="E15" s="200"/>
    </row>
    <row r="16" spans="1:5" ht="14.25">
      <c r="A16" s="203" t="str">
        <f>+ÖSSZEFÜGGÉSEK!A19</f>
        <v>2016. módosítás utáni módosított előrirányzatok BEVÉTELEK</v>
      </c>
      <c r="B16" s="204"/>
      <c r="C16" s="5"/>
      <c r="D16" s="201"/>
      <c r="E16" s="200"/>
    </row>
    <row r="17" spans="1:5" ht="12.75">
      <c r="A17" s="3"/>
      <c r="B17" s="200"/>
      <c r="C17" s="3"/>
      <c r="D17" s="201"/>
      <c r="E17" s="200"/>
    </row>
    <row r="18" spans="1:5" ht="12.75">
      <c r="A18" s="3" t="s">
        <v>14</v>
      </c>
      <c r="B18" s="200">
        <f>+'1. sz.mell.'!H63</f>
        <v>1098909</v>
      </c>
      <c r="C18" s="3" t="s">
        <v>15</v>
      </c>
      <c r="D18" s="201">
        <f>+'4.sz.mell  '!H18+'5.sz.mell  '!H17</f>
        <v>1098909</v>
      </c>
      <c r="E18" s="200">
        <f>+B18-D18</f>
        <v>0</v>
      </c>
    </row>
    <row r="19" spans="1:5" ht="12.75">
      <c r="A19" s="3" t="s">
        <v>16</v>
      </c>
      <c r="B19" s="200">
        <f>+'1. sz.mell.'!H87</f>
        <v>278222</v>
      </c>
      <c r="C19" s="3" t="s">
        <v>17</v>
      </c>
      <c r="D19" s="201">
        <f>+'4.sz.mell  '!H30+'5.sz.mell  '!H30</f>
        <v>278222</v>
      </c>
      <c r="E19" s="200">
        <f>+B19-D19</f>
        <v>0</v>
      </c>
    </row>
    <row r="20" spans="1:5" ht="12.75">
      <c r="A20" s="3" t="s">
        <v>18</v>
      </c>
      <c r="B20" s="200">
        <f>+'1. sz.mell.'!H88</f>
        <v>1377131</v>
      </c>
      <c r="C20" s="3" t="s">
        <v>19</v>
      </c>
      <c r="D20" s="201">
        <f>+'4.sz.mell  '!H31+'5.sz.mell  '!H31</f>
        <v>1377131</v>
      </c>
      <c r="E20" s="200">
        <f>+B20-D20</f>
        <v>0</v>
      </c>
    </row>
    <row r="21" spans="1:5" ht="12.75">
      <c r="A21" s="3"/>
      <c r="B21" s="200"/>
      <c r="C21" s="3"/>
      <c r="D21" s="201"/>
      <c r="E21" s="200"/>
    </row>
    <row r="22" spans="1:5" ht="15.75">
      <c r="A22" s="4" t="str">
        <f>+ÖSSZEFÜGGÉSEK!A25</f>
        <v>2016. évi eredeti előirányzat KIADÁSOK</v>
      </c>
      <c r="B22" s="202"/>
      <c r="C22" s="5"/>
      <c r="D22" s="201"/>
      <c r="E22" s="200"/>
    </row>
    <row r="23" spans="1:5" ht="12.75">
      <c r="A23" s="3"/>
      <c r="B23" s="200"/>
      <c r="C23" s="3"/>
      <c r="D23" s="201"/>
      <c r="E23" s="200"/>
    </row>
    <row r="24" spans="1:5" ht="12.75">
      <c r="A24" s="3" t="s">
        <v>418</v>
      </c>
      <c r="B24" s="200">
        <f>+'1. sz.mell.'!C130</f>
        <v>636945</v>
      </c>
      <c r="C24" s="3" t="s">
        <v>21</v>
      </c>
      <c r="D24" s="201">
        <f>+'4.sz.mell  '!J18+'5.sz.mell  '!J17</f>
        <v>636945</v>
      </c>
      <c r="E24" s="200">
        <f>+B24-D24</f>
        <v>0</v>
      </c>
    </row>
    <row r="25" spans="1:5" ht="12.75">
      <c r="A25" s="3" t="s">
        <v>22</v>
      </c>
      <c r="B25" s="200">
        <f>+'1. sz.mell.'!C155</f>
        <v>0</v>
      </c>
      <c r="C25" s="3" t="s">
        <v>23</v>
      </c>
      <c r="D25" s="201">
        <f>+'4.sz.mell  '!J30+'5.sz.mell  '!J30</f>
        <v>0</v>
      </c>
      <c r="E25" s="200">
        <f>+B25-D25</f>
        <v>0</v>
      </c>
    </row>
    <row r="26" spans="1:5" ht="12.75">
      <c r="A26" s="3" t="s">
        <v>24</v>
      </c>
      <c r="B26" s="200">
        <f>+'1. sz.mell.'!C156</f>
        <v>636945</v>
      </c>
      <c r="C26" s="3" t="s">
        <v>25</v>
      </c>
      <c r="D26" s="201">
        <f>+'4.sz.mell  '!J31+'5.sz.mell  '!J31</f>
        <v>636945</v>
      </c>
      <c r="E26" s="200">
        <f>+B26-D26</f>
        <v>0</v>
      </c>
    </row>
    <row r="27" spans="1:5" ht="12.75">
      <c r="A27" s="3"/>
      <c r="B27" s="200"/>
      <c r="C27" s="3"/>
      <c r="D27" s="201"/>
      <c r="E27" s="200"/>
    </row>
    <row r="28" spans="1:5" ht="15.75">
      <c r="A28" s="4" t="str">
        <f>+ÖSSZEFÜGGÉSEK!A31</f>
        <v>2016. évi előirányzat módosítások KIADÁSOK</v>
      </c>
      <c r="B28" s="202"/>
      <c r="C28" s="5"/>
      <c r="D28" s="201"/>
      <c r="E28" s="200"/>
    </row>
    <row r="29" spans="1:5" ht="12.75">
      <c r="A29" s="3"/>
      <c r="B29" s="200"/>
      <c r="C29" s="3"/>
      <c r="D29" s="201"/>
      <c r="E29" s="200"/>
    </row>
    <row r="30" spans="1:5" ht="12.75">
      <c r="A30" s="3" t="s">
        <v>26</v>
      </c>
      <c r="B30" s="200">
        <f>+'1. sz.mell.'!D130</f>
        <v>439155</v>
      </c>
      <c r="C30" s="3" t="s">
        <v>27</v>
      </c>
      <c r="D30" s="201">
        <f>+'4.sz.mell  '!K18+'5.sz.mell  '!K17</f>
        <v>439155</v>
      </c>
      <c r="E30" s="200">
        <f>+B30-D30</f>
        <v>0</v>
      </c>
    </row>
    <row r="31" spans="1:5" ht="12.75">
      <c r="A31" s="3" t="s">
        <v>28</v>
      </c>
      <c r="B31" s="200">
        <f>+'1. sz.mell.'!D155</f>
        <v>0</v>
      </c>
      <c r="C31" s="3" t="s">
        <v>29</v>
      </c>
      <c r="D31" s="201">
        <f>+'4.sz.mell  '!K30+'5.sz.mell  '!K30</f>
        <v>0</v>
      </c>
      <c r="E31" s="200">
        <f>+B31-D31</f>
        <v>0</v>
      </c>
    </row>
    <row r="32" spans="1:5" ht="12.75">
      <c r="A32" s="3" t="s">
        <v>30</v>
      </c>
      <c r="B32" s="200">
        <f>+'1. sz.mell.'!D156</f>
        <v>439155</v>
      </c>
      <c r="C32" s="3" t="s">
        <v>31</v>
      </c>
      <c r="D32" s="201">
        <f>+'4.sz.mell  '!K31+'5.sz.mell  '!K31</f>
        <v>439155</v>
      </c>
      <c r="E32" s="200">
        <f>+B32-D32</f>
        <v>0</v>
      </c>
    </row>
    <row r="33" spans="1:5" ht="12.75">
      <c r="A33" s="3"/>
      <c r="B33" s="200"/>
      <c r="C33" s="3"/>
      <c r="D33" s="201"/>
      <c r="E33" s="200"/>
    </row>
    <row r="34" spans="1:5" ht="15.75">
      <c r="A34" s="8" t="str">
        <f>+ÖSSZEFÜGGÉSEK!A37</f>
        <v>2016. módosítás utáni módosított előirányzatok KIADÁSOK</v>
      </c>
      <c r="B34" s="202"/>
      <c r="C34" s="5"/>
      <c r="D34" s="201"/>
      <c r="E34" s="200"/>
    </row>
    <row r="35" spans="1:5" ht="12.75">
      <c r="A35" s="3"/>
      <c r="B35" s="200"/>
      <c r="C35" s="3"/>
      <c r="D35" s="201"/>
      <c r="E35" s="200"/>
    </row>
    <row r="36" spans="1:5" ht="12.75">
      <c r="A36" s="3" t="s">
        <v>32</v>
      </c>
      <c r="B36" s="200">
        <f>+'1. sz.mell.'!H130</f>
        <v>1362466</v>
      </c>
      <c r="C36" s="3" t="s">
        <v>33</v>
      </c>
      <c r="D36" s="201">
        <f>+'4.sz.mell  '!O18+'5.sz.mell  '!O17</f>
        <v>1362466</v>
      </c>
      <c r="E36" s="200">
        <f>+B36-D36</f>
        <v>0</v>
      </c>
    </row>
    <row r="37" spans="1:5" ht="12.75">
      <c r="A37" s="3" t="s">
        <v>34</v>
      </c>
      <c r="B37" s="200">
        <f>+'1. sz.mell.'!H155</f>
        <v>14665</v>
      </c>
      <c r="C37" s="3" t="s">
        <v>35</v>
      </c>
      <c r="D37" s="201">
        <f>+'4.sz.mell  '!O30+'5.sz.mell  '!O30</f>
        <v>14665</v>
      </c>
      <c r="E37" s="200">
        <f>+B37-D37</f>
        <v>0</v>
      </c>
    </row>
    <row r="38" spans="1:5" ht="12.75">
      <c r="A38" s="3" t="s">
        <v>419</v>
      </c>
      <c r="B38" s="200">
        <f>+'1. sz.mell.'!H156</f>
        <v>1377131</v>
      </c>
      <c r="C38" s="3" t="s">
        <v>37</v>
      </c>
      <c r="D38" s="201">
        <f>+'4.sz.mell  '!O31+'5.sz.mell  '!O31</f>
        <v>1377131</v>
      </c>
      <c r="E38" s="200">
        <f>+B38-D38</f>
        <v>0</v>
      </c>
    </row>
  </sheetData>
  <sheetProtection sheet="1" objects="1" scenarios="1"/>
  <conditionalFormatting sqref="E3:E38">
    <cfRule type="cellIs" priority="1" dxfId="0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L23"/>
  <sheetViews>
    <sheetView zoomScale="101" zoomScaleNormal="101" workbookViewId="0" topLeftCell="A1">
      <selection activeCell="I19" sqref="I19"/>
    </sheetView>
  </sheetViews>
  <sheetFormatPr defaultColWidth="9.00390625" defaultRowHeight="12.75"/>
  <cols>
    <col min="1" max="1" width="47.125" style="205" customWidth="1"/>
    <col min="2" max="2" width="14.50390625" style="206" customWidth="1"/>
    <col min="3" max="3" width="14.625" style="206" customWidth="1"/>
    <col min="4" max="4" width="15.875" style="206" customWidth="1"/>
    <col min="5" max="5" width="17.50390625" style="206" customWidth="1"/>
    <col min="6" max="6" width="15.50390625" style="206" customWidth="1"/>
    <col min="7" max="9" width="12.625" style="206" customWidth="1"/>
    <col min="10" max="10" width="17.00390625" style="124" customWidth="1"/>
    <col min="11" max="12" width="12.875" style="206" customWidth="1"/>
    <col min="13" max="13" width="13.875" style="206" customWidth="1"/>
    <col min="14" max="16384" width="9.375" style="206" customWidth="1"/>
  </cols>
  <sheetData>
    <row r="1" spans="1:10" ht="25.5" customHeight="1">
      <c r="A1" s="412" t="s">
        <v>420</v>
      </c>
      <c r="B1" s="412"/>
      <c r="C1" s="412"/>
      <c r="D1" s="412"/>
      <c r="E1" s="412"/>
      <c r="F1" s="412"/>
      <c r="G1" s="412"/>
      <c r="H1" s="412"/>
      <c r="I1" s="412"/>
      <c r="J1" s="412"/>
    </row>
    <row r="2" spans="1:10" ht="22.5" customHeight="1">
      <c r="A2" s="125"/>
      <c r="B2" s="124"/>
      <c r="C2" s="124"/>
      <c r="D2" s="124"/>
      <c r="E2" s="124"/>
      <c r="F2" s="124"/>
      <c r="G2" s="124"/>
      <c r="H2" s="124"/>
      <c r="I2" s="124"/>
      <c r="J2" s="207" t="s">
        <v>321</v>
      </c>
    </row>
    <row r="3" spans="1:10" s="209" customFormat="1" ht="44.25" customHeight="1">
      <c r="A3" s="127" t="s">
        <v>421</v>
      </c>
      <c r="B3" s="128" t="s">
        <v>422</v>
      </c>
      <c r="C3" s="128" t="s">
        <v>423</v>
      </c>
      <c r="D3" s="128" t="str">
        <f>+CONCATENATE("Felhasználás   ",LEFT(ÖSSZEFÜGGÉSEK!A6,4)-1,". XII. 31-ig")</f>
        <v>Felhasználás   2015. XII. 31-ig</v>
      </c>
      <c r="E3" s="128" t="str">
        <f>+CONCATENATE(LEFT(ÖSSZEFÜGGÉSEK!A6,4),". évi",CHAR(10),"eredeti előirányzat")</f>
        <v>2016. évi
eredeti előirányzat</v>
      </c>
      <c r="F3" s="128" t="str">
        <f>+CONCATENATE("1. sz. módosítás",CHAR(10),LEFT(ÖSSZEFÜGGÉSEK!A6,4),".
(±)")</f>
        <v>1. sz. módosítás
2016.
(±)</v>
      </c>
      <c r="G3" s="13" t="s">
        <v>45</v>
      </c>
      <c r="H3" s="13" t="s">
        <v>424</v>
      </c>
      <c r="I3" s="13" t="s">
        <v>425</v>
      </c>
      <c r="J3" s="208" t="str">
        <f>+CONCATENATE(LEFT(ÖSSZEFÜGGÉSEK!C5,4),"2016.12.31.",CHAR(10),"Módosítás utáni")</f>
        <v>2016.12.31.
Módosítás utáni</v>
      </c>
    </row>
    <row r="4" spans="1:10" s="124" customFormat="1" ht="12" customHeight="1">
      <c r="A4" s="210" t="s">
        <v>48</v>
      </c>
      <c r="B4" s="211" t="s">
        <v>49</v>
      </c>
      <c r="C4" s="211" t="s">
        <v>50</v>
      </c>
      <c r="D4" s="211" t="s">
        <v>51</v>
      </c>
      <c r="E4" s="211" t="s">
        <v>52</v>
      </c>
      <c r="F4" s="211" t="s">
        <v>53</v>
      </c>
      <c r="G4" s="211" t="s">
        <v>54</v>
      </c>
      <c r="H4" s="212" t="s">
        <v>325</v>
      </c>
      <c r="I4" s="212" t="s">
        <v>326</v>
      </c>
      <c r="J4" s="213" t="s">
        <v>426</v>
      </c>
    </row>
    <row r="5" spans="1:10" ht="15.75" customHeight="1">
      <c r="A5" s="214" t="s">
        <v>427</v>
      </c>
      <c r="B5" s="215">
        <v>635</v>
      </c>
      <c r="C5" s="216"/>
      <c r="D5" s="215"/>
      <c r="E5" s="215">
        <v>635</v>
      </c>
      <c r="F5" s="215"/>
      <c r="G5" s="215"/>
      <c r="H5" s="217"/>
      <c r="I5" s="217">
        <v>-366</v>
      </c>
      <c r="J5" s="218">
        <f aca="true" t="shared" si="0" ref="J5:J22">E5+F5+G5+H5+I5</f>
        <v>269</v>
      </c>
    </row>
    <row r="6" spans="1:10" ht="15.75" customHeight="1">
      <c r="A6" s="219" t="s">
        <v>428</v>
      </c>
      <c r="B6" s="215"/>
      <c r="C6" s="216"/>
      <c r="D6" s="215"/>
      <c r="E6" s="215"/>
      <c r="F6" s="215">
        <v>968</v>
      </c>
      <c r="G6" s="215"/>
      <c r="H6" s="217"/>
      <c r="I6" s="217"/>
      <c r="J6" s="218">
        <f t="shared" si="0"/>
        <v>968</v>
      </c>
    </row>
    <row r="7" spans="1:10" ht="15.75" customHeight="1">
      <c r="A7" s="214" t="s">
        <v>429</v>
      </c>
      <c r="B7" s="215"/>
      <c r="C7" s="216"/>
      <c r="D7" s="215"/>
      <c r="E7" s="215"/>
      <c r="F7" s="215"/>
      <c r="G7" s="215">
        <v>17</v>
      </c>
      <c r="H7" s="217">
        <v>25</v>
      </c>
      <c r="I7" s="217">
        <v>7</v>
      </c>
      <c r="J7" s="218">
        <f t="shared" si="0"/>
        <v>49</v>
      </c>
    </row>
    <row r="8" spans="1:10" ht="21.75" customHeight="1">
      <c r="A8" s="220" t="s">
        <v>430</v>
      </c>
      <c r="B8" s="215"/>
      <c r="C8" s="216"/>
      <c r="D8" s="215"/>
      <c r="E8" s="215"/>
      <c r="F8" s="215"/>
      <c r="G8" s="215"/>
      <c r="H8" s="217">
        <v>36</v>
      </c>
      <c r="I8" s="217"/>
      <c r="J8" s="218">
        <f t="shared" si="0"/>
        <v>36</v>
      </c>
    </row>
    <row r="9" spans="1:10" ht="15.75" customHeight="1">
      <c r="A9" s="214" t="s">
        <v>431</v>
      </c>
      <c r="B9" s="215"/>
      <c r="C9" s="216"/>
      <c r="D9" s="215"/>
      <c r="E9" s="215"/>
      <c r="F9" s="215"/>
      <c r="G9" s="215"/>
      <c r="H9" s="217">
        <v>7424</v>
      </c>
      <c r="I9" s="217">
        <v>2108</v>
      </c>
      <c r="J9" s="218">
        <f t="shared" si="0"/>
        <v>9532</v>
      </c>
    </row>
    <row r="10" spans="1:10" ht="15.75" customHeight="1">
      <c r="A10" s="220" t="s">
        <v>432</v>
      </c>
      <c r="B10" s="215"/>
      <c r="C10" s="216"/>
      <c r="D10" s="215"/>
      <c r="E10" s="215"/>
      <c r="F10" s="215"/>
      <c r="G10" s="215"/>
      <c r="H10" s="217">
        <v>122</v>
      </c>
      <c r="I10" s="217"/>
      <c r="J10" s="218">
        <f t="shared" si="0"/>
        <v>122</v>
      </c>
    </row>
    <row r="11" spans="1:10" ht="15.75" customHeight="1">
      <c r="A11" s="214" t="s">
        <v>433</v>
      </c>
      <c r="B11" s="215"/>
      <c r="C11" s="216"/>
      <c r="D11" s="215"/>
      <c r="E11" s="215"/>
      <c r="F11" s="215"/>
      <c r="G11" s="215"/>
      <c r="H11" s="217">
        <v>381</v>
      </c>
      <c r="I11" s="217"/>
      <c r="J11" s="218">
        <f t="shared" si="0"/>
        <v>381</v>
      </c>
    </row>
    <row r="12" spans="1:10" ht="15.75" customHeight="1">
      <c r="A12" s="214" t="s">
        <v>434</v>
      </c>
      <c r="B12" s="215"/>
      <c r="C12" s="216"/>
      <c r="D12" s="215"/>
      <c r="E12" s="215"/>
      <c r="F12" s="215"/>
      <c r="G12" s="215"/>
      <c r="H12" s="217"/>
      <c r="I12" s="217">
        <v>2958</v>
      </c>
      <c r="J12" s="218">
        <f t="shared" si="0"/>
        <v>2958</v>
      </c>
    </row>
    <row r="13" spans="1:10" ht="15.75" customHeight="1">
      <c r="A13" s="214" t="s">
        <v>435</v>
      </c>
      <c r="B13" s="215"/>
      <c r="C13" s="216"/>
      <c r="D13" s="215"/>
      <c r="E13" s="215"/>
      <c r="F13" s="215"/>
      <c r="G13" s="215"/>
      <c r="H13" s="217"/>
      <c r="I13" s="217">
        <v>262</v>
      </c>
      <c r="J13" s="218">
        <f t="shared" si="0"/>
        <v>262</v>
      </c>
    </row>
    <row r="14" spans="1:10" ht="15.75" customHeight="1">
      <c r="A14" s="214" t="s">
        <v>436</v>
      </c>
      <c r="B14" s="215"/>
      <c r="C14" s="216"/>
      <c r="D14" s="215"/>
      <c r="E14" s="215"/>
      <c r="F14" s="215"/>
      <c r="G14" s="215"/>
      <c r="H14" s="217"/>
      <c r="I14" s="217">
        <v>319</v>
      </c>
      <c r="J14" s="218">
        <f t="shared" si="0"/>
        <v>319</v>
      </c>
    </row>
    <row r="15" spans="1:10" ht="15.75" customHeight="1">
      <c r="A15" s="214" t="s">
        <v>437</v>
      </c>
      <c r="B15" s="215"/>
      <c r="C15" s="216"/>
      <c r="D15" s="215"/>
      <c r="E15" s="215"/>
      <c r="F15" s="215"/>
      <c r="G15" s="215"/>
      <c r="H15" s="217"/>
      <c r="I15" s="217">
        <v>6950</v>
      </c>
      <c r="J15" s="218">
        <f t="shared" si="0"/>
        <v>6950</v>
      </c>
    </row>
    <row r="16" spans="1:10" ht="15.75" customHeight="1">
      <c r="A16" s="214" t="s">
        <v>438</v>
      </c>
      <c r="B16" s="215"/>
      <c r="C16" s="216"/>
      <c r="D16" s="215"/>
      <c r="E16" s="215"/>
      <c r="F16" s="215"/>
      <c r="G16" s="215"/>
      <c r="H16" s="217"/>
      <c r="I16" s="217">
        <v>1389</v>
      </c>
      <c r="J16" s="218">
        <f t="shared" si="0"/>
        <v>1389</v>
      </c>
    </row>
    <row r="17" spans="1:10" ht="15.75" customHeight="1">
      <c r="A17" s="214" t="s">
        <v>439</v>
      </c>
      <c r="B17" s="215"/>
      <c r="C17" s="216"/>
      <c r="D17" s="215"/>
      <c r="E17" s="215"/>
      <c r="F17" s="215"/>
      <c r="G17" s="215"/>
      <c r="H17" s="217"/>
      <c r="I17" s="217">
        <v>75</v>
      </c>
      <c r="J17" s="218">
        <f t="shared" si="0"/>
        <v>75</v>
      </c>
    </row>
    <row r="18" spans="1:10" ht="15.75" customHeight="1">
      <c r="A18" s="214" t="s">
        <v>440</v>
      </c>
      <c r="B18" s="215"/>
      <c r="C18" s="216"/>
      <c r="D18" s="215"/>
      <c r="E18" s="215"/>
      <c r="F18" s="215"/>
      <c r="G18" s="215"/>
      <c r="H18" s="217"/>
      <c r="I18" s="217">
        <v>100</v>
      </c>
      <c r="J18" s="218">
        <f t="shared" si="0"/>
        <v>100</v>
      </c>
    </row>
    <row r="19" spans="1:10" ht="15.75" customHeight="1">
      <c r="A19" s="214"/>
      <c r="B19" s="215"/>
      <c r="C19" s="216"/>
      <c r="D19" s="215"/>
      <c r="E19" s="215"/>
      <c r="F19" s="215"/>
      <c r="G19" s="215"/>
      <c r="H19" s="217"/>
      <c r="I19" s="217"/>
      <c r="J19" s="218">
        <f t="shared" si="0"/>
        <v>0</v>
      </c>
    </row>
    <row r="20" spans="1:10" ht="15.75" customHeight="1">
      <c r="A20" s="214"/>
      <c r="B20" s="215"/>
      <c r="C20" s="216"/>
      <c r="D20" s="215"/>
      <c r="E20" s="215"/>
      <c r="F20" s="215"/>
      <c r="G20" s="215"/>
      <c r="H20" s="217"/>
      <c r="I20" s="217"/>
      <c r="J20" s="218">
        <f t="shared" si="0"/>
        <v>0</v>
      </c>
    </row>
    <row r="21" spans="1:10" ht="15.75" customHeight="1">
      <c r="A21" s="214"/>
      <c r="B21" s="215"/>
      <c r="C21" s="216"/>
      <c r="D21" s="215"/>
      <c r="E21" s="215"/>
      <c r="F21" s="215"/>
      <c r="G21" s="215"/>
      <c r="H21" s="217"/>
      <c r="I21" s="217"/>
      <c r="J21" s="218">
        <f t="shared" si="0"/>
        <v>0</v>
      </c>
    </row>
    <row r="22" spans="1:10" ht="15.75" customHeight="1">
      <c r="A22" s="154"/>
      <c r="B22" s="221"/>
      <c r="C22" s="222"/>
      <c r="D22" s="221"/>
      <c r="E22" s="221"/>
      <c r="F22" s="221"/>
      <c r="G22" s="221"/>
      <c r="H22" s="223"/>
      <c r="I22" s="223"/>
      <c r="J22" s="218">
        <f t="shared" si="0"/>
        <v>0</v>
      </c>
    </row>
    <row r="23" spans="1:12" s="229" customFormat="1" ht="18" customHeight="1">
      <c r="A23" s="224" t="s">
        <v>441</v>
      </c>
      <c r="B23" s="225">
        <f>SUM(B5:B22)</f>
        <v>635</v>
      </c>
      <c r="C23" s="226"/>
      <c r="D23" s="225">
        <f aca="true" t="shared" si="1" ref="D23:J23">SUM(D5:D22)</f>
        <v>0</v>
      </c>
      <c r="E23" s="225">
        <f t="shared" si="1"/>
        <v>635</v>
      </c>
      <c r="F23" s="225">
        <f t="shared" si="1"/>
        <v>968</v>
      </c>
      <c r="G23" s="225">
        <f t="shared" si="1"/>
        <v>17</v>
      </c>
      <c r="H23" s="225">
        <f t="shared" si="1"/>
        <v>7988</v>
      </c>
      <c r="I23" s="225">
        <f t="shared" si="1"/>
        <v>13802</v>
      </c>
      <c r="J23" s="227">
        <f t="shared" si="1"/>
        <v>23410</v>
      </c>
      <c r="K23" s="228"/>
      <c r="L23" s="228"/>
    </row>
  </sheetData>
  <sheetProtection selectLockedCells="1" selectUnlockedCells="1"/>
  <mergeCells count="1">
    <mergeCell ref="A1:J1"/>
  </mergeCells>
  <printOptions horizontalCentered="1"/>
  <pageMargins left="0.5" right="0.6520833333333333" top="1.1694444444444443" bottom="0.9840277777777777" header="0.7875" footer="0.5118055555555555"/>
  <pageSetup horizontalDpi="300" verticalDpi="300" orientation="landscape" paperSize="9" scale="81"/>
  <headerFooter alignWithMargins="0">
    <oddHeader>&amp;R&amp;"Times New Roman CE,Félkövér dőlt"&amp;11 6. melléklet 
"6. melléklet"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25"/>
  <sheetViews>
    <sheetView zoomScale="101" zoomScaleNormal="101" workbookViewId="0" topLeftCell="A1">
      <selection activeCell="A12" sqref="A12"/>
    </sheetView>
  </sheetViews>
  <sheetFormatPr defaultColWidth="9.00390625" defaultRowHeight="12.75"/>
  <cols>
    <col min="1" max="1" width="35.125" style="0" customWidth="1"/>
    <col min="3" max="3" width="14.50390625" style="0" customWidth="1"/>
    <col min="4" max="4" width="12.875" style="0" customWidth="1"/>
    <col min="5" max="5" width="11.625" style="0" customWidth="1"/>
    <col min="6" max="9" width="11.375" style="0" customWidth="1"/>
    <col min="10" max="10" width="14.50390625" style="0" customWidth="1"/>
  </cols>
  <sheetData>
    <row r="1" spans="1:10" ht="12.75" customHeight="1">
      <c r="A1" s="412" t="s">
        <v>442</v>
      </c>
      <c r="B1" s="412"/>
      <c r="C1" s="412"/>
      <c r="D1" s="412"/>
      <c r="E1" s="412"/>
      <c r="F1" s="412"/>
      <c r="G1" s="412"/>
      <c r="H1" s="412"/>
      <c r="I1" s="412"/>
      <c r="J1" s="412"/>
    </row>
    <row r="2" spans="1:10" ht="27">
      <c r="A2" s="125"/>
      <c r="B2" s="124"/>
      <c r="C2" s="124"/>
      <c r="D2" s="124"/>
      <c r="E2" s="124"/>
      <c r="F2" s="124"/>
      <c r="G2" s="124"/>
      <c r="H2" s="124"/>
      <c r="I2" s="124"/>
      <c r="J2" s="230" t="s">
        <v>321</v>
      </c>
    </row>
    <row r="3" spans="1:10" ht="48">
      <c r="A3" s="127" t="s">
        <v>443</v>
      </c>
      <c r="B3" s="128" t="s">
        <v>422</v>
      </c>
      <c r="C3" s="128" t="s">
        <v>423</v>
      </c>
      <c r="D3" s="128" t="str">
        <f>+'[1]3.sz.mell.'!D3</f>
        <v>Felhasználás   2015. XII. 31-ig</v>
      </c>
      <c r="E3" s="128" t="str">
        <f>+CONCATENATE(LEFT(ÖSSZEFÜGGÉSEK!A6,4),". évi",CHAR(10),"eredeti előirányzat")</f>
        <v>2016. évi
eredeti előirányzat</v>
      </c>
      <c r="F3" s="128" t="str">
        <f>+CONCATENATE("1. sz. módosítás",CHAR(10),LEFT(ÖSSZEFÜGGÉSEK!A6,4),".
(±)")</f>
        <v>1. sz. módosítás
2016.
(±)</v>
      </c>
      <c r="G3" s="13" t="s">
        <v>45</v>
      </c>
      <c r="H3" s="13" t="s">
        <v>46</v>
      </c>
      <c r="I3" s="13" t="s">
        <v>444</v>
      </c>
      <c r="J3" s="231" t="str">
        <f>+CONCATENATE(LEFT(ÖSSZEFÜGGÉSEK!C5,4),"2016.12.31.",CHAR(10),"Módosítás utáni")</f>
        <v>2016.12.31.
Módosítás utáni</v>
      </c>
    </row>
    <row r="4" spans="1:10" ht="12.75">
      <c r="A4" s="210" t="s">
        <v>48</v>
      </c>
      <c r="B4" s="211" t="s">
        <v>49</v>
      </c>
      <c r="C4" s="211" t="s">
        <v>50</v>
      </c>
      <c r="D4" s="211" t="s">
        <v>51</v>
      </c>
      <c r="E4" s="211" t="s">
        <v>52</v>
      </c>
      <c r="F4" s="211" t="s">
        <v>53</v>
      </c>
      <c r="G4" s="212" t="s">
        <v>54</v>
      </c>
      <c r="H4" s="212" t="s">
        <v>325</v>
      </c>
      <c r="I4" s="212" t="s">
        <v>326</v>
      </c>
      <c r="J4" s="213" t="s">
        <v>426</v>
      </c>
    </row>
    <row r="5" spans="1:10" ht="12.75">
      <c r="A5" s="232" t="s">
        <v>445</v>
      </c>
      <c r="B5" s="233"/>
      <c r="C5" s="234" t="s">
        <v>446</v>
      </c>
      <c r="D5" s="233"/>
      <c r="E5" s="233"/>
      <c r="F5" s="233"/>
      <c r="G5" s="233">
        <v>1765</v>
      </c>
      <c r="H5" s="235">
        <v>-1765</v>
      </c>
      <c r="I5" s="235"/>
      <c r="J5" s="236">
        <f aca="true" t="shared" si="0" ref="J5:J24">SUM(E5:I5)</f>
        <v>0</v>
      </c>
    </row>
    <row r="6" spans="1:10" ht="23.25" customHeight="1">
      <c r="A6" s="232" t="s">
        <v>447</v>
      </c>
      <c r="B6" s="233"/>
      <c r="C6" s="234" t="s">
        <v>446</v>
      </c>
      <c r="D6" s="233"/>
      <c r="E6" s="233"/>
      <c r="F6" s="233"/>
      <c r="G6" s="233">
        <v>40</v>
      </c>
      <c r="H6" s="235"/>
      <c r="I6" s="235"/>
      <c r="J6" s="236">
        <f t="shared" si="0"/>
        <v>40</v>
      </c>
    </row>
    <row r="7" spans="1:10" ht="12.75">
      <c r="A7" s="232" t="s">
        <v>448</v>
      </c>
      <c r="B7" s="233"/>
      <c r="C7" s="234" t="s">
        <v>446</v>
      </c>
      <c r="D7" s="233"/>
      <c r="E7" s="233"/>
      <c r="F7" s="233"/>
      <c r="G7" s="233">
        <v>407</v>
      </c>
      <c r="H7" s="235"/>
      <c r="I7" s="235"/>
      <c r="J7" s="236">
        <f t="shared" si="0"/>
        <v>407</v>
      </c>
    </row>
    <row r="8" spans="1:10" ht="12.75">
      <c r="A8" s="232" t="s">
        <v>449</v>
      </c>
      <c r="B8" s="233"/>
      <c r="C8" s="234" t="s">
        <v>446</v>
      </c>
      <c r="D8" s="233"/>
      <c r="E8" s="233"/>
      <c r="F8" s="233"/>
      <c r="G8" s="233">
        <v>60</v>
      </c>
      <c r="H8" s="235"/>
      <c r="I8" s="235"/>
      <c r="J8" s="236">
        <f t="shared" si="0"/>
        <v>60</v>
      </c>
    </row>
    <row r="9" spans="1:10" ht="12.75">
      <c r="A9" s="232" t="s">
        <v>450</v>
      </c>
      <c r="B9" s="233"/>
      <c r="C9" s="234" t="s">
        <v>446</v>
      </c>
      <c r="D9" s="233"/>
      <c r="E9" s="233"/>
      <c r="F9" s="233"/>
      <c r="G9" s="233">
        <v>1497</v>
      </c>
      <c r="H9" s="235"/>
      <c r="I9" s="235"/>
      <c r="J9" s="236">
        <f t="shared" si="0"/>
        <v>1497</v>
      </c>
    </row>
    <row r="10" spans="1:10" ht="24">
      <c r="A10" s="232" t="s">
        <v>451</v>
      </c>
      <c r="B10" s="233"/>
      <c r="C10" s="234" t="s">
        <v>446</v>
      </c>
      <c r="D10" s="233"/>
      <c r="E10" s="233"/>
      <c r="F10" s="233"/>
      <c r="G10" s="233">
        <v>377</v>
      </c>
      <c r="H10" s="235"/>
      <c r="I10" s="235">
        <v>1236</v>
      </c>
      <c r="J10" s="236">
        <f t="shared" si="0"/>
        <v>1613</v>
      </c>
    </row>
    <row r="11" spans="1:10" ht="12.75">
      <c r="A11" s="232" t="s">
        <v>452</v>
      </c>
      <c r="B11" s="233"/>
      <c r="C11" s="234" t="s">
        <v>446</v>
      </c>
      <c r="D11" s="233"/>
      <c r="E11" s="233"/>
      <c r="F11" s="233"/>
      <c r="G11" s="235"/>
      <c r="H11" s="235">
        <v>835</v>
      </c>
      <c r="I11" s="235">
        <v>1665</v>
      </c>
      <c r="J11" s="236">
        <f t="shared" si="0"/>
        <v>2500</v>
      </c>
    </row>
    <row r="12" spans="1:10" ht="12.75">
      <c r="A12" s="232" t="s">
        <v>453</v>
      </c>
      <c r="B12" s="233"/>
      <c r="C12" s="234" t="s">
        <v>446</v>
      </c>
      <c r="D12" s="233"/>
      <c r="E12" s="233"/>
      <c r="F12" s="233"/>
      <c r="G12" s="235"/>
      <c r="H12" s="235">
        <v>293</v>
      </c>
      <c r="I12" s="235"/>
      <c r="J12" s="236">
        <f t="shared" si="0"/>
        <v>293</v>
      </c>
    </row>
    <row r="13" spans="1:10" ht="12.75">
      <c r="A13" s="232" t="s">
        <v>454</v>
      </c>
      <c r="B13" s="233"/>
      <c r="C13" s="234" t="s">
        <v>446</v>
      </c>
      <c r="D13" s="233"/>
      <c r="E13" s="233"/>
      <c r="F13" s="233"/>
      <c r="G13" s="235"/>
      <c r="H13" s="235">
        <v>79</v>
      </c>
      <c r="I13" s="235"/>
      <c r="J13" s="236">
        <f t="shared" si="0"/>
        <v>79</v>
      </c>
    </row>
    <row r="14" spans="1:10" ht="12.75">
      <c r="A14" s="232"/>
      <c r="B14" s="233"/>
      <c r="C14" s="234"/>
      <c r="D14" s="233"/>
      <c r="E14" s="233"/>
      <c r="F14" s="233"/>
      <c r="G14" s="235"/>
      <c r="H14" s="235"/>
      <c r="I14" s="235"/>
      <c r="J14" s="236">
        <f t="shared" si="0"/>
        <v>0</v>
      </c>
    </row>
    <row r="15" spans="1:10" ht="12.75">
      <c r="A15" s="232"/>
      <c r="B15" s="233"/>
      <c r="C15" s="234"/>
      <c r="D15" s="233"/>
      <c r="E15" s="233"/>
      <c r="F15" s="233"/>
      <c r="G15" s="235"/>
      <c r="H15" s="235"/>
      <c r="I15" s="235"/>
      <c r="J15" s="236">
        <f t="shared" si="0"/>
        <v>0</v>
      </c>
    </row>
    <row r="16" spans="1:10" ht="12.75">
      <c r="A16" s="232"/>
      <c r="B16" s="233"/>
      <c r="C16" s="234"/>
      <c r="D16" s="233"/>
      <c r="E16" s="233"/>
      <c r="F16" s="233"/>
      <c r="G16" s="235"/>
      <c r="H16" s="235"/>
      <c r="I16" s="235"/>
      <c r="J16" s="236">
        <f t="shared" si="0"/>
        <v>0</v>
      </c>
    </row>
    <row r="17" spans="1:10" ht="12.75">
      <c r="A17" s="232"/>
      <c r="B17" s="233"/>
      <c r="C17" s="234"/>
      <c r="D17" s="233"/>
      <c r="E17" s="233"/>
      <c r="F17" s="233"/>
      <c r="G17" s="235"/>
      <c r="H17" s="235"/>
      <c r="I17" s="235"/>
      <c r="J17" s="236">
        <f t="shared" si="0"/>
        <v>0</v>
      </c>
    </row>
    <row r="18" spans="1:10" ht="12.75">
      <c r="A18" s="232"/>
      <c r="B18" s="233"/>
      <c r="C18" s="234"/>
      <c r="D18" s="233"/>
      <c r="E18" s="233"/>
      <c r="F18" s="233"/>
      <c r="G18" s="235"/>
      <c r="H18" s="235"/>
      <c r="I18" s="235"/>
      <c r="J18" s="236">
        <f t="shared" si="0"/>
        <v>0</v>
      </c>
    </row>
    <row r="19" spans="1:10" ht="12.75">
      <c r="A19" s="232"/>
      <c r="B19" s="233"/>
      <c r="C19" s="234"/>
      <c r="D19" s="233"/>
      <c r="E19" s="233"/>
      <c r="F19" s="233"/>
      <c r="G19" s="235"/>
      <c r="H19" s="235"/>
      <c r="I19" s="235"/>
      <c r="J19" s="236">
        <f t="shared" si="0"/>
        <v>0</v>
      </c>
    </row>
    <row r="20" spans="1:10" ht="12.75">
      <c r="A20" s="232"/>
      <c r="B20" s="233"/>
      <c r="C20" s="234"/>
      <c r="D20" s="233"/>
      <c r="E20" s="233"/>
      <c r="F20" s="233"/>
      <c r="G20" s="235"/>
      <c r="H20" s="235"/>
      <c r="I20" s="235"/>
      <c r="J20" s="236">
        <f t="shared" si="0"/>
        <v>0</v>
      </c>
    </row>
    <row r="21" spans="1:10" ht="12.75">
      <c r="A21" s="232"/>
      <c r="B21" s="233"/>
      <c r="C21" s="234"/>
      <c r="D21" s="233"/>
      <c r="E21" s="233"/>
      <c r="F21" s="233"/>
      <c r="G21" s="235"/>
      <c r="H21" s="235"/>
      <c r="I21" s="235"/>
      <c r="J21" s="236">
        <f t="shared" si="0"/>
        <v>0</v>
      </c>
    </row>
    <row r="22" spans="1:10" ht="12.75">
      <c r="A22" s="232"/>
      <c r="B22" s="233"/>
      <c r="C22" s="234"/>
      <c r="D22" s="233"/>
      <c r="E22" s="233"/>
      <c r="F22" s="233"/>
      <c r="G22" s="235"/>
      <c r="H22" s="235"/>
      <c r="I22" s="235"/>
      <c r="J22" s="236">
        <f t="shared" si="0"/>
        <v>0</v>
      </c>
    </row>
    <row r="23" spans="1:10" ht="12.75">
      <c r="A23" s="232"/>
      <c r="B23" s="233"/>
      <c r="C23" s="234"/>
      <c r="D23" s="233"/>
      <c r="E23" s="233"/>
      <c r="F23" s="233"/>
      <c r="G23" s="235"/>
      <c r="H23" s="235"/>
      <c r="I23" s="235"/>
      <c r="J23" s="236">
        <f t="shared" si="0"/>
        <v>0</v>
      </c>
    </row>
    <row r="24" spans="1:10" ht="12.75">
      <c r="A24" s="237"/>
      <c r="B24" s="238"/>
      <c r="C24" s="239"/>
      <c r="D24" s="238"/>
      <c r="E24" s="238"/>
      <c r="F24" s="238"/>
      <c r="G24" s="240"/>
      <c r="H24" s="240"/>
      <c r="I24" s="240"/>
      <c r="J24" s="236">
        <f t="shared" si="0"/>
        <v>0</v>
      </c>
    </row>
    <row r="25" spans="1:10" ht="12.75">
      <c r="A25" s="224" t="s">
        <v>441</v>
      </c>
      <c r="B25" s="241">
        <f>SUM(B5:B24)</f>
        <v>0</v>
      </c>
      <c r="C25" s="242"/>
      <c r="D25" s="241">
        <f>SUM(D5:D24)</f>
        <v>0</v>
      </c>
      <c r="E25" s="241"/>
      <c r="F25" s="241">
        <f>SUM(F5:F24)</f>
        <v>0</v>
      </c>
      <c r="G25" s="243">
        <f>SUM(G5:G24)</f>
        <v>4146</v>
      </c>
      <c r="H25" s="243">
        <f>SUM(H5:H24)</f>
        <v>-558</v>
      </c>
      <c r="I25" s="243">
        <f>SUM(I5:I24)</f>
        <v>2901</v>
      </c>
      <c r="J25" s="243">
        <f>SUM(J5:J24)</f>
        <v>6489</v>
      </c>
    </row>
  </sheetData>
  <sheetProtection selectLockedCells="1" selectUnlockedCells="1"/>
  <mergeCells count="1">
    <mergeCell ref="A1:J1"/>
  </mergeCells>
  <printOptions/>
  <pageMargins left="0.7" right="0.7" top="1.0833333333333333" bottom="0.75" header="0.75" footer="0.5118055555555555"/>
  <pageSetup horizontalDpi="300" verticalDpi="300" orientation="landscape" paperSize="9"/>
  <headerFooter alignWithMargins="0">
    <oddHeader>&amp;R&amp;"Times New Roman,Normál"&amp;12 7. melléklet
"7. melléklet"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Titkárság</cp:lastModifiedBy>
  <dcterms:created xsi:type="dcterms:W3CDTF">2017-02-28T13:21:25Z</dcterms:created>
  <dcterms:modified xsi:type="dcterms:W3CDTF">2017-03-01T08:48:55Z</dcterms:modified>
  <cp:category/>
  <cp:version/>
  <cp:contentType/>
  <cp:contentStatus/>
</cp:coreProperties>
</file>