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315" windowWidth="19440" windowHeight="7065" activeTab="1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 sz. mell." sheetId="3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2">'2.1.sz.mell  '!$A$1:$I$23</definedName>
    <definedName name="_xlnm.Print_Area" localSheetId="5">'4. sz.mell '!$A$1:$N$34</definedName>
    <definedName name="_xlnm.Print_Area" localSheetId="8">'7.sz.mell.'!$A$1:$J$15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5621"/>
</workbook>
</file>

<file path=xl/calcChain.xml><?xml version="1.0" encoding="utf-8"?>
<calcChain xmlns="http://schemas.openxmlformats.org/spreadsheetml/2006/main">
  <c r="M18" i="19" l="1"/>
  <c r="M19" i="19"/>
  <c r="M15" i="19"/>
  <c r="M16" i="19"/>
  <c r="M9" i="19"/>
  <c r="M10" i="19"/>
  <c r="D25" i="19"/>
  <c r="E25" i="19"/>
  <c r="F25" i="19"/>
  <c r="G25" i="19"/>
  <c r="H25" i="19"/>
  <c r="I25" i="19"/>
  <c r="J25" i="19"/>
  <c r="K25" i="19"/>
  <c r="L25" i="19"/>
  <c r="M25" i="19"/>
  <c r="E24" i="19"/>
  <c r="F24" i="19"/>
  <c r="G24" i="19"/>
  <c r="H24" i="19"/>
  <c r="I24" i="19"/>
  <c r="J24" i="19"/>
  <c r="K24" i="19"/>
  <c r="L24" i="19"/>
  <c r="M24" i="19"/>
  <c r="D24" i="19"/>
  <c r="E23" i="19"/>
  <c r="F23" i="19"/>
  <c r="G23" i="19"/>
  <c r="H23" i="19"/>
  <c r="I23" i="19"/>
  <c r="J23" i="19"/>
  <c r="K23" i="19"/>
  <c r="L23" i="19"/>
  <c r="M23" i="19"/>
  <c r="D23" i="19"/>
  <c r="M21" i="19"/>
  <c r="D8" i="25" l="1"/>
  <c r="E8" i="25"/>
  <c r="E18" i="25" s="1"/>
  <c r="C8" i="25"/>
  <c r="D18" i="25"/>
  <c r="D17" i="25"/>
  <c r="E17" i="25"/>
  <c r="I12" i="11"/>
  <c r="I13" i="11"/>
  <c r="I14" i="11"/>
  <c r="I15" i="11"/>
  <c r="G14" i="11"/>
  <c r="G15" i="11"/>
  <c r="E14" i="11"/>
  <c r="E15" i="11"/>
  <c r="C14" i="11"/>
  <c r="C15" i="11"/>
  <c r="J13" i="11"/>
  <c r="J14" i="11"/>
  <c r="J15" i="11"/>
  <c r="F15" i="11"/>
  <c r="D15" i="11"/>
  <c r="B15" i="11"/>
  <c r="C13" i="11"/>
  <c r="I10" i="11"/>
  <c r="I11" i="11"/>
  <c r="G10" i="11"/>
  <c r="G11" i="11"/>
  <c r="E10" i="11"/>
  <c r="E11" i="11"/>
  <c r="C10" i="11"/>
  <c r="C11" i="11"/>
  <c r="J10" i="11"/>
  <c r="J11" i="11"/>
  <c r="I7" i="11"/>
  <c r="I8" i="11"/>
  <c r="G7" i="11"/>
  <c r="G8" i="11"/>
  <c r="E7" i="11"/>
  <c r="E8" i="11"/>
  <c r="C7" i="11"/>
  <c r="C8" i="11"/>
  <c r="E13" i="11" l="1"/>
  <c r="G13" i="11"/>
  <c r="J7" i="11"/>
  <c r="J8" i="11"/>
  <c r="B8" i="11"/>
  <c r="F31" i="8"/>
  <c r="G31" i="8"/>
  <c r="H31" i="8"/>
  <c r="I31" i="8"/>
  <c r="J31" i="8"/>
  <c r="L31" i="8"/>
  <c r="F30" i="8"/>
  <c r="G30" i="8"/>
  <c r="H30" i="8"/>
  <c r="I30" i="8"/>
  <c r="J30" i="8"/>
  <c r="K30" i="8"/>
  <c r="L30" i="8"/>
  <c r="E30" i="8"/>
  <c r="F28" i="8"/>
  <c r="G28" i="8"/>
  <c r="H28" i="8"/>
  <c r="I28" i="8"/>
  <c r="J28" i="8"/>
  <c r="K28" i="8"/>
  <c r="K31" i="8" s="1"/>
  <c r="L28" i="8"/>
  <c r="E28" i="8"/>
  <c r="E31" i="8" s="1"/>
  <c r="G60" i="7"/>
  <c r="H17" i="7"/>
  <c r="H18" i="7"/>
  <c r="H21" i="7"/>
  <c r="H22" i="7"/>
  <c r="H23" i="7"/>
  <c r="H24" i="7"/>
  <c r="H25" i="7"/>
  <c r="H26" i="7"/>
  <c r="H27" i="7"/>
  <c r="H28" i="7"/>
  <c r="H29" i="7"/>
  <c r="H30" i="7"/>
  <c r="H31" i="7"/>
  <c r="H33" i="7"/>
  <c r="H34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6" i="7"/>
  <c r="H57" i="7"/>
  <c r="H58" i="7"/>
  <c r="H16" i="7"/>
  <c r="D17" i="6"/>
  <c r="E17" i="6"/>
  <c r="D12" i="6"/>
  <c r="D18" i="6" s="1"/>
  <c r="E12" i="6"/>
  <c r="E18" i="6" s="1"/>
  <c r="D14" i="6"/>
  <c r="E14" i="6"/>
  <c r="H18" i="6"/>
  <c r="I18" i="6"/>
  <c r="H20" i="6"/>
  <c r="I20" i="6"/>
  <c r="H19" i="6"/>
  <c r="I19" i="6"/>
  <c r="H12" i="6"/>
  <c r="I12" i="6"/>
  <c r="H20" i="5"/>
  <c r="H19" i="5"/>
  <c r="I19" i="5"/>
  <c r="I20" i="5" s="1"/>
  <c r="H13" i="5"/>
  <c r="I13" i="5"/>
  <c r="E15" i="5"/>
  <c r="E19" i="5"/>
  <c r="E8" i="5"/>
  <c r="E9" i="5"/>
  <c r="E10" i="5"/>
  <c r="E7" i="5"/>
  <c r="E20" i="6" l="1"/>
  <c r="E19" i="6"/>
  <c r="D19" i="6"/>
  <c r="D20" i="6"/>
  <c r="E17" i="21"/>
  <c r="F17" i="21"/>
  <c r="G17" i="21"/>
  <c r="H17" i="21"/>
  <c r="I17" i="21"/>
  <c r="J17" i="21"/>
  <c r="K17" i="21"/>
  <c r="D17" i="21"/>
  <c r="E19" i="21"/>
  <c r="F19" i="21"/>
  <c r="G19" i="21"/>
  <c r="H19" i="21"/>
  <c r="I19" i="21"/>
  <c r="J19" i="21"/>
  <c r="E18" i="21"/>
  <c r="F18" i="21"/>
  <c r="G18" i="21"/>
  <c r="H18" i="21"/>
  <c r="I18" i="21"/>
  <c r="J18" i="21"/>
  <c r="D18" i="21"/>
  <c r="E113" i="1" l="1"/>
  <c r="F113" i="1"/>
  <c r="E112" i="1"/>
  <c r="F112" i="1"/>
  <c r="E107" i="1"/>
  <c r="F107" i="1"/>
  <c r="E106" i="1"/>
  <c r="F106" i="1"/>
  <c r="F98" i="1"/>
  <c r="F99" i="1"/>
  <c r="F100" i="1"/>
  <c r="F101" i="1"/>
  <c r="F102" i="1"/>
  <c r="F97" i="1"/>
  <c r="E96" i="1"/>
  <c r="F96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82" i="1"/>
  <c r="E46" i="16"/>
  <c r="G46" i="16"/>
  <c r="H46" i="16"/>
  <c r="I46" i="16"/>
  <c r="J46" i="16"/>
  <c r="K46" i="16"/>
  <c r="L46" i="16"/>
  <c r="D46" i="16"/>
  <c r="E45" i="16"/>
  <c r="F45" i="16"/>
  <c r="G45" i="16"/>
  <c r="H45" i="16"/>
  <c r="I45" i="16"/>
  <c r="J45" i="16"/>
  <c r="K45" i="16"/>
  <c r="L45" i="16"/>
  <c r="D45" i="16"/>
  <c r="E69" i="1"/>
  <c r="F69" i="1"/>
  <c r="F73" i="1"/>
  <c r="E73" i="1"/>
  <c r="D16" i="5" s="1"/>
  <c r="D15" i="5" s="1"/>
  <c r="D19" i="5" s="1"/>
  <c r="F65" i="1"/>
  <c r="F64" i="1"/>
  <c r="F66" i="1"/>
  <c r="E65" i="1"/>
  <c r="E64" i="1"/>
  <c r="E66" i="1" s="1"/>
  <c r="F59" i="1"/>
  <c r="F60" i="1"/>
  <c r="F61" i="1"/>
  <c r="F62" i="1"/>
  <c r="F58" i="1"/>
  <c r="F63" i="1" s="1"/>
  <c r="E59" i="1"/>
  <c r="E60" i="1"/>
  <c r="E61" i="1"/>
  <c r="E62" i="1"/>
  <c r="E58" i="1"/>
  <c r="E63" i="1" s="1"/>
  <c r="E47" i="1"/>
  <c r="E48" i="1"/>
  <c r="E49" i="1"/>
  <c r="E50" i="1"/>
  <c r="E51" i="1"/>
  <c r="E52" i="1"/>
  <c r="E53" i="1"/>
  <c r="E54" i="1"/>
  <c r="E55" i="1"/>
  <c r="E56" i="1"/>
  <c r="E46" i="1"/>
  <c r="E33" i="1"/>
  <c r="E34" i="1"/>
  <c r="E35" i="1"/>
  <c r="E36" i="1"/>
  <c r="E37" i="1"/>
  <c r="E38" i="1"/>
  <c r="E39" i="1"/>
  <c r="E40" i="1"/>
  <c r="E41" i="1"/>
  <c r="E42" i="1"/>
  <c r="E43" i="1"/>
  <c r="E44" i="1"/>
  <c r="E32" i="1"/>
  <c r="E45" i="1" s="1"/>
  <c r="F15" i="1"/>
  <c r="F16" i="1"/>
  <c r="F17" i="1"/>
  <c r="E11" i="5" s="1"/>
  <c r="F18" i="1"/>
  <c r="E12" i="5" s="1"/>
  <c r="F19" i="1"/>
  <c r="F20" i="1"/>
  <c r="F21" i="1"/>
  <c r="E13" i="1"/>
  <c r="F13" i="1"/>
  <c r="E14" i="1"/>
  <c r="E15" i="1"/>
  <c r="E16" i="1"/>
  <c r="E17" i="1"/>
  <c r="D11" i="5" s="1"/>
  <c r="E18" i="1"/>
  <c r="D12" i="5" s="1"/>
  <c r="E19" i="1"/>
  <c r="E20" i="1"/>
  <c r="E21" i="1"/>
  <c r="E7" i="1"/>
  <c r="E8" i="1"/>
  <c r="E9" i="1"/>
  <c r="E10" i="1"/>
  <c r="E11" i="1"/>
  <c r="E6" i="1"/>
  <c r="E12" i="1" s="1"/>
  <c r="K36" i="35"/>
  <c r="J36" i="35"/>
  <c r="I36" i="35"/>
  <c r="H36" i="35"/>
  <c r="G36" i="35"/>
  <c r="F36" i="35"/>
  <c r="E36" i="35"/>
  <c r="D36" i="35"/>
  <c r="K13" i="35"/>
  <c r="J13" i="35"/>
  <c r="I13" i="35"/>
  <c r="H13" i="35"/>
  <c r="G13" i="35"/>
  <c r="F13" i="35"/>
  <c r="E13" i="35"/>
  <c r="K10" i="35"/>
  <c r="J10" i="35"/>
  <c r="I10" i="35"/>
  <c r="H10" i="35"/>
  <c r="G10" i="35"/>
  <c r="F10" i="35"/>
  <c r="E10" i="35"/>
  <c r="K7" i="35"/>
  <c r="K37" i="35" s="1"/>
  <c r="J7" i="35"/>
  <c r="J37" i="35" s="1"/>
  <c r="I7" i="35"/>
  <c r="I37" i="35" s="1"/>
  <c r="H7" i="35"/>
  <c r="H37" i="35" s="1"/>
  <c r="G7" i="35"/>
  <c r="G37" i="35" s="1"/>
  <c r="F7" i="35"/>
  <c r="F37" i="35" s="1"/>
  <c r="E7" i="35"/>
  <c r="E37" i="35" s="1"/>
  <c r="D7" i="35"/>
  <c r="D37" i="35" s="1"/>
  <c r="D6" i="5" l="1"/>
  <c r="D13" i="5" s="1"/>
  <c r="D20" i="5" s="1"/>
  <c r="E22" i="1"/>
  <c r="D21" i="5"/>
  <c r="D22" i="5"/>
  <c r="E57" i="1"/>
  <c r="E70" i="1" s="1"/>
  <c r="E43" i="16"/>
  <c r="F43" i="16"/>
  <c r="G43" i="16"/>
  <c r="H43" i="16"/>
  <c r="I43" i="16"/>
  <c r="J43" i="16"/>
  <c r="K43" i="16"/>
  <c r="L43" i="16"/>
  <c r="M43" i="16"/>
  <c r="D43" i="16"/>
  <c r="E44" i="16"/>
  <c r="F44" i="16"/>
  <c r="G44" i="16"/>
  <c r="H44" i="16"/>
  <c r="I44" i="16"/>
  <c r="J44" i="16"/>
  <c r="K44" i="16"/>
  <c r="L44" i="16"/>
  <c r="D44" i="16"/>
  <c r="M15" i="16"/>
  <c r="M30" i="16"/>
  <c r="M24" i="16"/>
  <c r="M21" i="16"/>
  <c r="M12" i="16"/>
  <c r="E40" i="16"/>
  <c r="F40" i="16"/>
  <c r="G40" i="16"/>
  <c r="H40" i="16"/>
  <c r="I40" i="16"/>
  <c r="J40" i="16"/>
  <c r="K40" i="16"/>
  <c r="L40" i="16"/>
  <c r="E37" i="16"/>
  <c r="F37" i="16"/>
  <c r="G37" i="16"/>
  <c r="H37" i="16"/>
  <c r="I37" i="16"/>
  <c r="J37" i="16"/>
  <c r="K37" i="16"/>
  <c r="L37" i="16"/>
  <c r="E34" i="16"/>
  <c r="F34" i="16"/>
  <c r="G34" i="16"/>
  <c r="H34" i="16"/>
  <c r="I34" i="16"/>
  <c r="J34" i="16"/>
  <c r="K34" i="16"/>
  <c r="L34" i="16"/>
  <c r="E31" i="16"/>
  <c r="F31" i="16"/>
  <c r="G31" i="16"/>
  <c r="H31" i="16"/>
  <c r="I31" i="16"/>
  <c r="J31" i="16"/>
  <c r="K31" i="16"/>
  <c r="L31" i="16"/>
  <c r="E28" i="16"/>
  <c r="F28" i="16"/>
  <c r="G28" i="16"/>
  <c r="H28" i="16"/>
  <c r="I28" i="16"/>
  <c r="J28" i="16"/>
  <c r="K28" i="16"/>
  <c r="L28" i="16"/>
  <c r="E25" i="16"/>
  <c r="F25" i="16"/>
  <c r="G25" i="16"/>
  <c r="H25" i="16"/>
  <c r="I25" i="16"/>
  <c r="J25" i="16"/>
  <c r="K25" i="16"/>
  <c r="L25" i="16"/>
  <c r="E22" i="16"/>
  <c r="F22" i="16"/>
  <c r="G22" i="16"/>
  <c r="H22" i="16"/>
  <c r="I22" i="16"/>
  <c r="J22" i="16"/>
  <c r="K22" i="16"/>
  <c r="L22" i="16"/>
  <c r="E19" i="16"/>
  <c r="F19" i="16"/>
  <c r="G19" i="16"/>
  <c r="H19" i="16"/>
  <c r="I19" i="16"/>
  <c r="J19" i="16"/>
  <c r="K19" i="16"/>
  <c r="L19" i="16"/>
  <c r="E16" i="16"/>
  <c r="G16" i="16"/>
  <c r="H16" i="16"/>
  <c r="I16" i="16"/>
  <c r="J16" i="16"/>
  <c r="K16" i="16"/>
  <c r="L16" i="16"/>
  <c r="E13" i="16"/>
  <c r="F13" i="16"/>
  <c r="G13" i="16"/>
  <c r="H13" i="16"/>
  <c r="I13" i="16"/>
  <c r="J13" i="16"/>
  <c r="K13" i="16"/>
  <c r="L13" i="16"/>
  <c r="E10" i="16"/>
  <c r="F10" i="16"/>
  <c r="G10" i="16"/>
  <c r="H10" i="16"/>
  <c r="I10" i="16"/>
  <c r="J10" i="16"/>
  <c r="K10" i="16"/>
  <c r="L10" i="16"/>
  <c r="D40" i="16"/>
  <c r="D37" i="16"/>
  <c r="D34" i="16"/>
  <c r="D31" i="16"/>
  <c r="D28" i="16"/>
  <c r="D25" i="16"/>
  <c r="D22" i="16"/>
  <c r="D19" i="16"/>
  <c r="D16" i="16"/>
  <c r="D13" i="16"/>
  <c r="D10" i="16"/>
  <c r="E7" i="16"/>
  <c r="F7" i="16"/>
  <c r="G7" i="16"/>
  <c r="H7" i="16"/>
  <c r="I7" i="16"/>
  <c r="J7" i="16"/>
  <c r="K7" i="16"/>
  <c r="L7" i="16"/>
  <c r="D7" i="16"/>
  <c r="E117" i="1" l="1"/>
  <c r="F46" i="16"/>
  <c r="M45" i="16"/>
  <c r="H110" i="14"/>
  <c r="G110" i="14"/>
  <c r="H103" i="14"/>
  <c r="G103" i="14"/>
  <c r="H93" i="14"/>
  <c r="H104" i="14" s="1"/>
  <c r="H111" i="14" s="1"/>
  <c r="G93" i="14"/>
  <c r="G104" i="14" s="1"/>
  <c r="G111" i="14" s="1"/>
  <c r="H75" i="14"/>
  <c r="G72" i="14"/>
  <c r="G75" i="14" s="1"/>
  <c r="G66" i="14"/>
  <c r="H63" i="14"/>
  <c r="E63" i="14"/>
  <c r="G63" i="14"/>
  <c r="G57" i="14" l="1"/>
  <c r="G45" i="14"/>
  <c r="G22" i="14"/>
  <c r="G12" i="14"/>
  <c r="H6" i="14"/>
  <c r="F6" i="1" s="1"/>
  <c r="F6" i="14"/>
  <c r="F7" i="14"/>
  <c r="H7" i="14" s="1"/>
  <c r="F7" i="1" s="1"/>
  <c r="F8" i="14"/>
  <c r="H8" i="14" s="1"/>
  <c r="F8" i="1" s="1"/>
  <c r="F9" i="14"/>
  <c r="H9" i="14" s="1"/>
  <c r="F9" i="1" s="1"/>
  <c r="F10" i="14"/>
  <c r="H10" i="14" s="1"/>
  <c r="F10" i="1" s="1"/>
  <c r="F11" i="14"/>
  <c r="H11" i="14" s="1"/>
  <c r="F11" i="1" s="1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H32" i="14" s="1"/>
  <c r="F34" i="14"/>
  <c r="H34" i="14" s="1"/>
  <c r="F34" i="1" s="1"/>
  <c r="F35" i="14"/>
  <c r="H35" i="14" s="1"/>
  <c r="F35" i="1" s="1"/>
  <c r="F36" i="14"/>
  <c r="H36" i="14" s="1"/>
  <c r="F36" i="1" s="1"/>
  <c r="F38" i="14"/>
  <c r="H38" i="14" s="1"/>
  <c r="F38" i="1" s="1"/>
  <c r="F39" i="14"/>
  <c r="F40" i="14"/>
  <c r="H40" i="14" s="1"/>
  <c r="F40" i="1" s="1"/>
  <c r="F42" i="14"/>
  <c r="H42" i="14" s="1"/>
  <c r="F42" i="1" s="1"/>
  <c r="F43" i="14"/>
  <c r="H43" i="14" s="1"/>
  <c r="F43" i="1" s="1"/>
  <c r="F44" i="14"/>
  <c r="H44" i="14" s="1"/>
  <c r="F44" i="1" s="1"/>
  <c r="F46" i="14"/>
  <c r="H46" i="14" s="1"/>
  <c r="F47" i="14"/>
  <c r="H47" i="14" s="1"/>
  <c r="F47" i="1" s="1"/>
  <c r="F48" i="14"/>
  <c r="H48" i="14" s="1"/>
  <c r="F48" i="1" s="1"/>
  <c r="F49" i="14"/>
  <c r="H49" i="14" s="1"/>
  <c r="F49" i="1" s="1"/>
  <c r="F50" i="14"/>
  <c r="H50" i="14" s="1"/>
  <c r="F50" i="1" s="1"/>
  <c r="F51" i="14"/>
  <c r="H51" i="14" s="1"/>
  <c r="F51" i="1" s="1"/>
  <c r="F52" i="14"/>
  <c r="H52" i="14" s="1"/>
  <c r="F52" i="1" s="1"/>
  <c r="F53" i="14"/>
  <c r="H53" i="14" s="1"/>
  <c r="F53" i="1" s="1"/>
  <c r="F54" i="14"/>
  <c r="H54" i="14" s="1"/>
  <c r="F54" i="1" s="1"/>
  <c r="F55" i="14"/>
  <c r="H55" i="14" s="1"/>
  <c r="F55" i="1" s="1"/>
  <c r="F56" i="14"/>
  <c r="H56" i="14" s="1"/>
  <c r="F56" i="1" s="1"/>
  <c r="F58" i="14"/>
  <c r="F59" i="14"/>
  <c r="F60" i="14"/>
  <c r="F61" i="14"/>
  <c r="F62" i="14"/>
  <c r="F64" i="14"/>
  <c r="F65" i="14"/>
  <c r="F67" i="14"/>
  <c r="F68" i="14"/>
  <c r="F71" i="14"/>
  <c r="F73" i="14"/>
  <c r="F74" i="14"/>
  <c r="F72" i="14" s="1"/>
  <c r="M22" i="19"/>
  <c r="M12" i="19"/>
  <c r="M13" i="19"/>
  <c r="M6" i="19"/>
  <c r="M7" i="19"/>
  <c r="K15" i="21"/>
  <c r="K16" i="21"/>
  <c r="K14" i="21"/>
  <c r="K12" i="21"/>
  <c r="K13" i="21" s="1"/>
  <c r="E13" i="21"/>
  <c r="F13" i="21"/>
  <c r="G13" i="21"/>
  <c r="H13" i="21"/>
  <c r="I13" i="21"/>
  <c r="J13" i="21"/>
  <c r="D13" i="21"/>
  <c r="F46" i="1" l="1"/>
  <c r="F57" i="1" s="1"/>
  <c r="H57" i="14"/>
  <c r="F32" i="1"/>
  <c r="F63" i="14"/>
  <c r="F37" i="14"/>
  <c r="H37" i="14" s="1"/>
  <c r="F37" i="1" s="1"/>
  <c r="H39" i="14"/>
  <c r="F39" i="1" s="1"/>
  <c r="F12" i="1"/>
  <c r="G70" i="14"/>
  <c r="G76" i="14" s="1"/>
  <c r="E7" i="21"/>
  <c r="F7" i="21"/>
  <c r="G7" i="21"/>
  <c r="H7" i="21"/>
  <c r="I7" i="21"/>
  <c r="J7" i="21"/>
  <c r="D7" i="21"/>
  <c r="D19" i="21" s="1"/>
  <c r="K6" i="21"/>
  <c r="K18" i="21" s="1"/>
  <c r="G49" i="17"/>
  <c r="G54" i="17" s="1"/>
  <c r="G57" i="17" s="1"/>
  <c r="H49" i="17"/>
  <c r="H54" i="17" s="1"/>
  <c r="H57" i="17" s="1"/>
  <c r="H32" i="17"/>
  <c r="F72" i="1" s="1"/>
  <c r="F76" i="1" s="1"/>
  <c r="G32" i="17"/>
  <c r="E72" i="1" s="1"/>
  <c r="E76" i="1" s="1"/>
  <c r="H35" i="17"/>
  <c r="G35" i="17"/>
  <c r="G27" i="17"/>
  <c r="G31" i="17" s="1"/>
  <c r="H27" i="17"/>
  <c r="H31" i="17" s="1"/>
  <c r="E6" i="5" l="1"/>
  <c r="E13" i="5" s="1"/>
  <c r="K7" i="21"/>
  <c r="K19" i="21" s="1"/>
  <c r="F118" i="1"/>
  <c r="E118" i="1"/>
  <c r="E77" i="1"/>
  <c r="H38" i="17"/>
  <c r="H39" i="17" s="1"/>
  <c r="H40" i="17" s="1"/>
  <c r="G38" i="17"/>
  <c r="G39" i="17" s="1"/>
  <c r="G40" i="17" s="1"/>
  <c r="E20" i="5" l="1"/>
  <c r="E21" i="5"/>
  <c r="E22" i="5"/>
  <c r="D86" i="1"/>
  <c r="D93" i="1" l="1"/>
  <c r="E72" i="14"/>
  <c r="D72" i="1" l="1"/>
  <c r="D96" i="1"/>
  <c r="D33" i="1"/>
  <c r="E22" i="28" l="1"/>
  <c r="F22" i="28"/>
  <c r="F26" i="28" s="1"/>
  <c r="E26" i="28"/>
  <c r="E28" i="28" s="1"/>
  <c r="E15" i="28"/>
  <c r="D6" i="29"/>
  <c r="E6" i="29"/>
  <c r="F6" i="29"/>
  <c r="G6" i="29"/>
  <c r="C6" i="29"/>
  <c r="H5" i="29"/>
  <c r="H6" i="29" s="1"/>
  <c r="H4" i="29"/>
  <c r="G12" i="11"/>
  <c r="E12" i="11"/>
  <c r="C12" i="11"/>
  <c r="D9" i="11"/>
  <c r="J6" i="11"/>
  <c r="E6" i="11" s="1"/>
  <c r="I6" i="11" l="1"/>
  <c r="G6" i="11"/>
  <c r="C6" i="11"/>
  <c r="E37" i="14"/>
  <c r="D37" i="14"/>
  <c r="E110" i="14" l="1"/>
  <c r="E103" i="14"/>
  <c r="E93" i="14"/>
  <c r="E75" i="14"/>
  <c r="E66" i="14"/>
  <c r="E57" i="14"/>
  <c r="E45" i="14"/>
  <c r="F77" i="14"/>
  <c r="F79" i="14"/>
  <c r="F80" i="14"/>
  <c r="F81" i="14"/>
  <c r="F82" i="14"/>
  <c r="F84" i="14"/>
  <c r="F85" i="14"/>
  <c r="F86" i="14"/>
  <c r="F87" i="14"/>
  <c r="F88" i="14"/>
  <c r="F89" i="14"/>
  <c r="F91" i="14"/>
  <c r="F94" i="14"/>
  <c r="F95" i="14"/>
  <c r="F97" i="14"/>
  <c r="F98" i="14"/>
  <c r="F99" i="14"/>
  <c r="F100" i="14"/>
  <c r="F101" i="14"/>
  <c r="F102" i="14"/>
  <c r="F106" i="14"/>
  <c r="F107" i="14"/>
  <c r="F108" i="14"/>
  <c r="F109" i="14"/>
  <c r="E14" i="14"/>
  <c r="E12" i="14"/>
  <c r="E22" i="14" l="1"/>
  <c r="E70" i="14" s="1"/>
  <c r="E104" i="14"/>
  <c r="E111" i="14" s="1"/>
  <c r="M8" i="19"/>
  <c r="M11" i="19"/>
  <c r="M14" i="19"/>
  <c r="M17" i="19"/>
  <c r="M20" i="19"/>
  <c r="M5" i="19"/>
  <c r="K8" i="21"/>
  <c r="H29" i="8"/>
  <c r="F26" i="8"/>
  <c r="F29" i="8" s="1"/>
  <c r="G26" i="8"/>
  <c r="G29" i="8" s="1"/>
  <c r="H26" i="8"/>
  <c r="I26" i="8"/>
  <c r="I29" i="8" s="1"/>
  <c r="J26" i="8"/>
  <c r="J29" i="8" s="1"/>
  <c r="K26" i="8"/>
  <c r="K29" i="8" s="1"/>
  <c r="L26" i="8"/>
  <c r="L29" i="8" s="1"/>
  <c r="E26" i="8"/>
  <c r="E29" i="8" s="1"/>
  <c r="D14" i="14"/>
  <c r="F14" i="14" s="1"/>
  <c r="H14" i="14" s="1"/>
  <c r="F14" i="1" s="1"/>
  <c r="F22" i="1" s="1"/>
  <c r="M17" i="16"/>
  <c r="M19" i="16" s="1"/>
  <c r="M26" i="16"/>
  <c r="M28" i="16" s="1"/>
  <c r="M29" i="16"/>
  <c r="M31" i="16" s="1"/>
  <c r="M32" i="16"/>
  <c r="M34" i="16" s="1"/>
  <c r="M35" i="16"/>
  <c r="M37" i="16" s="1"/>
  <c r="M38" i="16"/>
  <c r="M40" i="16" s="1"/>
  <c r="M8" i="16"/>
  <c r="M10" i="16" s="1"/>
  <c r="M11" i="16"/>
  <c r="M13" i="16" s="1"/>
  <c r="M14" i="16"/>
  <c r="M16" i="16" s="1"/>
  <c r="M20" i="16"/>
  <c r="M22" i="16" s="1"/>
  <c r="M23" i="16"/>
  <c r="M25" i="16" s="1"/>
  <c r="F59" i="7"/>
  <c r="H59" i="7" s="1"/>
  <c r="D37" i="1"/>
  <c r="D12" i="1"/>
  <c r="D22" i="1" s="1"/>
  <c r="M46" i="16" l="1"/>
  <c r="E76" i="14"/>
  <c r="G9" i="5"/>
  <c r="G19" i="6"/>
  <c r="G12" i="6"/>
  <c r="F7" i="6"/>
  <c r="F8" i="6"/>
  <c r="F6" i="6"/>
  <c r="C18" i="5"/>
  <c r="C17" i="5"/>
  <c r="C14" i="5"/>
  <c r="B17" i="5"/>
  <c r="B16" i="5"/>
  <c r="B14" i="5"/>
  <c r="G8" i="5"/>
  <c r="G10" i="5"/>
  <c r="G7" i="5"/>
  <c r="G6" i="5"/>
  <c r="F7" i="5"/>
  <c r="F8" i="5"/>
  <c r="F9" i="5"/>
  <c r="F10" i="5"/>
  <c r="F6" i="5"/>
  <c r="G13" i="5" l="1"/>
  <c r="E20" i="9"/>
  <c r="E22" i="9" l="1"/>
  <c r="E23" i="9" s="1"/>
  <c r="C32" i="13"/>
  <c r="D32" i="13"/>
  <c r="E32" i="13"/>
  <c r="E24" i="31" l="1"/>
  <c r="D24" i="31"/>
  <c r="C24" i="31"/>
  <c r="C25" i="31" s="1"/>
  <c r="E18" i="31"/>
  <c r="D18" i="31"/>
  <c r="C18" i="31"/>
  <c r="E16" i="31"/>
  <c r="D16" i="31"/>
  <c r="C16" i="31"/>
  <c r="C11" i="32" l="1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2" i="14"/>
  <c r="D90" i="14" l="1"/>
  <c r="F90" i="14" s="1"/>
  <c r="F92" i="14"/>
  <c r="F37" i="17"/>
  <c r="F36" i="17"/>
  <c r="E35" i="17" l="1"/>
  <c r="F35" i="17"/>
  <c r="D35" i="17"/>
  <c r="F28" i="28" l="1"/>
  <c r="D22" i="28"/>
  <c r="D26" i="28" s="1"/>
  <c r="D28" i="28" s="1"/>
  <c r="C22" i="28"/>
  <c r="C26" i="28" s="1"/>
  <c r="C28" i="28" s="1"/>
  <c r="F13" i="28"/>
  <c r="F15" i="28" s="1"/>
  <c r="E13" i="28"/>
  <c r="D13" i="28"/>
  <c r="D15" i="28" s="1"/>
  <c r="C13" i="28"/>
  <c r="C15" i="28" s="1"/>
  <c r="D17" i="26"/>
  <c r="C17" i="26"/>
  <c r="C17" i="25"/>
  <c r="C18" i="25" l="1"/>
  <c r="H9" i="24"/>
  <c r="G9" i="24"/>
  <c r="F9" i="24"/>
  <c r="E9" i="24"/>
  <c r="B9" i="24"/>
  <c r="I9" i="24"/>
  <c r="D9" i="24"/>
  <c r="D105" i="14" s="1"/>
  <c r="F105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G12" i="23"/>
  <c r="G24" i="23" s="1"/>
  <c r="F12" i="23"/>
  <c r="E12" i="23"/>
  <c r="D12" i="23"/>
  <c r="C12" i="23"/>
  <c r="O11" i="23"/>
  <c r="O10" i="23"/>
  <c r="O9" i="23"/>
  <c r="O8" i="23"/>
  <c r="O7" i="23"/>
  <c r="O6" i="23"/>
  <c r="O5" i="23"/>
  <c r="K11" i="21"/>
  <c r="K5" i="21"/>
  <c r="E24" i="23" l="1"/>
  <c r="H24" i="23"/>
  <c r="D24" i="23"/>
  <c r="L24" i="23"/>
  <c r="F24" i="23"/>
  <c r="J24" i="23"/>
  <c r="K24" i="23"/>
  <c r="N24" i="23"/>
  <c r="O23" i="23"/>
  <c r="C24" i="23"/>
  <c r="O12" i="23"/>
  <c r="E56" i="17"/>
  <c r="D56" i="17"/>
  <c r="F55" i="17"/>
  <c r="F56" i="17" s="1"/>
  <c r="E53" i="17"/>
  <c r="D53" i="17"/>
  <c r="F52" i="17"/>
  <c r="F51" i="17"/>
  <c r="F50" i="17"/>
  <c r="E49" i="17"/>
  <c r="E54" i="17" s="1"/>
  <c r="E57" i="17" s="1"/>
  <c r="D49" i="17"/>
  <c r="F48" i="17"/>
  <c r="F47" i="17"/>
  <c r="F46" i="17"/>
  <c r="F45" i="17"/>
  <c r="F44" i="17"/>
  <c r="F34" i="17"/>
  <c r="F33" i="17"/>
  <c r="E32" i="17"/>
  <c r="E38" i="17" s="1"/>
  <c r="E39" i="17" s="1"/>
  <c r="D32" i="17"/>
  <c r="D38" i="17" s="1"/>
  <c r="D39" i="17" s="1"/>
  <c r="F30" i="17"/>
  <c r="F29" i="17"/>
  <c r="F28" i="17"/>
  <c r="F26" i="17"/>
  <c r="F25" i="17"/>
  <c r="F24" i="17"/>
  <c r="F23" i="17"/>
  <c r="F22" i="17"/>
  <c r="F21" i="17"/>
  <c r="F20" i="17"/>
  <c r="F19" i="17"/>
  <c r="E27" i="17"/>
  <c r="D27" i="17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M5" i="16"/>
  <c r="D110" i="14"/>
  <c r="F110" i="14" s="1"/>
  <c r="D96" i="14"/>
  <c r="F96" i="14" s="1"/>
  <c r="D72" i="14"/>
  <c r="D69" i="14"/>
  <c r="F69" i="14" s="1"/>
  <c r="D66" i="14"/>
  <c r="F66" i="14" s="1"/>
  <c r="H66" i="14" s="1"/>
  <c r="D63" i="14"/>
  <c r="D57" i="14"/>
  <c r="F57" i="14" s="1"/>
  <c r="D41" i="14"/>
  <c r="F41" i="14" s="1"/>
  <c r="H41" i="14" s="1"/>
  <c r="F41" i="1" s="1"/>
  <c r="D33" i="14"/>
  <c r="F33" i="14" s="1"/>
  <c r="H33" i="14" s="1"/>
  <c r="D24" i="14"/>
  <c r="F24" i="14" s="1"/>
  <c r="D12" i="14"/>
  <c r="F12" i="14" s="1"/>
  <c r="H12" i="14" s="1"/>
  <c r="C33" i="13"/>
  <c r="B33" i="13"/>
  <c r="F33" i="13" s="1"/>
  <c r="B32" i="13"/>
  <c r="C24" i="13"/>
  <c r="B24" i="13"/>
  <c r="C15" i="13"/>
  <c r="B15" i="13"/>
  <c r="F33" i="1" l="1"/>
  <c r="F45" i="1" s="1"/>
  <c r="F70" i="1" s="1"/>
  <c r="H45" i="14"/>
  <c r="H70" i="14" s="1"/>
  <c r="H76" i="14" s="1"/>
  <c r="M44" i="16"/>
  <c r="M7" i="16"/>
  <c r="D31" i="14"/>
  <c r="F31" i="14" s="1"/>
  <c r="O24" i="23"/>
  <c r="D93" i="14"/>
  <c r="F93" i="14" s="1"/>
  <c r="F83" i="14"/>
  <c r="D75" i="14"/>
  <c r="F75" i="14" s="1"/>
  <c r="F15" i="13"/>
  <c r="D22" i="14" s="1"/>
  <c r="F22" i="14" s="1"/>
  <c r="D45" i="14"/>
  <c r="F45" i="14" s="1"/>
  <c r="F49" i="17"/>
  <c r="F27" i="17"/>
  <c r="F32" i="17"/>
  <c r="F38" i="17" s="1"/>
  <c r="F39" i="17" s="1"/>
  <c r="F53" i="17"/>
  <c r="F15" i="17"/>
  <c r="D54" i="17"/>
  <c r="D57" i="17" s="1"/>
  <c r="D31" i="17"/>
  <c r="D40" i="17" s="1"/>
  <c r="F10" i="17"/>
  <c r="E31" i="17"/>
  <c r="E40" i="17" s="1"/>
  <c r="J12" i="11"/>
  <c r="J9" i="11"/>
  <c r="F117" i="1" l="1"/>
  <c r="F77" i="1"/>
  <c r="I9" i="11"/>
  <c r="G9" i="11"/>
  <c r="C9" i="11"/>
  <c r="E9" i="11"/>
  <c r="D70" i="14"/>
  <c r="F70" i="14" s="1"/>
  <c r="F54" i="17"/>
  <c r="F57" i="17" s="1"/>
  <c r="F31" i="17"/>
  <c r="F40" i="17" s="1"/>
  <c r="D76" i="14" l="1"/>
  <c r="F76" i="14" s="1"/>
  <c r="D103" i="14" l="1"/>
  <c r="F32" i="7"/>
  <c r="H32" i="7" s="1"/>
  <c r="F19" i="7"/>
  <c r="H19" i="7" s="1"/>
  <c r="D104" i="14" l="1"/>
  <c r="F104" i="14" s="1"/>
  <c r="F103" i="14"/>
  <c r="F20" i="7"/>
  <c r="F55" i="7"/>
  <c r="H55" i="7" s="1"/>
  <c r="F35" i="7" l="1"/>
  <c r="H35" i="7" s="1"/>
  <c r="H60" i="7" s="1"/>
  <c r="H20" i="7"/>
  <c r="D111" i="14"/>
  <c r="F111" i="14" s="1"/>
  <c r="G17" i="6"/>
  <c r="C14" i="6"/>
  <c r="C17" i="6" s="1"/>
  <c r="C12" i="6"/>
  <c r="C19" i="6" s="1"/>
  <c r="G4" i="6"/>
  <c r="G19" i="5"/>
  <c r="B18" i="5"/>
  <c r="C15" i="5"/>
  <c r="C19" i="5" s="1"/>
  <c r="F60" i="7" l="1"/>
  <c r="G20" i="5"/>
  <c r="C18" i="6"/>
  <c r="G18" i="6"/>
  <c r="C20" i="6" s="1"/>
  <c r="D112" i="1"/>
  <c r="D106" i="1"/>
  <c r="D80" i="1"/>
  <c r="D69" i="1"/>
  <c r="D66" i="1"/>
  <c r="C10" i="5" s="1"/>
  <c r="D57" i="1"/>
  <c r="C9" i="5" s="1"/>
  <c r="D31" i="1"/>
  <c r="C7" i="5"/>
  <c r="D45" i="1" l="1"/>
  <c r="G20" i="6"/>
  <c r="D76" i="1"/>
  <c r="D118" i="1" s="1"/>
  <c r="C6" i="5"/>
  <c r="C13" i="5" s="1"/>
  <c r="G22" i="5" s="1"/>
  <c r="D107" i="1"/>
  <c r="D113" i="1" s="1"/>
  <c r="D70" i="1" l="1"/>
  <c r="D77" i="1" s="1"/>
  <c r="C22" i="5"/>
  <c r="G21" i="5"/>
  <c r="C21" i="5"/>
  <c r="C20" i="5"/>
  <c r="D117" i="1" l="1"/>
</calcChain>
</file>

<file path=xl/sharedStrings.xml><?xml version="1.0" encoding="utf-8"?>
<sst xmlns="http://schemas.openxmlformats.org/spreadsheetml/2006/main" count="1833" uniqueCount="773">
  <si>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</si>
  <si>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</si>
  <si>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</si>
  <si>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</si>
  <si>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</si>
  <si>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</si>
  <si>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</si>
  <si>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</si>
  <si>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</si>
  <si>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</si>
  <si>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</si>
  <si>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</si>
  <si>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</si>
  <si>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</si>
  <si>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</si>
  <si>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</si>
  <si>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</si>
  <si>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</si>
  <si>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</si>
  <si>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</si>
  <si>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</si>
  <si>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</si>
  <si>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</si>
  <si>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</si>
  <si>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</si>
  <si>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</si>
  <si>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</si>
  <si>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</si>
  <si>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</si>
  <si>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</si>
  <si>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</si>
  <si>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</si>
  <si>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</si>
  <si>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</si>
  <si>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</si>
  <si>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</si>
  <si>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</si>
  <si>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</si>
  <si>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</si>
  <si>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</si>
  <si>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</si>
  <si>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</si>
  <si>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</si>
  <si>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</si>
  <si>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</si>
  <si>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</si>
  <si>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</si>
  <si>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</si>
  <si>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</si>
  <si>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</si>
  <si>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</si>
  <si>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</si>
  <si>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</si>
  <si>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</si>
  <si>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</si>
  <si>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</si>
  <si>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</si>
  <si>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</si>
  <si>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</si>
  <si>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</si>
  <si>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</si>
  <si>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</si>
  <si>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</si>
  <si>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</si>
  <si>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</si>
  <si>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</si>
  <si>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</si>
  <si>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</si>
  <si>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</si>
  <si>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</si>
  <si>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</si>
  <si>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</si>
  <si>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</si>
  <si>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</si>
  <si>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</si>
  <si>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</si>
  <si>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</si>
  <si>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</si>
  <si>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</si>
  <si>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</si>
  <si>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</si>
  <si>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</si>
  <si>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</si>
  <si>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</si>
  <si>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</si>
  <si>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</si>
  <si>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</si>
  <si>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</si>
  <si>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</si>
  <si>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</si>
  <si>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</si>
  <si>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</si>
  <si>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</si>
  <si>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</si>
  <si>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</si>
  <si>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</si>
  <si>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</si>
  <si>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</si>
  <si>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</si>
  <si>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</si>
  <si>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</si>
  <si>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</si>
  <si>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</si>
  <si>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</si>
  <si>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</si>
  <si>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</si>
  <si>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</si>
  <si>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</si>
  <si>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</si>
  <si>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</si>
  <si>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</si>
  <si>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</si>
  <si>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</si>
  <si>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</si>
  <si>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</si>
  <si>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</si>
  <si>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</si>
  <si>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</si>
  <si>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</si>
  <si>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</si>
  <si>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</si>
  <si>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</si>
  <si>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</si>
  <si>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</si>
  <si>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</si>
  <si>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</si>
  <si>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</si>
  <si>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</si>
  <si>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</si>
  <si>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</si>
  <si>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</si>
  <si>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</si>
  <si>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</si>
  <si>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</si>
  <si>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</si>
  <si>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</si>
  <si>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</si>
  <si>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</si>
  <si>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</si>
  <si>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</si>
  <si>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</si>
  <si>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</si>
  <si>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</si>
  <si>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</si>
  <si>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</si>
  <si>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</si>
  <si>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</si>
  <si>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</si>
  <si>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</si>
  <si>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</si>
  <si>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</si>
  <si>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</si>
  <si>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</si>
  <si>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</si>
  <si>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</si>
  <si>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</si>
  <si>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</si>
  <si>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</si>
  <si>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</si>
  <si>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</si>
  <si>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</si>
  <si>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</si>
  <si>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</si>
  <si>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</si>
  <si>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</si>
  <si>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</si>
  <si>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</si>
  <si>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</si>
  <si>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</si>
  <si>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</si>
  <si>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</si>
  <si>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</si>
  <si>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</si>
  <si>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</si>
  <si>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</si>
  <si>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</si>
  <si>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</si>
  <si>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</si>
  <si>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</si>
  <si>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</si>
  <si>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</si>
  <si>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</si>
  <si>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</si>
  <si>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</si>
  <si>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</si>
  <si>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</si>
  <si>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</si>
  <si>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</si>
  <si>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</si>
  <si>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</si>
  <si>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</si>
  <si>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</si>
  <si>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</si>
  <si>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</si>
  <si>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</si>
  <si>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</si>
  <si>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</si>
  <si>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</si>
  <si>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</si>
  <si>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</si>
  <si>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</si>
  <si>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</si>
  <si>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</si>
  <si>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</si>
  <si>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</si>
  <si>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</si>
  <si>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</si>
  <si>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</si>
  <si>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</si>
  <si>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</si>
  <si>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</si>
  <si>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</si>
  <si>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</si>
  <si>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</si>
  <si>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</si>
  <si>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</si>
  <si>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</si>
  <si>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</si>
  <si>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</si>
  <si>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</si>
  <si>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</si>
  <si>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</si>
  <si>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</si>
  <si>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</si>
  <si>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</si>
  <si>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</si>
  <si>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</si>
  <si>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</si>
  <si>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</si>
  <si>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</si>
  <si>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</si>
  <si>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</si>
  <si>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</si>
  <si>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</si>
  <si>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</si>
  <si>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</si>
  <si>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</si>
  <si>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</si>
  <si>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</si>
  <si>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</si>
  <si>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</si>
  <si>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</si>
  <si>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</si>
  <si>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</si>
  <si>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</si>
  <si>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</si>
  <si>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</si>
  <si>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</si>
  <si>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</si>
  <si>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</si>
  <si>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</si>
  <si>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</si>
  <si>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</si>
  <si>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</si>
  <si>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</si>
  <si>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</si>
  <si>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</si>
  <si>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</si>
  <si>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</si>
  <si>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</si>
  <si>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</si>
  <si>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</si>
  <si>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</si>
  <si>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</si>
  <si>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</si>
  <si>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</si>
  <si>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</si>
  <si>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</si>
  <si>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</si>
  <si>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</si>
  <si>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</si>
  <si>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</si>
  <si>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</si>
  <si>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</si>
  <si>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</si>
  <si>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</si>
  <si>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</si>
  <si>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</si>
  <si>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</si>
  <si>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</si>
  <si>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</si>
  <si>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</si>
  <si>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</si>
  <si>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</si>
  <si>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</si>
  <si>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</si>
  <si>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</si>
  <si>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</si>
  <si>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</si>
  <si>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</si>
  <si>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</si>
  <si>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</si>
  <si>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</si>
  <si>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</si>
  <si>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</si>
  <si>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</si>
  <si>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</si>
  <si>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</si>
  <si>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</si>
  <si>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</si>
  <si>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</si>
  <si>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</si>
  <si>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</si>
  <si>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</si>
  <si>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</si>
  <si>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</si>
  <si>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</si>
  <si>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</si>
  <si>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</si>
  <si>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</si>
  <si>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</si>
  <si>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</si>
  <si>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</si>
  <si>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</si>
  <si>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</si>
  <si>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</si>
  <si>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</si>
  <si>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</si>
  <si>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</si>
  <si>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</si>
  <si>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</si>
  <si>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</si>
  <si>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</si>
  <si>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</si>
  <si>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</si>
  <si>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</si>
  <si>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</si>
  <si>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</si>
  <si>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</si>
  <si>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</si>
  <si>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</si>
  <si>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</si>
  <si>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</si>
  <si>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</si>
  <si>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</si>
  <si>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</si>
  <si>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</si>
  <si>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</si>
  <si>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</si>
  <si>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</si>
  <si>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</si>
  <si>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</si>
  <si>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</si>
  <si>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</si>
  <si>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</si>
  <si>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</si>
  <si>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</si>
  <si>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</si>
  <si>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</si>
  <si>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</si>
  <si>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</si>
  <si>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</si>
  <si>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</si>
  <si>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</si>
  <si>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</si>
  <si>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</si>
  <si>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</si>
  <si>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</si>
  <si>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</si>
  <si>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</si>
  <si>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</si>
  <si>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</si>
  <si>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</si>
  <si>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</si>
  <si>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</si>
  <si>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</si>
  <si>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</si>
  <si>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</si>
  <si>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</si>
  <si>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</si>
  <si>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</si>
  <si>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</si>
  <si>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</si>
  <si>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</si>
  <si>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</si>
  <si>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</si>
  <si>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</si>
  <si>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</si>
  <si>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</si>
  <si>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</si>
  <si>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</si>
  <si>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</si>
  <si>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</si>
  <si>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</si>
  <si>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</si>
  <si>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</si>
  <si>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</si>
  <si>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</si>
  <si>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</si>
  <si>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</si>
  <si>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</si>
  <si>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</si>
  <si>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</si>
  <si>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</si>
  <si>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</si>
  <si>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</si>
  <si>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</si>
  <si>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</si>
  <si>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</si>
  <si>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</si>
  <si>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</si>
  <si>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</si>
  <si>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</si>
  <si>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</si>
  <si>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</si>
  <si>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</si>
  <si>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</si>
  <si>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</si>
  <si>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</si>
  <si>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</si>
  <si>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</si>
  <si>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</si>
  <si>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</si>
  <si>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</si>
  <si>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</si>
  <si>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</si>
  <si>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</si>
  <si>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</si>
  <si>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</si>
  <si>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</si>
  <si>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</si>
  <si>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</si>
  <si>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</si>
  <si>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</si>
  <si>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</si>
  <si>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</si>
  <si>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</si>
  <si>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</si>
  <si>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</si>
  <si>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</si>
  <si>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</si>
  <si>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</si>
  <si>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</si>
  <si>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</si>
  <si>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</si>
  <si>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</si>
  <si>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</si>
  <si>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</si>
  <si>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</si>
  <si>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</si>
  <si>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</si>
  <si>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</si>
  <si>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</si>
  <si>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</si>
  <si>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</si>
  <si>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</si>
  <si>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</si>
  <si>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</si>
  <si>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</si>
  <si>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</si>
  <si>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</si>
  <si>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</si>
  <si>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</si>
  <si>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</si>
  <si>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</si>
  <si>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</si>
  <si>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</si>
  <si>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</si>
  <si>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</si>
  <si>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</si>
  <si>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</si>
  <si>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</si>
  <si>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</si>
  <si>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</si>
  <si>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</si>
  <si>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</si>
  <si>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</si>
  <si>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</si>
  <si>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</si>
  <si>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</si>
  <si>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</si>
  <si>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</si>
  <si>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</si>
  <si>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</si>
  <si>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</si>
  <si>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</si>
  <si>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</si>
  <si>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</si>
  <si>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</si>
  <si>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</si>
  <si>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</si>
  <si>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</si>
  <si>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</si>
  <si>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</si>
  <si>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</si>
  <si>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</si>
  <si>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</si>
  <si>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</si>
  <si>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</si>
  <si>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</si>
  <si>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</si>
  <si>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</si>
  <si>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</si>
  <si>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</si>
  <si>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</si>
  <si>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</si>
  <si>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</si>
  <si>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</si>
  <si>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</si>
  <si>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</si>
  <si>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</si>
  <si>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</si>
  <si>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</si>
  <si>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</si>
  <si>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</si>
  <si>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</si>
  <si>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</si>
  <si>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</si>
  <si>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</si>
  <si>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</si>
  <si>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</si>
  <si>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</si>
  <si>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</si>
  <si>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</si>
  <si>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</si>
  <si>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</si>
  <si>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</si>
  <si>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</si>
  <si>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</si>
  <si>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</si>
  <si>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</si>
  <si>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</si>
  <si>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</si>
  <si>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</si>
  <si>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</si>
  <si>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</si>
  <si>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</si>
  <si>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</si>
  <si>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</si>
  <si>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</si>
  <si>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</si>
  <si>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</si>
  <si>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</si>
  <si>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</si>
  <si>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</si>
  <si>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</si>
  <si>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</si>
  <si>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</si>
  <si>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</si>
  <si>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</si>
  <si>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</si>
  <si>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</si>
  <si>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</si>
  <si>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</si>
  <si>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</si>
  <si>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</si>
  <si>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</si>
  <si>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</si>
  <si>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</si>
  <si>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</si>
  <si>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</si>
  <si>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</si>
  <si>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</si>
  <si>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</si>
  <si>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</si>
  <si>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</si>
  <si>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</si>
  <si>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</si>
  <si>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</si>
  <si>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</si>
  <si>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</si>
  <si>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</si>
  <si>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</si>
  <si>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</si>
  <si>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</si>
  <si>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</si>
  <si>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</si>
  <si>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</si>
  <si>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</si>
  <si>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</si>
  <si>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</si>
  <si>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</si>
  <si>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</si>
  <si>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</si>
  <si>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</si>
  <si>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</si>
  <si>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</si>
  <si>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</si>
  <si>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</si>
  <si>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</si>
  <si>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</si>
  <si>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</si>
  <si>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</si>
  <si>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</si>
  <si>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</si>
  <si>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</si>
  <si>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</si>
  <si>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</si>
  <si>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</si>
  <si>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</si>
  <si>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</si>
  <si>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</si>
  <si>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</si>
  <si>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</si>
  <si>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</si>
  <si>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</si>
  <si>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</si>
  <si>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</si>
  <si>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</si>
  <si>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</si>
  <si>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</si>
  <si>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</si>
  <si>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</si>
  <si>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</si>
  <si>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</si>
  <si>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</si>
  <si>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</si>
  <si>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</si>
  <si>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</si>
  <si>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</si>
  <si>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</si>
  <si>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</si>
  <si>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</si>
  <si>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</si>
  <si>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</si>
  <si>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</si>
  <si>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</si>
  <si>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</si>
  <si>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</si>
  <si>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</si>
  <si>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</si>
  <si>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</si>
  <si>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</si>
  <si>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</si>
  <si>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</si>
  <si>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</si>
  <si>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</si>
  <si>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</si>
  <si>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</si>
  <si>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</si>
  <si>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</si>
  <si>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</si>
  <si>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</si>
  <si>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</si>
  <si>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</si>
  <si>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</si>
  <si>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</si>
  <si>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</si>
  <si>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</si>
  <si>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</si>
  <si>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</si>
  <si>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</si>
  <si>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</si>
  <si>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</si>
  <si>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</si>
  <si>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</si>
  <si>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</si>
  <si>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</si>
  <si>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</si>
  <si>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</si>
  <si>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</si>
  <si>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</si>
  <si>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</si>
  <si>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</si>
  <si>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</si>
  <si>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</si>
  <si>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</si>
  <si>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</si>
  <si>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</si>
  <si>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</si>
  <si>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</si>
  <si>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</si>
  <si>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</si>
  <si>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</si>
  <si>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</si>
  <si>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</si>
  <si>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</si>
  <si>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</si>
  <si>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</si>
  <si>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</si>
  <si>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</si>
  <si>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</si>
  <si>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</si>
  <si>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</si>
  <si>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</si>
  <si>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</si>
  <si>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</si>
  <si>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</si>
  <si>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</si>
  <si>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</si>
  <si>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</si>
  <si>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</si>
  <si>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</si>
  <si>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</si>
  <si>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</si>
  <si>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</si>
  <si>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</si>
  <si>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</si>
  <si>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</si>
  <si>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</si>
  <si>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</si>
  <si>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</si>
  <si>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</si>
  <si>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</si>
  <si>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</si>
  <si>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</si>
  <si>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</si>
  <si>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</si>
  <si>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</si>
  <si>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</si>
  <si>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</si>
  <si>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</si>
  <si>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</si>
  <si>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</si>
  <si>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</si>
  <si>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</si>
  <si>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</si>
  <si>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</si>
  <si>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</si>
  <si>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</si>
  <si>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</si>
  <si>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</si>
  <si>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</si>
  <si>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</si>
  <si>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</si>
  <si>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</si>
  <si>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</si>
  <si>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</si>
  <si>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</si>
  <si>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</si>
  <si>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</si>
  <si>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</si>
  <si>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</si>
  <si>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</si>
  <si>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</si>
  <si>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</si>
  <si>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</si>
  <si>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</si>
  <si>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</si>
  <si>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</si>
  <si>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</si>
  <si>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</si>
  <si>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</si>
  <si>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</si>
  <si>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</si>
  <si>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</si>
  <si>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</si>
  <si>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</si>
  <si>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</si>
  <si>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</si>
  <si>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</si>
  <si>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</si>
  <si>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</si>
  <si>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</si>
  <si>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</si>
  <si>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</si>
  <si>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</si>
  <si>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</si>
  <si>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</si>
  <si>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</si>
  <si>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</si>
  <si>
    <t>Közvilágítás</t>
  </si>
  <si>
    <t>Módosított előirányzat</t>
  </si>
  <si>
    <t>Ei. Mód. 1.</t>
  </si>
  <si>
    <t>G</t>
  </si>
  <si>
    <t>H</t>
  </si>
  <si>
    <t>ei. Mód. 1.</t>
  </si>
  <si>
    <t xml:space="preserve"> </t>
  </si>
  <si>
    <t>Ei. Mód. 1..</t>
  </si>
  <si>
    <t>Vállalkozási tevékenység kiadásai és bevételei</t>
  </si>
  <si>
    <t xml:space="preserve">14. </t>
  </si>
  <si>
    <t xml:space="preserve">Önkorm. Elszámolásai a kp. </t>
  </si>
  <si>
    <t>---</t>
  </si>
  <si>
    <t>I</t>
  </si>
  <si>
    <t>Mód.ei.1.</t>
  </si>
  <si>
    <t>Módosított ei.</t>
  </si>
  <si>
    <t>Ei. Mód.1.</t>
  </si>
  <si>
    <t>Működési célú kvi támogatások és kieg. Támogatások</t>
  </si>
  <si>
    <t>Összesen állami támogatás</t>
  </si>
  <si>
    <t>Gép, berendezés és felszerelés beszerzés</t>
  </si>
  <si>
    <t>Ei mód. 1.</t>
  </si>
  <si>
    <t>Mód.ei. 1.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</si>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</sst>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_-* #,##0.00\ _F_t_-;\-* #,##0.00\ _F_t_-;_-* \-??\ _F_t_-;_-@_-"/>
  </numFmts>
  <fonts count="1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7" borderId="38" applyNumberFormat="0" applyAlignment="0" applyProtection="0"/>
    <xf numFmtId="0" fontId="75" fillId="0" borderId="0" applyNumberFormat="0" applyFill="0" applyBorder="0" applyAlignment="0" applyProtection="0"/>
    <xf numFmtId="0" fontId="76" fillId="0" borderId="40" applyNumberFormat="0" applyFill="0" applyAlignment="0" applyProtection="0"/>
    <xf numFmtId="0" fontId="77" fillId="0" borderId="41" applyNumberFormat="0" applyFill="0" applyAlignment="0" applyProtection="0"/>
    <xf numFmtId="0" fontId="78" fillId="0" borderId="42" applyNumberFormat="0" applyFill="0" applyAlignment="0" applyProtection="0"/>
    <xf numFmtId="0" fontId="78" fillId="0" borderId="0" applyNumberFormat="0" applyFill="0" applyBorder="0" applyAlignment="0" applyProtection="0"/>
    <xf numFmtId="0" fontId="79" fillId="21" borderId="39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43" applyNumberFormat="0" applyFill="0" applyAlignment="0" applyProtection="0"/>
    <xf numFmtId="0" fontId="35" fillId="23" borderId="44" applyNumberFormat="0" applyFont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9" borderId="0" applyNumberFormat="0" applyBorder="0" applyAlignment="0" applyProtection="0"/>
    <xf numFmtId="0" fontId="83" fillId="4" borderId="0" applyNumberFormat="0" applyBorder="0" applyAlignment="0" applyProtection="0"/>
    <xf numFmtId="0" fontId="84" fillId="20" borderId="45" applyNumberFormat="0" applyAlignment="0" applyProtection="0"/>
    <xf numFmtId="0" fontId="85" fillId="0" borderId="0" applyNumberFormat="0" applyFill="0" applyBorder="0" applyAlignment="0" applyProtection="0"/>
    <xf numFmtId="0" fontId="36" fillId="0" borderId="0"/>
    <xf numFmtId="0" fontId="36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7" fillId="0" borderId="46" applyNumberFormat="0" applyFill="0" applyAlignment="0" applyProtection="0"/>
    <xf numFmtId="44" fontId="10" fillId="0" borderId="0" applyFont="0" applyFill="0" applyBorder="0" applyAlignment="0" applyProtection="0"/>
    <xf numFmtId="0" fontId="88" fillId="3" borderId="0" applyNumberFormat="0" applyBorder="0" applyAlignment="0" applyProtection="0"/>
    <xf numFmtId="0" fontId="89" fillId="22" borderId="0" applyNumberFormat="0" applyBorder="0" applyAlignment="0" applyProtection="0"/>
    <xf numFmtId="0" fontId="86" fillId="0" borderId="0"/>
    <xf numFmtId="0" fontId="90" fillId="20" borderId="38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395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0" fontId="14" fillId="0" borderId="11" xfId="1" applyFont="1" applyFill="1" applyBorder="1" applyAlignment="1" applyProtection="1">
      <alignment horizontal="left" vertical="center" wrapText="1" indent="5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Protection="1"/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19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7" xfId="0" applyNumberFormat="1" applyFont="1" applyFill="1" applyBorder="1" applyAlignment="1" applyProtection="1">
      <alignment horizontal="center" vertical="center" wrapText="1"/>
    </xf>
    <xf numFmtId="164" fontId="27" fillId="0" borderId="24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3" fontId="19" fillId="0" borderId="0" xfId="51" applyNumberFormat="1" applyFont="1"/>
    <xf numFmtId="0" fontId="19" fillId="0" borderId="0" xfId="51" applyFont="1"/>
    <xf numFmtId="0" fontId="19" fillId="0" borderId="0" xfId="51" applyFont="1" applyAlignment="1">
      <alignment horizontal="center" vertical="center"/>
    </xf>
    <xf numFmtId="3" fontId="57" fillId="0" borderId="0" xfId="51" applyNumberFormat="1" applyFont="1"/>
    <xf numFmtId="0" fontId="15" fillId="0" borderId="0" xfId="51" applyFont="1" applyFill="1"/>
    <xf numFmtId="0" fontId="61" fillId="0" borderId="0" xfId="48" applyFont="1"/>
    <xf numFmtId="0" fontId="67" fillId="0" borderId="0" xfId="48" applyFont="1"/>
    <xf numFmtId="165" fontId="67" fillId="0" borderId="0" xfId="35" applyNumberFormat="1" applyFont="1"/>
    <xf numFmtId="165" fontId="68" fillId="0" borderId="0" xfId="35" applyNumberFormat="1" applyFont="1" applyFill="1" applyBorder="1" applyAlignment="1">
      <alignment horizontal="right"/>
    </xf>
    <xf numFmtId="0" fontId="58" fillId="0" borderId="7" xfId="48" applyFont="1" applyBorder="1" applyAlignment="1">
      <alignment horizontal="center"/>
    </xf>
    <xf numFmtId="0" fontId="70" fillId="0" borderId="0" xfId="48" applyFont="1"/>
    <xf numFmtId="0" fontId="67" fillId="0" borderId="0" xfId="48" applyFont="1" applyBorder="1"/>
    <xf numFmtId="165" fontId="67" fillId="0" borderId="0" xfId="35" applyNumberFormat="1" applyFont="1" applyBorder="1"/>
    <xf numFmtId="164" fontId="71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2" fillId="0" borderId="0" xfId="0" applyFont="1" applyFill="1" applyBorder="1" applyAlignment="1" applyProtection="1">
      <alignment horizontal="center" vertical="center"/>
    </xf>
    <xf numFmtId="3" fontId="93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4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5" fillId="0" borderId="23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58" xfId="160" applyNumberFormat="1" applyFont="1" applyFill="1" applyBorder="1" applyAlignment="1">
      <alignment horizontal="center" vertical="center"/>
    </xf>
    <xf numFmtId="164" fontId="19" fillId="0" borderId="18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59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5" xfId="160" applyNumberFormat="1" applyFont="1" applyFill="1" applyBorder="1" applyAlignment="1">
      <alignment vertical="center" wrapText="1"/>
    </xf>
    <xf numFmtId="164" fontId="15" fillId="0" borderId="50" xfId="160" applyNumberFormat="1" applyFont="1" applyFill="1" applyBorder="1" applyAlignment="1">
      <alignment vertical="center" wrapText="1"/>
    </xf>
    <xf numFmtId="164" fontId="15" fillId="0" borderId="51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0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5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1" xfId="160" applyNumberFormat="1" applyFont="1" applyFill="1" applyBorder="1" applyAlignment="1">
      <alignment horizontal="left" vertical="center" wrapText="1"/>
    </xf>
    <xf numFmtId="164" fontId="15" fillId="0" borderId="17" xfId="160" applyNumberFormat="1" applyFont="1" applyFill="1" applyBorder="1" applyAlignment="1">
      <alignment horizontal="right" vertical="center"/>
    </xf>
    <xf numFmtId="164" fontId="15" fillId="0" borderId="61" xfId="160" applyNumberFormat="1" applyFont="1" applyFill="1" applyBorder="1" applyAlignment="1">
      <alignment horizontal="right" vertical="center"/>
    </xf>
    <xf numFmtId="164" fontId="15" fillId="0" borderId="62" xfId="160" applyNumberFormat="1" applyFont="1" applyFill="1" applyBorder="1" applyAlignment="1">
      <alignment horizontal="left" vertical="center" wrapText="1"/>
    </xf>
    <xf numFmtId="164" fontId="15" fillId="0" borderId="62" xfId="160" applyNumberFormat="1" applyFont="1" applyFill="1" applyBorder="1" applyAlignment="1">
      <alignment horizontal="right" vertical="center"/>
    </xf>
    <xf numFmtId="164" fontId="19" fillId="0" borderId="25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5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7" xfId="160" applyNumberFormat="1" applyFont="1" applyFill="1" applyBorder="1" applyAlignment="1">
      <alignment horizontal="right" vertical="center" wrapText="1"/>
    </xf>
    <xf numFmtId="164" fontId="15" fillId="0" borderId="61" xfId="160" applyNumberFormat="1" applyFont="1" applyFill="1" applyBorder="1" applyAlignment="1">
      <alignment horizontal="right" vertical="center" wrapText="1"/>
    </xf>
    <xf numFmtId="164" fontId="96" fillId="0" borderId="2" xfId="160" applyNumberFormat="1" applyFont="1" applyFill="1" applyBorder="1" applyAlignment="1">
      <alignment horizontal="right" vertical="center" wrapText="1"/>
    </xf>
    <xf numFmtId="164" fontId="96" fillId="0" borderId="59" xfId="160" applyNumberFormat="1" applyFont="1" applyFill="1" applyBorder="1" applyAlignment="1">
      <alignment horizontal="right" vertical="center" wrapText="1"/>
    </xf>
    <xf numFmtId="164" fontId="96" fillId="0" borderId="3" xfId="160" applyNumberFormat="1" applyFont="1" applyFill="1" applyBorder="1" applyAlignment="1">
      <alignment horizontal="right" vertical="center"/>
    </xf>
    <xf numFmtId="164" fontId="58" fillId="0" borderId="0" xfId="160" applyNumberFormat="1" applyFont="1" applyFill="1" applyBorder="1" applyAlignment="1">
      <alignment horizontal="left" vertical="center" wrapText="1"/>
    </xf>
    <xf numFmtId="164" fontId="58" fillId="0" borderId="0" xfId="160" applyNumberFormat="1" applyFont="1" applyFill="1" applyBorder="1" applyAlignment="1">
      <alignment horizontal="right" vertical="center" wrapText="1"/>
    </xf>
    <xf numFmtId="164" fontId="58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5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2" fillId="0" borderId="0" xfId="0" applyFont="1" applyFill="1" applyBorder="1" applyAlignment="1" applyProtection="1"/>
    <xf numFmtId="0" fontId="0" fillId="0" borderId="0" xfId="0" applyFill="1" applyBorder="1" applyAlignment="1"/>
    <xf numFmtId="0" fontId="93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6" fillId="0" borderId="0" xfId="160" applyNumberFormat="1" applyFont="1" applyFill="1" applyBorder="1" applyAlignment="1">
      <alignment horizontal="left" vertical="center" wrapText="1" indent="1"/>
    </xf>
    <xf numFmtId="164" fontId="96" fillId="0" borderId="0" xfId="160" applyNumberFormat="1" applyFont="1" applyFill="1" applyBorder="1" applyAlignment="1">
      <alignment horizontal="right" vertical="center" wrapText="1"/>
    </xf>
    <xf numFmtId="164" fontId="96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8" fillId="0" borderId="2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101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16" fillId="0" borderId="24" xfId="1" applyFont="1" applyFill="1" applyBorder="1" applyAlignment="1" applyProtection="1">
      <alignment horizontal="center" vertical="center" wrapText="1"/>
    </xf>
    <xf numFmtId="0" fontId="100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28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9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2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2" fillId="0" borderId="1" xfId="171" applyFont="1" applyFill="1" applyBorder="1" applyAlignment="1" applyProtection="1">
      <alignment horizontal="center" vertical="center" wrapText="1"/>
    </xf>
    <xf numFmtId="0" fontId="92" fillId="0" borderId="2" xfId="171" applyFont="1" applyFill="1" applyBorder="1" applyAlignment="1" applyProtection="1">
      <alignment horizontal="center" vertical="center"/>
    </xf>
    <xf numFmtId="0" fontId="92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7" fillId="0" borderId="2" xfId="171" applyFont="1" applyFill="1" applyBorder="1" applyAlignment="1" applyProtection="1">
      <alignment horizontal="left" vertical="center" indent="1"/>
    </xf>
    <xf numFmtId="164" fontId="98" fillId="0" borderId="2" xfId="171" applyNumberFormat="1" applyFont="1" applyFill="1" applyBorder="1" applyAlignment="1" applyProtection="1">
      <alignment vertical="center"/>
    </xf>
    <xf numFmtId="164" fontId="98" fillId="0" borderId="3" xfId="171" applyNumberFormat="1" applyFont="1" applyFill="1" applyBorder="1" applyAlignment="1" applyProtection="1">
      <alignment vertical="center"/>
    </xf>
    <xf numFmtId="0" fontId="13" fillId="0" borderId="21" xfId="171" applyFont="1" applyFill="1" applyBorder="1" applyAlignment="1" applyProtection="1">
      <alignment horizontal="left" vertical="center" indent="1"/>
    </xf>
    <xf numFmtId="0" fontId="13" fillId="0" borderId="17" xfId="171" applyFont="1" applyFill="1" applyBorder="1" applyAlignment="1" applyProtection="1">
      <alignment horizontal="left" vertical="center" indent="1"/>
    </xf>
    <xf numFmtId="164" fontId="13" fillId="0" borderId="17" xfId="171" applyNumberFormat="1" applyFont="1" applyFill="1" applyBorder="1" applyAlignment="1" applyProtection="1">
      <alignment vertical="center"/>
      <protection locked="0"/>
    </xf>
    <xf numFmtId="164" fontId="13" fillId="0" borderId="22" xfId="171" applyNumberFormat="1" applyFont="1" applyFill="1" applyBorder="1" applyAlignment="1" applyProtection="1">
      <alignment vertical="center"/>
    </xf>
    <xf numFmtId="0" fontId="98" fillId="0" borderId="1" xfId="171" applyFont="1" applyFill="1" applyBorder="1" applyAlignment="1" applyProtection="1">
      <alignment horizontal="left" vertical="center" indent="1"/>
    </xf>
    <xf numFmtId="0" fontId="98" fillId="0" borderId="67" xfId="171" applyFont="1" applyFill="1" applyBorder="1" applyAlignment="1" applyProtection="1">
      <alignment horizontal="left" vertical="center" indent="1"/>
    </xf>
    <xf numFmtId="0" fontId="97" fillId="0" borderId="57" xfId="171" applyFont="1" applyFill="1" applyBorder="1" applyAlignment="1" applyProtection="1">
      <alignment horizontal="left" vertical="center" indent="1"/>
    </xf>
    <xf numFmtId="164" fontId="98" fillId="0" borderId="57" xfId="171" applyNumberFormat="1" applyFont="1" applyFill="1" applyBorder="1" applyProtection="1"/>
    <xf numFmtId="164" fontId="98" fillId="0" borderId="68" xfId="171" applyNumberFormat="1" applyFont="1" applyFill="1" applyBorder="1" applyProtection="1"/>
    <xf numFmtId="0" fontId="14" fillId="0" borderId="0" xfId="171" applyFont="1" applyFill="1" applyProtection="1"/>
    <xf numFmtId="0" fontId="100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104" fillId="0" borderId="0" xfId="172" applyFont="1" applyAlignment="1">
      <alignment horizontal="center" vertical="center" wrapText="1"/>
    </xf>
    <xf numFmtId="0" fontId="60" fillId="0" borderId="17" xfId="172" applyFont="1" applyBorder="1" applyAlignment="1">
      <alignment horizontal="center"/>
    </xf>
    <xf numFmtId="0" fontId="60" fillId="0" borderId="22" xfId="172" applyFont="1" applyBorder="1" applyAlignment="1">
      <alignment horizontal="center"/>
    </xf>
    <xf numFmtId="0" fontId="105" fillId="0" borderId="0" xfId="172" applyFont="1"/>
    <xf numFmtId="0" fontId="58" fillId="0" borderId="36" xfId="172" applyFont="1" applyBorder="1" applyAlignment="1">
      <alignment horizontal="center" vertical="center" wrapText="1"/>
    </xf>
    <xf numFmtId="3" fontId="58" fillId="0" borderId="30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0" fontId="58" fillId="0" borderId="48" xfId="172" applyFont="1" applyBorder="1" applyAlignment="1">
      <alignment horizontal="center" vertical="center" wrapText="1"/>
    </xf>
    <xf numFmtId="3" fontId="58" fillId="0" borderId="65" xfId="172" applyNumberFormat="1" applyFont="1" applyBorder="1" applyAlignment="1">
      <alignment horizontal="center" vertical="center"/>
    </xf>
    <xf numFmtId="3" fontId="58" fillId="0" borderId="11" xfId="172" applyNumberFormat="1" applyFont="1" applyBorder="1" applyAlignment="1">
      <alignment horizontal="center" vertical="center"/>
    </xf>
    <xf numFmtId="3" fontId="58" fillId="0" borderId="12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 wrapText="1"/>
    </xf>
    <xf numFmtId="0" fontId="106" fillId="0" borderId="0" xfId="172" applyFont="1"/>
    <xf numFmtId="3" fontId="60" fillId="0" borderId="62" xfId="172" applyNumberFormat="1" applyFont="1" applyBorder="1" applyAlignment="1">
      <alignment horizontal="center" vertical="center"/>
    </xf>
    <xf numFmtId="0" fontId="60" fillId="24" borderId="24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104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61" fillId="0" borderId="0" xfId="173" applyFont="1" applyAlignment="1">
      <alignment horizontal="center" vertical="center"/>
    </xf>
    <xf numFmtId="0" fontId="61" fillId="0" borderId="10" xfId="173" applyFont="1" applyBorder="1" applyAlignment="1">
      <alignment horizontal="center"/>
    </xf>
    <xf numFmtId="0" fontId="61" fillId="0" borderId="11" xfId="173" applyFont="1" applyBorder="1"/>
    <xf numFmtId="0" fontId="104" fillId="0" borderId="1" xfId="173" applyFont="1" applyBorder="1" applyAlignment="1">
      <alignment horizontal="center"/>
    </xf>
    <xf numFmtId="0" fontId="60" fillId="0" borderId="2" xfId="173" applyFont="1" applyBorder="1"/>
    <xf numFmtId="3" fontId="60" fillId="0" borderId="3" xfId="173" applyNumberFormat="1" applyFont="1" applyFill="1" applyBorder="1"/>
    <xf numFmtId="0" fontId="104" fillId="0" borderId="0" xfId="173" applyFont="1"/>
    <xf numFmtId="0" fontId="61" fillId="0" borderId="0" xfId="173" applyFont="1" applyFill="1" applyBorder="1"/>
    <xf numFmtId="0" fontId="61" fillId="0" borderId="7" xfId="173" applyFont="1" applyBorder="1" applyAlignment="1">
      <alignment horizontal="center"/>
    </xf>
    <xf numFmtId="0" fontId="61" fillId="0" borderId="8" xfId="173" applyFont="1" applyBorder="1" applyAlignment="1">
      <alignment wrapText="1"/>
    </xf>
    <xf numFmtId="0" fontId="61" fillId="0" borderId="11" xfId="173" applyFont="1" applyBorder="1" applyAlignment="1">
      <alignment wrapText="1"/>
    </xf>
    <xf numFmtId="0" fontId="104" fillId="0" borderId="2" xfId="173" applyFont="1" applyBorder="1" applyAlignment="1">
      <alignment horizontal="left"/>
    </xf>
    <xf numFmtId="3" fontId="104" fillId="0" borderId="3" xfId="173" applyNumberFormat="1" applyFont="1" applyBorder="1"/>
    <xf numFmtId="0" fontId="107" fillId="0" borderId="0" xfId="173" applyFont="1" applyBorder="1" applyAlignment="1"/>
    <xf numFmtId="0" fontId="61" fillId="0" borderId="0" xfId="173" applyFont="1" applyFill="1"/>
    <xf numFmtId="164" fontId="101" fillId="0" borderId="0" xfId="0" applyNumberFormat="1" applyFont="1" applyFill="1" applyAlignment="1">
      <alignment horizontal="center" vertical="center" wrapText="1"/>
    </xf>
    <xf numFmtId="164" fontId="101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8" fillId="0" borderId="70" xfId="0" applyFont="1" applyFill="1" applyBorder="1" applyAlignment="1">
      <alignment horizontal="center" vertical="center" wrapText="1"/>
    </xf>
    <xf numFmtId="0" fontId="98" fillId="0" borderId="73" xfId="0" applyFont="1" applyFill="1" applyBorder="1" applyAlignment="1">
      <alignment horizontal="center" vertical="center" wrapText="1"/>
    </xf>
    <xf numFmtId="0" fontId="98" fillId="0" borderId="71" xfId="0" applyFont="1" applyFill="1" applyBorder="1" applyAlignment="1">
      <alignment horizontal="center" vertical="center" wrapText="1"/>
    </xf>
    <xf numFmtId="0" fontId="98" fillId="0" borderId="72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right" vertical="center" wrapText="1" indent="1"/>
    </xf>
    <xf numFmtId="0" fontId="109" fillId="0" borderId="75" xfId="0" applyFont="1" applyBorder="1" applyAlignment="1" applyProtection="1">
      <alignment horizontal="lef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7" xfId="0" applyFont="1" applyFill="1" applyBorder="1" applyAlignment="1">
      <alignment horizontal="right" vertical="center" wrapText="1" indent="1"/>
    </xf>
    <xf numFmtId="0" fontId="109" fillId="0" borderId="24" xfId="0" applyFont="1" applyBorder="1" applyAlignment="1" applyProtection="1">
      <alignment horizontal="lef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9" xfId="0" applyFont="1" applyFill="1" applyBorder="1" applyAlignment="1">
      <alignment horizontal="right" vertical="center" wrapText="1" indent="1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0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left" vertical="center" wrapText="1" indent="1"/>
    </xf>
    <xf numFmtId="164" fontId="16" fillId="0" borderId="81" xfId="0" applyNumberFormat="1" applyFont="1" applyFill="1" applyBorder="1" applyAlignment="1">
      <alignment horizontal="right" vertical="center" wrapText="1" indent="1"/>
    </xf>
    <xf numFmtId="164" fontId="16" fillId="0" borderId="82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59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0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5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4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3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49" fontId="96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6" fillId="0" borderId="1" xfId="160" applyNumberFormat="1" applyFont="1" applyFill="1" applyBorder="1" applyAlignment="1">
      <alignment vertical="center" wrapText="1"/>
    </xf>
    <xf numFmtId="0" fontId="104" fillId="0" borderId="0" xfId="175" applyFont="1"/>
    <xf numFmtId="0" fontId="61" fillId="0" borderId="0" xfId="175" applyFont="1"/>
    <xf numFmtId="0" fontId="104" fillId="0" borderId="0" xfId="175" applyFont="1" applyAlignment="1">
      <alignment horizontal="center" vertical="center"/>
    </xf>
    <xf numFmtId="0" fontId="61" fillId="0" borderId="35" xfId="175" applyFont="1" applyBorder="1" applyAlignment="1">
      <alignment horizontal="center" vertical="center"/>
    </xf>
    <xf numFmtId="0" fontId="109" fillId="0" borderId="36" xfId="175" applyFont="1" applyBorder="1"/>
    <xf numFmtId="164" fontId="67" fillId="0" borderId="6" xfId="35" applyNumberFormat="1" applyFont="1" applyBorder="1" applyAlignment="1">
      <alignment horizontal="right" vertical="center"/>
    </xf>
    <xf numFmtId="0" fontId="61" fillId="0" borderId="37" xfId="175" applyFont="1" applyBorder="1" applyAlignment="1">
      <alignment horizontal="center" vertical="center"/>
    </xf>
    <xf numFmtId="0" fontId="109" fillId="0" borderId="31" xfId="175" applyFont="1" applyBorder="1" applyAlignment="1">
      <alignment wrapText="1"/>
    </xf>
    <xf numFmtId="164" fontId="67" fillId="0" borderId="9" xfId="35" applyNumberFormat="1" applyFont="1" applyBorder="1" applyAlignment="1">
      <alignment horizontal="right" vertical="center"/>
    </xf>
    <xf numFmtId="0" fontId="109" fillId="0" borderId="31" xfId="175" applyFont="1" applyBorder="1"/>
    <xf numFmtId="0" fontId="109" fillId="0" borderId="31" xfId="175" applyFont="1" applyFill="1" applyBorder="1" applyAlignment="1">
      <alignment wrapText="1"/>
    </xf>
    <xf numFmtId="164" fontId="67" fillId="0" borderId="9" xfId="35" applyNumberFormat="1" applyFont="1" applyBorder="1" applyAlignment="1">
      <alignment horizontal="right"/>
    </xf>
    <xf numFmtId="0" fontId="29" fillId="0" borderId="0" xfId="176"/>
    <xf numFmtId="165" fontId="71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5" fontId="29" fillId="0" borderId="0" xfId="176" applyNumberFormat="1"/>
    <xf numFmtId="165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5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5" fontId="67" fillId="0" borderId="8" xfId="177" applyNumberFormat="1" applyFont="1" applyBorder="1" applyAlignment="1">
      <alignment vertical="center"/>
    </xf>
    <xf numFmtId="0" fontId="109" fillId="0" borderId="8" xfId="176" applyFont="1" applyBorder="1" applyAlignment="1">
      <alignment vertical="center" wrapText="1"/>
    </xf>
    <xf numFmtId="165" fontId="109" fillId="0" borderId="8" xfId="177" applyNumberFormat="1" applyFont="1" applyBorder="1" applyAlignment="1">
      <alignment horizontal="center" vertical="center"/>
    </xf>
    <xf numFmtId="0" fontId="109" fillId="0" borderId="8" xfId="176" applyFont="1" applyBorder="1" applyAlignment="1">
      <alignment vertical="center" wrapText="1" shrinkToFit="1"/>
    </xf>
    <xf numFmtId="165" fontId="109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5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5" fontId="15" fillId="0" borderId="8" xfId="177" applyNumberFormat="1" applyFont="1" applyFill="1" applyBorder="1" applyAlignment="1">
      <alignment horizontal="center"/>
    </xf>
    <xf numFmtId="0" fontId="67" fillId="0" borderId="5" xfId="176" applyFont="1" applyFill="1" applyBorder="1" applyAlignment="1">
      <alignment wrapText="1"/>
    </xf>
    <xf numFmtId="165" fontId="67" fillId="0" borderId="5" xfId="177" applyNumberFormat="1" applyFont="1" applyFill="1" applyBorder="1" applyAlignment="1">
      <alignment horizontal="center" vertical="center"/>
    </xf>
    <xf numFmtId="1" fontId="93" fillId="0" borderId="1" xfId="1" applyNumberFormat="1" applyFont="1" applyFill="1" applyBorder="1" applyAlignment="1" applyProtection="1">
      <alignment horizontal="center" vertical="center"/>
    </xf>
    <xf numFmtId="1" fontId="93" fillId="0" borderId="2" xfId="1" applyNumberFormat="1" applyFont="1" applyFill="1" applyBorder="1" applyAlignment="1" applyProtection="1">
      <alignment horizontal="center" vertical="center"/>
    </xf>
    <xf numFmtId="1" fontId="93" fillId="0" borderId="2" xfId="177" applyNumberFormat="1" applyFont="1" applyFill="1" applyBorder="1" applyAlignment="1" applyProtection="1">
      <alignment horizontal="center" vertical="center"/>
    </xf>
    <xf numFmtId="1" fontId="93" fillId="0" borderId="3" xfId="177" applyNumberFormat="1" applyFont="1" applyFill="1" applyBorder="1" applyAlignment="1" applyProtection="1">
      <alignment horizontal="center" vertical="center"/>
    </xf>
    <xf numFmtId="165" fontId="16" fillId="0" borderId="2" xfId="177" applyNumberFormat="1" applyFont="1" applyFill="1" applyBorder="1" applyAlignment="1" applyProtection="1">
      <alignment horizontal="center" vertical="center" wrapText="1"/>
    </xf>
    <xf numFmtId="165" fontId="16" fillId="0" borderId="3" xfId="177" applyNumberFormat="1" applyFont="1" applyFill="1" applyBorder="1" applyAlignment="1" applyProtection="1">
      <alignment horizontal="center" vertical="center" wrapText="1"/>
    </xf>
    <xf numFmtId="0" fontId="109" fillId="0" borderId="11" xfId="176" applyFont="1" applyBorder="1" applyAlignment="1">
      <alignment vertical="center" wrapText="1" shrinkToFit="1"/>
    </xf>
    <xf numFmtId="165" fontId="109" fillId="0" borderId="11" xfId="177" applyNumberFormat="1" applyFont="1" applyBorder="1" applyAlignment="1">
      <alignment vertical="center"/>
    </xf>
    <xf numFmtId="165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5" fontId="16" fillId="0" borderId="2" xfId="177" applyNumberFormat="1" applyFont="1" applyFill="1" applyBorder="1" applyAlignment="1" applyProtection="1">
      <alignment vertical="center"/>
      <protection locked="0"/>
    </xf>
    <xf numFmtId="165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6" xfId="176" applyFont="1" applyFill="1" applyBorder="1" applyAlignment="1">
      <alignment wrapText="1"/>
    </xf>
    <xf numFmtId="165" fontId="15" fillId="0" borderId="66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5" fontId="20" fillId="0" borderId="11" xfId="177" applyNumberFormat="1" applyFont="1" applyFill="1" applyBorder="1" applyAlignment="1"/>
    <xf numFmtId="0" fontId="93" fillId="0" borderId="4" xfId="1" applyFont="1" applyFill="1" applyBorder="1" applyAlignment="1" applyProtection="1">
      <alignment horizontal="center" vertical="center"/>
    </xf>
    <xf numFmtId="165" fontId="99" fillId="0" borderId="6" xfId="177" applyNumberFormat="1" applyFont="1" applyFill="1" applyBorder="1" applyAlignment="1" applyProtection="1">
      <alignment vertical="center"/>
      <protection locked="0"/>
    </xf>
    <xf numFmtId="0" fontId="93" fillId="0" borderId="7" xfId="1" applyFont="1" applyFill="1" applyBorder="1" applyAlignment="1" applyProtection="1">
      <alignment horizontal="center" vertical="center"/>
    </xf>
    <xf numFmtId="165" fontId="99" fillId="0" borderId="9" xfId="177" applyNumberFormat="1" applyFont="1" applyFill="1" applyBorder="1" applyAlignment="1" applyProtection="1">
      <alignment vertical="center"/>
      <protection locked="0"/>
    </xf>
    <xf numFmtId="165" fontId="10" fillId="0" borderId="9" xfId="177" applyNumberFormat="1" applyFont="1" applyFill="1" applyBorder="1" applyAlignment="1" applyProtection="1">
      <alignment vertical="center"/>
      <protection locked="0"/>
    </xf>
    <xf numFmtId="0" fontId="93" fillId="0" borderId="16" xfId="1" applyFont="1" applyFill="1" applyBorder="1" applyAlignment="1" applyProtection="1">
      <alignment horizontal="center" vertical="center"/>
    </xf>
    <xf numFmtId="165" fontId="10" fillId="0" borderId="12" xfId="177" applyNumberFormat="1" applyFont="1" applyFill="1" applyBorder="1" applyAlignment="1" applyProtection="1">
      <alignment vertical="center"/>
      <protection locked="0"/>
    </xf>
    <xf numFmtId="165" fontId="10" fillId="0" borderId="53" xfId="177" applyNumberFormat="1" applyFont="1" applyFill="1" applyBorder="1" applyAlignment="1" applyProtection="1">
      <alignment vertical="center"/>
      <protection locked="0"/>
    </xf>
    <xf numFmtId="165" fontId="10" fillId="0" borderId="6" xfId="177" applyNumberFormat="1" applyFont="1" applyFill="1" applyBorder="1" applyAlignment="1" applyProtection="1">
      <alignment vertical="center"/>
      <protection locked="0"/>
    </xf>
    <xf numFmtId="0" fontId="93" fillId="0" borderId="10" xfId="1" applyFont="1" applyFill="1" applyBorder="1" applyAlignment="1" applyProtection="1">
      <alignment horizontal="center" vertical="center"/>
    </xf>
    <xf numFmtId="0" fontId="27" fillId="0" borderId="67" xfId="1" applyFont="1" applyFill="1" applyBorder="1" applyAlignment="1" applyProtection="1">
      <alignment horizontal="center" vertical="center"/>
    </xf>
    <xf numFmtId="0" fontId="16" fillId="0" borderId="57" xfId="1" applyFont="1" applyFill="1" applyBorder="1" applyAlignment="1" applyProtection="1">
      <alignment horizontal="left" vertical="center" wrapText="1"/>
    </xf>
    <xf numFmtId="165" fontId="16" fillId="0" borderId="57" xfId="177" applyNumberFormat="1" applyFont="1" applyFill="1" applyBorder="1" applyAlignment="1" applyProtection="1">
      <alignment vertical="center"/>
    </xf>
    <xf numFmtId="165" fontId="16" fillId="0" borderId="68" xfId="177" applyNumberFormat="1" applyFont="1" applyFill="1" applyBorder="1" applyAlignment="1" applyProtection="1">
      <alignment vertical="center"/>
    </xf>
    <xf numFmtId="165" fontId="94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9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9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58" fillId="0" borderId="10" xfId="178" applyFont="1" applyFill="1" applyBorder="1" applyAlignment="1">
      <alignment horizontal="center"/>
    </xf>
    <xf numFmtId="14" fontId="99" fillId="0" borderId="11" xfId="0" applyNumberFormat="1" applyFont="1" applyFill="1" applyBorder="1" applyAlignment="1"/>
    <xf numFmtId="3" fontId="58" fillId="0" borderId="12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58" fillId="0" borderId="36" xfId="172" applyFont="1" applyBorder="1" applyAlignment="1">
      <alignment horizontal="left" vertical="center" wrapText="1"/>
    </xf>
    <xf numFmtId="0" fontId="60" fillId="0" borderId="24" xfId="172" applyFont="1" applyBorder="1" applyAlignment="1">
      <alignment horizontal="left" vertical="center"/>
    </xf>
    <xf numFmtId="0" fontId="105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0" fontId="58" fillId="0" borderId="10" xfId="48" applyFont="1" applyBorder="1" applyAlignment="1">
      <alignment horizontal="center"/>
    </xf>
    <xf numFmtId="0" fontId="58" fillId="0" borderId="4" xfId="48" applyFont="1" applyBorder="1" applyAlignment="1">
      <alignment horizontal="center"/>
    </xf>
    <xf numFmtId="0" fontId="58" fillId="0" borderId="16" xfId="48" applyFont="1" applyBorder="1" applyAlignment="1">
      <alignment horizontal="center"/>
    </xf>
    <xf numFmtId="165" fontId="60" fillId="0" borderId="3" xfId="35" applyNumberFormat="1" applyFont="1" applyBorder="1" applyAlignment="1"/>
    <xf numFmtId="0" fontId="60" fillId="0" borderId="1" xfId="48" applyFont="1" applyBorder="1" applyAlignment="1">
      <alignment horizontal="center" vertical="center" wrapText="1"/>
    </xf>
    <xf numFmtId="165" fontId="60" fillId="0" borderId="3" xfId="35" applyNumberFormat="1" applyFont="1" applyBorder="1" applyAlignment="1">
      <alignment horizontal="center" vertical="center" wrapText="1"/>
    </xf>
    <xf numFmtId="0" fontId="60" fillId="0" borderId="1" xfId="48" applyFont="1" applyBorder="1" applyAlignment="1">
      <alignment horizontal="center"/>
    </xf>
    <xf numFmtId="165" fontId="58" fillId="0" borderId="6" xfId="35" applyNumberFormat="1" applyFont="1" applyFill="1" applyBorder="1" applyAlignment="1"/>
    <xf numFmtId="165" fontId="58" fillId="0" borderId="9" xfId="35" applyNumberFormat="1" applyFont="1" applyFill="1" applyBorder="1" applyAlignment="1"/>
    <xf numFmtId="165" fontId="69" fillId="0" borderId="9" xfId="35" applyNumberFormat="1" applyFont="1" applyFill="1" applyBorder="1" applyAlignment="1"/>
    <xf numFmtId="165" fontId="58" fillId="0" borderId="9" xfId="35" applyNumberFormat="1" applyFont="1" applyBorder="1" applyAlignment="1"/>
    <xf numFmtId="165" fontId="58" fillId="0" borderId="53" xfId="35" applyNumberFormat="1" applyFont="1" applyBorder="1" applyAlignment="1"/>
    <xf numFmtId="165" fontId="60" fillId="0" borderId="68" xfId="35" applyNumberFormat="1" applyFont="1" applyBorder="1" applyAlignment="1"/>
    <xf numFmtId="3" fontId="61" fillId="0" borderId="0" xfId="48" applyNumberFormat="1" applyFont="1"/>
    <xf numFmtId="3" fontId="70" fillId="0" borderId="0" xfId="48" applyNumberFormat="1" applyFont="1"/>
    <xf numFmtId="0" fontId="61" fillId="0" borderId="26" xfId="175" applyFont="1" applyBorder="1" applyAlignment="1">
      <alignment horizontal="center" vertical="center"/>
    </xf>
    <xf numFmtId="0" fontId="109" fillId="0" borderId="48" xfId="175" applyFont="1" applyBorder="1" applyAlignment="1">
      <alignment wrapText="1"/>
    </xf>
    <xf numFmtId="164" fontId="67" fillId="0" borderId="12" xfId="35" applyNumberFormat="1" applyFont="1" applyBorder="1" applyAlignment="1">
      <alignment horizontal="right"/>
    </xf>
    <xf numFmtId="0" fontId="104" fillId="0" borderId="19" xfId="175" applyFont="1" applyBorder="1" applyAlignment="1">
      <alignment horizontal="center" vertical="center"/>
    </xf>
    <xf numFmtId="0" fontId="110" fillId="0" borderId="24" xfId="175" applyFont="1" applyFill="1" applyBorder="1"/>
    <xf numFmtId="164" fontId="111" fillId="0" borderId="3" xfId="35" applyNumberFormat="1" applyFont="1" applyBorder="1" applyAlignment="1">
      <alignment horizontal="right"/>
    </xf>
    <xf numFmtId="0" fontId="104" fillId="0" borderId="27" xfId="175" applyFont="1" applyBorder="1" applyAlignment="1">
      <alignment horizontal="center" vertical="center"/>
    </xf>
    <xf numFmtId="0" fontId="110" fillId="0" borderId="56" xfId="175" applyFont="1" applyFill="1" applyBorder="1" applyAlignment="1">
      <alignment wrapText="1"/>
    </xf>
    <xf numFmtId="164" fontId="111" fillId="0" borderId="53" xfId="35" applyNumberFormat="1" applyFont="1" applyBorder="1" applyAlignment="1">
      <alignment horizontal="right"/>
    </xf>
    <xf numFmtId="0" fontId="109" fillId="0" borderId="36" xfId="175" applyFont="1" applyFill="1" applyBorder="1" applyAlignment="1">
      <alignment wrapText="1"/>
    </xf>
    <xf numFmtId="164" fontId="67" fillId="0" borderId="6" xfId="35" applyNumberFormat="1" applyFont="1" applyBorder="1" applyAlignment="1">
      <alignment horizontal="right"/>
    </xf>
    <xf numFmtId="0" fontId="110" fillId="0" borderId="24" xfId="175" applyFont="1" applyFill="1" applyBorder="1" applyAlignment="1">
      <alignment wrapText="1"/>
    </xf>
    <xf numFmtId="0" fontId="109" fillId="0" borderId="48" xfId="175" applyFont="1" applyFill="1" applyBorder="1" applyAlignment="1">
      <alignment wrapText="1"/>
    </xf>
    <xf numFmtId="164" fontId="104" fillId="0" borderId="3" xfId="175" applyNumberFormat="1" applyFont="1" applyBorder="1" applyAlignment="1">
      <alignment horizontal="right"/>
    </xf>
    <xf numFmtId="0" fontId="61" fillId="0" borderId="19" xfId="175" applyFont="1" applyBorder="1" applyAlignment="1">
      <alignment horizontal="center" vertical="center"/>
    </xf>
    <xf numFmtId="0" fontId="110" fillId="0" borderId="24" xfId="175" applyFont="1" applyBorder="1" applyAlignment="1">
      <alignment wrapText="1"/>
    </xf>
    <xf numFmtId="164" fontId="67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0" fontId="58" fillId="0" borderId="0" xfId="178" applyFont="1" applyFill="1" applyBorder="1" applyAlignment="1">
      <alignment horizontal="center"/>
    </xf>
    <xf numFmtId="14" fontId="99" fillId="0" borderId="0" xfId="0" applyNumberFormat="1" applyFont="1" applyFill="1" applyBorder="1" applyAlignment="1"/>
    <xf numFmtId="3" fontId="58" fillId="0" borderId="0" xfId="178" applyNumberFormat="1" applyFont="1" applyFill="1" applyBorder="1" applyAlignment="1">
      <alignment horizontal="right"/>
    </xf>
    <xf numFmtId="0" fontId="60" fillId="0" borderId="0" xfId="178" applyFont="1" applyFill="1" applyBorder="1" applyAlignment="1">
      <alignment horizontal="center"/>
    </xf>
    <xf numFmtId="0" fontId="60" fillId="0" borderId="0" xfId="178" applyFont="1" applyFill="1" applyBorder="1" applyAlignment="1">
      <alignment horizontal="left"/>
    </xf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0" fillId="0" borderId="0" xfId="178" applyFont="1" applyFill="1" applyBorder="1" applyAlignment="1">
      <alignment horizontal="center" vertical="center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49" fontId="15" fillId="0" borderId="8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3" fontId="0" fillId="0" borderId="11" xfId="0" applyNumberFormat="1" applyFont="1" applyBorder="1" applyAlignment="1">
      <alignment horizontal="right" vertical="center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4" fontId="115" fillId="0" borderId="8" xfId="0" applyNumberFormat="1" applyFont="1" applyFill="1" applyBorder="1" applyAlignment="1"/>
    <xf numFmtId="0" fontId="16" fillId="0" borderId="24" xfId="0" applyFont="1" applyFill="1" applyBorder="1" applyAlignment="1">
      <alignment vertical="center" wrapText="1"/>
    </xf>
    <xf numFmtId="0" fontId="98" fillId="0" borderId="24" xfId="0" applyFont="1" applyFill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right"/>
    </xf>
    <xf numFmtId="164" fontId="19" fillId="0" borderId="11" xfId="161" applyNumberFormat="1" applyFont="1" applyFill="1" applyBorder="1" applyAlignment="1" applyProtection="1">
      <alignment vertical="center" wrapText="1"/>
    </xf>
    <xf numFmtId="49" fontId="19" fillId="0" borderId="11" xfId="161" applyNumberFormat="1" applyFont="1" applyFill="1" applyBorder="1" applyAlignment="1" applyProtection="1">
      <alignment horizontal="left" vertical="center" wrapText="1" indent="2"/>
    </xf>
    <xf numFmtId="164" fontId="19" fillId="0" borderId="11" xfId="161" applyNumberFormat="1" applyFont="1" applyFill="1" applyBorder="1" applyAlignment="1" applyProtection="1">
      <alignment horizontal="right" vertical="center"/>
    </xf>
    <xf numFmtId="164" fontId="19" fillId="0" borderId="11" xfId="0" applyNumberFormat="1" applyFont="1" applyFill="1" applyBorder="1" applyAlignment="1">
      <alignment horizontal="right" vertical="center"/>
    </xf>
    <xf numFmtId="164" fontId="19" fillId="0" borderId="11" xfId="159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right"/>
    </xf>
    <xf numFmtId="164" fontId="16" fillId="0" borderId="12" xfId="0" applyNumberFormat="1" applyFont="1" applyBorder="1" applyAlignment="1">
      <alignment horizontal="right"/>
    </xf>
    <xf numFmtId="164" fontId="19" fillId="0" borderId="57" xfId="161" applyNumberFormat="1" applyFont="1" applyFill="1" applyBorder="1" applyAlignment="1" applyProtection="1">
      <alignment horizontal="right" vertical="center"/>
    </xf>
    <xf numFmtId="164" fontId="19" fillId="0" borderId="8" xfId="161" applyNumberFormat="1" applyFont="1" applyFill="1" applyBorder="1" applyAlignment="1" applyProtection="1">
      <alignment horizontal="left" vertical="center" wrapText="1"/>
    </xf>
    <xf numFmtId="49" fontId="19" fillId="0" borderId="8" xfId="161" applyNumberFormat="1" applyFont="1" applyFill="1" applyBorder="1" applyAlignment="1" applyProtection="1">
      <alignment horizontal="center" vertical="center" wrapText="1"/>
    </xf>
    <xf numFmtId="164" fontId="19" fillId="0" borderId="8" xfId="161" applyNumberFormat="1" applyFont="1" applyFill="1" applyBorder="1" applyAlignment="1" applyProtection="1">
      <alignment horizontal="right" vertical="center" wrapText="1"/>
    </xf>
    <xf numFmtId="164" fontId="19" fillId="0" borderId="8" xfId="159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164" fontId="19" fillId="0" borderId="8" xfId="0" applyNumberFormat="1" applyFont="1" applyFill="1" applyBorder="1" applyAlignment="1">
      <alignment horizontal="right" vertical="center" wrapText="1"/>
    </xf>
    <xf numFmtId="164" fontId="19" fillId="0" borderId="7" xfId="161" applyNumberFormat="1" applyFont="1" applyFill="1" applyBorder="1" applyAlignment="1" applyProtection="1">
      <alignment horizontal="center" vertical="center" wrapText="1"/>
    </xf>
    <xf numFmtId="49" fontId="19" fillId="0" borderId="8" xfId="161" applyNumberFormat="1" applyFont="1" applyFill="1" applyBorder="1" applyAlignment="1" applyProtection="1">
      <alignment horizontal="left" vertical="center" wrapText="1" indent="2"/>
    </xf>
    <xf numFmtId="164" fontId="19" fillId="0" borderId="8" xfId="161" applyNumberFormat="1" applyFont="1" applyFill="1" applyBorder="1" applyAlignment="1" applyProtection="1">
      <alignment horizontal="right" vertical="center"/>
    </xf>
    <xf numFmtId="164" fontId="19" fillId="0" borderId="8" xfId="0" applyNumberFormat="1" applyFont="1" applyFill="1" applyBorder="1" applyAlignment="1">
      <alignment horizontal="right" vertical="center"/>
    </xf>
    <xf numFmtId="164" fontId="19" fillId="0" borderId="8" xfId="159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164" fontId="19" fillId="0" borderId="17" xfId="161" applyNumberFormat="1" applyFont="1" applyFill="1" applyBorder="1" applyAlignment="1" applyProtection="1">
      <alignment horizontal="right" vertical="center"/>
    </xf>
    <xf numFmtId="0" fontId="12" fillId="0" borderId="24" xfId="1" applyFont="1" applyFill="1" applyBorder="1" applyAlignment="1" applyProtection="1">
      <alignment horizontal="center" vertical="center"/>
    </xf>
    <xf numFmtId="0" fontId="12" fillId="0" borderId="88" xfId="1" applyFont="1" applyFill="1" applyBorder="1" applyAlignment="1" applyProtection="1">
      <alignment horizontal="center" vertical="center" wrapText="1"/>
    </xf>
    <xf numFmtId="3" fontId="19" fillId="0" borderId="11" xfId="161" applyNumberFormat="1" applyFont="1" applyFill="1" applyBorder="1" applyAlignment="1" applyProtection="1">
      <alignment horizontal="right" vertical="center"/>
    </xf>
    <xf numFmtId="3" fontId="19" fillId="0" borderId="11" xfId="0" applyNumberFormat="1" applyFont="1" applyFill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/>
    </xf>
    <xf numFmtId="3" fontId="19" fillId="0" borderId="11" xfId="159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/>
    </xf>
    <xf numFmtId="3" fontId="19" fillId="0" borderId="12" xfId="161" applyNumberFormat="1" applyFont="1" applyFill="1" applyBorder="1" applyAlignment="1" applyProtection="1">
      <alignment horizontal="right" vertical="center"/>
    </xf>
    <xf numFmtId="0" fontId="118" fillId="0" borderId="2" xfId="0" applyFont="1" applyBorder="1" applyAlignment="1" applyProtection="1">
      <alignment wrapText="1"/>
    </xf>
    <xf numFmtId="0" fontId="97" fillId="0" borderId="2" xfId="1" applyFont="1" applyFill="1" applyBorder="1" applyAlignment="1" applyProtection="1">
      <alignment horizontal="left" vertical="center" wrapText="1"/>
    </xf>
    <xf numFmtId="3" fontId="64" fillId="0" borderId="0" xfId="0" applyNumberFormat="1" applyFont="1" applyBorder="1" applyAlignment="1">
      <alignment vertical="center" wrapText="1"/>
    </xf>
    <xf numFmtId="0" fontId="16" fillId="0" borderId="24" xfId="1" applyFont="1" applyFill="1" applyBorder="1" applyAlignment="1" applyProtection="1">
      <alignment horizontal="center"/>
    </xf>
    <xf numFmtId="0" fontId="16" fillId="0" borderId="90" xfId="1" applyFont="1" applyFill="1" applyBorder="1" applyAlignment="1" applyProtection="1">
      <alignment horizontal="center" vertical="center" wrapText="1"/>
    </xf>
    <xf numFmtId="0" fontId="16" fillId="0" borderId="90" xfId="1" applyFont="1" applyFill="1" applyBorder="1" applyAlignment="1" applyProtection="1">
      <alignment horizontal="center"/>
    </xf>
    <xf numFmtId="0" fontId="19" fillId="0" borderId="57" xfId="51" applyFont="1" applyBorder="1" applyAlignment="1">
      <alignment horizontal="center" vertical="center" wrapText="1"/>
    </xf>
    <xf numFmtId="0" fontId="19" fillId="0" borderId="89" xfId="51" applyFont="1" applyBorder="1" applyAlignment="1">
      <alignment horizontal="center" vertical="center"/>
    </xf>
    <xf numFmtId="0" fontId="19" fillId="0" borderId="68" xfId="51" applyFont="1" applyBorder="1" applyAlignment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6"/>
    </xf>
    <xf numFmtId="3" fontId="12" fillId="0" borderId="3" xfId="1" applyNumberFormat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vertical="center" wrapText="1"/>
      <protection locked="0"/>
    </xf>
    <xf numFmtId="3" fontId="14" fillId="0" borderId="8" xfId="1" applyNumberFormat="1" applyFont="1" applyFill="1" applyBorder="1" applyAlignment="1" applyProtection="1">
      <alignment vertical="center" wrapText="1"/>
      <protection locked="0"/>
    </xf>
    <xf numFmtId="3" fontId="14" fillId="0" borderId="8" xfId="1" applyNumberFormat="1" applyFont="1" applyFill="1" applyBorder="1" applyProtection="1"/>
    <xf numFmtId="3" fontId="10" fillId="0" borderId="8" xfId="1" applyNumberFormat="1" applyFont="1" applyFill="1" applyBorder="1" applyAlignment="1" applyProtection="1">
      <alignment vertical="center" wrapText="1"/>
      <protection locked="0"/>
    </xf>
    <xf numFmtId="3" fontId="14" fillId="0" borderId="5" xfId="1" applyNumberFormat="1" applyFont="1" applyFill="1" applyBorder="1" applyAlignment="1" applyProtection="1">
      <alignment vertical="center" wrapText="1"/>
      <protection locked="0"/>
    </xf>
    <xf numFmtId="3" fontId="14" fillId="0" borderId="5" xfId="1" applyNumberFormat="1" applyFont="1" applyFill="1" applyBorder="1" applyProtection="1"/>
    <xf numFmtId="0" fontId="16" fillId="0" borderId="2" xfId="1" applyFont="1" applyFill="1" applyBorder="1" applyAlignment="1" applyProtection="1">
      <alignment horizontal="center"/>
    </xf>
    <xf numFmtId="0" fontId="16" fillId="0" borderId="3" xfId="1" applyFont="1" applyFill="1" applyBorder="1" applyAlignment="1" applyProtection="1">
      <alignment horizontal="center"/>
    </xf>
    <xf numFmtId="3" fontId="14" fillId="0" borderId="11" xfId="1" applyNumberFormat="1" applyFont="1" applyFill="1" applyBorder="1" applyAlignment="1" applyProtection="1">
      <alignment vertical="center" wrapText="1"/>
      <protection locked="0"/>
    </xf>
    <xf numFmtId="3" fontId="14" fillId="0" borderId="11" xfId="1" applyNumberFormat="1" applyFont="1" applyFill="1" applyBorder="1" applyProtection="1"/>
    <xf numFmtId="3" fontId="12" fillId="0" borderId="2" xfId="1" applyNumberFormat="1" applyFont="1" applyFill="1" applyBorder="1" applyAlignment="1" applyProtection="1">
      <alignment vertical="center" wrapText="1"/>
    </xf>
    <xf numFmtId="3" fontId="16" fillId="0" borderId="2" xfId="1" applyNumberFormat="1" applyFont="1" applyFill="1" applyBorder="1" applyAlignment="1" applyProtection="1">
      <alignment vertical="center" wrapText="1"/>
    </xf>
    <xf numFmtId="3" fontId="10" fillId="0" borderId="5" xfId="1" applyNumberFormat="1" applyFont="1" applyFill="1" applyBorder="1" applyAlignment="1" applyProtection="1">
      <alignment vertical="center" wrapText="1"/>
      <protection locked="0"/>
    </xf>
    <xf numFmtId="3" fontId="16" fillId="0" borderId="2" xfId="1" applyNumberFormat="1" applyFont="1" applyFill="1" applyBorder="1" applyAlignment="1" applyProtection="1">
      <alignment vertical="center" wrapText="1"/>
      <protection locked="0"/>
    </xf>
    <xf numFmtId="3" fontId="10" fillId="0" borderId="11" xfId="1" applyNumberFormat="1" applyFont="1" applyFill="1" applyBorder="1" applyAlignment="1" applyProtection="1">
      <alignment vertical="center" wrapText="1"/>
      <protection locked="0"/>
    </xf>
    <xf numFmtId="3" fontId="14" fillId="0" borderId="6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2" xfId="1" applyNumberFormat="1" applyFont="1" applyFill="1" applyBorder="1" applyProtection="1"/>
    <xf numFmtId="0" fontId="10" fillId="0" borderId="8" xfId="1" applyFont="1" applyFill="1" applyBorder="1" applyProtection="1"/>
    <xf numFmtId="3" fontId="10" fillId="0" borderId="8" xfId="1" applyNumberFormat="1" applyFont="1" applyFill="1" applyBorder="1" applyProtection="1"/>
    <xf numFmtId="0" fontId="10" fillId="0" borderId="5" xfId="1" applyFont="1" applyFill="1" applyBorder="1" applyProtection="1"/>
    <xf numFmtId="164" fontId="14" fillId="0" borderId="11" xfId="1" applyNumberFormat="1" applyFont="1" applyFill="1" applyBorder="1" applyAlignment="1" applyProtection="1">
      <alignment vertical="center" wrapText="1"/>
      <protection locked="0"/>
    </xf>
    <xf numFmtId="0" fontId="10" fillId="0" borderId="11" xfId="1" applyFont="1" applyFill="1" applyBorder="1" applyProtection="1"/>
    <xf numFmtId="0" fontId="6" fillId="0" borderId="11" xfId="1" applyFill="1" applyBorder="1" applyProtection="1"/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10" fillId="0" borderId="6" xfId="1" applyNumberFormat="1" applyFont="1" applyFill="1" applyBorder="1" applyProtection="1"/>
    <xf numFmtId="164" fontId="10" fillId="0" borderId="9" xfId="1" applyNumberFormat="1" applyFont="1" applyFill="1" applyBorder="1" applyProtection="1"/>
    <xf numFmtId="164" fontId="10" fillId="0" borderId="12" xfId="1" applyNumberFormat="1" applyFont="1" applyFill="1" applyBorder="1" applyProtection="1"/>
    <xf numFmtId="0" fontId="10" fillId="0" borderId="9" xfId="1" applyFont="1" applyFill="1" applyBorder="1" applyProtection="1"/>
    <xf numFmtId="0" fontId="6" fillId="0" borderId="12" xfId="1" applyFill="1" applyBorder="1" applyProtection="1"/>
    <xf numFmtId="164" fontId="12" fillId="0" borderId="2" xfId="1" applyNumberFormat="1" applyFont="1" applyFill="1" applyBorder="1" applyAlignment="1" applyProtection="1">
      <alignment vertical="center" wrapText="1"/>
    </xf>
    <xf numFmtId="164" fontId="12" fillId="0" borderId="3" xfId="1" applyNumberFormat="1" applyFont="1" applyFill="1" applyBorder="1" applyAlignment="1" applyProtection="1">
      <alignment vertical="center" wrapText="1"/>
    </xf>
    <xf numFmtId="0" fontId="6" fillId="0" borderId="5" xfId="1" applyFill="1" applyBorder="1" applyAlignment="1" applyProtection="1"/>
    <xf numFmtId="0" fontId="6" fillId="0" borderId="6" xfId="1" applyFill="1" applyBorder="1" applyAlignment="1" applyProtection="1"/>
    <xf numFmtId="0" fontId="6" fillId="0" borderId="8" xfId="1" applyFill="1" applyBorder="1" applyAlignment="1" applyProtection="1"/>
    <xf numFmtId="3" fontId="10" fillId="0" borderId="9" xfId="1" applyNumberFormat="1" applyFont="1" applyFill="1" applyBorder="1" applyAlignment="1" applyProtection="1"/>
    <xf numFmtId="0" fontId="6" fillId="0" borderId="9" xfId="1" applyFill="1" applyBorder="1" applyAlignment="1" applyProtection="1"/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3" fontId="16" fillId="0" borderId="2" xfId="1" applyNumberFormat="1" applyFont="1" applyFill="1" applyBorder="1" applyAlignment="1" applyProtection="1">
      <alignment vertical="center"/>
    </xf>
    <xf numFmtId="3" fontId="16" fillId="0" borderId="3" xfId="1" applyNumberFormat="1" applyFont="1" applyFill="1" applyBorder="1" applyAlignment="1" applyProtection="1">
      <alignment vertical="center"/>
    </xf>
    <xf numFmtId="0" fontId="116" fillId="0" borderId="14" xfId="0" applyFont="1" applyBorder="1" applyAlignment="1" applyProtection="1">
      <alignment horizontal="left" vertical="center" wrapText="1"/>
    </xf>
    <xf numFmtId="0" fontId="114" fillId="0" borderId="14" xfId="0" applyFont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1" applyFont="1" applyFill="1" applyBorder="1" applyProtection="1"/>
    <xf numFmtId="164" fontId="14" fillId="0" borderId="14" xfId="1" applyNumberFormat="1" applyFont="1" applyFill="1" applyBorder="1" applyProtection="1"/>
    <xf numFmtId="0" fontId="116" fillId="0" borderId="8" xfId="0" applyFont="1" applyBorder="1" applyAlignment="1" applyProtection="1">
      <alignment horizontal="left" vertical="center" wrapText="1"/>
    </xf>
    <xf numFmtId="0" fontId="114" fillId="0" borderId="8" xfId="0" applyFont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8" xfId="1" applyFont="1" applyFill="1" applyBorder="1" applyProtection="1"/>
    <xf numFmtId="164" fontId="14" fillId="0" borderId="8" xfId="1" applyNumberFormat="1" applyFont="1" applyFill="1" applyBorder="1" applyProtection="1"/>
    <xf numFmtId="0" fontId="95" fillId="0" borderId="8" xfId="0" applyFont="1" applyBorder="1" applyAlignment="1" applyProtection="1">
      <alignment horizontal="left" vertical="center" wrapText="1"/>
    </xf>
    <xf numFmtId="164" fontId="1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8" xfId="0" applyFont="1" applyBorder="1" applyAlignment="1" applyProtection="1">
      <alignment horizontal="left" vertical="center" wrapText="1" indent="6"/>
    </xf>
    <xf numFmtId="0" fontId="116" fillId="0" borderId="8" xfId="0" applyFont="1" applyBorder="1" applyAlignment="1" applyProtection="1">
      <alignment horizontal="left" wrapText="1"/>
    </xf>
    <xf numFmtId="0" fontId="95" fillId="0" borderId="8" xfId="0" applyFont="1" applyBorder="1" applyAlignment="1" applyProtection="1">
      <alignment horizontal="left" vertical="center" wrapText="1" indent="7"/>
    </xf>
    <xf numFmtId="0" fontId="13" fillId="0" borderId="8" xfId="1" applyFont="1" applyFill="1" applyBorder="1" applyAlignment="1" applyProtection="1">
      <alignment horizontal="left" vertical="center" wrapText="1"/>
    </xf>
    <xf numFmtId="0" fontId="119" fillId="0" borderId="8" xfId="1" applyFont="1" applyFill="1" applyBorder="1" applyAlignment="1" applyProtection="1">
      <alignment horizontal="center" vertical="center" wrapText="1"/>
    </xf>
    <xf numFmtId="1" fontId="14" fillId="0" borderId="8" xfId="1" applyNumberFormat="1" applyFont="1" applyFill="1" applyBorder="1" applyProtection="1"/>
    <xf numFmtId="16" fontId="95" fillId="0" borderId="8" xfId="2" applyNumberFormat="1" applyFont="1" applyFill="1" applyBorder="1" applyAlignment="1">
      <alignment horizontal="left" vertical="center" indent="5"/>
    </xf>
    <xf numFmtId="0" fontId="65" fillId="0" borderId="8" xfId="0" applyFont="1" applyBorder="1" applyAlignment="1" applyProtection="1">
      <alignment horizontal="center" vertical="center" wrapText="1"/>
    </xf>
    <xf numFmtId="0" fontId="95" fillId="0" borderId="8" xfId="2" applyFont="1" applyFill="1" applyBorder="1" applyAlignment="1">
      <alignment horizontal="left" vertical="center" indent="5"/>
    </xf>
    <xf numFmtId="0" fontId="116" fillId="0" borderId="8" xfId="2" applyFont="1" applyFill="1" applyBorder="1" applyAlignment="1">
      <alignment horizontal="left"/>
    </xf>
    <xf numFmtId="0" fontId="95" fillId="0" borderId="8" xfId="2" applyFont="1" applyFill="1" applyBorder="1" applyAlignment="1">
      <alignment horizontal="left" indent="5"/>
    </xf>
    <xf numFmtId="0" fontId="116" fillId="0" borderId="8" xfId="2" applyFont="1" applyFill="1" applyBorder="1" applyAlignment="1">
      <alignment horizontal="left" wrapText="1"/>
    </xf>
    <xf numFmtId="0" fontId="114" fillId="0" borderId="8" xfId="0" applyFont="1" applyBorder="1" applyAlignment="1" applyProtection="1">
      <alignment horizontal="center" wrapText="1"/>
    </xf>
    <xf numFmtId="164" fontId="10" fillId="0" borderId="8" xfId="1" applyNumberFormat="1" applyFont="1" applyFill="1" applyBorder="1" applyAlignment="1" applyProtection="1">
      <alignment vertical="center" wrapTex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8" xfId="0" applyFont="1" applyBorder="1" applyAlignment="1" applyProtection="1">
      <alignment horizontal="left" wrapText="1" indent="5"/>
    </xf>
    <xf numFmtId="0" fontId="94" fillId="0" borderId="8" xfId="1" applyFont="1" applyFill="1" applyBorder="1" applyAlignment="1" applyProtection="1">
      <alignment horizontal="left" vertical="center" wrapText="1" indent="5"/>
    </xf>
    <xf numFmtId="0" fontId="11" fillId="0" borderId="8" xfId="1" applyFont="1" applyFill="1" applyBorder="1" applyAlignment="1" applyProtection="1">
      <alignment horizontal="center" vertical="center"/>
    </xf>
    <xf numFmtId="164" fontId="22" fillId="0" borderId="8" xfId="1" applyNumberFormat="1" applyFont="1" applyFill="1" applyBorder="1" applyAlignment="1" applyProtection="1">
      <alignment vertical="center" wrapText="1"/>
      <protection locked="0"/>
    </xf>
    <xf numFmtId="0" fontId="94" fillId="0" borderId="8" xfId="1" applyFont="1" applyFill="1" applyBorder="1" applyAlignment="1" applyProtection="1">
      <alignment horizontal="left" indent="5"/>
    </xf>
    <xf numFmtId="164" fontId="22" fillId="0" borderId="8" xfId="1" applyNumberFormat="1" applyFont="1" applyFill="1" applyBorder="1" applyAlignment="1" applyProtection="1">
      <alignment vertical="center"/>
      <protection locked="0"/>
    </xf>
    <xf numFmtId="0" fontId="11" fillId="0" borderId="8" xfId="1" applyFont="1" applyFill="1" applyBorder="1" applyAlignment="1" applyProtection="1">
      <alignment horizontal="center" vertical="center" wrapText="1"/>
    </xf>
    <xf numFmtId="3" fontId="115" fillId="0" borderId="8" xfId="1" applyNumberFormat="1" applyFont="1" applyFill="1" applyBorder="1" applyProtection="1"/>
    <xf numFmtId="0" fontId="13" fillId="0" borderId="8" xfId="1" applyFont="1" applyFill="1" applyBorder="1" applyAlignment="1" applyProtection="1">
      <alignment horizontal="left" vertical="center" wrapText="1" indent="5"/>
    </xf>
    <xf numFmtId="0" fontId="93" fillId="0" borderId="8" xfId="1" applyFont="1" applyFill="1" applyBorder="1" applyAlignment="1" applyProtection="1">
      <alignment horizontal="left" vertical="center" wrapText="1"/>
    </xf>
    <xf numFmtId="0" fontId="116" fillId="0" borderId="11" xfId="0" applyFont="1" applyBorder="1" applyAlignment="1" applyProtection="1">
      <alignment horizontal="left" vertical="center" wrapText="1"/>
    </xf>
    <xf numFmtId="0" fontId="114" fillId="0" borderId="11" xfId="0" applyFont="1" applyBorder="1" applyAlignment="1" applyProtection="1">
      <alignment horizontal="center" vertical="center" wrapText="1"/>
    </xf>
    <xf numFmtId="164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1" xfId="1" applyFont="1" applyFill="1" applyBorder="1" applyProtection="1"/>
    <xf numFmtId="164" fontId="14" fillId="0" borderId="11" xfId="1" applyNumberFormat="1" applyFont="1" applyFill="1" applyBorder="1" applyProtection="1"/>
    <xf numFmtId="0" fontId="116" fillId="0" borderId="5" xfId="0" applyFont="1" applyBorder="1" applyAlignment="1" applyProtection="1">
      <alignment horizontal="left" vertical="center" wrapText="1"/>
    </xf>
    <xf numFmtId="0" fontId="114" fillId="0" borderId="5" xfId="0" applyFont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5" xfId="1" applyFont="1" applyFill="1" applyBorder="1" applyProtection="1"/>
    <xf numFmtId="164" fontId="14" fillId="0" borderId="5" xfId="1" applyNumberFormat="1" applyFont="1" applyFill="1" applyBorder="1" applyProtection="1"/>
    <xf numFmtId="0" fontId="27" fillId="0" borderId="2" xfId="1" applyFont="1" applyFill="1" applyBorder="1" applyAlignment="1" applyProtection="1">
      <alignment horizontal="left" vertical="center" wrapText="1"/>
    </xf>
    <xf numFmtId="0" fontId="92" fillId="0" borderId="2" xfId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/>
    </xf>
    <xf numFmtId="164" fontId="16" fillId="0" borderId="2" xfId="1" applyNumberFormat="1" applyFont="1" applyFill="1" applyBorder="1" applyProtection="1"/>
    <xf numFmtId="164" fontId="16" fillId="0" borderId="3" xfId="1" applyNumberFormat="1" applyFont="1" applyFill="1" applyBorder="1" applyProtection="1"/>
    <xf numFmtId="0" fontId="95" fillId="0" borderId="11" xfId="0" applyFont="1" applyBorder="1" applyAlignment="1" applyProtection="1">
      <alignment horizontal="left" vertical="center" wrapText="1" indent="6"/>
    </xf>
    <xf numFmtId="164" fontId="18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16" fillId="0" borderId="5" xfId="0" applyFont="1" applyBorder="1" applyAlignment="1" applyProtection="1">
      <alignment horizontal="left" wrapText="1"/>
    </xf>
    <xf numFmtId="0" fontId="117" fillId="0" borderId="2" xfId="0" applyFont="1" applyBorder="1" applyAlignment="1" applyProtection="1">
      <alignment horizontal="left" vertical="center" wrapText="1"/>
    </xf>
    <xf numFmtId="0" fontId="118" fillId="0" borderId="2" xfId="0" applyFont="1" applyBorder="1" applyAlignment="1" applyProtection="1">
      <alignment horizontal="center" vertical="center" wrapTex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3" fontId="16" fillId="0" borderId="3" xfId="1" applyNumberFormat="1" applyFont="1" applyFill="1" applyBorder="1" applyAlignment="1" applyProtection="1">
      <alignment horizontal="center" vertical="center" wrapText="1"/>
    </xf>
    <xf numFmtId="0" fontId="95" fillId="0" borderId="11" xfId="0" applyFont="1" applyBorder="1" applyAlignment="1" applyProtection="1">
      <alignment horizontal="left" vertical="center" wrapText="1" indent="7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" xfId="1" applyFont="1" applyFill="1" applyBorder="1" applyAlignment="1" applyProtection="1">
      <alignment horizontal="left" vertical="center" wrapText="1"/>
    </xf>
    <xf numFmtId="0" fontId="119" fillId="0" borderId="5" xfId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 indent="1"/>
    </xf>
    <xf numFmtId="0" fontId="14" fillId="0" borderId="2" xfId="1" applyFont="1" applyFill="1" applyBorder="1" applyProtection="1"/>
    <xf numFmtId="164" fontId="14" fillId="0" borderId="2" xfId="1" applyNumberFormat="1" applyFont="1" applyFill="1" applyBorder="1" applyProtection="1"/>
    <xf numFmtId="0" fontId="14" fillId="0" borderId="3" xfId="1" applyFont="1" applyFill="1" applyBorder="1" applyProtection="1"/>
    <xf numFmtId="0" fontId="114" fillId="0" borderId="11" xfId="0" applyFont="1" applyBorder="1" applyAlignment="1" applyProtection="1">
      <alignment horizontal="center" wrapText="1"/>
    </xf>
    <xf numFmtId="0" fontId="114" fillId="0" borderId="5" xfId="0" applyFont="1" applyBorder="1" applyAlignment="1" applyProtection="1">
      <alignment horizontal="center" wrapText="1"/>
    </xf>
    <xf numFmtId="164" fontId="10" fillId="0" borderId="5" xfId="1" applyNumberFormat="1" applyFont="1" applyFill="1" applyBorder="1" applyAlignment="1" applyProtection="1">
      <alignment vertical="center" wrapText="1"/>
      <protection locked="0"/>
    </xf>
    <xf numFmtId="0" fontId="98" fillId="0" borderId="2" xfId="1" applyFont="1" applyFill="1" applyBorder="1" applyAlignment="1" applyProtection="1">
      <alignment horizontal="left" vertical="center" wrapText="1"/>
    </xf>
    <xf numFmtId="164" fontId="16" fillId="0" borderId="2" xfId="1" applyNumberFormat="1" applyFont="1" applyFill="1" applyBorder="1" applyAlignment="1" applyProtection="1">
      <alignment vertical="center"/>
    </xf>
    <xf numFmtId="164" fontId="16" fillId="0" borderId="3" xfId="1" applyNumberFormat="1" applyFont="1" applyFill="1" applyBorder="1" applyAlignment="1" applyProtection="1">
      <alignment vertical="center"/>
    </xf>
    <xf numFmtId="0" fontId="114" fillId="0" borderId="2" xfId="0" applyFont="1" applyBorder="1" applyAlignment="1" applyProtection="1">
      <alignment horizont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Alignment="1" applyProtection="1">
      <alignment vertical="center" wrapText="1"/>
    </xf>
    <xf numFmtId="0" fontId="97" fillId="0" borderId="2" xfId="1" applyFont="1" applyFill="1" applyBorder="1" applyAlignment="1" applyProtection="1">
      <alignment horizontal="left" vertical="center" wrapText="1" indent="1"/>
    </xf>
    <xf numFmtId="0" fontId="95" fillId="0" borderId="11" xfId="0" applyFont="1" applyBorder="1" applyAlignment="1" applyProtection="1">
      <alignment horizontal="left" vertical="center" wrapText="1" indent="5"/>
    </xf>
    <xf numFmtId="0" fontId="117" fillId="0" borderId="2" xfId="0" applyFont="1" applyBorder="1" applyAlignment="1" applyProtection="1">
      <alignment wrapText="1"/>
    </xf>
    <xf numFmtId="0" fontId="118" fillId="0" borderId="2" xfId="0" applyFont="1" applyBorder="1" applyAlignment="1" applyProtection="1">
      <alignment horizont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Protection="1"/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0" fontId="14" fillId="0" borderId="6" xfId="1" applyFont="1" applyFill="1" applyBorder="1" applyProtection="1"/>
    <xf numFmtId="0" fontId="14" fillId="0" borderId="9" xfId="1" applyFont="1" applyFill="1" applyBorder="1" applyProtection="1"/>
    <xf numFmtId="0" fontId="14" fillId="0" borderId="12" xfId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3" fontId="10" fillId="0" borderId="11" xfId="1" applyNumberFormat="1" applyFont="1" applyFill="1" applyBorder="1" applyProtection="1"/>
    <xf numFmtId="3" fontId="115" fillId="0" borderId="5" xfId="1" applyNumberFormat="1" applyFont="1" applyFill="1" applyBorder="1" applyProtection="1"/>
    <xf numFmtId="0" fontId="27" fillId="0" borderId="2" xfId="1" applyFont="1" applyFill="1" applyBorder="1" applyAlignment="1" applyProtection="1">
      <alignment vertical="center" wrapText="1"/>
    </xf>
    <xf numFmtId="0" fontId="27" fillId="0" borderId="11" xfId="1" applyFont="1" applyFill="1" applyBorder="1" applyAlignment="1" applyProtection="1">
      <alignment vertical="center" wrapText="1"/>
    </xf>
    <xf numFmtId="0" fontId="92" fillId="0" borderId="11" xfId="1" applyFont="1" applyFill="1" applyBorder="1" applyAlignment="1" applyProtection="1">
      <alignment horizontal="center" vertical="center" wrapText="1"/>
    </xf>
    <xf numFmtId="164" fontId="16" fillId="0" borderId="11" xfId="1" applyNumberFormat="1" applyFont="1" applyFill="1" applyBorder="1" applyAlignment="1" applyProtection="1">
      <alignment vertical="center" wrapText="1"/>
    </xf>
    <xf numFmtId="164" fontId="16" fillId="0" borderId="11" xfId="1" applyNumberFormat="1" applyFont="1" applyFill="1" applyBorder="1" applyProtection="1"/>
    <xf numFmtId="0" fontId="93" fillId="0" borderId="5" xfId="1" applyFont="1" applyFill="1" applyBorder="1" applyAlignment="1" applyProtection="1">
      <alignment horizontal="left" vertical="center" wrapText="1"/>
    </xf>
    <xf numFmtId="0" fontId="115" fillId="0" borderId="5" xfId="1" applyFont="1" applyFill="1" applyBorder="1" applyAlignment="1" applyProtection="1">
      <alignment horizontal="center" vertical="center" wrapText="1"/>
    </xf>
    <xf numFmtId="3" fontId="10" fillId="0" borderId="5" xfId="1" applyNumberFormat="1" applyFont="1" applyFill="1" applyBorder="1" applyProtection="1"/>
    <xf numFmtId="0" fontId="93" fillId="0" borderId="11" xfId="1" applyFont="1" applyFill="1" applyBorder="1" applyAlignment="1" applyProtection="1">
      <alignment horizontal="left" vertical="center" wrapText="1"/>
    </xf>
    <xf numFmtId="0" fontId="119" fillId="0" borderId="11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left" vertical="center" wrapText="1" indent="1"/>
    </xf>
    <xf numFmtId="164" fontId="19" fillId="0" borderId="57" xfId="0" quotePrefix="1" applyNumberFormat="1" applyFont="1" applyBorder="1" applyAlignment="1" applyProtection="1">
      <alignment vertical="center" wrapText="1"/>
    </xf>
    <xf numFmtId="0" fontId="16" fillId="0" borderId="1" xfId="1" applyFont="1" applyFill="1" applyBorder="1" applyAlignment="1" applyProtection="1">
      <alignment horizontal="left" vertical="center" wrapText="1" indent="1"/>
    </xf>
    <xf numFmtId="0" fontId="118" fillId="0" borderId="2" xfId="0" applyFont="1" applyBorder="1" applyAlignment="1" applyProtection="1">
      <alignment horizontal="left" vertical="center" wrapText="1" indent="1"/>
    </xf>
    <xf numFmtId="49" fontId="16" fillId="0" borderId="10" xfId="1" applyNumberFormat="1" applyFont="1" applyFill="1" applyBorder="1" applyAlignment="1" applyProtection="1">
      <alignment horizontal="left" vertical="center" wrapText="1" indent="1"/>
    </xf>
    <xf numFmtId="164" fontId="16" fillId="0" borderId="12" xfId="1" applyNumberFormat="1" applyFont="1" applyFill="1" applyBorder="1" applyAlignment="1" applyProtection="1">
      <alignment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164" fontId="118" fillId="0" borderId="8" xfId="161" applyNumberFormat="1" applyFont="1" applyFill="1" applyBorder="1" applyAlignment="1" applyProtection="1">
      <alignment vertical="center" wrapText="1"/>
    </xf>
    <xf numFmtId="3" fontId="19" fillId="0" borderId="8" xfId="161" applyNumberFormat="1" applyFont="1" applyFill="1" applyBorder="1" applyAlignment="1" applyProtection="1">
      <alignment horizontal="right" vertical="center"/>
    </xf>
    <xf numFmtId="3" fontId="19" fillId="0" borderId="8" xfId="0" applyNumberFormat="1" applyFont="1" applyFill="1" applyBorder="1" applyAlignment="1">
      <alignment horizontal="right" vertical="center"/>
    </xf>
    <xf numFmtId="3" fontId="19" fillId="0" borderId="8" xfId="159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164" fontId="15" fillId="0" borderId="1" xfId="161" quotePrefix="1" applyNumberFormat="1" applyFont="1" applyFill="1" applyBorder="1" applyAlignment="1" applyProtection="1">
      <alignment horizontal="center"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3" fontId="19" fillId="0" borderId="3" xfId="161" applyNumberFormat="1" applyFont="1" applyFill="1" applyBorder="1" applyAlignment="1" applyProtection="1">
      <alignment horizontal="right" vertical="center"/>
    </xf>
    <xf numFmtId="164" fontId="19" fillId="0" borderId="2" xfId="159" applyNumberFormat="1" applyFont="1" applyBorder="1" applyAlignment="1">
      <alignment horizontal="right" vertical="center"/>
    </xf>
    <xf numFmtId="164" fontId="19" fillId="0" borderId="3" xfId="159" applyNumberFormat="1" applyFont="1" applyBorder="1" applyAlignment="1">
      <alignment horizontal="right" vertical="center"/>
    </xf>
    <xf numFmtId="164" fontId="19" fillId="0" borderId="2" xfId="159" applyNumberFormat="1" applyFont="1" applyBorder="1" applyAlignment="1">
      <alignment horizontal="right" vertical="center" wrapText="1"/>
    </xf>
    <xf numFmtId="164" fontId="19" fillId="0" borderId="3" xfId="159" applyNumberFormat="1" applyFont="1" applyBorder="1" applyAlignment="1">
      <alignment horizontal="right" vertical="center" wrapText="1"/>
    </xf>
    <xf numFmtId="164" fontId="0" fillId="0" borderId="9" xfId="0" applyNumberFormat="1" applyFont="1" applyBorder="1" applyAlignment="1">
      <alignment horizontal="right" vertical="center"/>
    </xf>
    <xf numFmtId="164" fontId="19" fillId="0" borderId="8" xfId="161" applyNumberFormat="1" applyFont="1" applyFill="1" applyBorder="1" applyAlignment="1" applyProtection="1">
      <alignment vertical="center" wrapText="1"/>
    </xf>
    <xf numFmtId="164" fontId="19" fillId="0" borderId="9" xfId="161" applyNumberFormat="1" applyFont="1" applyFill="1" applyBorder="1" applyAlignment="1" applyProtection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164" fontId="15" fillId="0" borderId="9" xfId="161" applyNumberFormat="1" applyFont="1" applyFill="1" applyBorder="1" applyAlignment="1" applyProtection="1">
      <alignment horizontal="right" vertical="center"/>
    </xf>
    <xf numFmtId="164" fontId="15" fillId="0" borderId="21" xfId="161" applyNumberFormat="1" applyFont="1" applyFill="1" applyBorder="1" applyAlignment="1" applyProtection="1">
      <alignment horizontal="center" vertical="center" wrapText="1"/>
    </xf>
    <xf numFmtId="164" fontId="19" fillId="0" borderId="17" xfId="161" applyNumberFormat="1" applyFont="1" applyFill="1" applyBorder="1" applyAlignment="1" applyProtection="1">
      <alignment vertical="center" wrapText="1"/>
    </xf>
    <xf numFmtId="164" fontId="19" fillId="0" borderId="3" xfId="161" applyNumberFormat="1" applyFont="1" applyFill="1" applyBorder="1" applyAlignment="1" applyProtection="1">
      <alignment horizontal="right" vertical="center"/>
    </xf>
    <xf numFmtId="164" fontId="19" fillId="0" borderId="57" xfId="161" applyNumberFormat="1" applyFont="1" applyFill="1" applyBorder="1" applyAlignment="1" applyProtection="1">
      <alignment vertical="center" wrapText="1"/>
    </xf>
    <xf numFmtId="49" fontId="19" fillId="24" borderId="57" xfId="161" applyNumberFormat="1" applyFont="1" applyFill="1" applyBorder="1" applyAlignment="1" applyProtection="1">
      <alignment horizontal="left" vertical="center" wrapText="1" indent="2"/>
    </xf>
    <xf numFmtId="164" fontId="19" fillId="0" borderId="68" xfId="161" applyNumberFormat="1" applyFont="1" applyFill="1" applyBorder="1" applyAlignment="1" applyProtection="1">
      <alignment horizontal="right" vertical="center"/>
    </xf>
    <xf numFmtId="164" fontId="15" fillId="0" borderId="2" xfId="161" applyNumberFormat="1" applyFont="1" applyFill="1" applyBorder="1" applyAlignment="1" applyProtection="1">
      <alignment vertical="center" wrapText="1"/>
    </xf>
    <xf numFmtId="164" fontId="15" fillId="0" borderId="67" xfId="161" quotePrefix="1" applyNumberFormat="1" applyFont="1" applyFill="1" applyBorder="1" applyAlignment="1" applyProtection="1">
      <alignment horizontal="center" vertical="center" wrapText="1"/>
    </xf>
    <xf numFmtId="0" fontId="99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99" fillId="0" borderId="14" xfId="0" applyFont="1" applyFill="1" applyBorder="1" applyAlignment="1" applyProtection="1">
      <alignment horizontal="center" vertical="center" wrapText="1"/>
    </xf>
    <xf numFmtId="164" fontId="99" fillId="0" borderId="14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9" fillId="0" borderId="7" xfId="0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99" fillId="0" borderId="8" xfId="0" applyFont="1" applyFill="1" applyBorder="1" applyAlignment="1" applyProtection="1">
      <alignment horizontal="center" vertical="center" wrapText="1"/>
    </xf>
    <xf numFmtId="164" fontId="99" fillId="0" borderId="8" xfId="0" applyNumberFormat="1" applyFont="1" applyFill="1" applyBorder="1" applyAlignment="1" applyProtection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71" fillId="0" borderId="8" xfId="0" applyNumberFormat="1" applyFont="1" applyFill="1" applyBorder="1" applyAlignment="1" applyProtection="1">
      <alignment horizontal="right" vertical="center" wrapText="1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164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8" xfId="0" applyFont="1" applyFill="1" applyBorder="1" applyAlignment="1">
      <alignment vertical="center" wrapText="1"/>
    </xf>
    <xf numFmtId="0" fontId="72" fillId="0" borderId="9" xfId="0" applyFont="1" applyFill="1" applyBorder="1" applyAlignment="1">
      <alignment vertical="center" wrapText="1"/>
    </xf>
    <xf numFmtId="3" fontId="14" fillId="0" borderId="8" xfId="0" applyNumberFormat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vertical="center" wrapText="1"/>
    </xf>
    <xf numFmtId="164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Border="1" applyAlignment="1">
      <alignment horizontal="left" vertical="center"/>
    </xf>
    <xf numFmtId="164" fontId="1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8" xfId="0" applyFont="1" applyFill="1" applyBorder="1" applyAlignment="1">
      <alignment vertical="center" wrapText="1"/>
    </xf>
    <xf numFmtId="0" fontId="101" fillId="0" borderId="9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9" xfId="0" applyNumberFormat="1" applyFont="1" applyFill="1" applyBorder="1" applyAlignment="1">
      <alignment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164" fontId="1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22" fillId="0" borderId="8" xfId="1" applyFont="1" applyFill="1" applyBorder="1" applyAlignment="1" applyProtection="1">
      <alignment horizontal="left" vertical="center" wrapText="1" indent="1"/>
    </xf>
    <xf numFmtId="0" fontId="99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99" fillId="0" borderId="11" xfId="0" applyNumberFormat="1" applyFont="1" applyFill="1" applyBorder="1" applyAlignment="1" applyProtection="1">
      <alignment horizontal="righ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9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99" fillId="0" borderId="5" xfId="0" applyFont="1" applyFill="1" applyBorder="1" applyAlignment="1" applyProtection="1">
      <alignment horizontal="center" vertical="center" wrapText="1"/>
    </xf>
    <xf numFmtId="164" fontId="71" fillId="0" borderId="5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0" fillId="0" borderId="1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0" fillId="0" borderId="2" xfId="0" applyFont="1" applyFill="1" applyBorder="1" applyAlignment="1" applyProtection="1">
      <alignment horizontal="center" vertical="center" wrapText="1"/>
    </xf>
    <xf numFmtId="164" fontId="71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9" fillId="0" borderId="11" xfId="0" applyFont="1" applyFill="1" applyBorder="1" applyAlignment="1" applyProtection="1">
      <alignment horizontal="center" vertical="center" wrapText="1"/>
    </xf>
    <xf numFmtId="164" fontId="71" fillId="0" borderId="11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4" fontId="1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5" xfId="0" applyFont="1" applyFill="1" applyBorder="1" applyAlignment="1">
      <alignment vertical="center" wrapText="1"/>
    </xf>
    <xf numFmtId="0" fontId="72" fillId="0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71" fillId="0" borderId="2" xfId="0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164" fontId="16" fillId="0" borderId="11" xfId="0" applyNumberFormat="1" applyFont="1" applyFill="1" applyBorder="1" applyAlignment="1" applyProtection="1">
      <alignment horizontal="right" vertical="center" wrapText="1"/>
    </xf>
    <xf numFmtId="164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1" xfId="0" applyNumberFormat="1" applyFont="1" applyFill="1" applyBorder="1" applyAlignment="1">
      <alignment vertical="center" wrapText="1"/>
    </xf>
    <xf numFmtId="3" fontId="0" fillId="0" borderId="12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2" xfId="0" applyFont="1" applyFill="1" applyBorder="1" applyAlignment="1">
      <alignment vertical="center" wrapText="1"/>
    </xf>
    <xf numFmtId="0" fontId="91" fillId="0" borderId="3" xfId="0" applyFont="1" applyFill="1" applyBorder="1" applyAlignment="1">
      <alignment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2" xfId="0" applyFont="1" applyFill="1" applyBorder="1" applyAlignment="1">
      <alignment vertical="center" wrapText="1"/>
    </xf>
    <xf numFmtId="0" fontId="101" fillId="0" borderId="3" xfId="0" applyFont="1" applyFill="1" applyBorder="1" applyAlignment="1">
      <alignment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1" applyFont="1" applyFill="1" applyBorder="1" applyAlignment="1" applyProtection="1">
      <alignment horizontal="left" vertical="center" wrapText="1" indent="6"/>
    </xf>
    <xf numFmtId="0" fontId="72" fillId="0" borderId="11" xfId="0" applyFont="1" applyFill="1" applyBorder="1" applyAlignment="1">
      <alignment vertical="center" wrapText="1"/>
    </xf>
    <xf numFmtId="0" fontId="72" fillId="0" borderId="12" xfId="0" applyFont="1" applyFill="1" applyBorder="1" applyAlignment="1">
      <alignment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/>
    </xf>
    <xf numFmtId="0" fontId="100" fillId="0" borderId="16" xfId="0" applyFont="1" applyFill="1" applyBorder="1" applyAlignment="1" applyProtection="1">
      <alignment horizontal="center" vertical="center" wrapText="1"/>
    </xf>
    <xf numFmtId="0" fontId="16" fillId="0" borderId="66" xfId="1" applyFont="1" applyFill="1" applyBorder="1" applyAlignment="1" applyProtection="1">
      <alignment horizontal="center" vertical="center" wrapText="1"/>
    </xf>
    <xf numFmtId="164" fontId="16" fillId="0" borderId="66" xfId="1" applyNumberFormat="1" applyFont="1" applyFill="1" applyBorder="1" applyAlignment="1" applyProtection="1">
      <alignment horizontal="right" vertical="center" wrapText="1"/>
    </xf>
    <xf numFmtId="164" fontId="16" fillId="0" borderId="53" xfId="1" applyNumberFormat="1" applyFont="1" applyFill="1" applyBorder="1" applyAlignment="1" applyProtection="1">
      <alignment horizontal="right" vertical="center" wrapText="1"/>
    </xf>
    <xf numFmtId="0" fontId="14" fillId="0" borderId="14" xfId="1" applyFont="1" applyFill="1" applyBorder="1" applyAlignment="1" applyProtection="1">
      <alignment horizontal="left" vertical="center" wrapText="1" indent="1"/>
    </xf>
    <xf numFmtId="0" fontId="14" fillId="0" borderId="14" xfId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left" vertical="center" wrapText="1" inden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6" fillId="0" borderId="67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center" vertical="center" wrapText="1"/>
    </xf>
    <xf numFmtId="164" fontId="16" fillId="0" borderId="57" xfId="1" applyNumberFormat="1" applyFont="1" applyFill="1" applyBorder="1" applyAlignment="1" applyProtection="1">
      <alignment vertical="center" wrapText="1"/>
    </xf>
    <xf numFmtId="164" fontId="16" fillId="0" borderId="68" xfId="1" applyNumberFormat="1" applyFont="1" applyFill="1" applyBorder="1" applyAlignment="1" applyProtection="1">
      <alignment vertical="center" wrapText="1"/>
    </xf>
    <xf numFmtId="164" fontId="16" fillId="0" borderId="22" xfId="0" applyNumberFormat="1" applyFont="1" applyBorder="1" applyAlignment="1">
      <alignment horizontal="right"/>
    </xf>
    <xf numFmtId="164" fontId="19" fillId="0" borderId="12" xfId="161" applyNumberFormat="1" applyFont="1" applyFill="1" applyBorder="1" applyAlignment="1" applyProtection="1">
      <alignment horizontal="right" vertical="center"/>
    </xf>
    <xf numFmtId="49" fontId="19" fillId="25" borderId="17" xfId="161" applyNumberFormat="1" applyFont="1" applyFill="1" applyBorder="1" applyAlignment="1" applyProtection="1">
      <alignment horizontal="left" vertical="center" wrapText="1" indent="2"/>
    </xf>
    <xf numFmtId="164" fontId="19" fillId="0" borderId="2" xfId="159" applyNumberFormat="1" applyFont="1" applyBorder="1" applyAlignment="1">
      <alignment vertical="center" wrapText="1"/>
    </xf>
    <xf numFmtId="164" fontId="15" fillId="0" borderId="2" xfId="159" applyNumberFormat="1" applyFont="1" applyBorder="1" applyAlignment="1">
      <alignment horizontal="right" vertical="center"/>
    </xf>
    <xf numFmtId="164" fontId="15" fillId="0" borderId="2" xfId="159" applyNumberFormat="1" applyFont="1" applyBorder="1" applyAlignment="1">
      <alignment vertical="center"/>
    </xf>
    <xf numFmtId="49" fontId="15" fillId="24" borderId="2" xfId="161" applyNumberFormat="1" applyFont="1" applyFill="1" applyBorder="1" applyAlignment="1" applyProtection="1">
      <alignment horizontal="left" vertical="center" wrapText="1" indent="2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5" fillId="0" borderId="12" xfId="0" applyNumberFormat="1" applyFont="1" applyFill="1" applyBorder="1" applyAlignment="1">
      <alignment horizontal="right" vertical="center" wrapText="1"/>
    </xf>
    <xf numFmtId="3" fontId="72" fillId="0" borderId="8" xfId="0" applyNumberFormat="1" applyFont="1" applyFill="1" applyBorder="1" applyAlignment="1">
      <alignment vertical="center" wrapText="1"/>
    </xf>
    <xf numFmtId="3" fontId="72" fillId="0" borderId="9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3" fontId="72" fillId="0" borderId="12" xfId="0" applyNumberFormat="1" applyFont="1" applyFill="1" applyBorder="1" applyAlignment="1">
      <alignment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6" fillId="0" borderId="11" xfId="1" applyFill="1" applyBorder="1" applyAlignment="1" applyProtection="1"/>
    <xf numFmtId="0" fontId="6" fillId="0" borderId="12" xfId="1" applyFill="1" applyBorder="1" applyAlignment="1" applyProtection="1"/>
    <xf numFmtId="0" fontId="12" fillId="0" borderId="67" xfId="1" applyFont="1" applyFill="1" applyBorder="1" applyAlignment="1" applyProtection="1">
      <alignment horizontal="left" vertical="center" wrapText="1" indent="1"/>
    </xf>
    <xf numFmtId="0" fontId="19" fillId="0" borderId="57" xfId="0" applyFont="1" applyBorder="1" applyAlignment="1" applyProtection="1">
      <alignment horizontal="left" vertical="center" wrapText="1"/>
    </xf>
    <xf numFmtId="0" fontId="19" fillId="0" borderId="57" xfId="0" applyFont="1" applyBorder="1" applyAlignment="1" applyProtection="1">
      <alignment horizontal="left" vertical="center" wrapText="1" indent="1"/>
    </xf>
    <xf numFmtId="164" fontId="19" fillId="0" borderId="68" xfId="0" quotePrefix="1" applyNumberFormat="1" applyFont="1" applyBorder="1" applyAlignment="1" applyProtection="1">
      <alignment vertical="center" wrapText="1"/>
    </xf>
    <xf numFmtId="0" fontId="12" fillId="0" borderId="57" xfId="1" applyFont="1" applyFill="1" applyBorder="1" applyAlignment="1" applyProtection="1">
      <alignment horizontal="center" vertical="center" wrapText="1"/>
    </xf>
    <xf numFmtId="0" fontId="12" fillId="0" borderId="57" xfId="1" applyFont="1" applyFill="1" applyBorder="1" applyAlignment="1" applyProtection="1">
      <alignment vertical="center" wrapText="1"/>
    </xf>
    <xf numFmtId="164" fontId="12" fillId="0" borderId="68" xfId="1" applyNumberFormat="1" applyFont="1" applyFill="1" applyBorder="1" applyAlignment="1" applyProtection="1">
      <alignment horizontal="right" vertical="center" wrapText="1" indent="1"/>
    </xf>
    <xf numFmtId="0" fontId="12" fillId="0" borderId="1" xfId="1" applyFont="1" applyFill="1" applyBorder="1" applyAlignment="1" applyProtection="1">
      <alignment horizontal="left" vertical="center" wrapText="1" indent="1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115" fillId="0" borderId="14" xfId="0" applyNumberFormat="1" applyFont="1" applyFill="1" applyBorder="1" applyAlignment="1" applyProtection="1">
      <alignment horizontal="left" vertical="center" wrapText="1"/>
    </xf>
    <xf numFmtId="164" fontId="115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115" fillId="0" borderId="8" xfId="0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5" fillId="0" borderId="8" xfId="0" applyNumberFormat="1" applyFont="1" applyFill="1" applyBorder="1" applyAlignment="1" applyProtection="1">
      <alignment vertical="center" wrapText="1"/>
      <protection locked="0"/>
    </xf>
    <xf numFmtId="164" fontId="93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94" fillId="0" borderId="8" xfId="1" applyFont="1" applyFill="1" applyBorder="1" applyAlignment="1" applyProtection="1">
      <alignment horizontal="left" vertical="center" wrapText="1" indent="3"/>
    </xf>
    <xf numFmtId="49" fontId="0" fillId="0" borderId="7" xfId="0" applyNumberFormat="1" applyFont="1" applyFill="1" applyBorder="1" applyAlignment="1" applyProtection="1">
      <alignment horizontal="left" vertical="top" wrapText="1" indent="1"/>
    </xf>
    <xf numFmtId="49" fontId="0" fillId="0" borderId="7" xfId="0" applyNumberFormat="1" applyFont="1" applyFill="1" applyBorder="1" applyAlignment="1" applyProtection="1">
      <alignment horizontal="left" vertical="top" indent="1"/>
    </xf>
    <xf numFmtId="164" fontId="0" fillId="0" borderId="10" xfId="0" applyNumberFormat="1" applyFont="1" applyFill="1" applyBorder="1" applyAlignment="1" applyProtection="1">
      <alignment horizontal="left" vertical="center" wrapText="1" indent="1"/>
    </xf>
    <xf numFmtId="164" fontId="115" fillId="0" borderId="11" xfId="0" applyNumberFormat="1" applyFont="1" applyFill="1" applyBorder="1" applyAlignment="1" applyProtection="1">
      <alignment horizontal="left" vertical="center" wrapText="1" indent="1"/>
    </xf>
    <xf numFmtId="164" fontId="1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ont="1" applyFill="1" applyBorder="1" applyAlignment="1" applyProtection="1">
      <alignment horizontal="left" vertical="center" wrapText="1" indent="1"/>
    </xf>
    <xf numFmtId="0" fontId="115" fillId="0" borderId="5" xfId="1" applyFont="1" applyFill="1" applyBorder="1" applyAlignment="1" applyProtection="1">
      <alignment horizontal="left" vertical="center" wrapText="1"/>
    </xf>
    <xf numFmtId="164" fontId="11" fillId="0" borderId="5" xfId="0" applyNumberFormat="1" applyFont="1" applyFill="1" applyBorder="1" applyAlignment="1" applyProtection="1">
      <alignment vertical="center" wrapText="1"/>
    </xf>
    <xf numFmtId="164" fontId="115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left" vertical="center" wrapText="1"/>
    </xf>
    <xf numFmtId="164" fontId="92" fillId="0" borderId="2" xfId="0" applyNumberFormat="1" applyFont="1" applyFill="1" applyBorder="1" applyAlignment="1" applyProtection="1">
      <alignment vertical="center" wrapText="1"/>
    </xf>
    <xf numFmtId="164" fontId="92" fillId="0" borderId="2" xfId="0" applyNumberFormat="1" applyFont="1" applyFill="1" applyBorder="1" applyAlignment="1" applyProtection="1">
      <alignment horizontal="left" vertical="center" wrapText="1"/>
    </xf>
    <xf numFmtId="164" fontId="0" fillId="0" borderId="3" xfId="0" applyNumberFormat="1" applyFill="1" applyBorder="1" applyAlignment="1" applyProtection="1">
      <alignment vertical="center" wrapText="1"/>
    </xf>
    <xf numFmtId="0" fontId="115" fillId="0" borderId="11" xfId="1" applyFont="1" applyFill="1" applyBorder="1" applyAlignment="1" applyProtection="1">
      <alignment horizontal="left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164" fontId="9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15" fillId="0" borderId="15" xfId="0" applyNumberFormat="1" applyFont="1" applyFill="1" applyBorder="1" applyAlignment="1" applyProtection="1">
      <alignment vertical="center" wrapText="1"/>
    </xf>
    <xf numFmtId="164" fontId="115" fillId="0" borderId="9" xfId="0" applyNumberFormat="1" applyFont="1" applyFill="1" applyBorder="1" applyAlignment="1" applyProtection="1">
      <alignment vertical="center" wrapText="1"/>
    </xf>
    <xf numFmtId="164" fontId="115" fillId="0" borderId="12" xfId="0" applyNumberFormat="1" applyFont="1" applyFill="1" applyBorder="1" applyAlignment="1" applyProtection="1">
      <alignment vertical="center" wrapText="1"/>
    </xf>
    <xf numFmtId="164" fontId="115" fillId="0" borderId="3" xfId="0" applyNumberFormat="1" applyFont="1" applyFill="1" applyBorder="1" applyAlignment="1" applyProtection="1">
      <alignment vertical="center" wrapText="1"/>
    </xf>
    <xf numFmtId="164" fontId="115" fillId="0" borderId="6" xfId="0" applyNumberFormat="1" applyFont="1" applyFill="1" applyBorder="1" applyAlignment="1" applyProtection="1">
      <alignment vertical="center" wrapText="1"/>
    </xf>
    <xf numFmtId="164" fontId="115" fillId="0" borderId="2" xfId="0" applyNumberFormat="1" applyFont="1" applyFill="1" applyBorder="1" applyAlignment="1" applyProtection="1">
      <alignment vertical="center" wrapText="1"/>
    </xf>
    <xf numFmtId="164" fontId="11" fillId="0" borderId="8" xfId="0" applyNumberFormat="1" applyFont="1" applyFill="1" applyBorder="1" applyAlignment="1" applyProtection="1">
      <alignment wrapText="1"/>
    </xf>
    <xf numFmtId="164" fontId="11" fillId="0" borderId="11" xfId="0" applyNumberFormat="1" applyFont="1" applyFill="1" applyBorder="1" applyAlignment="1" applyProtection="1">
      <alignment wrapText="1"/>
    </xf>
    <xf numFmtId="164" fontId="11" fillId="0" borderId="5" xfId="0" applyNumberFormat="1" applyFont="1" applyFill="1" applyBorder="1" applyAlignment="1" applyProtection="1">
      <alignment wrapText="1"/>
    </xf>
    <xf numFmtId="164" fontId="115" fillId="0" borderId="9" xfId="0" applyNumberFormat="1" applyFont="1" applyFill="1" applyBorder="1" applyAlignment="1" applyProtection="1">
      <alignment horizontal="right" vertical="center" wrapText="1"/>
    </xf>
    <xf numFmtId="164" fontId="12" fillId="0" borderId="24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115" fillId="0" borderId="14" xfId="0" applyNumberFormat="1" applyFont="1" applyFill="1" applyBorder="1" applyAlignment="1" applyProtection="1">
      <alignment wrapText="1"/>
    </xf>
    <xf numFmtId="164" fontId="0" fillId="0" borderId="7" xfId="0" applyNumberFormat="1" applyFont="1" applyFill="1" applyBorder="1" applyAlignment="1" applyProtection="1">
      <alignment horizontal="center" vertical="center" wrapText="1"/>
    </xf>
    <xf numFmtId="164" fontId="115" fillId="0" borderId="8" xfId="0" applyNumberFormat="1" applyFont="1" applyFill="1" applyBorder="1" applyAlignment="1" applyProtection="1">
      <alignment wrapText="1"/>
    </xf>
    <xf numFmtId="164" fontId="11" fillId="0" borderId="8" xfId="0" applyNumberFormat="1" applyFont="1" applyFill="1" applyBorder="1" applyAlignment="1" applyProtection="1">
      <alignment horizontal="left" vertical="center" wrapText="1"/>
    </xf>
    <xf numFmtId="164" fontId="115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7" xfId="0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center" vertical="center" wrapText="1"/>
    </xf>
    <xf numFmtId="164" fontId="115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15" fillId="0" borderId="11" xfId="0" applyNumberFormat="1" applyFont="1" applyFill="1" applyBorder="1" applyAlignment="1" applyProtection="1">
      <alignment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1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5" xfId="0" applyNumberFormat="1" applyFont="1" applyFill="1" applyBorder="1" applyAlignment="1" applyProtection="1">
      <alignment wrapText="1"/>
    </xf>
    <xf numFmtId="164" fontId="92" fillId="0" borderId="3" xfId="0" applyNumberFormat="1" applyFont="1" applyFill="1" applyBorder="1" applyAlignment="1" applyProtection="1">
      <alignment vertical="center" wrapText="1"/>
    </xf>
    <xf numFmtId="49" fontId="0" fillId="0" borderId="10" xfId="0" applyNumberFormat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2"/>
    </xf>
    <xf numFmtId="164" fontId="11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2" xfId="0" applyNumberFormat="1" applyFont="1" applyFill="1" applyBorder="1" applyAlignment="1" applyProtection="1">
      <alignment horizontal="right" vertical="center" wrapText="1"/>
    </xf>
    <xf numFmtId="164" fontId="115" fillId="0" borderId="2" xfId="0" applyNumberFormat="1" applyFont="1" applyFill="1" applyBorder="1" applyAlignment="1" applyProtection="1">
      <alignment wrapText="1"/>
    </xf>
    <xf numFmtId="164" fontId="92" fillId="0" borderId="3" xfId="0" applyNumberFormat="1" applyFont="1" applyFill="1" applyBorder="1" applyAlignment="1" applyProtection="1">
      <alignment horizontal="right" vertical="center" wrapText="1" indent="1"/>
    </xf>
    <xf numFmtId="164" fontId="115" fillId="0" borderId="91" xfId="0" applyNumberFormat="1" applyFont="1" applyFill="1" applyBorder="1" applyAlignment="1" applyProtection="1">
      <alignment horizontal="left" vertical="center" wrapText="1"/>
    </xf>
    <xf numFmtId="164" fontId="115" fillId="0" borderId="49" xfId="0" applyNumberFormat="1" applyFont="1" applyFill="1" applyBorder="1" applyAlignment="1" applyProtection="1">
      <alignment horizontal="left" vertical="center" wrapText="1"/>
    </xf>
    <xf numFmtId="0" fontId="11" fillId="0" borderId="49" xfId="1" applyFont="1" applyFill="1" applyBorder="1" applyAlignment="1" applyProtection="1">
      <alignment horizontal="left" vertical="center" wrapText="1" indent="4"/>
    </xf>
    <xf numFmtId="0" fontId="11" fillId="0" borderId="92" xfId="1" applyFont="1" applyFill="1" applyBorder="1" applyAlignment="1" applyProtection="1">
      <alignment horizontal="left" vertical="center" wrapText="1" indent="8"/>
    </xf>
    <xf numFmtId="164" fontId="92" fillId="0" borderId="88" xfId="0" applyNumberFormat="1" applyFont="1" applyFill="1" applyBorder="1" applyAlignment="1" applyProtection="1">
      <alignment horizontal="left" vertical="center" wrapText="1"/>
    </xf>
    <xf numFmtId="164" fontId="115" fillId="0" borderId="15" xfId="0" applyNumberFormat="1" applyFont="1" applyFill="1" applyBorder="1" applyAlignment="1" applyProtection="1">
      <alignment vertical="center" wrapText="1"/>
      <protection locked="0"/>
    </xf>
    <xf numFmtId="164" fontId="115" fillId="0" borderId="9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164" fontId="115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/>
    </xf>
    <xf numFmtId="164" fontId="1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3" xfId="0" applyNumberFormat="1" applyFont="1" applyFill="1" applyBorder="1" applyAlignment="1" applyProtection="1">
      <alignment horizontal="right" vertical="center" wrapText="1"/>
    </xf>
    <xf numFmtId="164" fontId="115" fillId="0" borderId="13" xfId="0" applyNumberFormat="1" applyFont="1" applyFill="1" applyBorder="1" applyAlignment="1" applyProtection="1">
      <alignment horizontal="left" vertical="center" wrapText="1"/>
    </xf>
    <xf numFmtId="164" fontId="115" fillId="0" borderId="7" xfId="0" applyNumberFormat="1" applyFont="1" applyFill="1" applyBorder="1" applyAlignment="1" applyProtection="1">
      <alignment horizontal="left" vertical="center" wrapText="1"/>
    </xf>
    <xf numFmtId="0" fontId="11" fillId="0" borderId="7" xfId="1" applyFont="1" applyFill="1" applyBorder="1" applyAlignment="1" applyProtection="1">
      <alignment horizontal="left" vertical="center" wrapText="1" indent="4"/>
    </xf>
    <xf numFmtId="0" fontId="11" fillId="0" borderId="7" xfId="1" applyFont="1" applyFill="1" applyBorder="1" applyAlignment="1" applyProtection="1">
      <alignment horizontal="left" vertical="center" wrapText="1" indent="8"/>
    </xf>
    <xf numFmtId="0" fontId="11" fillId="0" borderId="10" xfId="1" applyFont="1" applyFill="1" applyBorder="1" applyAlignment="1" applyProtection="1">
      <alignment horizontal="left" vertical="center" wrapText="1" indent="8"/>
    </xf>
    <xf numFmtId="164" fontId="92" fillId="0" borderId="1" xfId="0" applyNumberFormat="1" applyFont="1" applyFill="1" applyBorder="1" applyAlignment="1" applyProtection="1">
      <alignment horizontal="left" vertical="center" wrapText="1"/>
    </xf>
    <xf numFmtId="164" fontId="115" fillId="0" borderId="4" xfId="0" applyNumberFormat="1" applyFont="1" applyFill="1" applyBorder="1" applyAlignment="1" applyProtection="1">
      <alignment horizontal="left" vertical="center" wrapText="1"/>
    </xf>
    <xf numFmtId="164" fontId="115" fillId="0" borderId="10" xfId="0" applyNumberFormat="1" applyFont="1" applyFill="1" applyBorder="1" applyAlignment="1" applyProtection="1">
      <alignment horizontal="left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164" fontId="16" fillId="0" borderId="62" xfId="0" applyNumberFormat="1" applyFont="1" applyFill="1" applyBorder="1" applyAlignment="1" applyProtection="1">
      <alignment horizontal="center" vertical="center" wrapText="1"/>
    </xf>
    <xf numFmtId="164" fontId="93" fillId="0" borderId="49" xfId="0" applyNumberFormat="1" applyFont="1" applyFill="1" applyBorder="1" applyAlignment="1" applyProtection="1">
      <alignment horizontal="left" vertical="center" wrapText="1"/>
    </xf>
    <xf numFmtId="164" fontId="115" fillId="0" borderId="93" xfId="0" applyNumberFormat="1" applyFont="1" applyFill="1" applyBorder="1" applyAlignment="1" applyProtection="1">
      <alignment vertical="center" wrapText="1"/>
    </xf>
    <xf numFmtId="164" fontId="115" fillId="0" borderId="49" xfId="0" applyNumberFormat="1" applyFont="1" applyFill="1" applyBorder="1" applyAlignment="1" applyProtection="1">
      <alignment vertical="center" wrapText="1"/>
    </xf>
    <xf numFmtId="164" fontId="115" fillId="0" borderId="92" xfId="0" applyNumberFormat="1" applyFont="1" applyFill="1" applyBorder="1" applyAlignment="1" applyProtection="1">
      <alignment horizontal="left" vertical="center" wrapText="1" indent="1"/>
    </xf>
    <xf numFmtId="164" fontId="27" fillId="0" borderId="88" xfId="0" applyNumberFormat="1" applyFont="1" applyFill="1" applyBorder="1" applyAlignment="1" applyProtection="1">
      <alignment horizontal="left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vertical="center" wrapText="1"/>
    </xf>
    <xf numFmtId="3" fontId="15" fillId="0" borderId="14" xfId="51" applyNumberFormat="1" applyFont="1" applyFill="1" applyBorder="1" applyAlignment="1">
      <alignment vertical="center"/>
    </xf>
    <xf numFmtId="3" fontId="56" fillId="0" borderId="8" xfId="51" applyNumberFormat="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5" fillId="0" borderId="8" xfId="51" applyNumberFormat="1" applyFont="1" applyFill="1" applyBorder="1" applyAlignment="1">
      <alignment vertical="center"/>
    </xf>
    <xf numFmtId="3" fontId="55" fillId="0" borderId="8" xfId="51" applyNumberFormat="1" applyFont="1" applyFill="1" applyBorder="1" applyAlignment="1">
      <alignment vertical="center"/>
    </xf>
    <xf numFmtId="3" fontId="15" fillId="0" borderId="11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19" fillId="0" borderId="2" xfId="51" applyNumberFormat="1" applyFont="1" applyFill="1" applyBorder="1" applyAlignment="1">
      <alignment vertical="center"/>
    </xf>
    <xf numFmtId="3" fontId="55" fillId="0" borderId="11" xfId="51" applyNumberFormat="1" applyFont="1" applyFill="1" applyBorder="1" applyAlignment="1">
      <alignment vertical="center"/>
    </xf>
    <xf numFmtId="3" fontId="15" fillId="0" borderId="5" xfId="51" applyNumberFormat="1" applyFont="1" applyBorder="1" applyAlignment="1">
      <alignment vertical="center"/>
    </xf>
    <xf numFmtId="2" fontId="15" fillId="0" borderId="13" xfId="51" applyNumberFormat="1" applyFont="1" applyFill="1" applyBorder="1" applyAlignment="1">
      <alignment horizontal="center" vertical="center"/>
    </xf>
    <xf numFmtId="2" fontId="15" fillId="0" borderId="14" xfId="51" applyNumberFormat="1" applyFont="1" applyFill="1" applyBorder="1" applyAlignment="1">
      <alignment vertical="center" wrapText="1"/>
    </xf>
    <xf numFmtId="2" fontId="116" fillId="0" borderId="14" xfId="51" applyNumberFormat="1" applyFont="1" applyFill="1" applyBorder="1" applyAlignment="1">
      <alignment horizontal="center" vertical="center" wrapText="1"/>
    </xf>
    <xf numFmtId="2" fontId="15" fillId="0" borderId="7" xfId="51" applyNumberFormat="1" applyFont="1" applyFill="1" applyBorder="1" applyAlignment="1">
      <alignment horizontal="center" vertical="center" wrapText="1"/>
    </xf>
    <xf numFmtId="2" fontId="15" fillId="0" borderId="8" xfId="51" applyNumberFormat="1" applyFont="1" applyFill="1" applyBorder="1" applyAlignment="1">
      <alignment vertical="center" wrapText="1"/>
    </xf>
    <xf numFmtId="2" fontId="15" fillId="0" borderId="8" xfId="51" applyNumberFormat="1" applyFont="1" applyFill="1" applyBorder="1" applyAlignment="1">
      <alignment horizontal="center" vertical="center"/>
    </xf>
    <xf numFmtId="2" fontId="17" fillId="0" borderId="7" xfId="51" applyNumberFormat="1" applyFont="1" applyFill="1" applyBorder="1" applyAlignment="1">
      <alignment horizontal="center" vertical="center"/>
    </xf>
    <xf numFmtId="2" fontId="17" fillId="0" borderId="8" xfId="51" applyNumberFormat="1" applyFont="1" applyFill="1" applyBorder="1" applyAlignment="1">
      <alignment vertical="center" wrapText="1"/>
    </xf>
    <xf numFmtId="2" fontId="17" fillId="0" borderId="8" xfId="51" applyNumberFormat="1" applyFont="1" applyFill="1" applyBorder="1" applyAlignment="1">
      <alignment horizontal="center" vertical="center"/>
    </xf>
    <xf numFmtId="2" fontId="17" fillId="0" borderId="8" xfId="51" applyNumberFormat="1" applyFont="1" applyFill="1" applyBorder="1" applyAlignment="1">
      <alignment vertical="center"/>
    </xf>
    <xf numFmtId="2" fontId="15" fillId="0" borderId="7" xfId="51" applyNumberFormat="1" applyFont="1" applyFill="1" applyBorder="1" applyAlignment="1">
      <alignment horizontal="center" vertical="center"/>
    </xf>
    <xf numFmtId="2" fontId="15" fillId="0" borderId="8" xfId="51" applyNumberFormat="1" applyFont="1" applyFill="1" applyBorder="1" applyAlignment="1">
      <alignment horizontal="center" vertical="center" wrapText="1"/>
    </xf>
    <xf numFmtId="2" fontId="15" fillId="0" borderId="10" xfId="51" applyNumberFormat="1" applyFont="1" applyFill="1" applyBorder="1" applyAlignment="1">
      <alignment horizontal="center" vertical="center"/>
    </xf>
    <xf numFmtId="2" fontId="15" fillId="0" borderId="11" xfId="51" applyNumberFormat="1" applyFont="1" applyFill="1" applyBorder="1" applyAlignment="1">
      <alignment vertical="center" wrapText="1"/>
    </xf>
    <xf numFmtId="2" fontId="15" fillId="0" borderId="11" xfId="51" applyNumberFormat="1" applyFont="1" applyFill="1" applyBorder="1" applyAlignment="1">
      <alignment horizontal="center" vertical="center" wrapText="1"/>
    </xf>
    <xf numFmtId="2" fontId="15" fillId="0" borderId="4" xfId="51" applyNumberFormat="1" applyFont="1" applyFill="1" applyBorder="1" applyAlignment="1">
      <alignment horizontal="center" vertical="center"/>
    </xf>
    <xf numFmtId="2" fontId="15" fillId="0" borderId="5" xfId="51" applyNumberFormat="1" applyFont="1" applyFill="1" applyBorder="1" applyAlignment="1">
      <alignment vertical="center" wrapText="1"/>
    </xf>
    <xf numFmtId="2" fontId="15" fillId="0" borderId="5" xfId="51" applyNumberFormat="1" applyFont="1" applyFill="1" applyBorder="1" applyAlignment="1">
      <alignment horizontal="center" vertical="center" wrapText="1"/>
    </xf>
    <xf numFmtId="2" fontId="19" fillId="0" borderId="1" xfId="51" applyNumberFormat="1" applyFont="1" applyFill="1" applyBorder="1" applyAlignment="1">
      <alignment horizontal="center" vertical="center"/>
    </xf>
    <xf numFmtId="2" fontId="19" fillId="0" borderId="2" xfId="51" applyNumberFormat="1" applyFont="1" applyFill="1" applyBorder="1" applyAlignment="1">
      <alignment vertical="center" wrapText="1"/>
    </xf>
    <xf numFmtId="2" fontId="19" fillId="0" borderId="2" xfId="51" applyNumberFormat="1" applyFont="1" applyFill="1" applyBorder="1" applyAlignment="1">
      <alignment horizontal="center" vertical="center"/>
    </xf>
    <xf numFmtId="2" fontId="19" fillId="0" borderId="2" xfId="51" applyNumberFormat="1" applyFont="1" applyFill="1" applyBorder="1" applyAlignment="1">
      <alignment vertical="center"/>
    </xf>
    <xf numFmtId="3" fontId="15" fillId="0" borderId="14" xfId="51" applyNumberFormat="1" applyFont="1" applyBorder="1" applyAlignment="1">
      <alignment vertical="center"/>
    </xf>
    <xf numFmtId="3" fontId="15" fillId="0" borderId="8" xfId="51" applyNumberFormat="1" applyFont="1" applyBorder="1" applyAlignment="1">
      <alignment vertical="center"/>
    </xf>
    <xf numFmtId="3" fontId="15" fillId="0" borderId="11" xfId="51" applyNumberFormat="1" applyFont="1" applyBorder="1" applyAlignment="1">
      <alignment vertical="center"/>
    </xf>
    <xf numFmtId="3" fontId="15" fillId="0" borderId="2" xfId="51" applyNumberFormat="1" applyFont="1" applyBorder="1" applyAlignment="1">
      <alignment vertical="center"/>
    </xf>
    <xf numFmtId="3" fontId="19" fillId="0" borderId="3" xfId="51" applyNumberFormat="1" applyFont="1" applyBorder="1" applyAlignment="1">
      <alignment vertical="center"/>
    </xf>
    <xf numFmtId="2" fontId="15" fillId="0" borderId="5" xfId="51" applyNumberFormat="1" applyFont="1" applyFill="1" applyBorder="1" applyAlignment="1">
      <alignment horizontal="center" vertical="center"/>
    </xf>
    <xf numFmtId="3" fontId="15" fillId="0" borderId="2" xfId="51" applyNumberFormat="1" applyFont="1" applyFill="1" applyBorder="1" applyAlignment="1">
      <alignment vertical="center"/>
    </xf>
    <xf numFmtId="2" fontId="116" fillId="0" borderId="11" xfId="51" applyNumberFormat="1" applyFont="1" applyFill="1" applyBorder="1" applyAlignment="1">
      <alignment vertical="center" wrapText="1"/>
    </xf>
    <xf numFmtId="2" fontId="15" fillId="0" borderId="11" xfId="51" applyNumberFormat="1" applyFont="1" applyFill="1" applyBorder="1" applyAlignment="1">
      <alignment horizontal="center" vertical="center"/>
    </xf>
    <xf numFmtId="2" fontId="117" fillId="0" borderId="2" xfId="51" applyNumberFormat="1" applyFont="1" applyFill="1" applyBorder="1" applyAlignment="1">
      <alignment vertical="center" wrapText="1"/>
    </xf>
    <xf numFmtId="3" fontId="15" fillId="0" borderId="3" xfId="51" applyNumberFormat="1" applyFont="1" applyBorder="1" applyAlignment="1">
      <alignment vertical="center"/>
    </xf>
    <xf numFmtId="2" fontId="15" fillId="0" borderId="1" xfId="51" applyNumberFormat="1" applyFont="1" applyFill="1" applyBorder="1" applyAlignment="1">
      <alignment horizontal="center" vertical="center" wrapText="1"/>
    </xf>
    <xf numFmtId="2" fontId="15" fillId="0" borderId="2" xfId="51" applyNumberFormat="1" applyFont="1" applyFill="1" applyBorder="1" applyAlignment="1">
      <alignment vertical="center" wrapText="1"/>
    </xf>
    <xf numFmtId="3" fontId="57" fillId="0" borderId="2" xfId="51" applyNumberFormat="1" applyFont="1" applyFill="1" applyBorder="1" applyAlignment="1">
      <alignment vertical="center"/>
    </xf>
    <xf numFmtId="2" fontId="118" fillId="0" borderId="2" xfId="51" applyNumberFormat="1" applyFont="1" applyFill="1" applyBorder="1" applyAlignment="1">
      <alignment vertical="center" wrapText="1"/>
    </xf>
    <xf numFmtId="2" fontId="19" fillId="24" borderId="2" xfId="51" applyNumberFormat="1" applyFont="1" applyFill="1" applyBorder="1" applyAlignment="1">
      <alignment horizontal="center" vertical="center"/>
    </xf>
    <xf numFmtId="3" fontId="19" fillId="24" borderId="2" xfId="51" applyNumberFormat="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0" xfId="51" applyFont="1" applyBorder="1" applyAlignment="1">
      <alignment horizontal="center" vertical="center"/>
    </xf>
    <xf numFmtId="0" fontId="19" fillId="0" borderId="94" xfId="51" applyFont="1" applyBorder="1" applyAlignment="1">
      <alignment horizontal="center" vertical="center" wrapText="1"/>
    </xf>
    <xf numFmtId="3" fontId="15" fillId="0" borderId="15" xfId="51" applyNumberFormat="1" applyFont="1" applyBorder="1" applyAlignment="1">
      <alignment vertical="center"/>
    </xf>
    <xf numFmtId="3" fontId="15" fillId="0" borderId="9" xfId="51" applyNumberFormat="1" applyFont="1" applyBorder="1" applyAlignment="1">
      <alignment vertical="center"/>
    </xf>
    <xf numFmtId="3" fontId="15" fillId="0" borderId="12" xfId="51" applyNumberFormat="1" applyFont="1" applyBorder="1" applyAlignment="1">
      <alignment vertical="center"/>
    </xf>
    <xf numFmtId="3" fontId="15" fillId="0" borderId="6" xfId="51" applyNumberFormat="1" applyFont="1" applyBorder="1" applyAlignment="1">
      <alignment vertical="center"/>
    </xf>
    <xf numFmtId="1" fontId="15" fillId="0" borderId="5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vertical="center" wrapText="1"/>
    </xf>
    <xf numFmtId="164" fontId="19" fillId="0" borderId="8" xfId="67" applyNumberFormat="1" applyFont="1" applyBorder="1" applyAlignment="1">
      <alignment vertical="center"/>
    </xf>
    <xf numFmtId="9" fontId="19" fillId="0" borderId="8" xfId="67" applyNumberFormat="1" applyFont="1" applyBorder="1" applyAlignment="1">
      <alignment vertical="center"/>
    </xf>
    <xf numFmtId="164" fontId="19" fillId="0" borderId="9" xfId="67" applyNumberFormat="1" applyFont="1" applyBorder="1" applyAlignment="1">
      <alignment vertical="center"/>
    </xf>
    <xf numFmtId="164" fontId="15" fillId="0" borderId="66" xfId="67" applyNumberFormat="1" applyFont="1" applyBorder="1" applyAlignment="1">
      <alignment horizontal="center" vertical="center" wrapText="1"/>
    </xf>
    <xf numFmtId="164" fontId="15" fillId="0" borderId="66" xfId="67" applyNumberFormat="1" applyFont="1" applyFill="1" applyBorder="1" applyAlignment="1">
      <alignment horizontal="center" vertical="center" wrapText="1"/>
    </xf>
    <xf numFmtId="164" fontId="15" fillId="0" borderId="8" xfId="67" applyNumberFormat="1" applyFont="1" applyBorder="1" applyAlignment="1">
      <alignment vertical="center"/>
    </xf>
    <xf numFmtId="164" fontId="19" fillId="0" borderId="13" xfId="67" applyNumberFormat="1" applyFont="1" applyBorder="1" applyAlignment="1">
      <alignment vertical="center" wrapText="1"/>
    </xf>
    <xf numFmtId="164" fontId="19" fillId="0" borderId="14" xfId="67" applyNumberFormat="1" applyFont="1" applyBorder="1" applyAlignment="1">
      <alignment vertical="center"/>
    </xf>
    <xf numFmtId="9" fontId="19" fillId="0" borderId="14" xfId="67" applyNumberFormat="1" applyFont="1" applyBorder="1" applyAlignment="1">
      <alignment vertical="center"/>
    </xf>
    <xf numFmtId="164" fontId="19" fillId="0" borderId="15" xfId="67" applyNumberFormat="1" applyFont="1" applyBorder="1" applyAlignment="1">
      <alignment vertical="center"/>
    </xf>
    <xf numFmtId="164" fontId="15" fillId="0" borderId="7" xfId="67" applyNumberFormat="1" applyFont="1" applyBorder="1" applyAlignment="1">
      <alignment vertical="center" wrapText="1"/>
    </xf>
    <xf numFmtId="164" fontId="60" fillId="0" borderId="7" xfId="67" applyNumberFormat="1" applyFont="1" applyBorder="1" applyAlignment="1">
      <alignment vertical="center" wrapText="1"/>
    </xf>
    <xf numFmtId="164" fontId="60" fillId="0" borderId="21" xfId="67" applyNumberFormat="1" applyFont="1" applyBorder="1" applyAlignment="1">
      <alignment vertical="center" wrapText="1"/>
    </xf>
    <xf numFmtId="164" fontId="19" fillId="0" borderId="17" xfId="67" applyNumberFormat="1" applyFont="1" applyBorder="1" applyAlignment="1">
      <alignment vertical="center"/>
    </xf>
    <xf numFmtId="9" fontId="19" fillId="0" borderId="17" xfId="67" applyNumberFormat="1" applyFont="1" applyBorder="1" applyAlignment="1">
      <alignment vertical="center"/>
    </xf>
    <xf numFmtId="164" fontId="19" fillId="0" borderId="22" xfId="67" applyNumberFormat="1" applyFont="1" applyBorder="1" applyAlignment="1">
      <alignment vertical="center"/>
    </xf>
    <xf numFmtId="9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7" xfId="67" applyNumberFormat="1" applyFont="1" applyBorder="1" applyAlignment="1">
      <alignment vertical="center" wrapText="1"/>
    </xf>
    <xf numFmtId="3" fontId="61" fillId="0" borderId="8" xfId="173" applyNumberFormat="1" applyFont="1" applyFill="1" applyBorder="1" applyAlignment="1"/>
    <xf numFmtId="0" fontId="61" fillId="0" borderId="8" xfId="173" applyFont="1" applyBorder="1"/>
    <xf numFmtId="0" fontId="120" fillId="0" borderId="13" xfId="173" applyFont="1" applyBorder="1" applyAlignment="1">
      <alignment horizontal="center" vertical="center"/>
    </xf>
    <xf numFmtId="0" fontId="104" fillId="0" borderId="14" xfId="173" applyFont="1" applyBorder="1" applyAlignment="1">
      <alignment horizontal="center" vertical="center"/>
    </xf>
    <xf numFmtId="0" fontId="104" fillId="0" borderId="14" xfId="173" applyFont="1" applyFill="1" applyBorder="1" applyAlignment="1">
      <alignment horizontal="center" vertical="center" wrapText="1"/>
    </xf>
    <xf numFmtId="0" fontId="61" fillId="0" borderId="14" xfId="173" applyFont="1" applyBorder="1" applyAlignment="1">
      <alignment horizontal="center" vertical="center"/>
    </xf>
    <xf numFmtId="0" fontId="61" fillId="0" borderId="15" xfId="173" applyFont="1" applyBorder="1" applyAlignment="1">
      <alignment horizontal="center" vertical="center" wrapText="1"/>
    </xf>
    <xf numFmtId="3" fontId="61" fillId="0" borderId="8" xfId="173" applyNumberFormat="1" applyFont="1" applyFill="1" applyBorder="1"/>
    <xf numFmtId="3" fontId="61" fillId="0" borderId="9" xfId="173" applyNumberFormat="1" applyFont="1" applyBorder="1"/>
    <xf numFmtId="3" fontId="61" fillId="0" borderId="11" xfId="173" applyNumberFormat="1" applyFont="1" applyFill="1" applyBorder="1" applyAlignment="1"/>
    <xf numFmtId="3" fontId="60" fillId="0" borderId="2" xfId="173" applyNumberFormat="1" applyFont="1" applyFill="1" applyBorder="1"/>
    <xf numFmtId="3" fontId="61" fillId="0" borderId="11" xfId="173" applyNumberFormat="1" applyFont="1" applyFill="1" applyBorder="1"/>
    <xf numFmtId="3" fontId="61" fillId="0" borderId="12" xfId="173" applyNumberFormat="1" applyFont="1" applyBorder="1"/>
    <xf numFmtId="3" fontId="104" fillId="0" borderId="2" xfId="173" applyNumberFormat="1" applyFont="1" applyBorder="1"/>
    <xf numFmtId="0" fontId="14" fillId="0" borderId="14" xfId="1" applyFont="1" applyFill="1" applyBorder="1" applyAlignment="1" applyProtection="1">
      <alignment horizontal="left" vertical="center" wrapText="1"/>
    </xf>
    <xf numFmtId="3" fontId="14" fillId="0" borderId="14" xfId="1" applyNumberFormat="1" applyFont="1" applyFill="1" applyBorder="1" applyAlignment="1" applyProtection="1">
      <alignment vertical="center" wrapText="1"/>
      <protection locked="0"/>
    </xf>
    <xf numFmtId="3" fontId="14" fillId="0" borderId="14" xfId="1" applyNumberFormat="1" applyFont="1" applyFill="1" applyBorder="1" applyProtection="1"/>
    <xf numFmtId="3" fontId="14" fillId="0" borderId="15" xfId="1" applyNumberFormat="1" applyFont="1" applyFill="1" applyBorder="1" applyProtection="1"/>
    <xf numFmtId="49" fontId="14" fillId="0" borderId="21" xfId="1" applyNumberFormat="1" applyFont="1" applyFill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/>
    </xf>
    <xf numFmtId="0" fontId="15" fillId="0" borderId="17" xfId="0" applyFont="1" applyBorder="1" applyAlignment="1" applyProtection="1">
      <alignment horizontal="center" wrapText="1"/>
    </xf>
    <xf numFmtId="3" fontId="14" fillId="0" borderId="17" xfId="1" applyNumberFormat="1" applyFont="1" applyFill="1" applyBorder="1" applyAlignment="1" applyProtection="1">
      <alignment vertical="center" wrapText="1"/>
      <protection locked="0"/>
    </xf>
    <xf numFmtId="3" fontId="14" fillId="0" borderId="17" xfId="1" applyNumberFormat="1" applyFont="1" applyFill="1" applyBorder="1" applyProtection="1"/>
    <xf numFmtId="3" fontId="14" fillId="0" borderId="22" xfId="1" applyNumberFormat="1" applyFont="1" applyFill="1" applyBorder="1" applyProtection="1"/>
    <xf numFmtId="0" fontId="13" fillId="0" borderId="14" xfId="1" applyFont="1" applyFill="1" applyBorder="1" applyAlignment="1" applyProtection="1">
      <alignment horizontal="left" vertical="center" wrapText="1"/>
    </xf>
    <xf numFmtId="0" fontId="119" fillId="0" borderId="14" xfId="1" applyFont="1" applyFill="1" applyBorder="1" applyAlignment="1" applyProtection="1">
      <alignment horizontal="center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16" fillId="0" borderId="17" xfId="0" applyFont="1" applyBorder="1" applyAlignment="1" applyProtection="1">
      <alignment horizontal="left" wrapText="1"/>
    </xf>
    <xf numFmtId="0" fontId="114" fillId="0" borderId="17" xfId="0" applyFont="1" applyBorder="1" applyAlignment="1" applyProtection="1">
      <alignment horizontal="center" wrapText="1"/>
    </xf>
    <xf numFmtId="164" fontId="14" fillId="0" borderId="17" xfId="1" applyNumberFormat="1" applyFont="1" applyFill="1" applyBorder="1" applyAlignment="1" applyProtection="1">
      <alignment vertical="center" wrapText="1"/>
      <protection locked="0"/>
    </xf>
    <xf numFmtId="0" fontId="14" fillId="0" borderId="17" xfId="1" applyFont="1" applyFill="1" applyBorder="1" applyProtection="1"/>
    <xf numFmtId="164" fontId="14" fillId="0" borderId="17" xfId="1" applyNumberFormat="1" applyFont="1" applyFill="1" applyBorder="1" applyProtection="1"/>
    <xf numFmtId="164" fontId="14" fillId="0" borderId="22" xfId="1" applyNumberFormat="1" applyFont="1" applyFill="1" applyBorder="1" applyProtection="1"/>
    <xf numFmtId="0" fontId="121" fillId="0" borderId="2" xfId="0" applyFont="1" applyBorder="1" applyAlignment="1" applyProtection="1">
      <alignment vertical="center" wrapText="1"/>
    </xf>
    <xf numFmtId="3" fontId="57" fillId="0" borderId="2" xfId="51" applyNumberFormat="1" applyFont="1" applyBorder="1"/>
    <xf numFmtId="3" fontId="19" fillId="0" borderId="2" xfId="51" applyNumberFormat="1" applyFont="1" applyBorder="1"/>
    <xf numFmtId="3" fontId="19" fillId="0" borderId="3" xfId="51" applyNumberFormat="1" applyFont="1" applyBorder="1"/>
    <xf numFmtId="164" fontId="19" fillId="0" borderId="13" xfId="161" applyNumberFormat="1" applyFont="1" applyFill="1" applyBorder="1" applyAlignment="1" applyProtection="1">
      <alignment horizontal="center" vertical="center" wrapText="1"/>
    </xf>
    <xf numFmtId="49" fontId="19" fillId="0" borderId="14" xfId="161" applyNumberFormat="1" applyFont="1" applyFill="1" applyBorder="1" applyAlignment="1" applyProtection="1">
      <alignment horizontal="left" vertical="center" wrapText="1" indent="2"/>
    </xf>
    <xf numFmtId="3" fontId="19" fillId="0" borderId="14" xfId="161" applyNumberFormat="1" applyFont="1" applyFill="1" applyBorder="1" applyAlignment="1" applyProtection="1">
      <alignment horizontal="right" vertical="center"/>
    </xf>
    <xf numFmtId="3" fontId="19" fillId="0" borderId="14" xfId="0" applyNumberFormat="1" applyFont="1" applyFill="1" applyBorder="1" applyAlignment="1">
      <alignment horizontal="right" vertical="center"/>
    </xf>
    <xf numFmtId="3" fontId="19" fillId="0" borderId="14" xfId="159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164" fontId="117" fillId="0" borderId="14" xfId="161" applyNumberFormat="1" applyFont="1" applyFill="1" applyBorder="1" applyAlignment="1" applyProtection="1">
      <alignment vertical="center" wrapText="1"/>
    </xf>
    <xf numFmtId="164" fontId="116" fillId="0" borderId="11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164" fontId="116" fillId="0" borderId="8" xfId="161" applyNumberFormat="1" applyFont="1" applyFill="1" applyBorder="1" applyAlignment="1" applyProtection="1">
      <alignment vertical="center" wrapText="1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2" xfId="161" applyNumberFormat="1" applyFont="1" applyFill="1" applyBorder="1" applyAlignment="1" applyProtection="1">
      <alignment vertical="center"/>
    </xf>
    <xf numFmtId="164" fontId="116" fillId="0" borderId="2" xfId="161" applyNumberFormat="1" applyFont="1" applyFill="1" applyBorder="1" applyAlignment="1" applyProtection="1">
      <alignment vertical="center" wrapText="1"/>
    </xf>
    <xf numFmtId="164" fontId="117" fillId="0" borderId="2" xfId="161" applyNumberFormat="1" applyFont="1" applyFill="1" applyBorder="1" applyAlignment="1" applyProtection="1">
      <alignment vertical="center" wrapText="1"/>
    </xf>
    <xf numFmtId="164" fontId="19" fillId="0" borderId="10" xfId="161" applyNumberFormat="1" applyFont="1" applyFill="1" applyBorder="1" applyAlignment="1" applyProtection="1">
      <alignment horizontal="center" vertical="center" wrapText="1"/>
    </xf>
    <xf numFmtId="3" fontId="16" fillId="0" borderId="8" xfId="0" applyNumberFormat="1" applyFont="1" applyBorder="1" applyAlignment="1">
      <alignment horizontal="right" vertical="center"/>
    </xf>
    <xf numFmtId="164" fontId="16" fillId="0" borderId="9" xfId="0" applyNumberFormat="1" applyFont="1" applyBorder="1" applyAlignment="1">
      <alignment horizontal="right" vertical="center"/>
    </xf>
    <xf numFmtId="0" fontId="27" fillId="0" borderId="66" xfId="1" applyFont="1" applyFill="1" applyBorder="1" applyAlignment="1" applyProtection="1">
      <alignment horizontal="left" vertical="center" wrapText="1"/>
    </xf>
    <xf numFmtId="0" fontId="119" fillId="0" borderId="8" xfId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164" fontId="15" fillId="0" borderId="3" xfId="159" applyNumberFormat="1" applyFont="1" applyBorder="1" applyAlignment="1">
      <alignment horizontal="right" vertical="center"/>
    </xf>
    <xf numFmtId="164" fontId="19" fillId="0" borderId="14" xfId="161" applyNumberFormat="1" applyFont="1" applyFill="1" applyBorder="1" applyAlignment="1" applyProtection="1">
      <alignment horizontal="left" vertical="center" wrapText="1"/>
    </xf>
    <xf numFmtId="49" fontId="19" fillId="0" borderId="14" xfId="161" applyNumberFormat="1" applyFont="1" applyFill="1" applyBorder="1" applyAlignment="1" applyProtection="1">
      <alignment horizontal="center" vertical="center" wrapText="1"/>
    </xf>
    <xf numFmtId="164" fontId="19" fillId="0" borderId="14" xfId="161" applyNumberFormat="1" applyFont="1" applyFill="1" applyBorder="1" applyAlignment="1" applyProtection="1">
      <alignment horizontal="right" vertical="center" wrapText="1"/>
    </xf>
    <xf numFmtId="164" fontId="19" fillId="0" borderId="14" xfId="159" applyNumberFormat="1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164" fontId="19" fillId="0" borderId="14" xfId="0" applyNumberFormat="1" applyFont="1" applyFill="1" applyBorder="1" applyAlignment="1">
      <alignment horizontal="right" vertical="center" wrapText="1"/>
    </xf>
    <xf numFmtId="164" fontId="19" fillId="0" borderId="15" xfId="0" applyNumberFormat="1" applyFont="1" applyFill="1" applyBorder="1" applyAlignment="1">
      <alignment horizontal="righ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164" fontId="15" fillId="0" borderId="21" xfId="161" quotePrefix="1" applyNumberFormat="1" applyFont="1" applyFill="1" applyBorder="1" applyAlignment="1" applyProtection="1">
      <alignment horizontal="center" vertical="center" wrapText="1"/>
    </xf>
    <xf numFmtId="164" fontId="19" fillId="0" borderId="17" xfId="161" applyNumberFormat="1" applyFont="1" applyFill="1" applyBorder="1" applyAlignment="1" applyProtection="1">
      <alignment horizontal="left" vertical="center" wrapText="1"/>
    </xf>
    <xf numFmtId="164" fontId="19" fillId="0" borderId="17" xfId="0" applyNumberFormat="1" applyFont="1" applyFill="1" applyBorder="1" applyAlignment="1">
      <alignment horizontal="right" vertical="center"/>
    </xf>
    <xf numFmtId="164" fontId="19" fillId="0" borderId="17" xfId="159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4" fontId="19" fillId="0" borderId="22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 wrapText="1"/>
    </xf>
    <xf numFmtId="0" fontId="19" fillId="0" borderId="2" xfId="174" applyFont="1" applyFill="1" applyBorder="1" applyAlignment="1">
      <alignment horizontal="center" vertical="center"/>
    </xf>
    <xf numFmtId="0" fontId="19" fillId="0" borderId="3" xfId="174" applyFont="1" applyFill="1" applyBorder="1" applyAlignment="1">
      <alignment horizontal="center" vertical="center"/>
    </xf>
    <xf numFmtId="3" fontId="61" fillId="0" borderId="8" xfId="173" applyNumberFormat="1" applyFont="1" applyBorder="1"/>
    <xf numFmtId="3" fontId="61" fillId="0" borderId="11" xfId="173" applyNumberFormat="1" applyFont="1" applyBorder="1"/>
    <xf numFmtId="0" fontId="104" fillId="0" borderId="2" xfId="173" applyFont="1" applyBorder="1"/>
    <xf numFmtId="0" fontId="14" fillId="0" borderId="13" xfId="1" applyFont="1" applyFill="1" applyBorder="1" applyAlignment="1" applyProtection="1">
      <alignment horizontal="left" vertical="center" wrapText="1" indent="1"/>
    </xf>
    <xf numFmtId="0" fontId="14" fillId="0" borderId="14" xfId="1" applyFont="1" applyFill="1" applyBorder="1" applyAlignment="1" applyProtection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0" fontId="14" fillId="0" borderId="2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5" fillId="0" borderId="17" xfId="0" quotePrefix="1" applyNumberFormat="1" applyFont="1" applyBorder="1" applyAlignment="1" applyProtection="1">
      <alignment vertical="center" wrapText="1"/>
      <protection locked="0"/>
    </xf>
    <xf numFmtId="164" fontId="15" fillId="0" borderId="22" xfId="0" quotePrefix="1" applyNumberFormat="1" applyFont="1" applyBorder="1" applyAlignment="1" applyProtection="1">
      <alignment vertical="center" wrapText="1"/>
      <protection locked="0"/>
    </xf>
    <xf numFmtId="164" fontId="19" fillId="0" borderId="14" xfId="161" applyNumberFormat="1" applyFont="1" applyFill="1" applyBorder="1" applyAlignment="1" applyProtection="1">
      <alignment vertical="center" wrapText="1"/>
    </xf>
    <xf numFmtId="164" fontId="19" fillId="0" borderId="14" xfId="161" applyNumberFormat="1" applyFont="1" applyFill="1" applyBorder="1" applyAlignment="1" applyProtection="1">
      <alignment horizontal="right" vertical="center"/>
    </xf>
    <xf numFmtId="164" fontId="19" fillId="0" borderId="14" xfId="0" applyNumberFormat="1" applyFont="1" applyFill="1" applyBorder="1" applyAlignment="1">
      <alignment horizontal="right" vertical="center"/>
    </xf>
    <xf numFmtId="164" fontId="19" fillId="0" borderId="14" xfId="159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15" xfId="0" applyNumberFormat="1" applyFont="1" applyBorder="1" applyAlignment="1">
      <alignment horizontal="right" vertical="center"/>
    </xf>
    <xf numFmtId="49" fontId="19" fillId="0" borderId="17" xfId="161" applyNumberFormat="1" applyFont="1" applyFill="1" applyBorder="1" applyAlignment="1" applyProtection="1">
      <alignment horizontal="left" vertical="center" wrapText="1" indent="2"/>
    </xf>
    <xf numFmtId="164" fontId="19" fillId="0" borderId="22" xfId="161" applyNumberFormat="1" applyFont="1" applyFill="1" applyBorder="1" applyAlignment="1" applyProtection="1">
      <alignment horizontal="right" vertical="center"/>
    </xf>
    <xf numFmtId="164" fontId="115" fillId="0" borderId="14" xfId="0" applyNumberFormat="1" applyFont="1" applyFill="1" applyBorder="1" applyAlignment="1" applyProtection="1">
      <alignment vertical="center" wrapText="1"/>
    </xf>
    <xf numFmtId="164" fontId="115" fillId="0" borderId="8" xfId="0" applyNumberFormat="1" applyFont="1" applyFill="1" applyBorder="1" applyAlignment="1" applyProtection="1">
      <alignment vertical="center" wrapText="1"/>
    </xf>
    <xf numFmtId="164" fontId="115" fillId="0" borderId="8" xfId="0" applyNumberFormat="1" applyFont="1" applyFill="1" applyBorder="1" applyAlignment="1" applyProtection="1">
      <alignment horizontal="right" vertical="center" wrapText="1"/>
    </xf>
    <xf numFmtId="2" fontId="15" fillId="0" borderId="14" xfId="174" applyNumberFormat="1" applyFont="1" applyFill="1" applyBorder="1" applyAlignment="1">
      <alignment horizontal="center" vertical="center" wrapText="1"/>
    </xf>
    <xf numFmtId="2" fontId="19" fillId="0" borderId="14" xfId="174" applyNumberFormat="1" applyFont="1" applyFill="1" applyBorder="1" applyAlignment="1">
      <alignment horizontal="center" vertical="center" wrapText="1"/>
    </xf>
    <xf numFmtId="2" fontId="19" fillId="0" borderId="15" xfId="174" applyNumberFormat="1" applyFont="1" applyFill="1" applyBorder="1" applyAlignment="1">
      <alignment horizontal="center" vertical="center" wrapText="1"/>
    </xf>
    <xf numFmtId="2" fontId="15" fillId="0" borderId="17" xfId="174" applyNumberFormat="1" applyFont="1" applyFill="1" applyBorder="1" applyAlignment="1">
      <alignment horizontal="center" vertical="center" wrapText="1"/>
    </xf>
    <xf numFmtId="2" fontId="19" fillId="0" borderId="17" xfId="174" applyNumberFormat="1" applyFont="1" applyFill="1" applyBorder="1" applyAlignment="1">
      <alignment horizontal="center" vertical="center" wrapText="1"/>
    </xf>
    <xf numFmtId="2" fontId="19" fillId="0" borderId="22" xfId="174" applyNumberFormat="1" applyFont="1" applyFill="1" applyBorder="1" applyAlignment="1">
      <alignment horizontal="center" vertical="center" wrapText="1"/>
    </xf>
    <xf numFmtId="0" fontId="15" fillId="0" borderId="13" xfId="174" applyFont="1" applyFill="1" applyBorder="1" applyAlignment="1">
      <alignment horizontal="center" vertical="center" wrapText="1"/>
    </xf>
    <xf numFmtId="0" fontId="15" fillId="0" borderId="14" xfId="174" applyFont="1" applyFill="1" applyBorder="1" applyAlignment="1">
      <alignment horizontal="left" vertical="center" wrapText="1"/>
    </xf>
    <xf numFmtId="0" fontId="15" fillId="0" borderId="21" xfId="174" applyFont="1" applyFill="1" applyBorder="1" applyAlignment="1">
      <alignment horizontal="center" vertical="center" wrapText="1"/>
    </xf>
    <xf numFmtId="0" fontId="15" fillId="0" borderId="17" xfId="174" applyFont="1" applyFill="1" applyBorder="1" applyAlignment="1">
      <alignment horizontal="left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3" fontId="10" fillId="0" borderId="14" xfId="1" applyNumberFormat="1" applyFont="1" applyFill="1" applyBorder="1" applyProtection="1"/>
    <xf numFmtId="49" fontId="14" fillId="0" borderId="21" xfId="1" applyNumberFormat="1" applyFont="1" applyFill="1" applyBorder="1" applyAlignment="1" applyProtection="1">
      <alignment horizontal="left" vertical="center" wrapText="1" indent="1"/>
    </xf>
    <xf numFmtId="0" fontId="94" fillId="0" borderId="17" xfId="1" applyFont="1" applyFill="1" applyBorder="1" applyAlignment="1" applyProtection="1">
      <alignment horizontal="left" vertical="center" wrapText="1" indent="11"/>
    </xf>
    <xf numFmtId="0" fontId="11" fillId="0" borderId="17" xfId="1" applyFont="1" applyFill="1" applyBorder="1" applyAlignment="1" applyProtection="1">
      <alignment horizontal="center" vertical="center" wrapText="1"/>
    </xf>
    <xf numFmtId="164" fontId="22" fillId="0" borderId="17" xfId="1" applyNumberFormat="1" applyFont="1" applyFill="1" applyBorder="1" applyAlignment="1" applyProtection="1">
      <alignment vertical="center" wrapText="1"/>
      <protection locked="0"/>
    </xf>
    <xf numFmtId="3" fontId="10" fillId="0" borderId="17" xfId="1" applyNumberFormat="1" applyFont="1" applyFill="1" applyBorder="1" applyProtection="1"/>
    <xf numFmtId="0" fontId="6" fillId="0" borderId="63" xfId="1" applyFill="1" applyBorder="1" applyProtection="1"/>
    <xf numFmtId="164" fontId="14" fillId="0" borderId="63" xfId="1" applyNumberFormat="1" applyFont="1" applyFill="1" applyBorder="1" applyProtection="1"/>
    <xf numFmtId="0" fontId="64" fillId="0" borderId="54" xfId="178" applyFont="1" applyBorder="1" applyAlignment="1">
      <alignment horizontal="center" vertical="center" wrapText="1"/>
    </xf>
    <xf numFmtId="0" fontId="113" fillId="0" borderId="63" xfId="0" applyFont="1" applyBorder="1" applyAlignment="1">
      <alignment horizontal="center" vertical="center" wrapText="1"/>
    </xf>
    <xf numFmtId="0" fontId="113" fillId="0" borderId="64" xfId="0" applyFont="1" applyBorder="1" applyAlignment="1">
      <alignment horizontal="center" vertical="center" wrapText="1"/>
    </xf>
    <xf numFmtId="0" fontId="113" fillId="0" borderId="86" xfId="0" applyFont="1" applyBorder="1" applyAlignment="1">
      <alignment horizontal="center" vertical="center" wrapText="1"/>
    </xf>
    <xf numFmtId="0" fontId="113" fillId="0" borderId="23" xfId="0" applyFont="1" applyBorder="1" applyAlignment="1">
      <alignment horizontal="center" vertical="center" wrapText="1"/>
    </xf>
    <xf numFmtId="0" fontId="113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164" fontId="8" fillId="0" borderId="23" xfId="1" applyNumberFormat="1" applyFont="1" applyFill="1" applyBorder="1" applyAlignment="1" applyProtection="1">
      <alignment horizontal="center" vertical="center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23" fillId="0" borderId="19" xfId="0" applyNumberFormat="1" applyFont="1" applyFill="1" applyBorder="1" applyAlignment="1" applyProtection="1">
      <alignment horizontal="center" vertical="center" wrapText="1"/>
    </xf>
    <xf numFmtId="164" fontId="23" fillId="0" borderId="62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6" fillId="0" borderId="33" xfId="0" applyNumberFormat="1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right"/>
    </xf>
    <xf numFmtId="0" fontId="60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1" xfId="51" applyFont="1" applyBorder="1" applyAlignment="1">
      <alignment horizontal="center" vertical="center" wrapText="1"/>
    </xf>
    <xf numFmtId="0" fontId="19" fillId="0" borderId="87" xfId="51" applyFont="1" applyBorder="1" applyAlignment="1">
      <alignment horizontal="center" vertical="center" wrapText="1"/>
    </xf>
    <xf numFmtId="0" fontId="19" fillId="0" borderId="17" xfId="51" applyFont="1" applyBorder="1" applyAlignment="1">
      <alignment horizontal="center" vertical="center" wrapText="1"/>
    </xf>
    <xf numFmtId="0" fontId="19" fillId="0" borderId="24" xfId="51" applyFont="1" applyBorder="1" applyAlignment="1">
      <alignment horizontal="center" vertical="center"/>
    </xf>
    <xf numFmtId="0" fontId="59" fillId="0" borderId="0" xfId="51" applyFont="1" applyAlignment="1">
      <alignment horizontal="left"/>
    </xf>
    <xf numFmtId="0" fontId="58" fillId="0" borderId="0" xfId="51" applyFont="1" applyAlignment="1">
      <alignment horizontal="left"/>
    </xf>
    <xf numFmtId="0" fontId="64" fillId="0" borderId="0" xfId="51" applyFont="1" applyBorder="1" applyAlignment="1">
      <alignment horizontal="center" vertical="center" wrapText="1"/>
    </xf>
    <xf numFmtId="0" fontId="65" fillId="0" borderId="23" xfId="51" applyFont="1" applyBorder="1" applyAlignment="1">
      <alignment horizontal="right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62" xfId="0" applyFont="1" applyBorder="1" applyAlignment="1" applyProtection="1">
      <alignment horizontal="center" vertical="center" wrapText="1"/>
    </xf>
    <xf numFmtId="0" fontId="19" fillId="0" borderId="88" xfId="0" applyFont="1" applyBorder="1" applyAlignment="1" applyProtection="1">
      <alignment horizontal="center" vertical="center" wrapText="1"/>
    </xf>
    <xf numFmtId="0" fontId="19" fillId="0" borderId="19" xfId="51" applyFont="1" applyBorder="1" applyAlignment="1">
      <alignment horizontal="center"/>
    </xf>
    <xf numFmtId="0" fontId="19" fillId="0" borderId="62" xfId="51" applyFont="1" applyBorder="1" applyAlignment="1">
      <alignment horizontal="center"/>
    </xf>
    <xf numFmtId="0" fontId="19" fillId="0" borderId="88" xfId="51" applyFont="1" applyBorder="1" applyAlignment="1">
      <alignment horizontal="center"/>
    </xf>
    <xf numFmtId="164" fontId="62" fillId="0" borderId="0" xfId="0" applyNumberFormat="1" applyFont="1" applyFill="1" applyAlignment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right" wrapText="1"/>
    </xf>
    <xf numFmtId="0" fontId="19" fillId="0" borderId="87" xfId="144" applyFont="1" applyFill="1" applyBorder="1" applyAlignment="1">
      <alignment horizontal="center" vertical="center"/>
    </xf>
    <xf numFmtId="0" fontId="19" fillId="0" borderId="50" xfId="144" applyFont="1" applyFill="1" applyBorder="1" applyAlignment="1">
      <alignment horizontal="center" vertical="center"/>
    </xf>
    <xf numFmtId="0" fontId="19" fillId="0" borderId="51" xfId="144" applyFont="1" applyFill="1" applyBorder="1" applyAlignment="1">
      <alignment horizontal="center" vertical="center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25" xfId="144" applyFont="1" applyFill="1" applyBorder="1" applyAlignment="1">
      <alignment horizontal="center" vertical="center" wrapText="1"/>
    </xf>
    <xf numFmtId="0" fontId="19" fillId="0" borderId="37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66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0" fontId="58" fillId="0" borderId="8" xfId="48" applyFont="1" applyBorder="1" applyAlignment="1">
      <alignment horizontal="left" wrapText="1"/>
    </xf>
    <xf numFmtId="0" fontId="66" fillId="0" borderId="0" xfId="48" applyFont="1" applyAlignment="1">
      <alignment horizontal="center" vertical="center" wrapText="1"/>
    </xf>
    <xf numFmtId="0" fontId="66" fillId="0" borderId="0" xfId="48" applyFont="1" applyAlignment="1">
      <alignment horizontal="center" vertical="center"/>
    </xf>
    <xf numFmtId="0" fontId="60" fillId="0" borderId="2" xfId="48" applyFont="1" applyBorder="1" applyAlignment="1">
      <alignment horizontal="center" vertical="center" wrapText="1"/>
    </xf>
    <xf numFmtId="0" fontId="58" fillId="0" borderId="5" xfId="48" applyFont="1" applyBorder="1" applyAlignment="1">
      <alignment horizontal="left" wrapText="1"/>
    </xf>
    <xf numFmtId="0" fontId="58" fillId="0" borderId="55" xfId="48" applyFont="1" applyBorder="1" applyAlignment="1">
      <alignment horizontal="left" wrapText="1"/>
    </xf>
    <xf numFmtId="0" fontId="58" fillId="0" borderId="32" xfId="48" applyFont="1" applyBorder="1" applyAlignment="1">
      <alignment horizontal="left" wrapText="1"/>
    </xf>
    <xf numFmtId="0" fontId="58" fillId="0" borderId="49" xfId="48" applyFont="1" applyBorder="1" applyAlignment="1">
      <alignment horizontal="left" wrapText="1"/>
    </xf>
    <xf numFmtId="0" fontId="58" fillId="0" borderId="8" xfId="48" applyFont="1" applyBorder="1" applyAlignment="1">
      <alignment horizontal="left" wrapText="1" indent="1"/>
    </xf>
    <xf numFmtId="0" fontId="69" fillId="0" borderId="8" xfId="48" applyFont="1" applyBorder="1" applyAlignment="1">
      <alignment horizontal="left" wrapText="1" indent="1"/>
    </xf>
    <xf numFmtId="0" fontId="62" fillId="0" borderId="67" xfId="48" applyFont="1" applyBorder="1" applyAlignment="1">
      <alignment horizontal="center"/>
    </xf>
    <xf numFmtId="0" fontId="62" fillId="0" borderId="57" xfId="48" applyFont="1" applyBorder="1" applyAlignment="1">
      <alignment horizontal="center"/>
    </xf>
    <xf numFmtId="0" fontId="67" fillId="0" borderId="0" xfId="48" applyFont="1" applyBorder="1"/>
    <xf numFmtId="0" fontId="60" fillId="0" borderId="2" xfId="48" applyFont="1" applyBorder="1" applyAlignment="1">
      <alignment horizontal="left"/>
    </xf>
    <xf numFmtId="0" fontId="60" fillId="0" borderId="2" xfId="48" applyFont="1" applyBorder="1" applyAlignment="1"/>
    <xf numFmtId="0" fontId="58" fillId="0" borderId="8" xfId="48" applyFont="1" applyBorder="1" applyAlignment="1">
      <alignment horizontal="left"/>
    </xf>
    <xf numFmtId="0" fontId="58" fillId="0" borderId="66" xfId="48" applyFont="1" applyBorder="1" applyAlignment="1">
      <alignment horizontal="left"/>
    </xf>
    <xf numFmtId="0" fontId="58" fillId="0" borderId="61" xfId="48" applyFont="1" applyBorder="1" applyAlignment="1">
      <alignment horizontal="left"/>
    </xf>
    <xf numFmtId="0" fontId="58" fillId="0" borderId="34" xfId="48" applyFont="1" applyBorder="1" applyAlignment="1">
      <alignment horizontal="left"/>
    </xf>
    <xf numFmtId="0" fontId="58" fillId="0" borderId="52" xfId="48" applyFont="1" applyBorder="1" applyAlignment="1">
      <alignment horizontal="left"/>
    </xf>
    <xf numFmtId="0" fontId="62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95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18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164" fontId="8" fillId="0" borderId="63" xfId="1" applyNumberFormat="1" applyFont="1" applyFill="1" applyBorder="1" applyAlignment="1" applyProtection="1">
      <alignment horizontal="center" vertical="center"/>
    </xf>
    <xf numFmtId="164" fontId="8" fillId="0" borderId="66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 wrapText="1"/>
    </xf>
    <xf numFmtId="164" fontId="69" fillId="0" borderId="23" xfId="161" applyNumberFormat="1" applyFont="1" applyFill="1" applyBorder="1" applyAlignment="1" applyProtection="1">
      <alignment horizontal="right" vertical="center"/>
    </xf>
    <xf numFmtId="3" fontId="64" fillId="0" borderId="0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right"/>
    </xf>
    <xf numFmtId="0" fontId="11" fillId="0" borderId="0" xfId="0" applyFont="1" applyFill="1" applyAlignment="1" applyProtection="1">
      <alignment horizontal="right"/>
    </xf>
    <xf numFmtId="0" fontId="71" fillId="0" borderId="27" xfId="0" applyFont="1" applyFill="1" applyBorder="1" applyAlignment="1" applyProtection="1">
      <alignment horizontal="center" vertical="center" wrapText="1"/>
    </xf>
    <xf numFmtId="0" fontId="71" fillId="0" borderId="0" xfId="0" applyFont="1" applyFill="1" applyBorder="1" applyAlignment="1" applyProtection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164" fontId="100" fillId="0" borderId="23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3" fillId="0" borderId="66" xfId="171" applyFont="1" applyFill="1" applyBorder="1" applyAlignment="1" applyProtection="1">
      <alignment horizontal="left" vertical="center" indent="1"/>
    </xf>
    <xf numFmtId="0" fontId="103" fillId="0" borderId="53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3" fillId="0" borderId="83" xfId="0" applyFont="1" applyFill="1" applyBorder="1" applyAlignment="1">
      <alignment horizontal="justify"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112" fillId="0" borderId="0" xfId="174" applyFont="1" applyFill="1" applyBorder="1" applyAlignment="1">
      <alignment horizontal="center" vertical="center" wrapText="1"/>
    </xf>
    <xf numFmtId="0" fontId="107" fillId="0" borderId="0" xfId="173" applyFont="1" applyBorder="1" applyAlignment="1">
      <alignment horizontal="center" vertical="center"/>
    </xf>
    <xf numFmtId="0" fontId="107" fillId="0" borderId="0" xfId="173" applyFont="1" applyAlignment="1">
      <alignment horizontal="center" vertical="center" wrapText="1"/>
    </xf>
    <xf numFmtId="0" fontId="108" fillId="0" borderId="0" xfId="173" applyFont="1" applyFill="1" applyBorder="1" applyAlignment="1">
      <alignment horizontal="right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1" fillId="0" borderId="0" xfId="172" applyFont="1" applyAlignment="1">
      <alignment horizontal="center"/>
    </xf>
    <xf numFmtId="0" fontId="64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0" fillId="0" borderId="28" xfId="172" applyFont="1" applyBorder="1" applyAlignment="1">
      <alignment horizontal="center" vertical="center" wrapText="1"/>
    </xf>
    <xf numFmtId="0" fontId="60" fillId="0" borderId="47" xfId="172" applyFont="1" applyBorder="1" applyAlignment="1">
      <alignment horizontal="center" vertical="center" wrapText="1"/>
    </xf>
    <xf numFmtId="0" fontId="60" fillId="0" borderId="63" xfId="172" applyFont="1" applyBorder="1" applyAlignment="1">
      <alignment horizontal="center" vertical="center" wrapText="1"/>
    </xf>
    <xf numFmtId="0" fontId="60" fillId="0" borderId="23" xfId="172" applyFont="1" applyBorder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104" fillId="0" borderId="25" xfId="175" applyFont="1" applyBorder="1" applyAlignment="1">
      <alignment horizontal="center" vertical="center" wrapText="1"/>
    </xf>
    <xf numFmtId="0" fontId="104" fillId="0" borderId="85" xfId="175" applyFont="1" applyBorder="1" applyAlignment="1">
      <alignment horizontal="center" vertical="center" wrapText="1"/>
    </xf>
    <xf numFmtId="0" fontId="104" fillId="0" borderId="29" xfId="175" applyFont="1" applyBorder="1" applyAlignment="1">
      <alignment horizontal="center" vertical="center"/>
    </xf>
    <xf numFmtId="0" fontId="104" fillId="0" borderId="33" xfId="175" applyFont="1" applyBorder="1" applyAlignment="1">
      <alignment horizontal="center" vertical="center"/>
    </xf>
    <xf numFmtId="0" fontId="107" fillId="0" borderId="0" xfId="175" applyFont="1" applyAlignment="1">
      <alignment horizontal="center" vertical="center" wrapText="1"/>
    </xf>
    <xf numFmtId="0" fontId="104" fillId="0" borderId="28" xfId="175" applyFont="1" applyBorder="1" applyAlignment="1">
      <alignment horizontal="center" vertical="center"/>
    </xf>
    <xf numFmtId="0" fontId="104" fillId="0" borderId="47" xfId="175" applyFont="1" applyBorder="1" applyAlignment="1">
      <alignment horizontal="center" vertical="center"/>
    </xf>
    <xf numFmtId="164" fontId="63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512" customWidth="1"/>
    <col min="3" max="3" width="73.5" style="484" customWidth="1"/>
    <col min="4" max="256" width="10.6640625" style="484"/>
    <col min="257" max="258" width="8.83203125" style="484" customWidth="1"/>
    <col min="259" max="259" width="73.5" style="484" customWidth="1"/>
    <col min="260" max="512" width="10.6640625" style="484"/>
    <col min="513" max="514" width="8.83203125" style="484" customWidth="1"/>
    <col min="515" max="515" width="73.5" style="484" customWidth="1"/>
    <col min="516" max="768" width="10.6640625" style="484"/>
    <col min="769" max="770" width="8.83203125" style="484" customWidth="1"/>
    <col min="771" max="771" width="73.5" style="484" customWidth="1"/>
    <col min="772" max="1024" width="10.6640625" style="484"/>
    <col min="1025" max="1026" width="8.83203125" style="484" customWidth="1"/>
    <col min="1027" max="1027" width="73.5" style="484" customWidth="1"/>
    <col min="1028" max="1280" width="10.6640625" style="484"/>
    <col min="1281" max="1282" width="8.83203125" style="484" customWidth="1"/>
    <col min="1283" max="1283" width="73.5" style="484" customWidth="1"/>
    <col min="1284" max="1536" width="10.6640625" style="484"/>
    <col min="1537" max="1538" width="8.83203125" style="484" customWidth="1"/>
    <col min="1539" max="1539" width="73.5" style="484" customWidth="1"/>
    <col min="1540" max="1792" width="10.6640625" style="484"/>
    <col min="1793" max="1794" width="8.83203125" style="484" customWidth="1"/>
    <col min="1795" max="1795" width="73.5" style="484" customWidth="1"/>
    <col min="1796" max="2048" width="10.6640625" style="484"/>
    <col min="2049" max="2050" width="8.83203125" style="484" customWidth="1"/>
    <col min="2051" max="2051" width="73.5" style="484" customWidth="1"/>
    <col min="2052" max="2304" width="10.6640625" style="484"/>
    <col min="2305" max="2306" width="8.83203125" style="484" customWidth="1"/>
    <col min="2307" max="2307" width="73.5" style="484" customWidth="1"/>
    <col min="2308" max="2560" width="10.6640625" style="484"/>
    <col min="2561" max="2562" width="8.83203125" style="484" customWidth="1"/>
    <col min="2563" max="2563" width="73.5" style="484" customWidth="1"/>
    <col min="2564" max="2816" width="10.6640625" style="484"/>
    <col min="2817" max="2818" width="8.83203125" style="484" customWidth="1"/>
    <col min="2819" max="2819" width="73.5" style="484" customWidth="1"/>
    <col min="2820" max="3072" width="10.6640625" style="484"/>
    <col min="3073" max="3074" width="8.83203125" style="484" customWidth="1"/>
    <col min="3075" max="3075" width="73.5" style="484" customWidth="1"/>
    <col min="3076" max="3328" width="10.6640625" style="484"/>
    <col min="3329" max="3330" width="8.83203125" style="484" customWidth="1"/>
    <col min="3331" max="3331" width="73.5" style="484" customWidth="1"/>
    <col min="3332" max="3584" width="10.6640625" style="484"/>
    <col min="3585" max="3586" width="8.83203125" style="484" customWidth="1"/>
    <col min="3587" max="3587" width="73.5" style="484" customWidth="1"/>
    <col min="3588" max="3840" width="10.6640625" style="484"/>
    <col min="3841" max="3842" width="8.83203125" style="484" customWidth="1"/>
    <col min="3843" max="3843" width="73.5" style="484" customWidth="1"/>
    <col min="3844" max="4096" width="10.6640625" style="484"/>
    <col min="4097" max="4098" width="8.83203125" style="484" customWidth="1"/>
    <col min="4099" max="4099" width="73.5" style="484" customWidth="1"/>
    <col min="4100" max="4352" width="10.6640625" style="484"/>
    <col min="4353" max="4354" width="8.83203125" style="484" customWidth="1"/>
    <col min="4355" max="4355" width="73.5" style="484" customWidth="1"/>
    <col min="4356" max="4608" width="10.6640625" style="484"/>
    <col min="4609" max="4610" width="8.83203125" style="484" customWidth="1"/>
    <col min="4611" max="4611" width="73.5" style="484" customWidth="1"/>
    <col min="4612" max="4864" width="10.6640625" style="484"/>
    <col min="4865" max="4866" width="8.83203125" style="484" customWidth="1"/>
    <col min="4867" max="4867" width="73.5" style="484" customWidth="1"/>
    <col min="4868" max="5120" width="10.6640625" style="484"/>
    <col min="5121" max="5122" width="8.83203125" style="484" customWidth="1"/>
    <col min="5123" max="5123" width="73.5" style="484" customWidth="1"/>
    <col min="5124" max="5376" width="10.6640625" style="484"/>
    <col min="5377" max="5378" width="8.83203125" style="484" customWidth="1"/>
    <col min="5379" max="5379" width="73.5" style="484" customWidth="1"/>
    <col min="5380" max="5632" width="10.6640625" style="484"/>
    <col min="5633" max="5634" width="8.83203125" style="484" customWidth="1"/>
    <col min="5635" max="5635" width="73.5" style="484" customWidth="1"/>
    <col min="5636" max="5888" width="10.6640625" style="484"/>
    <col min="5889" max="5890" width="8.83203125" style="484" customWidth="1"/>
    <col min="5891" max="5891" width="73.5" style="484" customWidth="1"/>
    <col min="5892" max="6144" width="10.6640625" style="484"/>
    <col min="6145" max="6146" width="8.83203125" style="484" customWidth="1"/>
    <col min="6147" max="6147" width="73.5" style="484" customWidth="1"/>
    <col min="6148" max="6400" width="10.6640625" style="484"/>
    <col min="6401" max="6402" width="8.83203125" style="484" customWidth="1"/>
    <col min="6403" max="6403" width="73.5" style="484" customWidth="1"/>
    <col min="6404" max="6656" width="10.6640625" style="484"/>
    <col min="6657" max="6658" width="8.83203125" style="484" customWidth="1"/>
    <col min="6659" max="6659" width="73.5" style="484" customWidth="1"/>
    <col min="6660" max="6912" width="10.6640625" style="484"/>
    <col min="6913" max="6914" width="8.83203125" style="484" customWidth="1"/>
    <col min="6915" max="6915" width="73.5" style="484" customWidth="1"/>
    <col min="6916" max="7168" width="10.6640625" style="484"/>
    <col min="7169" max="7170" width="8.83203125" style="484" customWidth="1"/>
    <col min="7171" max="7171" width="73.5" style="484" customWidth="1"/>
    <col min="7172" max="7424" width="10.6640625" style="484"/>
    <col min="7425" max="7426" width="8.83203125" style="484" customWidth="1"/>
    <col min="7427" max="7427" width="73.5" style="484" customWidth="1"/>
    <col min="7428" max="7680" width="10.6640625" style="484"/>
    <col min="7681" max="7682" width="8.83203125" style="484" customWidth="1"/>
    <col min="7683" max="7683" width="73.5" style="484" customWidth="1"/>
    <col min="7684" max="7936" width="10.6640625" style="484"/>
    <col min="7937" max="7938" width="8.83203125" style="484" customWidth="1"/>
    <col min="7939" max="7939" width="73.5" style="484" customWidth="1"/>
    <col min="7940" max="8192" width="10.6640625" style="484"/>
    <col min="8193" max="8194" width="8.83203125" style="484" customWidth="1"/>
    <col min="8195" max="8195" width="73.5" style="484" customWidth="1"/>
    <col min="8196" max="8448" width="10.6640625" style="484"/>
    <col min="8449" max="8450" width="8.83203125" style="484" customWidth="1"/>
    <col min="8451" max="8451" width="73.5" style="484" customWidth="1"/>
    <col min="8452" max="8704" width="10.6640625" style="484"/>
    <col min="8705" max="8706" width="8.83203125" style="484" customWidth="1"/>
    <col min="8707" max="8707" width="73.5" style="484" customWidth="1"/>
    <col min="8708" max="8960" width="10.6640625" style="484"/>
    <col min="8961" max="8962" width="8.83203125" style="484" customWidth="1"/>
    <col min="8963" max="8963" width="73.5" style="484" customWidth="1"/>
    <col min="8964" max="9216" width="10.6640625" style="484"/>
    <col min="9217" max="9218" width="8.83203125" style="484" customWidth="1"/>
    <col min="9219" max="9219" width="73.5" style="484" customWidth="1"/>
    <col min="9220" max="9472" width="10.6640625" style="484"/>
    <col min="9473" max="9474" width="8.83203125" style="484" customWidth="1"/>
    <col min="9475" max="9475" width="73.5" style="484" customWidth="1"/>
    <col min="9476" max="9728" width="10.6640625" style="484"/>
    <col min="9729" max="9730" width="8.83203125" style="484" customWidth="1"/>
    <col min="9731" max="9731" width="73.5" style="484" customWidth="1"/>
    <col min="9732" max="9984" width="10.6640625" style="484"/>
    <col min="9985" max="9986" width="8.83203125" style="484" customWidth="1"/>
    <col min="9987" max="9987" width="73.5" style="484" customWidth="1"/>
    <col min="9988" max="10240" width="10.6640625" style="484"/>
    <col min="10241" max="10242" width="8.83203125" style="484" customWidth="1"/>
    <col min="10243" max="10243" width="73.5" style="484" customWidth="1"/>
    <col min="10244" max="10496" width="10.6640625" style="484"/>
    <col min="10497" max="10498" width="8.83203125" style="484" customWidth="1"/>
    <col min="10499" max="10499" width="73.5" style="484" customWidth="1"/>
    <col min="10500" max="10752" width="10.6640625" style="484"/>
    <col min="10753" max="10754" width="8.83203125" style="484" customWidth="1"/>
    <col min="10755" max="10755" width="73.5" style="484" customWidth="1"/>
    <col min="10756" max="11008" width="10.6640625" style="484"/>
    <col min="11009" max="11010" width="8.83203125" style="484" customWidth="1"/>
    <col min="11011" max="11011" width="73.5" style="484" customWidth="1"/>
    <col min="11012" max="11264" width="10.6640625" style="484"/>
    <col min="11265" max="11266" width="8.83203125" style="484" customWidth="1"/>
    <col min="11267" max="11267" width="73.5" style="484" customWidth="1"/>
    <col min="11268" max="11520" width="10.6640625" style="484"/>
    <col min="11521" max="11522" width="8.83203125" style="484" customWidth="1"/>
    <col min="11523" max="11523" width="73.5" style="484" customWidth="1"/>
    <col min="11524" max="11776" width="10.6640625" style="484"/>
    <col min="11777" max="11778" width="8.83203125" style="484" customWidth="1"/>
    <col min="11779" max="11779" width="73.5" style="484" customWidth="1"/>
    <col min="11780" max="12032" width="10.6640625" style="484"/>
    <col min="12033" max="12034" width="8.83203125" style="484" customWidth="1"/>
    <col min="12035" max="12035" width="73.5" style="484" customWidth="1"/>
    <col min="12036" max="12288" width="10.6640625" style="484"/>
    <col min="12289" max="12290" width="8.83203125" style="484" customWidth="1"/>
    <col min="12291" max="12291" width="73.5" style="484" customWidth="1"/>
    <col min="12292" max="12544" width="10.6640625" style="484"/>
    <col min="12545" max="12546" width="8.83203125" style="484" customWidth="1"/>
    <col min="12547" max="12547" width="73.5" style="484" customWidth="1"/>
    <col min="12548" max="12800" width="10.6640625" style="484"/>
    <col min="12801" max="12802" width="8.83203125" style="484" customWidth="1"/>
    <col min="12803" max="12803" width="73.5" style="484" customWidth="1"/>
    <col min="12804" max="13056" width="10.6640625" style="484"/>
    <col min="13057" max="13058" width="8.83203125" style="484" customWidth="1"/>
    <col min="13059" max="13059" width="73.5" style="484" customWidth="1"/>
    <col min="13060" max="13312" width="10.6640625" style="484"/>
    <col min="13313" max="13314" width="8.83203125" style="484" customWidth="1"/>
    <col min="13315" max="13315" width="73.5" style="484" customWidth="1"/>
    <col min="13316" max="13568" width="10.6640625" style="484"/>
    <col min="13569" max="13570" width="8.83203125" style="484" customWidth="1"/>
    <col min="13571" max="13571" width="73.5" style="484" customWidth="1"/>
    <col min="13572" max="13824" width="10.6640625" style="484"/>
    <col min="13825" max="13826" width="8.83203125" style="484" customWidth="1"/>
    <col min="13827" max="13827" width="73.5" style="484" customWidth="1"/>
    <col min="13828" max="14080" width="10.6640625" style="484"/>
    <col min="14081" max="14082" width="8.83203125" style="484" customWidth="1"/>
    <col min="14083" max="14083" width="73.5" style="484" customWidth="1"/>
    <col min="14084" max="14336" width="10.6640625" style="484"/>
    <col min="14337" max="14338" width="8.83203125" style="484" customWidth="1"/>
    <col min="14339" max="14339" width="73.5" style="484" customWidth="1"/>
    <col min="14340" max="14592" width="10.6640625" style="484"/>
    <col min="14593" max="14594" width="8.83203125" style="484" customWidth="1"/>
    <col min="14595" max="14595" width="73.5" style="484" customWidth="1"/>
    <col min="14596" max="14848" width="10.6640625" style="484"/>
    <col min="14849" max="14850" width="8.83203125" style="484" customWidth="1"/>
    <col min="14851" max="14851" width="73.5" style="484" customWidth="1"/>
    <col min="14852" max="15104" width="10.6640625" style="484"/>
    <col min="15105" max="15106" width="8.83203125" style="484" customWidth="1"/>
    <col min="15107" max="15107" width="73.5" style="484" customWidth="1"/>
    <col min="15108" max="15360" width="10.6640625" style="484"/>
    <col min="15361" max="15362" width="8.83203125" style="484" customWidth="1"/>
    <col min="15363" max="15363" width="73.5" style="484" customWidth="1"/>
    <col min="15364" max="15616" width="10.6640625" style="484"/>
    <col min="15617" max="15618" width="8.83203125" style="484" customWidth="1"/>
    <col min="15619" max="15619" width="73.5" style="484" customWidth="1"/>
    <col min="15620" max="15872" width="10.6640625" style="484"/>
    <col min="15873" max="15874" width="8.83203125" style="484" customWidth="1"/>
    <col min="15875" max="15875" width="73.5" style="484" customWidth="1"/>
    <col min="15876" max="16128" width="10.6640625" style="484"/>
    <col min="16129" max="16130" width="8.83203125" style="484" customWidth="1"/>
    <col min="16131" max="16131" width="73.5" style="484" customWidth="1"/>
    <col min="16132" max="16384" width="10.6640625" style="484"/>
  </cols>
  <sheetData>
    <row r="1" spans="1:3" x14ac:dyDescent="0.2">
      <c r="A1" s="1260" t="s">
        <v>652</v>
      </c>
      <c r="B1" s="1261"/>
      <c r="C1" s="1262"/>
    </row>
    <row r="2" spans="1:3" ht="41.25" customHeight="1" x14ac:dyDescent="0.2">
      <c r="A2" s="1263"/>
      <c r="B2" s="1264"/>
      <c r="C2" s="1265"/>
    </row>
    <row r="4" spans="1:3" s="513" customFormat="1" ht="31.5" x14ac:dyDescent="0.2">
      <c r="A4" s="523" t="s">
        <v>614</v>
      </c>
      <c r="B4" s="524" t="s">
        <v>615</v>
      </c>
      <c r="C4" s="525" t="s">
        <v>616</v>
      </c>
    </row>
    <row r="5" spans="1:3" s="485" customFormat="1" ht="24" customHeight="1" x14ac:dyDescent="0.2">
      <c r="A5" s="520" t="s">
        <v>617</v>
      </c>
      <c r="B5" s="521"/>
      <c r="C5" s="522" t="s">
        <v>653</v>
      </c>
    </row>
    <row r="6" spans="1:3" s="485" customFormat="1" ht="24" customHeight="1" x14ac:dyDescent="0.2">
      <c r="A6" s="516" t="s">
        <v>618</v>
      </c>
      <c r="B6" s="517"/>
      <c r="C6" s="518" t="s">
        <v>619</v>
      </c>
    </row>
    <row r="7" spans="1:3" s="485" customFormat="1" ht="24" customHeight="1" x14ac:dyDescent="0.2">
      <c r="A7" s="516"/>
      <c r="B7" s="517" t="s">
        <v>10</v>
      </c>
      <c r="C7" s="519" t="s">
        <v>655</v>
      </c>
    </row>
    <row r="8" spans="1:3" s="485" customFormat="1" ht="19.5" customHeight="1" x14ac:dyDescent="0.2">
      <c r="A8" s="514"/>
      <c r="B8" s="514"/>
      <c r="C8" s="51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zoomScaleNormal="100" workbookViewId="0">
      <selection activeCell="F13" sqref="F13"/>
    </sheetView>
  </sheetViews>
  <sheetFormatPr defaultRowHeight="12.75" x14ac:dyDescent="0.2"/>
  <cols>
    <col min="1" max="1" width="34.83203125" style="117" customWidth="1"/>
    <col min="2" max="6" width="16.5" style="117" customWidth="1"/>
    <col min="7" max="7" width="13.83203125" style="117" customWidth="1"/>
    <col min="8" max="257" width="9.33203125" style="117"/>
    <col min="258" max="258" width="34.83203125" style="117" customWidth="1"/>
    <col min="259" max="262" width="16.5" style="117" customWidth="1"/>
    <col min="263" max="263" width="13.83203125" style="117" customWidth="1"/>
    <col min="264" max="513" width="9.33203125" style="117"/>
    <col min="514" max="514" width="34.83203125" style="117" customWidth="1"/>
    <col min="515" max="518" width="16.5" style="117" customWidth="1"/>
    <col min="519" max="519" width="13.83203125" style="117" customWidth="1"/>
    <col min="520" max="769" width="9.33203125" style="117"/>
    <col min="770" max="770" width="34.83203125" style="117" customWidth="1"/>
    <col min="771" max="774" width="16.5" style="117" customWidth="1"/>
    <col min="775" max="775" width="13.83203125" style="117" customWidth="1"/>
    <col min="776" max="1025" width="9.33203125" style="117"/>
    <col min="1026" max="1026" width="34.83203125" style="117" customWidth="1"/>
    <col min="1027" max="1030" width="16.5" style="117" customWidth="1"/>
    <col min="1031" max="1031" width="13.83203125" style="117" customWidth="1"/>
    <col min="1032" max="1281" width="9.33203125" style="117"/>
    <col min="1282" max="1282" width="34.83203125" style="117" customWidth="1"/>
    <col min="1283" max="1286" width="16.5" style="117" customWidth="1"/>
    <col min="1287" max="1287" width="13.83203125" style="117" customWidth="1"/>
    <col min="1288" max="1537" width="9.33203125" style="117"/>
    <col min="1538" max="1538" width="34.83203125" style="117" customWidth="1"/>
    <col min="1539" max="1542" width="16.5" style="117" customWidth="1"/>
    <col min="1543" max="1543" width="13.83203125" style="117" customWidth="1"/>
    <col min="1544" max="1793" width="9.33203125" style="117"/>
    <col min="1794" max="1794" width="34.83203125" style="117" customWidth="1"/>
    <col min="1795" max="1798" width="16.5" style="117" customWidth="1"/>
    <col min="1799" max="1799" width="13.83203125" style="117" customWidth="1"/>
    <col min="1800" max="2049" width="9.33203125" style="117"/>
    <col min="2050" max="2050" width="34.83203125" style="117" customWidth="1"/>
    <col min="2051" max="2054" width="16.5" style="117" customWidth="1"/>
    <col min="2055" max="2055" width="13.83203125" style="117" customWidth="1"/>
    <col min="2056" max="2305" width="9.33203125" style="117"/>
    <col min="2306" max="2306" width="34.83203125" style="117" customWidth="1"/>
    <col min="2307" max="2310" width="16.5" style="117" customWidth="1"/>
    <col min="2311" max="2311" width="13.83203125" style="117" customWidth="1"/>
    <col min="2312" max="2561" width="9.33203125" style="117"/>
    <col min="2562" max="2562" width="34.83203125" style="117" customWidth="1"/>
    <col min="2563" max="2566" width="16.5" style="117" customWidth="1"/>
    <col min="2567" max="2567" width="13.83203125" style="117" customWidth="1"/>
    <col min="2568" max="2817" width="9.33203125" style="117"/>
    <col min="2818" max="2818" width="34.83203125" style="117" customWidth="1"/>
    <col min="2819" max="2822" width="16.5" style="117" customWidth="1"/>
    <col min="2823" max="2823" width="13.83203125" style="117" customWidth="1"/>
    <col min="2824" max="3073" width="9.33203125" style="117"/>
    <col min="3074" max="3074" width="34.83203125" style="117" customWidth="1"/>
    <col min="3075" max="3078" width="16.5" style="117" customWidth="1"/>
    <col min="3079" max="3079" width="13.83203125" style="117" customWidth="1"/>
    <col min="3080" max="3329" width="9.33203125" style="117"/>
    <col min="3330" max="3330" width="34.83203125" style="117" customWidth="1"/>
    <col min="3331" max="3334" width="16.5" style="117" customWidth="1"/>
    <col min="3335" max="3335" width="13.83203125" style="117" customWidth="1"/>
    <col min="3336" max="3585" width="9.33203125" style="117"/>
    <col min="3586" max="3586" width="34.83203125" style="117" customWidth="1"/>
    <col min="3587" max="3590" width="16.5" style="117" customWidth="1"/>
    <col min="3591" max="3591" width="13.83203125" style="117" customWidth="1"/>
    <col min="3592" max="3841" width="9.33203125" style="117"/>
    <col min="3842" max="3842" width="34.83203125" style="117" customWidth="1"/>
    <col min="3843" max="3846" width="16.5" style="117" customWidth="1"/>
    <col min="3847" max="3847" width="13.83203125" style="117" customWidth="1"/>
    <col min="3848" max="4097" width="9.33203125" style="117"/>
    <col min="4098" max="4098" width="34.83203125" style="117" customWidth="1"/>
    <col min="4099" max="4102" width="16.5" style="117" customWidth="1"/>
    <col min="4103" max="4103" width="13.83203125" style="117" customWidth="1"/>
    <col min="4104" max="4353" width="9.33203125" style="117"/>
    <col min="4354" max="4354" width="34.83203125" style="117" customWidth="1"/>
    <col min="4355" max="4358" width="16.5" style="117" customWidth="1"/>
    <col min="4359" max="4359" width="13.83203125" style="117" customWidth="1"/>
    <col min="4360" max="4609" width="9.33203125" style="117"/>
    <col min="4610" max="4610" width="34.83203125" style="117" customWidth="1"/>
    <col min="4611" max="4614" width="16.5" style="117" customWidth="1"/>
    <col min="4615" max="4615" width="13.83203125" style="117" customWidth="1"/>
    <col min="4616" max="4865" width="9.33203125" style="117"/>
    <col min="4866" max="4866" width="34.83203125" style="117" customWidth="1"/>
    <col min="4867" max="4870" width="16.5" style="117" customWidth="1"/>
    <col min="4871" max="4871" width="13.83203125" style="117" customWidth="1"/>
    <col min="4872" max="5121" width="9.33203125" style="117"/>
    <col min="5122" max="5122" width="34.83203125" style="117" customWidth="1"/>
    <col min="5123" max="5126" width="16.5" style="117" customWidth="1"/>
    <col min="5127" max="5127" width="13.83203125" style="117" customWidth="1"/>
    <col min="5128" max="5377" width="9.33203125" style="117"/>
    <col min="5378" max="5378" width="34.83203125" style="117" customWidth="1"/>
    <col min="5379" max="5382" width="16.5" style="117" customWidth="1"/>
    <col min="5383" max="5383" width="13.83203125" style="117" customWidth="1"/>
    <col min="5384" max="5633" width="9.33203125" style="117"/>
    <col min="5634" max="5634" width="34.83203125" style="117" customWidth="1"/>
    <col min="5635" max="5638" width="16.5" style="117" customWidth="1"/>
    <col min="5639" max="5639" width="13.83203125" style="117" customWidth="1"/>
    <col min="5640" max="5889" width="9.33203125" style="117"/>
    <col min="5890" max="5890" width="34.83203125" style="117" customWidth="1"/>
    <col min="5891" max="5894" width="16.5" style="117" customWidth="1"/>
    <col min="5895" max="5895" width="13.83203125" style="117" customWidth="1"/>
    <col min="5896" max="6145" width="9.33203125" style="117"/>
    <col min="6146" max="6146" width="34.83203125" style="117" customWidth="1"/>
    <col min="6147" max="6150" width="16.5" style="117" customWidth="1"/>
    <col min="6151" max="6151" width="13.83203125" style="117" customWidth="1"/>
    <col min="6152" max="6401" width="9.33203125" style="117"/>
    <col min="6402" max="6402" width="34.83203125" style="117" customWidth="1"/>
    <col min="6403" max="6406" width="16.5" style="117" customWidth="1"/>
    <col min="6407" max="6407" width="13.83203125" style="117" customWidth="1"/>
    <col min="6408" max="6657" width="9.33203125" style="117"/>
    <col min="6658" max="6658" width="34.83203125" style="117" customWidth="1"/>
    <col min="6659" max="6662" width="16.5" style="117" customWidth="1"/>
    <col min="6663" max="6663" width="13.83203125" style="117" customWidth="1"/>
    <col min="6664" max="6913" width="9.33203125" style="117"/>
    <col min="6914" max="6914" width="34.83203125" style="117" customWidth="1"/>
    <col min="6915" max="6918" width="16.5" style="117" customWidth="1"/>
    <col min="6919" max="6919" width="13.83203125" style="117" customWidth="1"/>
    <col min="6920" max="7169" width="9.33203125" style="117"/>
    <col min="7170" max="7170" width="34.83203125" style="117" customWidth="1"/>
    <col min="7171" max="7174" width="16.5" style="117" customWidth="1"/>
    <col min="7175" max="7175" width="13.83203125" style="117" customWidth="1"/>
    <col min="7176" max="7425" width="9.33203125" style="117"/>
    <col min="7426" max="7426" width="34.83203125" style="117" customWidth="1"/>
    <col min="7427" max="7430" width="16.5" style="117" customWidth="1"/>
    <col min="7431" max="7431" width="13.83203125" style="117" customWidth="1"/>
    <col min="7432" max="7681" width="9.33203125" style="117"/>
    <col min="7682" max="7682" width="34.83203125" style="117" customWidth="1"/>
    <col min="7683" max="7686" width="16.5" style="117" customWidth="1"/>
    <col min="7687" max="7687" width="13.83203125" style="117" customWidth="1"/>
    <col min="7688" max="7937" width="9.33203125" style="117"/>
    <col min="7938" max="7938" width="34.83203125" style="117" customWidth="1"/>
    <col min="7939" max="7942" width="16.5" style="117" customWidth="1"/>
    <col min="7943" max="7943" width="13.83203125" style="117" customWidth="1"/>
    <col min="7944" max="8193" width="9.33203125" style="117"/>
    <col min="8194" max="8194" width="34.83203125" style="117" customWidth="1"/>
    <col min="8195" max="8198" width="16.5" style="117" customWidth="1"/>
    <col min="8199" max="8199" width="13.83203125" style="117" customWidth="1"/>
    <col min="8200" max="8449" width="9.33203125" style="117"/>
    <col min="8450" max="8450" width="34.83203125" style="117" customWidth="1"/>
    <col min="8451" max="8454" width="16.5" style="117" customWidth="1"/>
    <col min="8455" max="8455" width="13.83203125" style="117" customWidth="1"/>
    <col min="8456" max="8705" width="9.33203125" style="117"/>
    <col min="8706" max="8706" width="34.83203125" style="117" customWidth="1"/>
    <col min="8707" max="8710" width="16.5" style="117" customWidth="1"/>
    <col min="8711" max="8711" width="13.83203125" style="117" customWidth="1"/>
    <col min="8712" max="8961" width="9.33203125" style="117"/>
    <col min="8962" max="8962" width="34.83203125" style="117" customWidth="1"/>
    <col min="8963" max="8966" width="16.5" style="117" customWidth="1"/>
    <col min="8967" max="8967" width="13.83203125" style="117" customWidth="1"/>
    <col min="8968" max="9217" width="9.33203125" style="117"/>
    <col min="9218" max="9218" width="34.83203125" style="117" customWidth="1"/>
    <col min="9219" max="9222" width="16.5" style="117" customWidth="1"/>
    <col min="9223" max="9223" width="13.83203125" style="117" customWidth="1"/>
    <col min="9224" max="9473" width="9.33203125" style="117"/>
    <col min="9474" max="9474" width="34.83203125" style="117" customWidth="1"/>
    <col min="9475" max="9478" width="16.5" style="117" customWidth="1"/>
    <col min="9479" max="9479" width="13.83203125" style="117" customWidth="1"/>
    <col min="9480" max="9729" width="9.33203125" style="117"/>
    <col min="9730" max="9730" width="34.83203125" style="117" customWidth="1"/>
    <col min="9731" max="9734" width="16.5" style="117" customWidth="1"/>
    <col min="9735" max="9735" width="13.83203125" style="117" customWidth="1"/>
    <col min="9736" max="9985" width="9.33203125" style="117"/>
    <col min="9986" max="9986" width="34.83203125" style="117" customWidth="1"/>
    <col min="9987" max="9990" width="16.5" style="117" customWidth="1"/>
    <col min="9991" max="9991" width="13.83203125" style="117" customWidth="1"/>
    <col min="9992" max="10241" width="9.33203125" style="117"/>
    <col min="10242" max="10242" width="34.83203125" style="117" customWidth="1"/>
    <col min="10243" max="10246" width="16.5" style="117" customWidth="1"/>
    <col min="10247" max="10247" width="13.83203125" style="117" customWidth="1"/>
    <col min="10248" max="10497" width="9.33203125" style="117"/>
    <col min="10498" max="10498" width="34.83203125" style="117" customWidth="1"/>
    <col min="10499" max="10502" width="16.5" style="117" customWidth="1"/>
    <col min="10503" max="10503" width="13.83203125" style="117" customWidth="1"/>
    <col min="10504" max="10753" width="9.33203125" style="117"/>
    <col min="10754" max="10754" width="34.83203125" style="117" customWidth="1"/>
    <col min="10755" max="10758" width="16.5" style="117" customWidth="1"/>
    <col min="10759" max="10759" width="13.83203125" style="117" customWidth="1"/>
    <col min="10760" max="11009" width="9.33203125" style="117"/>
    <col min="11010" max="11010" width="34.83203125" style="117" customWidth="1"/>
    <col min="11011" max="11014" width="16.5" style="117" customWidth="1"/>
    <col min="11015" max="11015" width="13.83203125" style="117" customWidth="1"/>
    <col min="11016" max="11265" width="9.33203125" style="117"/>
    <col min="11266" max="11266" width="34.83203125" style="117" customWidth="1"/>
    <col min="11267" max="11270" width="16.5" style="117" customWidth="1"/>
    <col min="11271" max="11271" width="13.83203125" style="117" customWidth="1"/>
    <col min="11272" max="11521" width="9.33203125" style="117"/>
    <col min="11522" max="11522" width="34.83203125" style="117" customWidth="1"/>
    <col min="11523" max="11526" width="16.5" style="117" customWidth="1"/>
    <col min="11527" max="11527" width="13.83203125" style="117" customWidth="1"/>
    <col min="11528" max="11777" width="9.33203125" style="117"/>
    <col min="11778" max="11778" width="34.83203125" style="117" customWidth="1"/>
    <col min="11779" max="11782" width="16.5" style="117" customWidth="1"/>
    <col min="11783" max="11783" width="13.83203125" style="117" customWidth="1"/>
    <col min="11784" max="12033" width="9.33203125" style="117"/>
    <col min="12034" max="12034" width="34.83203125" style="117" customWidth="1"/>
    <col min="12035" max="12038" width="16.5" style="117" customWidth="1"/>
    <col min="12039" max="12039" width="13.83203125" style="117" customWidth="1"/>
    <col min="12040" max="12289" width="9.33203125" style="117"/>
    <col min="12290" max="12290" width="34.83203125" style="117" customWidth="1"/>
    <col min="12291" max="12294" width="16.5" style="117" customWidth="1"/>
    <col min="12295" max="12295" width="13.83203125" style="117" customWidth="1"/>
    <col min="12296" max="12545" width="9.33203125" style="117"/>
    <col min="12546" max="12546" width="34.83203125" style="117" customWidth="1"/>
    <col min="12547" max="12550" width="16.5" style="117" customWidth="1"/>
    <col min="12551" max="12551" width="13.83203125" style="117" customWidth="1"/>
    <col min="12552" max="12801" width="9.33203125" style="117"/>
    <col min="12802" max="12802" width="34.83203125" style="117" customWidth="1"/>
    <col min="12803" max="12806" width="16.5" style="117" customWidth="1"/>
    <col min="12807" max="12807" width="13.83203125" style="117" customWidth="1"/>
    <col min="12808" max="13057" width="9.33203125" style="117"/>
    <col min="13058" max="13058" width="34.83203125" style="117" customWidth="1"/>
    <col min="13059" max="13062" width="16.5" style="117" customWidth="1"/>
    <col min="13063" max="13063" width="13.83203125" style="117" customWidth="1"/>
    <col min="13064" max="13313" width="9.33203125" style="117"/>
    <col min="13314" max="13314" width="34.83203125" style="117" customWidth="1"/>
    <col min="13315" max="13318" width="16.5" style="117" customWidth="1"/>
    <col min="13319" max="13319" width="13.83203125" style="117" customWidth="1"/>
    <col min="13320" max="13569" width="9.33203125" style="117"/>
    <col min="13570" max="13570" width="34.83203125" style="117" customWidth="1"/>
    <col min="13571" max="13574" width="16.5" style="117" customWidth="1"/>
    <col min="13575" max="13575" width="13.83203125" style="117" customWidth="1"/>
    <col min="13576" max="13825" width="9.33203125" style="117"/>
    <col min="13826" max="13826" width="34.83203125" style="117" customWidth="1"/>
    <col min="13827" max="13830" width="16.5" style="117" customWidth="1"/>
    <col min="13831" max="13831" width="13.83203125" style="117" customWidth="1"/>
    <col min="13832" max="14081" width="9.33203125" style="117"/>
    <col min="14082" max="14082" width="34.83203125" style="117" customWidth="1"/>
    <col min="14083" max="14086" width="16.5" style="117" customWidth="1"/>
    <col min="14087" max="14087" width="13.83203125" style="117" customWidth="1"/>
    <col min="14088" max="14337" width="9.33203125" style="117"/>
    <col min="14338" max="14338" width="34.83203125" style="117" customWidth="1"/>
    <col min="14339" max="14342" width="16.5" style="117" customWidth="1"/>
    <col min="14343" max="14343" width="13.83203125" style="117" customWidth="1"/>
    <col min="14344" max="14593" width="9.33203125" style="117"/>
    <col min="14594" max="14594" width="34.83203125" style="117" customWidth="1"/>
    <col min="14595" max="14598" width="16.5" style="117" customWidth="1"/>
    <col min="14599" max="14599" width="13.83203125" style="117" customWidth="1"/>
    <col min="14600" max="14849" width="9.33203125" style="117"/>
    <col min="14850" max="14850" width="34.83203125" style="117" customWidth="1"/>
    <col min="14851" max="14854" width="16.5" style="117" customWidth="1"/>
    <col min="14855" max="14855" width="13.83203125" style="117" customWidth="1"/>
    <col min="14856" max="15105" width="9.33203125" style="117"/>
    <col min="15106" max="15106" width="34.83203125" style="117" customWidth="1"/>
    <col min="15107" max="15110" width="16.5" style="117" customWidth="1"/>
    <col min="15111" max="15111" width="13.83203125" style="117" customWidth="1"/>
    <col min="15112" max="15361" width="9.33203125" style="117"/>
    <col min="15362" max="15362" width="34.83203125" style="117" customWidth="1"/>
    <col min="15363" max="15366" width="16.5" style="117" customWidth="1"/>
    <col min="15367" max="15367" width="13.83203125" style="117" customWidth="1"/>
    <col min="15368" max="15617" width="9.33203125" style="117"/>
    <col min="15618" max="15618" width="34.83203125" style="117" customWidth="1"/>
    <col min="15619" max="15622" width="16.5" style="117" customWidth="1"/>
    <col min="15623" max="15623" width="13.83203125" style="117" customWidth="1"/>
    <col min="15624" max="15873" width="9.33203125" style="117"/>
    <col min="15874" max="15874" width="34.83203125" style="117" customWidth="1"/>
    <col min="15875" max="15878" width="16.5" style="117" customWidth="1"/>
    <col min="15879" max="15879" width="13.83203125" style="117" customWidth="1"/>
    <col min="15880" max="16129" width="9.33203125" style="117"/>
    <col min="16130" max="16130" width="34.83203125" style="117" customWidth="1"/>
    <col min="16131" max="16134" width="16.5" style="117" customWidth="1"/>
    <col min="16135" max="16135" width="13.83203125" style="117" customWidth="1"/>
    <col min="16136" max="16384" width="9.33203125" style="117"/>
  </cols>
  <sheetData>
    <row r="2" spans="1:11" x14ac:dyDescent="0.2">
      <c r="A2" s="1344" t="s">
        <v>678</v>
      </c>
      <c r="B2" s="1344"/>
      <c r="C2" s="1344"/>
      <c r="D2" s="1344"/>
      <c r="E2" s="1344"/>
      <c r="F2" s="1344"/>
    </row>
    <row r="3" spans="1:11" ht="39.75" customHeight="1" x14ac:dyDescent="0.2">
      <c r="A3" s="1349" t="s">
        <v>677</v>
      </c>
      <c r="B3" s="1349"/>
      <c r="C3" s="1349"/>
      <c r="D3" s="1349"/>
      <c r="E3" s="1349"/>
      <c r="F3" s="1349"/>
      <c r="G3" s="116"/>
    </row>
    <row r="4" spans="1:11" ht="16.5" customHeight="1" x14ac:dyDescent="0.25">
      <c r="A4" s="118"/>
      <c r="B4" s="574"/>
      <c r="C4" s="574"/>
      <c r="D4" s="119"/>
      <c r="E4" s="119"/>
      <c r="F4" s="119"/>
      <c r="G4" s="119"/>
    </row>
    <row r="5" spans="1:11" ht="15.75" customHeight="1" x14ac:dyDescent="0.25">
      <c r="A5" s="120" t="s">
        <v>423</v>
      </c>
      <c r="B5" s="1350"/>
      <c r="C5" s="1350"/>
      <c r="D5" s="1350"/>
      <c r="E5" s="1350"/>
      <c r="F5" s="1350"/>
      <c r="G5" s="123"/>
      <c r="H5" s="124"/>
      <c r="I5" s="124"/>
      <c r="J5" s="124"/>
      <c r="K5" s="124"/>
    </row>
    <row r="6" spans="1:11" ht="15" customHeight="1" x14ac:dyDescent="0.2">
      <c r="A6" s="120" t="s">
        <v>424</v>
      </c>
      <c r="B6" s="1350"/>
      <c r="C6" s="1350"/>
      <c r="D6" s="1350"/>
      <c r="E6" s="1350"/>
      <c r="F6" s="1350"/>
      <c r="G6" s="125"/>
      <c r="H6" s="124"/>
      <c r="I6" s="124"/>
      <c r="J6" s="124"/>
      <c r="K6" s="124"/>
    </row>
    <row r="7" spans="1:11" ht="15.75" x14ac:dyDescent="0.2">
      <c r="A7" s="120" t="s">
        <v>580</v>
      </c>
      <c r="B7" s="1347"/>
      <c r="C7" s="1347"/>
      <c r="D7" s="416"/>
      <c r="E7" s="414"/>
      <c r="F7" s="122"/>
      <c r="G7" s="126"/>
      <c r="H7" s="124"/>
      <c r="I7" s="124"/>
      <c r="J7" s="124"/>
      <c r="K7" s="124"/>
    </row>
    <row r="8" spans="1:11" ht="15.75" customHeight="1" x14ac:dyDescent="0.2">
      <c r="A8" s="120" t="s">
        <v>579</v>
      </c>
      <c r="B8" s="1347"/>
      <c r="C8" s="1347"/>
      <c r="D8" s="1347"/>
      <c r="E8" s="185"/>
      <c r="F8" s="122"/>
      <c r="G8" s="126"/>
      <c r="H8" s="124"/>
      <c r="I8" s="124"/>
      <c r="J8" s="124"/>
      <c r="K8" s="124"/>
    </row>
    <row r="9" spans="1:11" ht="15.75" x14ac:dyDescent="0.2">
      <c r="A9" s="120"/>
      <c r="B9" s="1347"/>
      <c r="C9" s="1347"/>
      <c r="D9" s="1347"/>
      <c r="E9" s="185"/>
      <c r="F9" s="122"/>
      <c r="G9" s="126"/>
      <c r="H9" s="124"/>
      <c r="I9" s="124"/>
      <c r="J9" s="124"/>
      <c r="K9" s="124"/>
    </row>
    <row r="10" spans="1:11" ht="15.75" x14ac:dyDescent="0.2">
      <c r="A10" s="120" t="s">
        <v>425</v>
      </c>
      <c r="B10" s="1348"/>
      <c r="C10" s="1348"/>
      <c r="D10" s="127"/>
      <c r="E10" s="413"/>
      <c r="F10" s="122"/>
      <c r="G10" s="128"/>
      <c r="H10" s="124"/>
      <c r="I10" s="124"/>
      <c r="J10" s="124"/>
      <c r="K10" s="124"/>
    </row>
    <row r="11" spans="1:11" ht="15.75" x14ac:dyDescent="0.2">
      <c r="A11" s="120" t="s">
        <v>426</v>
      </c>
      <c r="B11" s="1346"/>
      <c r="C11" s="1345"/>
      <c r="D11" s="129"/>
      <c r="E11" s="415"/>
      <c r="F11" s="122"/>
      <c r="G11" s="126"/>
      <c r="H11" s="124"/>
      <c r="I11" s="124"/>
      <c r="J11" s="124"/>
      <c r="K11" s="124"/>
    </row>
    <row r="12" spans="1:11" ht="15.75" x14ac:dyDescent="0.2">
      <c r="A12" s="120" t="s">
        <v>427</v>
      </c>
      <c r="B12" s="1346"/>
      <c r="C12" s="1345"/>
      <c r="D12" s="129"/>
      <c r="E12" s="415"/>
      <c r="F12" s="122"/>
      <c r="G12" s="126"/>
      <c r="H12" s="124"/>
      <c r="I12" s="124"/>
      <c r="J12" s="124"/>
      <c r="K12" s="124"/>
    </row>
    <row r="13" spans="1:11" x14ac:dyDescent="0.2">
      <c r="A13" s="130"/>
      <c r="B13" s="131"/>
      <c r="C13" s="131"/>
      <c r="D13" s="131"/>
      <c r="E13" s="131"/>
      <c r="F13" s="132" t="s">
        <v>722</v>
      </c>
      <c r="G13" s="126"/>
      <c r="H13" s="124"/>
      <c r="I13" s="124"/>
      <c r="J13" s="124"/>
      <c r="K13" s="124"/>
    </row>
    <row r="14" spans="1:11" ht="38.25" x14ac:dyDescent="0.2">
      <c r="A14" s="133" t="s">
        <v>268</v>
      </c>
      <c r="B14" s="134" t="s">
        <v>428</v>
      </c>
      <c r="C14" s="135" t="s">
        <v>429</v>
      </c>
      <c r="D14" s="136" t="s">
        <v>430</v>
      </c>
      <c r="E14" s="136" t="s">
        <v>576</v>
      </c>
      <c r="F14" s="137" t="s">
        <v>407</v>
      </c>
      <c r="G14" s="126"/>
      <c r="H14" s="124"/>
      <c r="I14" s="124"/>
      <c r="J14" s="124"/>
      <c r="K14" s="124"/>
    </row>
    <row r="15" spans="1:11" x14ac:dyDescent="0.2">
      <c r="A15" s="138" t="s">
        <v>431</v>
      </c>
      <c r="B15" s="139">
        <f>SUM(B17:B22)</f>
        <v>0</v>
      </c>
      <c r="C15" s="140">
        <f>SUM(C17:C22)</f>
        <v>0</v>
      </c>
      <c r="D15" s="140"/>
      <c r="E15" s="140"/>
      <c r="F15" s="141">
        <f>SUM(B15:C15)</f>
        <v>0</v>
      </c>
      <c r="G15" s="126"/>
      <c r="H15" s="124"/>
      <c r="I15" s="124"/>
      <c r="J15" s="124"/>
      <c r="K15" s="124"/>
    </row>
    <row r="16" spans="1:11" x14ac:dyDescent="0.2">
      <c r="A16" s="142" t="s">
        <v>432</v>
      </c>
      <c r="B16" s="143"/>
      <c r="C16" s="143"/>
      <c r="D16" s="143"/>
      <c r="E16" s="143"/>
      <c r="F16" s="144"/>
      <c r="G16" s="126"/>
      <c r="H16" s="124"/>
      <c r="I16" s="124"/>
      <c r="J16" s="124"/>
      <c r="K16" s="124"/>
    </row>
    <row r="17" spans="1:11" x14ac:dyDescent="0.2">
      <c r="A17" s="145" t="s">
        <v>420</v>
      </c>
      <c r="B17" s="146"/>
      <c r="C17" s="146"/>
      <c r="D17" s="147"/>
      <c r="E17" s="147"/>
      <c r="F17" s="148">
        <f>SUM(B17:E17)</f>
        <v>0</v>
      </c>
      <c r="G17" s="149"/>
      <c r="H17" s="124"/>
      <c r="I17" s="124"/>
      <c r="J17" s="124"/>
      <c r="K17" s="124"/>
    </row>
    <row r="18" spans="1:11" ht="15" customHeight="1" x14ac:dyDescent="0.2">
      <c r="A18" s="150" t="s">
        <v>433</v>
      </c>
      <c r="B18" s="151"/>
      <c r="C18" s="151"/>
      <c r="D18" s="152"/>
      <c r="E18" s="152"/>
      <c r="F18" s="148">
        <f t="shared" ref="F18:F22" si="0">SUM(B18:E18)</f>
        <v>0</v>
      </c>
      <c r="G18" s="125"/>
      <c r="H18" s="124"/>
      <c r="I18" s="124"/>
      <c r="J18" s="124"/>
      <c r="K18" s="124"/>
    </row>
    <row r="19" spans="1:11" ht="25.5" x14ac:dyDescent="0.2">
      <c r="A19" s="150" t="s">
        <v>577</v>
      </c>
      <c r="B19" s="151"/>
      <c r="C19" s="151"/>
      <c r="D19" s="152"/>
      <c r="E19" s="152"/>
      <c r="F19" s="148">
        <f t="shared" si="0"/>
        <v>0</v>
      </c>
      <c r="G19" s="126"/>
      <c r="H19" s="124"/>
      <c r="I19" s="124"/>
      <c r="J19" s="124"/>
      <c r="K19" s="124"/>
    </row>
    <row r="20" spans="1:11" ht="25.5" x14ac:dyDescent="0.2">
      <c r="A20" s="150" t="s">
        <v>578</v>
      </c>
      <c r="B20" s="151"/>
      <c r="C20" s="151"/>
      <c r="D20" s="152"/>
      <c r="E20" s="152"/>
      <c r="F20" s="148">
        <f t="shared" si="0"/>
        <v>0</v>
      </c>
      <c r="G20" s="126"/>
      <c r="H20" s="124"/>
      <c r="I20" s="124"/>
      <c r="J20" s="124"/>
      <c r="K20" s="124"/>
    </row>
    <row r="21" spans="1:11" x14ac:dyDescent="0.2">
      <c r="A21" s="150" t="s">
        <v>434</v>
      </c>
      <c r="B21" s="151"/>
      <c r="C21" s="151"/>
      <c r="D21" s="152"/>
      <c r="E21" s="152"/>
      <c r="F21" s="148">
        <f t="shared" si="0"/>
        <v>0</v>
      </c>
      <c r="G21" s="126"/>
      <c r="H21" s="124"/>
      <c r="I21" s="124"/>
      <c r="J21" s="124"/>
      <c r="K21" s="124"/>
    </row>
    <row r="22" spans="1:11" x14ac:dyDescent="0.2">
      <c r="A22" s="154" t="s">
        <v>435</v>
      </c>
      <c r="B22" s="155"/>
      <c r="C22" s="155"/>
      <c r="D22" s="156"/>
      <c r="E22" s="156"/>
      <c r="F22" s="148">
        <f t="shared" si="0"/>
        <v>0</v>
      </c>
      <c r="G22" s="126"/>
      <c r="H22" s="124"/>
      <c r="I22" s="124"/>
      <c r="J22" s="124"/>
      <c r="K22" s="124"/>
    </row>
    <row r="23" spans="1:11" x14ac:dyDescent="0.2">
      <c r="A23" s="157"/>
      <c r="B23" s="158"/>
      <c r="C23" s="158"/>
      <c r="D23" s="158"/>
      <c r="E23" s="158"/>
      <c r="F23" s="158"/>
      <c r="G23" s="126"/>
      <c r="H23" s="124"/>
      <c r="I23" s="124"/>
      <c r="J23" s="124"/>
      <c r="K23" s="124"/>
    </row>
    <row r="24" spans="1:11" x14ac:dyDescent="0.2">
      <c r="A24" s="159" t="s">
        <v>436</v>
      </c>
      <c r="B24" s="160">
        <f>SUM(B26:B31)</f>
        <v>0</v>
      </c>
      <c r="C24" s="160">
        <f>SUM(C26:C31)</f>
        <v>0</v>
      </c>
      <c r="D24" s="160">
        <f t="shared" ref="D24:E24" si="1">SUM(D26:D31)</f>
        <v>0</v>
      </c>
      <c r="E24" s="160">
        <f t="shared" si="1"/>
        <v>0</v>
      </c>
      <c r="F24" s="160">
        <f>SUM(F26:F31)</f>
        <v>0</v>
      </c>
      <c r="G24" s="126"/>
      <c r="H24" s="124"/>
      <c r="I24" s="124"/>
      <c r="J24" s="124"/>
      <c r="K24" s="124"/>
    </row>
    <row r="25" spans="1:11" x14ac:dyDescent="0.2">
      <c r="A25" s="142" t="s">
        <v>432</v>
      </c>
      <c r="B25" s="143"/>
      <c r="C25" s="143"/>
      <c r="D25" s="143"/>
      <c r="E25" s="143"/>
      <c r="F25" s="144"/>
      <c r="G25" s="126"/>
      <c r="H25" s="124"/>
      <c r="I25" s="124"/>
      <c r="J25" s="124"/>
      <c r="K25" s="124"/>
    </row>
    <row r="26" spans="1:11" x14ac:dyDescent="0.2">
      <c r="A26" s="150" t="s">
        <v>437</v>
      </c>
      <c r="B26" s="161"/>
      <c r="C26" s="161"/>
      <c r="D26" s="161"/>
      <c r="E26" s="161"/>
      <c r="F26" s="153">
        <f>SUM(B26:E26)</f>
        <v>0</v>
      </c>
      <c r="G26" s="126"/>
      <c r="H26" s="124"/>
      <c r="I26" s="124"/>
      <c r="J26" s="124"/>
      <c r="K26" s="124"/>
    </row>
    <row r="27" spans="1:11" ht="25.5" x14ac:dyDescent="0.2">
      <c r="A27" s="150" t="s">
        <v>206</v>
      </c>
      <c r="B27" s="161"/>
      <c r="C27" s="161"/>
      <c r="D27" s="161"/>
      <c r="E27" s="161"/>
      <c r="F27" s="153">
        <f t="shared" ref="F27:F31" si="2">SUM(B27:E27)</f>
        <v>0</v>
      </c>
      <c r="G27" s="163"/>
      <c r="H27" s="124"/>
      <c r="I27" s="124"/>
      <c r="J27" s="124"/>
      <c r="K27" s="124"/>
    </row>
    <row r="28" spans="1:11" x14ac:dyDescent="0.2">
      <c r="A28" s="150" t="s">
        <v>438</v>
      </c>
      <c r="B28" s="161"/>
      <c r="C28" s="161"/>
      <c r="D28" s="162"/>
      <c r="E28" s="162"/>
      <c r="F28" s="153">
        <f t="shared" si="2"/>
        <v>0</v>
      </c>
      <c r="G28" s="164"/>
      <c r="H28" s="124"/>
      <c r="I28" s="124"/>
      <c r="J28" s="124"/>
      <c r="K28" s="124"/>
    </row>
    <row r="29" spans="1:11" ht="13.5" x14ac:dyDescent="0.25">
      <c r="A29" s="150" t="s">
        <v>439</v>
      </c>
      <c r="B29" s="161"/>
      <c r="C29" s="161"/>
      <c r="D29" s="162"/>
      <c r="E29" s="162"/>
      <c r="F29" s="153">
        <f t="shared" si="2"/>
        <v>0</v>
      </c>
      <c r="G29" s="123"/>
      <c r="H29" s="124"/>
      <c r="I29" s="124"/>
      <c r="J29" s="124"/>
      <c r="K29" s="124"/>
    </row>
    <row r="30" spans="1:11" x14ac:dyDescent="0.2">
      <c r="A30" s="150" t="s">
        <v>440</v>
      </c>
      <c r="B30" s="161"/>
      <c r="C30" s="161"/>
      <c r="D30" s="162"/>
      <c r="E30" s="162"/>
      <c r="F30" s="153">
        <f t="shared" si="2"/>
        <v>0</v>
      </c>
      <c r="G30" s="125"/>
      <c r="H30" s="124"/>
      <c r="I30" s="124"/>
      <c r="J30" s="124"/>
      <c r="K30" s="124"/>
    </row>
    <row r="31" spans="1:11" x14ac:dyDescent="0.2">
      <c r="A31" s="154" t="s">
        <v>235</v>
      </c>
      <c r="B31" s="165"/>
      <c r="C31" s="165"/>
      <c r="D31" s="166"/>
      <c r="E31" s="166"/>
      <c r="F31" s="153">
        <f t="shared" si="2"/>
        <v>0</v>
      </c>
      <c r="G31" s="126"/>
      <c r="H31" s="124"/>
      <c r="I31" s="124"/>
      <c r="J31" s="124"/>
      <c r="K31" s="124"/>
    </row>
    <row r="32" spans="1:11" ht="27" x14ac:dyDescent="0.2">
      <c r="A32" s="417" t="s">
        <v>441</v>
      </c>
      <c r="B32" s="167">
        <f>SUM(B17:B19)</f>
        <v>0</v>
      </c>
      <c r="C32" s="167">
        <f t="shared" ref="C32:F32" si="3">SUM(C17:C19)</f>
        <v>0</v>
      </c>
      <c r="D32" s="167">
        <f t="shared" si="3"/>
        <v>0</v>
      </c>
      <c r="E32" s="167">
        <f t="shared" si="3"/>
        <v>0</v>
      </c>
      <c r="F32" s="167">
        <f t="shared" si="3"/>
        <v>0</v>
      </c>
      <c r="G32" s="128"/>
      <c r="H32" s="124"/>
      <c r="I32" s="124"/>
      <c r="J32" s="124"/>
      <c r="K32" s="124"/>
    </row>
    <row r="33" spans="1:11" ht="27" x14ac:dyDescent="0.2">
      <c r="A33" s="417" t="s">
        <v>442</v>
      </c>
      <c r="B33" s="167">
        <f>SUM(B20)</f>
        <v>0</v>
      </c>
      <c r="C33" s="167">
        <f>SUM(C20)</f>
        <v>0</v>
      </c>
      <c r="D33" s="168"/>
      <c r="E33" s="168"/>
      <c r="F33" s="169">
        <f>SUM(B33:C33)</f>
        <v>0</v>
      </c>
      <c r="G33" s="126"/>
      <c r="H33" s="124"/>
      <c r="I33" s="124"/>
      <c r="J33" s="124"/>
      <c r="K33" s="124"/>
    </row>
    <row r="34" spans="1:11" ht="15" x14ac:dyDescent="0.2">
      <c r="A34" s="170"/>
      <c r="B34" s="171"/>
      <c r="C34" s="171"/>
      <c r="D34" s="171"/>
      <c r="E34" s="171"/>
      <c r="F34" s="172"/>
      <c r="G34" s="126"/>
      <c r="H34" s="124"/>
      <c r="I34" s="124"/>
      <c r="J34" s="124"/>
      <c r="K34" s="124"/>
    </row>
    <row r="35" spans="1:11" x14ac:dyDescent="0.2">
      <c r="A35" s="120"/>
      <c r="B35" s="1347"/>
      <c r="C35" s="1347"/>
      <c r="D35" s="1347"/>
      <c r="E35" s="1347"/>
      <c r="F35" s="1347"/>
      <c r="G35" s="126"/>
      <c r="H35" s="124"/>
      <c r="I35" s="124"/>
      <c r="J35" s="124"/>
      <c r="K35" s="124"/>
    </row>
    <row r="36" spans="1:11" ht="15.75" x14ac:dyDescent="0.2">
      <c r="A36" s="120"/>
      <c r="B36" s="1347"/>
      <c r="C36" s="1347"/>
      <c r="D36" s="121"/>
      <c r="E36" s="414"/>
      <c r="F36" s="173"/>
      <c r="G36" s="126"/>
      <c r="H36" s="124"/>
      <c r="I36" s="124"/>
      <c r="J36" s="124"/>
      <c r="K36" s="124"/>
    </row>
    <row r="37" spans="1:11" ht="15.75" x14ac:dyDescent="0.2">
      <c r="A37" s="120"/>
      <c r="B37" s="1347"/>
      <c r="C37" s="1347"/>
      <c r="D37" s="121"/>
      <c r="E37" s="414"/>
      <c r="F37" s="173"/>
      <c r="G37" s="126"/>
      <c r="H37" s="124"/>
      <c r="I37" s="124"/>
      <c r="J37" s="124"/>
      <c r="K37" s="124"/>
    </row>
    <row r="38" spans="1:11" ht="15.75" x14ac:dyDescent="0.2">
      <c r="A38" s="120"/>
      <c r="B38" s="1348"/>
      <c r="C38" s="1348"/>
      <c r="D38" s="127"/>
      <c r="E38" s="413"/>
      <c r="F38" s="173"/>
      <c r="G38" s="126"/>
      <c r="H38" s="124"/>
      <c r="I38" s="124"/>
      <c r="J38" s="124"/>
      <c r="K38" s="124"/>
    </row>
    <row r="39" spans="1:11" ht="15.75" x14ac:dyDescent="0.2">
      <c r="A39" s="120"/>
      <c r="B39" s="1345"/>
      <c r="C39" s="1345"/>
      <c r="D39" s="129"/>
      <c r="E39" s="415"/>
      <c r="F39" s="173"/>
      <c r="G39" s="149"/>
      <c r="H39" s="124"/>
      <c r="I39" s="124"/>
      <c r="J39" s="124"/>
      <c r="K39" s="124"/>
    </row>
    <row r="40" spans="1:11" ht="15.75" x14ac:dyDescent="0.2">
      <c r="A40" s="120"/>
      <c r="B40" s="1345"/>
      <c r="C40" s="1345"/>
      <c r="D40" s="129"/>
      <c r="E40" s="415"/>
      <c r="F40" s="173"/>
      <c r="G40" s="125"/>
      <c r="H40" s="124"/>
      <c r="I40" s="124"/>
      <c r="J40" s="124"/>
      <c r="K40" s="124"/>
    </row>
    <row r="41" spans="1:11" x14ac:dyDescent="0.2">
      <c r="A41" s="131"/>
      <c r="B41" s="131"/>
      <c r="C41" s="131"/>
      <c r="D41" s="131"/>
      <c r="E41" s="131"/>
      <c r="F41" s="174"/>
      <c r="G41" s="126"/>
      <c r="H41" s="124"/>
      <c r="I41" s="124"/>
      <c r="J41" s="124"/>
      <c r="K41" s="124"/>
    </row>
    <row r="42" spans="1:11" x14ac:dyDescent="0.2">
      <c r="A42" s="175"/>
      <c r="B42" s="176"/>
      <c r="C42" s="175"/>
      <c r="D42" s="175"/>
      <c r="E42" s="175"/>
      <c r="F42" s="175"/>
      <c r="G42" s="126"/>
      <c r="H42" s="124"/>
      <c r="I42" s="124"/>
      <c r="J42" s="124"/>
      <c r="K42" s="124"/>
    </row>
    <row r="43" spans="1:11" x14ac:dyDescent="0.2">
      <c r="A43" s="176"/>
      <c r="B43" s="177"/>
      <c r="C43" s="177"/>
      <c r="D43" s="177"/>
      <c r="E43" s="177"/>
      <c r="F43" s="177"/>
      <c r="G43" s="126"/>
      <c r="H43" s="124"/>
      <c r="I43" s="124"/>
      <c r="J43" s="124"/>
      <c r="K43" s="124"/>
    </row>
    <row r="44" spans="1:11" x14ac:dyDescent="0.2">
      <c r="A44" s="178"/>
      <c r="B44" s="178"/>
      <c r="C44" s="178"/>
      <c r="D44" s="178"/>
      <c r="E44" s="178"/>
      <c r="F44" s="178"/>
      <c r="G44" s="126"/>
      <c r="H44" s="124"/>
      <c r="I44" s="124"/>
      <c r="J44" s="124"/>
      <c r="K44" s="124"/>
    </row>
    <row r="45" spans="1:11" x14ac:dyDescent="0.2">
      <c r="A45" s="121"/>
      <c r="B45" s="179"/>
      <c r="C45" s="179"/>
      <c r="D45" s="179"/>
      <c r="E45" s="179"/>
      <c r="F45" s="179"/>
      <c r="G45" s="126"/>
      <c r="H45" s="124"/>
      <c r="I45" s="124"/>
      <c r="J45" s="124"/>
      <c r="K45" s="124"/>
    </row>
    <row r="46" spans="1:11" x14ac:dyDescent="0.2">
      <c r="A46" s="121"/>
      <c r="B46" s="179"/>
      <c r="C46" s="179"/>
      <c r="D46" s="179"/>
      <c r="E46" s="179"/>
      <c r="F46" s="179"/>
      <c r="G46" s="126"/>
      <c r="H46" s="124"/>
      <c r="I46" s="124"/>
      <c r="J46" s="124"/>
      <c r="K46" s="124"/>
    </row>
    <row r="47" spans="1:11" x14ac:dyDescent="0.2">
      <c r="A47" s="121"/>
      <c r="B47" s="179"/>
      <c r="C47" s="179"/>
      <c r="D47" s="179"/>
      <c r="E47" s="179"/>
      <c r="F47" s="179"/>
      <c r="G47" s="126"/>
      <c r="H47" s="124"/>
      <c r="I47" s="124"/>
      <c r="J47" s="124"/>
      <c r="K47" s="124"/>
    </row>
    <row r="48" spans="1:11" x14ac:dyDescent="0.2">
      <c r="A48" s="121"/>
      <c r="B48" s="179"/>
      <c r="C48" s="179"/>
      <c r="D48" s="179"/>
      <c r="E48" s="179"/>
      <c r="F48" s="179"/>
      <c r="G48" s="126"/>
      <c r="H48" s="124"/>
      <c r="I48" s="124"/>
      <c r="J48" s="124"/>
      <c r="K48" s="124"/>
    </row>
    <row r="49" spans="1:11" x14ac:dyDescent="0.2">
      <c r="A49" s="121"/>
      <c r="B49" s="179"/>
      <c r="C49" s="179"/>
      <c r="D49" s="179"/>
      <c r="E49" s="179"/>
      <c r="F49" s="179"/>
      <c r="G49" s="163"/>
      <c r="H49" s="124"/>
      <c r="I49" s="124"/>
      <c r="J49" s="124"/>
      <c r="K49" s="124"/>
    </row>
    <row r="50" spans="1:11" ht="15.75" x14ac:dyDescent="0.2">
      <c r="A50" s="121"/>
      <c r="B50" s="179"/>
      <c r="C50" s="179"/>
      <c r="D50" s="179"/>
      <c r="E50" s="179"/>
      <c r="F50" s="179"/>
      <c r="G50" s="180"/>
      <c r="H50" s="124"/>
      <c r="I50" s="124"/>
      <c r="J50" s="124"/>
      <c r="K50" s="124"/>
    </row>
    <row r="51" spans="1:11" x14ac:dyDescent="0.2">
      <c r="A51" s="121"/>
      <c r="B51" s="179"/>
      <c r="C51" s="179"/>
      <c r="D51" s="179"/>
      <c r="E51" s="179"/>
      <c r="F51" s="179"/>
      <c r="G51" s="163"/>
      <c r="H51" s="124"/>
      <c r="I51" s="124"/>
      <c r="J51" s="124"/>
      <c r="K51" s="124"/>
    </row>
    <row r="52" spans="1:11" x14ac:dyDescent="0.2">
      <c r="A52" s="176"/>
      <c r="B52" s="181"/>
      <c r="C52" s="181"/>
      <c r="D52" s="181"/>
      <c r="E52" s="181"/>
      <c r="F52" s="181"/>
      <c r="G52" s="182"/>
      <c r="H52" s="124"/>
      <c r="I52" s="124"/>
      <c r="J52" s="183"/>
      <c r="K52" s="124"/>
    </row>
    <row r="53" spans="1:11" x14ac:dyDescent="0.2">
      <c r="A53" s="178"/>
      <c r="B53" s="178"/>
      <c r="C53" s="178"/>
      <c r="D53" s="178"/>
      <c r="E53" s="178"/>
      <c r="F53" s="178"/>
      <c r="G53" s="184"/>
      <c r="H53" s="124"/>
      <c r="I53" s="124"/>
      <c r="J53" s="124"/>
      <c r="K53" s="124"/>
    </row>
    <row r="54" spans="1:11" x14ac:dyDescent="0.2">
      <c r="A54" s="121"/>
      <c r="B54" s="185"/>
      <c r="C54" s="185"/>
      <c r="D54" s="185"/>
      <c r="E54" s="185"/>
      <c r="F54" s="179"/>
      <c r="G54" s="184"/>
      <c r="H54" s="124"/>
      <c r="I54" s="124"/>
      <c r="J54" s="124"/>
      <c r="K54" s="124"/>
    </row>
    <row r="55" spans="1:11" x14ac:dyDescent="0.2">
      <c r="A55" s="121"/>
      <c r="B55" s="185"/>
      <c r="C55" s="185"/>
      <c r="D55" s="185"/>
      <c r="E55" s="185"/>
      <c r="F55" s="179"/>
      <c r="G55" s="186"/>
      <c r="H55" s="124"/>
      <c r="I55" s="124"/>
      <c r="J55" s="124"/>
      <c r="K55" s="124"/>
    </row>
    <row r="56" spans="1:11" x14ac:dyDescent="0.2">
      <c r="A56" s="121"/>
      <c r="B56" s="185"/>
      <c r="C56" s="185"/>
      <c r="D56" s="185"/>
      <c r="E56" s="185"/>
      <c r="F56" s="179"/>
      <c r="G56" s="124"/>
      <c r="H56" s="124"/>
      <c r="I56" s="124"/>
      <c r="J56" s="124"/>
      <c r="K56" s="124"/>
    </row>
    <row r="57" spans="1:11" x14ac:dyDescent="0.2">
      <c r="A57" s="121"/>
      <c r="B57" s="185"/>
      <c r="C57" s="185"/>
      <c r="D57" s="185"/>
      <c r="E57" s="185"/>
      <c r="F57" s="179"/>
    </row>
    <row r="58" spans="1:11" x14ac:dyDescent="0.2">
      <c r="A58" s="121"/>
      <c r="B58" s="185"/>
      <c r="C58" s="185"/>
      <c r="D58" s="185"/>
      <c r="E58" s="185"/>
      <c r="F58" s="179"/>
    </row>
    <row r="59" spans="1:11" x14ac:dyDescent="0.2">
      <c r="A59" s="121"/>
      <c r="B59" s="185"/>
      <c r="C59" s="185"/>
      <c r="D59" s="185"/>
      <c r="E59" s="185"/>
      <c r="F59" s="179"/>
    </row>
    <row r="60" spans="1:11" ht="13.5" x14ac:dyDescent="0.2">
      <c r="A60" s="187"/>
      <c r="B60" s="188"/>
      <c r="C60" s="188"/>
      <c r="D60" s="188"/>
      <c r="E60" s="188"/>
      <c r="F60" s="189"/>
    </row>
    <row r="61" spans="1:11" ht="13.5" x14ac:dyDescent="0.2">
      <c r="A61" s="187"/>
      <c r="B61" s="188"/>
      <c r="C61" s="188"/>
      <c r="D61" s="188"/>
      <c r="E61" s="188"/>
      <c r="F61" s="189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topLeftCell="A61" zoomScale="106" zoomScaleNormal="106" zoomScaleSheetLayoutView="100" workbookViewId="0">
      <selection activeCell="J75" sqref="J75"/>
    </sheetView>
  </sheetViews>
  <sheetFormatPr defaultColWidth="9.33203125" defaultRowHeight="15.75" x14ac:dyDescent="0.25"/>
  <cols>
    <col min="1" max="1" width="5" style="67" customWidth="1"/>
    <col min="2" max="2" width="48.83203125" style="67" customWidth="1"/>
    <col min="3" max="3" width="7.5" style="67" customWidth="1"/>
    <col min="4" max="4" width="10.83203125" style="68" customWidth="1"/>
    <col min="5" max="9" width="10.83203125" style="1" customWidth="1"/>
    <col min="10" max="10" width="9.33203125" style="1"/>
    <col min="11" max="11" width="20.33203125" style="1" customWidth="1"/>
    <col min="12" max="16384" width="9.33203125" style="1"/>
  </cols>
  <sheetData>
    <row r="1" spans="1:8" ht="51" customHeight="1" x14ac:dyDescent="0.25">
      <c r="A1" s="1269" t="s">
        <v>710</v>
      </c>
      <c r="B1" s="1269"/>
      <c r="C1" s="1269"/>
      <c r="D1" s="1269"/>
      <c r="E1" s="1269"/>
      <c r="F1" s="1269"/>
      <c r="G1" s="1269"/>
      <c r="H1" s="1269"/>
    </row>
    <row r="2" spans="1:8" ht="15.95" customHeight="1" x14ac:dyDescent="0.25">
      <c r="A2" s="1267" t="s">
        <v>0</v>
      </c>
      <c r="B2" s="1267"/>
      <c r="C2" s="1267"/>
      <c r="D2" s="1267"/>
      <c r="E2" s="1267"/>
      <c r="F2" s="1267"/>
      <c r="G2" s="1267"/>
      <c r="H2" s="1267"/>
    </row>
    <row r="3" spans="1:8" ht="15.95" customHeight="1" x14ac:dyDescent="0.25">
      <c r="A3" s="1270" t="s">
        <v>1</v>
      </c>
      <c r="B3" s="1270"/>
      <c r="C3" s="1270"/>
      <c r="D3" s="1270"/>
      <c r="E3" s="1270"/>
      <c r="F3" s="1270"/>
      <c r="G3" s="1270"/>
      <c r="H3" s="1270"/>
    </row>
    <row r="4" spans="1:8" ht="38.1" customHeight="1" x14ac:dyDescent="0.25">
      <c r="A4" s="228" t="s">
        <v>2</v>
      </c>
      <c r="B4" s="639" t="s">
        <v>3</v>
      </c>
      <c r="C4" s="5" t="s">
        <v>4</v>
      </c>
      <c r="D4" s="228" t="s">
        <v>462</v>
      </c>
      <c r="E4" s="228" t="s">
        <v>463</v>
      </c>
      <c r="F4" s="228" t="s">
        <v>269</v>
      </c>
      <c r="G4" s="638" t="s">
        <v>756</v>
      </c>
      <c r="H4" s="235" t="s">
        <v>752</v>
      </c>
    </row>
    <row r="5" spans="1:8" s="7" customFormat="1" ht="12" customHeight="1" x14ac:dyDescent="0.2">
      <c r="A5" s="240" t="s">
        <v>6</v>
      </c>
      <c r="B5" s="228" t="s">
        <v>7</v>
      </c>
      <c r="C5" s="228" t="s">
        <v>8</v>
      </c>
      <c r="D5" s="811" t="s">
        <v>9</v>
      </c>
      <c r="E5" s="227" t="s">
        <v>270</v>
      </c>
      <c r="F5" s="227" t="s">
        <v>464</v>
      </c>
      <c r="G5" s="227" t="s">
        <v>754</v>
      </c>
      <c r="H5" s="638" t="s">
        <v>755</v>
      </c>
    </row>
    <row r="6" spans="1:8" s="11" customFormat="1" ht="15.75" customHeight="1" x14ac:dyDescent="0.2">
      <c r="A6" s="784" t="s">
        <v>10</v>
      </c>
      <c r="B6" s="701" t="s">
        <v>11</v>
      </c>
      <c r="C6" s="702" t="s">
        <v>12</v>
      </c>
      <c r="D6" s="703">
        <v>44323</v>
      </c>
      <c r="E6" s="704"/>
      <c r="F6" s="705">
        <f t="shared" ref="F6:F36" si="0">D6+E6</f>
        <v>44323</v>
      </c>
      <c r="G6" s="705"/>
      <c r="H6" s="785">
        <f>F6+G6</f>
        <v>44323</v>
      </c>
    </row>
    <row r="7" spans="1:8" s="11" customFormat="1" ht="15.75" customHeight="1" x14ac:dyDescent="0.2">
      <c r="A7" s="12" t="s">
        <v>13</v>
      </c>
      <c r="B7" s="706" t="s">
        <v>14</v>
      </c>
      <c r="C7" s="707" t="s">
        <v>15</v>
      </c>
      <c r="D7" s="708">
        <v>12542300</v>
      </c>
      <c r="E7" s="709"/>
      <c r="F7" s="710">
        <f t="shared" si="0"/>
        <v>12542300</v>
      </c>
      <c r="G7" s="710"/>
      <c r="H7" s="786">
        <f t="shared" ref="H7:H12" si="1">F7+G7</f>
        <v>12542300</v>
      </c>
    </row>
    <row r="8" spans="1:8" s="11" customFormat="1" ht="24" customHeight="1" x14ac:dyDescent="0.2">
      <c r="A8" s="12" t="s">
        <v>16</v>
      </c>
      <c r="B8" s="706" t="s">
        <v>17</v>
      </c>
      <c r="C8" s="707" t="s">
        <v>18</v>
      </c>
      <c r="D8" s="708">
        <v>4734700</v>
      </c>
      <c r="E8" s="709"/>
      <c r="F8" s="710">
        <f t="shared" si="0"/>
        <v>4734700</v>
      </c>
      <c r="G8" s="710"/>
      <c r="H8" s="786">
        <f t="shared" si="1"/>
        <v>4734700</v>
      </c>
    </row>
    <row r="9" spans="1:8" s="11" customFormat="1" ht="15.75" customHeight="1" x14ac:dyDescent="0.2">
      <c r="A9" s="12" t="s">
        <v>19</v>
      </c>
      <c r="B9" s="706" t="s">
        <v>20</v>
      </c>
      <c r="C9" s="707" t="s">
        <v>21</v>
      </c>
      <c r="D9" s="708">
        <v>1200000</v>
      </c>
      <c r="E9" s="709"/>
      <c r="F9" s="710">
        <f t="shared" si="0"/>
        <v>1200000</v>
      </c>
      <c r="G9" s="710"/>
      <c r="H9" s="786">
        <f t="shared" si="1"/>
        <v>1200000</v>
      </c>
    </row>
    <row r="10" spans="1:8" s="11" customFormat="1" ht="15.75" customHeight="1" x14ac:dyDescent="0.2">
      <c r="A10" s="12" t="s">
        <v>22</v>
      </c>
      <c r="B10" s="706" t="s">
        <v>23</v>
      </c>
      <c r="C10" s="707" t="s">
        <v>24</v>
      </c>
      <c r="D10" s="708"/>
      <c r="E10" s="709"/>
      <c r="F10" s="710">
        <f t="shared" si="0"/>
        <v>0</v>
      </c>
      <c r="G10" s="710">
        <v>107877</v>
      </c>
      <c r="H10" s="786">
        <f t="shared" si="1"/>
        <v>107877</v>
      </c>
    </row>
    <row r="11" spans="1:8" s="11" customFormat="1" ht="15.75" customHeight="1" x14ac:dyDescent="0.2">
      <c r="A11" s="17" t="s">
        <v>25</v>
      </c>
      <c r="B11" s="738" t="s">
        <v>26</v>
      </c>
      <c r="C11" s="739" t="s">
        <v>27</v>
      </c>
      <c r="D11" s="740"/>
      <c r="E11" s="741"/>
      <c r="F11" s="742">
        <f t="shared" si="0"/>
        <v>0</v>
      </c>
      <c r="G11" s="742"/>
      <c r="H11" s="787">
        <f t="shared" si="1"/>
        <v>0</v>
      </c>
    </row>
    <row r="12" spans="1:8" s="11" customFormat="1" ht="15.75" customHeight="1" x14ac:dyDescent="0.2">
      <c r="A12" s="26" t="s">
        <v>28</v>
      </c>
      <c r="B12" s="748" t="s">
        <v>29</v>
      </c>
      <c r="C12" s="749" t="s">
        <v>30</v>
      </c>
      <c r="D12" s="750">
        <f>+D6+D7+D8+D9+D10+D11</f>
        <v>18521323</v>
      </c>
      <c r="E12" s="750">
        <f t="shared" ref="E12" si="2">+E6+E7+E8+E9+E10+E11</f>
        <v>0</v>
      </c>
      <c r="F12" s="751">
        <f t="shared" si="0"/>
        <v>18521323</v>
      </c>
      <c r="G12" s="751">
        <f>G6+G7+G8+G9+G10+G11</f>
        <v>107877</v>
      </c>
      <c r="H12" s="752">
        <f t="shared" si="1"/>
        <v>18629200</v>
      </c>
    </row>
    <row r="13" spans="1:8" s="11" customFormat="1" ht="15.75" customHeight="1" x14ac:dyDescent="0.2">
      <c r="A13" s="8" t="s">
        <v>31</v>
      </c>
      <c r="B13" s="743" t="s">
        <v>32</v>
      </c>
      <c r="C13" s="744" t="s">
        <v>33</v>
      </c>
      <c r="D13" s="745"/>
      <c r="E13" s="746"/>
      <c r="F13" s="747">
        <f t="shared" si="0"/>
        <v>0</v>
      </c>
      <c r="G13" s="747"/>
      <c r="H13" s="788"/>
    </row>
    <row r="14" spans="1:8" s="11" customFormat="1" ht="15.75" customHeight="1" x14ac:dyDescent="0.2">
      <c r="A14" s="12" t="s">
        <v>34</v>
      </c>
      <c r="B14" s="706" t="s">
        <v>35</v>
      </c>
      <c r="C14" s="707" t="s">
        <v>36</v>
      </c>
      <c r="D14" s="708">
        <f>D15+D16+D17+D18+D19+D20</f>
        <v>8200000</v>
      </c>
      <c r="E14" s="708">
        <f t="shared" ref="E14" si="3">E15+E16+E17+E18+E19+E20</f>
        <v>16300</v>
      </c>
      <c r="F14" s="710">
        <f t="shared" si="0"/>
        <v>8216300</v>
      </c>
      <c r="G14" s="710">
        <v>14305781</v>
      </c>
      <c r="H14" s="786">
        <f t="shared" ref="H14" si="4">F14+G14</f>
        <v>22522081</v>
      </c>
    </row>
    <row r="15" spans="1:8" s="11" customFormat="1" ht="15.6" customHeight="1" x14ac:dyDescent="0.2">
      <c r="A15" s="12" t="s">
        <v>37</v>
      </c>
      <c r="B15" s="711" t="s">
        <v>38</v>
      </c>
      <c r="C15" s="707" t="s">
        <v>36</v>
      </c>
      <c r="D15" s="712"/>
      <c r="E15" s="709"/>
      <c r="F15" s="710">
        <f t="shared" si="0"/>
        <v>0</v>
      </c>
      <c r="G15" s="710"/>
      <c r="H15" s="789" t="s">
        <v>757</v>
      </c>
    </row>
    <row r="16" spans="1:8" s="11" customFormat="1" ht="18.75" customHeight="1" x14ac:dyDescent="0.2">
      <c r="A16" s="12" t="s">
        <v>39</v>
      </c>
      <c r="B16" s="713" t="s">
        <v>40</v>
      </c>
      <c r="C16" s="707" t="s">
        <v>36</v>
      </c>
      <c r="D16" s="712"/>
      <c r="E16" s="661"/>
      <c r="F16" s="710">
        <f t="shared" si="0"/>
        <v>0</v>
      </c>
      <c r="G16" s="710"/>
      <c r="H16" s="789"/>
    </row>
    <row r="17" spans="1:8" s="11" customFormat="1" ht="15.75" customHeight="1" x14ac:dyDescent="0.2">
      <c r="A17" s="12" t="s">
        <v>41</v>
      </c>
      <c r="B17" s="713" t="s">
        <v>42</v>
      </c>
      <c r="C17" s="707" t="s">
        <v>36</v>
      </c>
      <c r="D17" s="712"/>
      <c r="E17" s="709"/>
      <c r="F17" s="710">
        <f t="shared" si="0"/>
        <v>0</v>
      </c>
      <c r="G17" s="710"/>
      <c r="H17" s="789"/>
    </row>
    <row r="18" spans="1:8" s="11" customFormat="1" ht="19.5" customHeight="1" x14ac:dyDescent="0.2">
      <c r="A18" s="12" t="s">
        <v>43</v>
      </c>
      <c r="B18" s="713" t="s">
        <v>44</v>
      </c>
      <c r="C18" s="707" t="s">
        <v>36</v>
      </c>
      <c r="D18" s="712"/>
      <c r="E18" s="709"/>
      <c r="F18" s="710">
        <f t="shared" si="0"/>
        <v>0</v>
      </c>
      <c r="G18" s="710"/>
      <c r="H18" s="789"/>
    </row>
    <row r="19" spans="1:8" s="11" customFormat="1" ht="19.5" customHeight="1" x14ac:dyDescent="0.2">
      <c r="A19" s="12" t="s">
        <v>45</v>
      </c>
      <c r="B19" s="713" t="s">
        <v>46</v>
      </c>
      <c r="C19" s="707" t="s">
        <v>36</v>
      </c>
      <c r="D19" s="712">
        <v>8200000</v>
      </c>
      <c r="E19" s="709"/>
      <c r="F19" s="710">
        <f t="shared" si="0"/>
        <v>8200000</v>
      </c>
      <c r="G19" s="710"/>
      <c r="H19" s="675">
        <v>8200000</v>
      </c>
    </row>
    <row r="20" spans="1:8" s="11" customFormat="1" ht="24" customHeight="1" x14ac:dyDescent="0.2">
      <c r="A20" s="12" t="s">
        <v>47</v>
      </c>
      <c r="B20" s="713" t="s">
        <v>48</v>
      </c>
      <c r="C20" s="707" t="s">
        <v>36</v>
      </c>
      <c r="D20" s="712"/>
      <c r="E20" s="709">
        <v>16300</v>
      </c>
      <c r="F20" s="710">
        <f t="shared" si="0"/>
        <v>16300</v>
      </c>
      <c r="G20" s="710">
        <v>14305781</v>
      </c>
      <c r="H20" s="675">
        <v>14322081</v>
      </c>
    </row>
    <row r="21" spans="1:8" s="11" customFormat="1" ht="24.75" customHeight="1" x14ac:dyDescent="0.2">
      <c r="A21" s="17" t="s">
        <v>49</v>
      </c>
      <c r="B21" s="753" t="s">
        <v>50</v>
      </c>
      <c r="C21" s="739" t="s">
        <v>36</v>
      </c>
      <c r="D21" s="754"/>
      <c r="E21" s="741"/>
      <c r="F21" s="742">
        <f t="shared" si="0"/>
        <v>0</v>
      </c>
      <c r="G21" s="742"/>
      <c r="H21" s="676"/>
    </row>
    <row r="22" spans="1:8" s="11" customFormat="1" ht="18" customHeight="1" x14ac:dyDescent="0.2">
      <c r="A22" s="19" t="s">
        <v>51</v>
      </c>
      <c r="B22" s="756" t="s">
        <v>52</v>
      </c>
      <c r="C22" s="757" t="s">
        <v>53</v>
      </c>
      <c r="D22" s="758">
        <f>SUM(D12+D13+D14)</f>
        <v>26721323</v>
      </c>
      <c r="E22" s="758">
        <f t="shared" ref="E22" si="5">SUM(E12+E13+E14)</f>
        <v>16300</v>
      </c>
      <c r="F22" s="759">
        <f t="shared" si="0"/>
        <v>26737623</v>
      </c>
      <c r="G22" s="759">
        <f>G13+G14</f>
        <v>14305781</v>
      </c>
      <c r="H22" s="760">
        <v>22522081</v>
      </c>
    </row>
    <row r="23" spans="1:8" s="11" customFormat="1" ht="15.75" customHeight="1" x14ac:dyDescent="0.2">
      <c r="A23" s="8" t="s">
        <v>54</v>
      </c>
      <c r="B23" s="755" t="s">
        <v>55</v>
      </c>
      <c r="C23" s="744" t="s">
        <v>56</v>
      </c>
      <c r="D23" s="368"/>
      <c r="E23" s="746"/>
      <c r="F23" s="747">
        <f t="shared" si="0"/>
        <v>0</v>
      </c>
      <c r="G23" s="747"/>
      <c r="H23" s="788"/>
    </row>
    <row r="24" spans="1:8" s="11" customFormat="1" ht="15.75" customHeight="1" x14ac:dyDescent="0.2">
      <c r="A24" s="12" t="s">
        <v>57</v>
      </c>
      <c r="B24" s="714" t="s">
        <v>58</v>
      </c>
      <c r="C24" s="707" t="s">
        <v>59</v>
      </c>
      <c r="D24" s="373">
        <f>SUM(D25:D30)</f>
        <v>0</v>
      </c>
      <c r="E24" s="709"/>
      <c r="F24" s="710">
        <f t="shared" si="0"/>
        <v>0</v>
      </c>
      <c r="G24" s="710"/>
      <c r="H24" s="789"/>
    </row>
    <row r="25" spans="1:8" s="11" customFormat="1" ht="15.75" customHeight="1" x14ac:dyDescent="0.2">
      <c r="A25" s="12" t="s">
        <v>60</v>
      </c>
      <c r="B25" s="711" t="s">
        <v>61</v>
      </c>
      <c r="C25" s="707" t="s">
        <v>59</v>
      </c>
      <c r="D25" s="373"/>
      <c r="E25" s="709"/>
      <c r="F25" s="710">
        <f t="shared" si="0"/>
        <v>0</v>
      </c>
      <c r="G25" s="710"/>
      <c r="H25" s="789"/>
    </row>
    <row r="26" spans="1:8" s="11" customFormat="1" ht="18.75" customHeight="1" x14ac:dyDescent="0.2">
      <c r="A26" s="12" t="s">
        <v>62</v>
      </c>
      <c r="B26" s="715" t="s">
        <v>63</v>
      </c>
      <c r="C26" s="707" t="s">
        <v>59</v>
      </c>
      <c r="D26" s="373"/>
      <c r="E26" s="709"/>
      <c r="F26" s="710">
        <f t="shared" si="0"/>
        <v>0</v>
      </c>
      <c r="G26" s="710"/>
      <c r="H26" s="789"/>
    </row>
    <row r="27" spans="1:8" s="11" customFormat="1" ht="15.75" customHeight="1" x14ac:dyDescent="0.2">
      <c r="A27" s="12" t="s">
        <v>64</v>
      </c>
      <c r="B27" s="715" t="s">
        <v>65</v>
      </c>
      <c r="C27" s="707" t="s">
        <v>59</v>
      </c>
      <c r="D27" s="373"/>
      <c r="E27" s="709"/>
      <c r="F27" s="710">
        <f t="shared" si="0"/>
        <v>0</v>
      </c>
      <c r="G27" s="710"/>
      <c r="H27" s="789"/>
    </row>
    <row r="28" spans="1:8" s="11" customFormat="1" ht="15.75" customHeight="1" x14ac:dyDescent="0.2">
      <c r="A28" s="12" t="s">
        <v>66</v>
      </c>
      <c r="B28" s="715" t="s">
        <v>67</v>
      </c>
      <c r="C28" s="707" t="s">
        <v>59</v>
      </c>
      <c r="D28" s="373"/>
      <c r="E28" s="709"/>
      <c r="F28" s="710">
        <f t="shared" si="0"/>
        <v>0</v>
      </c>
      <c r="G28" s="710"/>
      <c r="H28" s="789"/>
    </row>
    <row r="29" spans="1:8" s="11" customFormat="1" ht="24.75" customHeight="1" x14ac:dyDescent="0.2">
      <c r="A29" s="12" t="s">
        <v>68</v>
      </c>
      <c r="B29" s="715" t="s">
        <v>69</v>
      </c>
      <c r="C29" s="707" t="s">
        <v>59</v>
      </c>
      <c r="D29" s="373"/>
      <c r="E29" s="709"/>
      <c r="F29" s="710">
        <f t="shared" si="0"/>
        <v>0</v>
      </c>
      <c r="G29" s="710"/>
      <c r="H29" s="789"/>
    </row>
    <row r="30" spans="1:8" s="11" customFormat="1" ht="24" customHeight="1" x14ac:dyDescent="0.2">
      <c r="A30" s="17" t="s">
        <v>70</v>
      </c>
      <c r="B30" s="761" t="s">
        <v>71</v>
      </c>
      <c r="C30" s="739" t="s">
        <v>59</v>
      </c>
      <c r="D30" s="762"/>
      <c r="E30" s="741"/>
      <c r="F30" s="742">
        <f t="shared" si="0"/>
        <v>0</v>
      </c>
      <c r="G30" s="742"/>
      <c r="H30" s="790"/>
    </row>
    <row r="31" spans="1:8" s="11" customFormat="1" ht="22.5" customHeight="1" x14ac:dyDescent="0.2">
      <c r="A31" s="26" t="s">
        <v>72</v>
      </c>
      <c r="B31" s="748" t="s">
        <v>73</v>
      </c>
      <c r="C31" s="749" t="s">
        <v>74</v>
      </c>
      <c r="D31" s="765">
        <f>SUM(D23+D24)</f>
        <v>0</v>
      </c>
      <c r="E31" s="766"/>
      <c r="F31" s="767">
        <f t="shared" si="0"/>
        <v>0</v>
      </c>
      <c r="G31" s="767"/>
      <c r="H31" s="768"/>
    </row>
    <row r="32" spans="1:8" s="11" customFormat="1" ht="14.25" customHeight="1" x14ac:dyDescent="0.2">
      <c r="A32" s="784" t="s">
        <v>75</v>
      </c>
      <c r="B32" s="1165" t="s">
        <v>76</v>
      </c>
      <c r="C32" s="1166" t="s">
        <v>77</v>
      </c>
      <c r="D32" s="1167"/>
      <c r="E32" s="1168"/>
      <c r="F32" s="705">
        <f t="shared" si="0"/>
        <v>0</v>
      </c>
      <c r="G32" s="705">
        <v>60000</v>
      </c>
      <c r="H32" s="785">
        <f>G32+F32</f>
        <v>60000</v>
      </c>
    </row>
    <row r="33" spans="1:8" s="11" customFormat="1" ht="14.25" customHeight="1" x14ac:dyDescent="0.2">
      <c r="A33" s="12" t="s">
        <v>78</v>
      </c>
      <c r="B33" s="706" t="s">
        <v>79</v>
      </c>
      <c r="C33" s="707" t="s">
        <v>80</v>
      </c>
      <c r="D33" s="373">
        <f>SUM(D34:D36)</f>
        <v>6800000</v>
      </c>
      <c r="E33" s="718"/>
      <c r="F33" s="710">
        <f t="shared" si="0"/>
        <v>6800000</v>
      </c>
      <c r="G33" s="710"/>
      <c r="H33" s="786">
        <f t="shared" ref="H33:H44" si="6">G33+F33</f>
        <v>6800000</v>
      </c>
    </row>
    <row r="34" spans="1:8" s="11" customFormat="1" ht="14.25" customHeight="1" x14ac:dyDescent="0.2">
      <c r="A34" s="12" t="s">
        <v>81</v>
      </c>
      <c r="B34" s="719" t="s">
        <v>82</v>
      </c>
      <c r="C34" s="720" t="s">
        <v>80</v>
      </c>
      <c r="D34" s="373">
        <v>5800000</v>
      </c>
      <c r="E34" s="718"/>
      <c r="F34" s="710">
        <f t="shared" si="0"/>
        <v>5800000</v>
      </c>
      <c r="G34" s="710"/>
      <c r="H34" s="786">
        <f t="shared" si="6"/>
        <v>5800000</v>
      </c>
    </row>
    <row r="35" spans="1:8" s="11" customFormat="1" ht="14.25" customHeight="1" x14ac:dyDescent="0.2">
      <c r="A35" s="12" t="s">
        <v>83</v>
      </c>
      <c r="B35" s="721" t="s">
        <v>84</v>
      </c>
      <c r="C35" s="720" t="s">
        <v>80</v>
      </c>
      <c r="D35" s="373">
        <v>0</v>
      </c>
      <c r="E35" s="718"/>
      <c r="F35" s="710">
        <f t="shared" si="0"/>
        <v>0</v>
      </c>
      <c r="G35" s="710"/>
      <c r="H35" s="786">
        <f t="shared" si="6"/>
        <v>0</v>
      </c>
    </row>
    <row r="36" spans="1:8" s="11" customFormat="1" ht="14.25" customHeight="1" x14ac:dyDescent="0.2">
      <c r="A36" s="12" t="s">
        <v>85</v>
      </c>
      <c r="B36" s="721" t="s">
        <v>86</v>
      </c>
      <c r="C36" s="720" t="s">
        <v>80</v>
      </c>
      <c r="D36" s="373">
        <v>1000000</v>
      </c>
      <c r="E36" s="718"/>
      <c r="F36" s="710">
        <f t="shared" si="0"/>
        <v>1000000</v>
      </c>
      <c r="G36" s="710"/>
      <c r="H36" s="786">
        <f t="shared" si="6"/>
        <v>1000000</v>
      </c>
    </row>
    <row r="37" spans="1:8" s="11" customFormat="1" ht="14.25" customHeight="1" x14ac:dyDescent="0.2">
      <c r="A37" s="12" t="s">
        <v>87</v>
      </c>
      <c r="B37" s="722" t="s">
        <v>88</v>
      </c>
      <c r="C37" s="707" t="s">
        <v>89</v>
      </c>
      <c r="D37" s="373">
        <f>D38+D39</f>
        <v>15817198</v>
      </c>
      <c r="E37" s="373">
        <f t="shared" ref="E37:F37" si="7">E38+E39</f>
        <v>11682802</v>
      </c>
      <c r="F37" s="373">
        <f t="shared" si="7"/>
        <v>27500000</v>
      </c>
      <c r="G37" s="373"/>
      <c r="H37" s="786">
        <f t="shared" si="6"/>
        <v>27500000</v>
      </c>
    </row>
    <row r="38" spans="1:8" s="11" customFormat="1" ht="14.25" customHeight="1" x14ac:dyDescent="0.2">
      <c r="A38" s="12" t="s">
        <v>90</v>
      </c>
      <c r="B38" s="723" t="s">
        <v>91</v>
      </c>
      <c r="C38" s="720" t="s">
        <v>89</v>
      </c>
      <c r="D38" s="373">
        <v>15817198</v>
      </c>
      <c r="E38" s="661">
        <v>11682802</v>
      </c>
      <c r="F38" s="710">
        <f t="shared" ref="F38:F71" si="8">D38+E38</f>
        <v>27500000</v>
      </c>
      <c r="G38" s="710"/>
      <c r="H38" s="786">
        <f t="shared" si="6"/>
        <v>27500000</v>
      </c>
    </row>
    <row r="39" spans="1:8" s="11" customFormat="1" ht="14.25" customHeight="1" x14ac:dyDescent="0.2">
      <c r="A39" s="12" t="s">
        <v>92</v>
      </c>
      <c r="B39" s="723" t="s">
        <v>93</v>
      </c>
      <c r="C39" s="720" t="s">
        <v>89</v>
      </c>
      <c r="D39" s="373"/>
      <c r="E39" s="718"/>
      <c r="F39" s="710">
        <f t="shared" si="8"/>
        <v>0</v>
      </c>
      <c r="G39" s="710"/>
      <c r="H39" s="786">
        <f t="shared" si="6"/>
        <v>0</v>
      </c>
    </row>
    <row r="40" spans="1:8" s="11" customFormat="1" ht="17.25" customHeight="1" x14ac:dyDescent="0.2">
      <c r="A40" s="12" t="s">
        <v>94</v>
      </c>
      <c r="B40" s="724" t="s">
        <v>95</v>
      </c>
      <c r="C40" s="707" t="s">
        <v>96</v>
      </c>
      <c r="D40" s="373">
        <v>1200000</v>
      </c>
      <c r="E40" s="718"/>
      <c r="F40" s="710">
        <f t="shared" si="8"/>
        <v>1200000</v>
      </c>
      <c r="G40" s="710">
        <v>500000</v>
      </c>
      <c r="H40" s="786">
        <f t="shared" si="6"/>
        <v>1700000</v>
      </c>
    </row>
    <row r="41" spans="1:8" s="11" customFormat="1" ht="17.25" customHeight="1" x14ac:dyDescent="0.2">
      <c r="A41" s="12" t="s">
        <v>97</v>
      </c>
      <c r="B41" s="722" t="s">
        <v>98</v>
      </c>
      <c r="C41" s="707" t="s">
        <v>99</v>
      </c>
      <c r="D41" s="373">
        <f>SUM(D42:D43)</f>
        <v>0</v>
      </c>
      <c r="E41" s="718"/>
      <c r="F41" s="710">
        <f t="shared" si="8"/>
        <v>0</v>
      </c>
      <c r="G41" s="710"/>
      <c r="H41" s="786">
        <f t="shared" si="6"/>
        <v>0</v>
      </c>
    </row>
    <row r="42" spans="1:8" s="11" customFormat="1" ht="14.25" customHeight="1" x14ac:dyDescent="0.2">
      <c r="A42" s="12" t="s">
        <v>100</v>
      </c>
      <c r="B42" s="723" t="s">
        <v>101</v>
      </c>
      <c r="C42" s="720" t="s">
        <v>99</v>
      </c>
      <c r="D42" s="373"/>
      <c r="E42" s="718"/>
      <c r="F42" s="710">
        <f t="shared" si="8"/>
        <v>0</v>
      </c>
      <c r="G42" s="710"/>
      <c r="H42" s="786">
        <f t="shared" si="6"/>
        <v>0</v>
      </c>
    </row>
    <row r="43" spans="1:8" s="11" customFormat="1" ht="14.25" customHeight="1" x14ac:dyDescent="0.2">
      <c r="A43" s="12" t="s">
        <v>102</v>
      </c>
      <c r="B43" s="723" t="s">
        <v>103</v>
      </c>
      <c r="C43" s="720" t="s">
        <v>99</v>
      </c>
      <c r="D43" s="373"/>
      <c r="E43" s="718"/>
      <c r="F43" s="710">
        <f t="shared" si="8"/>
        <v>0</v>
      </c>
      <c r="G43" s="710"/>
      <c r="H43" s="786">
        <f t="shared" si="6"/>
        <v>0</v>
      </c>
    </row>
    <row r="44" spans="1:8" s="11" customFormat="1" ht="14.25" customHeight="1" x14ac:dyDescent="0.2">
      <c r="A44" s="1159" t="s">
        <v>104</v>
      </c>
      <c r="B44" s="1169" t="s">
        <v>105</v>
      </c>
      <c r="C44" s="1170" t="s">
        <v>106</v>
      </c>
      <c r="D44" s="1171"/>
      <c r="E44" s="1172"/>
      <c r="F44" s="1173">
        <f t="shared" si="8"/>
        <v>0</v>
      </c>
      <c r="G44" s="1173">
        <v>148136</v>
      </c>
      <c r="H44" s="1174">
        <f t="shared" si="6"/>
        <v>148136</v>
      </c>
    </row>
    <row r="45" spans="1:8" s="11" customFormat="1" ht="17.25" customHeight="1" x14ac:dyDescent="0.2">
      <c r="A45" s="26" t="s">
        <v>107</v>
      </c>
      <c r="B45" s="748" t="s">
        <v>108</v>
      </c>
      <c r="C45" s="749" t="s">
        <v>109</v>
      </c>
      <c r="D45" s="384">
        <f>SUM(D32+D33+D37+D40+D41+D44)</f>
        <v>23817198</v>
      </c>
      <c r="E45" s="384">
        <f>SUM(E32+E33+E37+E40+E41+E44)</f>
        <v>11682802</v>
      </c>
      <c r="F45" s="751">
        <f t="shared" si="8"/>
        <v>35500000</v>
      </c>
      <c r="G45" s="751">
        <f>G32+G33+G37+G40+G41+G44</f>
        <v>708136</v>
      </c>
      <c r="H45" s="752">
        <f>H32+H33+H37+H40+H41+H44</f>
        <v>36208136</v>
      </c>
    </row>
    <row r="46" spans="1:8" s="11" customFormat="1" ht="14.25" customHeight="1" x14ac:dyDescent="0.2">
      <c r="A46" s="8" t="s">
        <v>110</v>
      </c>
      <c r="B46" s="755" t="s">
        <v>111</v>
      </c>
      <c r="C46" s="770" t="s">
        <v>112</v>
      </c>
      <c r="D46" s="368">
        <v>0</v>
      </c>
      <c r="E46" s="664">
        <v>9494898</v>
      </c>
      <c r="F46" s="747">
        <f t="shared" si="8"/>
        <v>9494898</v>
      </c>
      <c r="G46" s="747">
        <v>200000</v>
      </c>
      <c r="H46" s="791">
        <f>G46+F46</f>
        <v>9694898</v>
      </c>
    </row>
    <row r="47" spans="1:8" s="11" customFormat="1" ht="14.25" customHeight="1" x14ac:dyDescent="0.2">
      <c r="A47" s="12" t="s">
        <v>113</v>
      </c>
      <c r="B47" s="714" t="s">
        <v>114</v>
      </c>
      <c r="C47" s="725" t="s">
        <v>115</v>
      </c>
      <c r="D47" s="373"/>
      <c r="E47" s="661"/>
      <c r="F47" s="710">
        <f t="shared" si="8"/>
        <v>0</v>
      </c>
      <c r="G47" s="710">
        <v>200000</v>
      </c>
      <c r="H47" s="786">
        <f t="shared" ref="H47:H56" si="9">G47+F47</f>
        <v>200000</v>
      </c>
    </row>
    <row r="48" spans="1:8" s="11" customFormat="1" ht="14.25" customHeight="1" x14ac:dyDescent="0.2">
      <c r="A48" s="12" t="s">
        <v>116</v>
      </c>
      <c r="B48" s="714" t="s">
        <v>117</v>
      </c>
      <c r="C48" s="725" t="s">
        <v>118</v>
      </c>
      <c r="D48" s="373">
        <v>2400000</v>
      </c>
      <c r="E48" s="661"/>
      <c r="F48" s="710">
        <f t="shared" si="8"/>
        <v>2400000</v>
      </c>
      <c r="G48" s="710"/>
      <c r="H48" s="786">
        <f t="shared" si="9"/>
        <v>2400000</v>
      </c>
    </row>
    <row r="49" spans="1:8" s="11" customFormat="1" ht="14.25" customHeight="1" x14ac:dyDescent="0.2">
      <c r="A49" s="12" t="s">
        <v>119</v>
      </c>
      <c r="B49" s="714" t="s">
        <v>120</v>
      </c>
      <c r="C49" s="725" t="s">
        <v>121</v>
      </c>
      <c r="D49" s="373"/>
      <c r="E49" s="661"/>
      <c r="F49" s="710">
        <f t="shared" si="8"/>
        <v>0</v>
      </c>
      <c r="G49" s="710"/>
      <c r="H49" s="786">
        <f t="shared" si="9"/>
        <v>0</v>
      </c>
    </row>
    <row r="50" spans="1:8" s="11" customFormat="1" ht="14.25" customHeight="1" x14ac:dyDescent="0.2">
      <c r="A50" s="12" t="s">
        <v>122</v>
      </c>
      <c r="B50" s="714" t="s">
        <v>123</v>
      </c>
      <c r="C50" s="725" t="s">
        <v>124</v>
      </c>
      <c r="D50" s="373"/>
      <c r="E50" s="661"/>
      <c r="F50" s="710">
        <f t="shared" si="8"/>
        <v>0</v>
      </c>
      <c r="G50" s="710"/>
      <c r="H50" s="786">
        <f t="shared" si="9"/>
        <v>0</v>
      </c>
    </row>
    <row r="51" spans="1:8" s="11" customFormat="1" ht="14.25" customHeight="1" x14ac:dyDescent="0.2">
      <c r="A51" s="12" t="s">
        <v>125</v>
      </c>
      <c r="B51" s="714" t="s">
        <v>126</v>
      </c>
      <c r="C51" s="725" t="s">
        <v>127</v>
      </c>
      <c r="D51" s="373">
        <v>600000</v>
      </c>
      <c r="E51" s="661"/>
      <c r="F51" s="710">
        <f t="shared" si="8"/>
        <v>600000</v>
      </c>
      <c r="G51" s="710"/>
      <c r="H51" s="786">
        <f t="shared" si="9"/>
        <v>600000</v>
      </c>
    </row>
    <row r="52" spans="1:8" s="11" customFormat="1" ht="14.25" customHeight="1" x14ac:dyDescent="0.2">
      <c r="A52" s="12" t="s">
        <v>128</v>
      </c>
      <c r="B52" s="714" t="s">
        <v>129</v>
      </c>
      <c r="C52" s="725" t="s">
        <v>130</v>
      </c>
      <c r="D52" s="373">
        <v>2241000</v>
      </c>
      <c r="E52" s="661"/>
      <c r="F52" s="710">
        <f t="shared" si="8"/>
        <v>2241000</v>
      </c>
      <c r="G52" s="710"/>
      <c r="H52" s="786">
        <f t="shared" si="9"/>
        <v>2241000</v>
      </c>
    </row>
    <row r="53" spans="1:8" s="11" customFormat="1" ht="14.25" customHeight="1" x14ac:dyDescent="0.2">
      <c r="A53" s="12" t="s">
        <v>131</v>
      </c>
      <c r="B53" s="714" t="s">
        <v>132</v>
      </c>
      <c r="C53" s="725" t="s">
        <v>133</v>
      </c>
      <c r="D53" s="373"/>
      <c r="E53" s="661"/>
      <c r="F53" s="710">
        <f t="shared" si="8"/>
        <v>0</v>
      </c>
      <c r="G53" s="710">
        <v>3000</v>
      </c>
      <c r="H53" s="786">
        <f t="shared" si="9"/>
        <v>3000</v>
      </c>
    </row>
    <row r="54" spans="1:8" s="11" customFormat="1" ht="14.25" customHeight="1" x14ac:dyDescent="0.2">
      <c r="A54" s="12" t="s">
        <v>134</v>
      </c>
      <c r="B54" s="714" t="s">
        <v>135</v>
      </c>
      <c r="C54" s="725" t="s">
        <v>136</v>
      </c>
      <c r="D54" s="726"/>
      <c r="E54" s="661"/>
      <c r="F54" s="710">
        <f t="shared" si="8"/>
        <v>0</v>
      </c>
      <c r="G54" s="710"/>
      <c r="H54" s="786">
        <f t="shared" si="9"/>
        <v>0</v>
      </c>
    </row>
    <row r="55" spans="1:8" s="11" customFormat="1" ht="14.25" customHeight="1" x14ac:dyDescent="0.2">
      <c r="A55" s="12" t="s">
        <v>137</v>
      </c>
      <c r="B55" s="714" t="s">
        <v>138</v>
      </c>
      <c r="C55" s="725" t="s">
        <v>139</v>
      </c>
      <c r="D55" s="726"/>
      <c r="E55" s="661"/>
      <c r="F55" s="710">
        <f t="shared" si="8"/>
        <v>0</v>
      </c>
      <c r="G55" s="710"/>
      <c r="H55" s="786">
        <f t="shared" si="9"/>
        <v>0</v>
      </c>
    </row>
    <row r="56" spans="1:8" s="11" customFormat="1" ht="14.25" customHeight="1" x14ac:dyDescent="0.2">
      <c r="A56" s="17" t="s">
        <v>140</v>
      </c>
      <c r="B56" s="738" t="s">
        <v>141</v>
      </c>
      <c r="C56" s="769" t="s">
        <v>142</v>
      </c>
      <c r="D56" s="381"/>
      <c r="E56" s="741"/>
      <c r="F56" s="742">
        <f t="shared" si="8"/>
        <v>0</v>
      </c>
      <c r="G56" s="742"/>
      <c r="H56" s="787">
        <f t="shared" si="9"/>
        <v>0</v>
      </c>
    </row>
    <row r="57" spans="1:8" s="11" customFormat="1" ht="15.75" customHeight="1" x14ac:dyDescent="0.2">
      <c r="A57" s="19" t="s">
        <v>143</v>
      </c>
      <c r="B57" s="772" t="s">
        <v>144</v>
      </c>
      <c r="C57" s="757" t="s">
        <v>145</v>
      </c>
      <c r="D57" s="697">
        <f>SUM(D46:D56)</f>
        <v>5241000</v>
      </c>
      <c r="E57" s="697">
        <f>SUM(E46:E56)</f>
        <v>9494898</v>
      </c>
      <c r="F57" s="773">
        <f t="shared" si="8"/>
        <v>14735898</v>
      </c>
      <c r="G57" s="773">
        <f>G46+G47+G48+G49+G50+G51+G52+G53+G54+G55+G56</f>
        <v>403000</v>
      </c>
      <c r="H57" s="774">
        <f>H46+H47+H48+H49+H50+H51+H52+H53+H54+H55+H56</f>
        <v>15138898</v>
      </c>
    </row>
    <row r="58" spans="1:8" s="11" customFormat="1" ht="14.25" customHeight="1" x14ac:dyDescent="0.2">
      <c r="A58" s="39" t="s">
        <v>146</v>
      </c>
      <c r="B58" s="755" t="s">
        <v>147</v>
      </c>
      <c r="C58" s="770" t="s">
        <v>148</v>
      </c>
      <c r="D58" s="771"/>
      <c r="E58" s="746"/>
      <c r="F58" s="747">
        <f t="shared" si="8"/>
        <v>0</v>
      </c>
      <c r="G58" s="747"/>
      <c r="H58" s="788"/>
    </row>
    <row r="59" spans="1:8" s="11" customFormat="1" ht="14.25" customHeight="1" x14ac:dyDescent="0.2">
      <c r="A59" s="41" t="s">
        <v>149</v>
      </c>
      <c r="B59" s="714" t="s">
        <v>150</v>
      </c>
      <c r="C59" s="725" t="s">
        <v>151</v>
      </c>
      <c r="D59" s="726"/>
      <c r="E59" s="709"/>
      <c r="F59" s="710">
        <f t="shared" si="8"/>
        <v>0</v>
      </c>
      <c r="G59" s="710">
        <v>60000</v>
      </c>
      <c r="H59" s="675">
        <v>60000</v>
      </c>
    </row>
    <row r="60" spans="1:8" s="11" customFormat="1" ht="14.25" customHeight="1" x14ac:dyDescent="0.2">
      <c r="A60" s="41" t="s">
        <v>152</v>
      </c>
      <c r="B60" s="714" t="s">
        <v>153</v>
      </c>
      <c r="C60" s="725" t="s">
        <v>154</v>
      </c>
      <c r="D60" s="726"/>
      <c r="E60" s="709"/>
      <c r="F60" s="710">
        <f t="shared" si="8"/>
        <v>0</v>
      </c>
      <c r="G60" s="710"/>
      <c r="H60" s="789"/>
    </row>
    <row r="61" spans="1:8" s="11" customFormat="1" ht="14.25" customHeight="1" x14ac:dyDescent="0.2">
      <c r="A61" s="41" t="s">
        <v>155</v>
      </c>
      <c r="B61" s="714" t="s">
        <v>156</v>
      </c>
      <c r="C61" s="725" t="s">
        <v>157</v>
      </c>
      <c r="D61" s="726"/>
      <c r="E61" s="709"/>
      <c r="F61" s="710">
        <f t="shared" si="8"/>
        <v>0</v>
      </c>
      <c r="G61" s="710"/>
      <c r="H61" s="789"/>
    </row>
    <row r="62" spans="1:8" s="11" customFormat="1" ht="14.25" customHeight="1" x14ac:dyDescent="0.2">
      <c r="A62" s="42" t="s">
        <v>158</v>
      </c>
      <c r="B62" s="738" t="s">
        <v>159</v>
      </c>
      <c r="C62" s="769" t="s">
        <v>160</v>
      </c>
      <c r="D62" s="381"/>
      <c r="E62" s="741"/>
      <c r="F62" s="742">
        <f t="shared" si="8"/>
        <v>0</v>
      </c>
      <c r="G62" s="742"/>
      <c r="H62" s="790"/>
    </row>
    <row r="63" spans="1:8" s="11" customFormat="1" ht="14.25" customHeight="1" x14ac:dyDescent="0.2">
      <c r="A63" s="26" t="s">
        <v>161</v>
      </c>
      <c r="B63" s="772" t="s">
        <v>162</v>
      </c>
      <c r="C63" s="775" t="s">
        <v>163</v>
      </c>
      <c r="D63" s="690">
        <f>SUM(D58:D62)</f>
        <v>0</v>
      </c>
      <c r="E63" s="690">
        <f t="shared" ref="E63:H63" si="10">SUM(E58:E62)</f>
        <v>0</v>
      </c>
      <c r="F63" s="690">
        <f t="shared" si="10"/>
        <v>0</v>
      </c>
      <c r="G63" s="690">
        <f t="shared" si="10"/>
        <v>60000</v>
      </c>
      <c r="H63" s="691">
        <f t="shared" si="10"/>
        <v>60000</v>
      </c>
    </row>
    <row r="64" spans="1:8" s="11" customFormat="1" ht="16.5" customHeight="1" x14ac:dyDescent="0.2">
      <c r="A64" s="8" t="s">
        <v>164</v>
      </c>
      <c r="B64" s="743" t="s">
        <v>165</v>
      </c>
      <c r="C64" s="744" t="s">
        <v>166</v>
      </c>
      <c r="D64" s="368"/>
      <c r="E64" s="746"/>
      <c r="F64" s="747">
        <f t="shared" si="8"/>
        <v>0</v>
      </c>
      <c r="G64" s="747">
        <v>750000</v>
      </c>
      <c r="H64" s="674">
        <v>750000</v>
      </c>
    </row>
    <row r="65" spans="1:8" s="11" customFormat="1" ht="17.25" customHeight="1" x14ac:dyDescent="0.2">
      <c r="A65" s="17" t="s">
        <v>167</v>
      </c>
      <c r="B65" s="738" t="s">
        <v>168</v>
      </c>
      <c r="C65" s="739" t="s">
        <v>169</v>
      </c>
      <c r="D65" s="680">
        <v>1607479</v>
      </c>
      <c r="E65" s="741"/>
      <c r="F65" s="742">
        <f t="shared" si="8"/>
        <v>1607479</v>
      </c>
      <c r="G65" s="742"/>
      <c r="H65" s="676">
        <v>1607479</v>
      </c>
    </row>
    <row r="66" spans="1:8" s="11" customFormat="1" ht="17.25" customHeight="1" x14ac:dyDescent="0.2">
      <c r="A66" s="26" t="s">
        <v>170</v>
      </c>
      <c r="B66" s="756" t="s">
        <v>171</v>
      </c>
      <c r="C66" s="757" t="s">
        <v>172</v>
      </c>
      <c r="D66" s="750">
        <f>SUM(D64:D65)</f>
        <v>1607479</v>
      </c>
      <c r="E66" s="750">
        <f>SUM(E64:E65)</f>
        <v>0</v>
      </c>
      <c r="F66" s="773">
        <f t="shared" si="8"/>
        <v>1607479</v>
      </c>
      <c r="G66" s="750">
        <f>SUM(G64:G65)</f>
        <v>750000</v>
      </c>
      <c r="H66" s="774">
        <f t="shared" ref="H66" si="11">F66+G66</f>
        <v>2357479</v>
      </c>
    </row>
    <row r="67" spans="1:8" s="11" customFormat="1" ht="16.5" customHeight="1" x14ac:dyDescent="0.2">
      <c r="A67" s="8" t="s">
        <v>173</v>
      </c>
      <c r="B67" s="743" t="s">
        <v>174</v>
      </c>
      <c r="C67" s="744" t="s">
        <v>175</v>
      </c>
      <c r="D67" s="776"/>
      <c r="E67" s="746"/>
      <c r="F67" s="747">
        <f t="shared" si="8"/>
        <v>0</v>
      </c>
      <c r="G67" s="747"/>
      <c r="H67" s="788"/>
    </row>
    <row r="68" spans="1:8" s="11" customFormat="1" ht="14.25" customHeight="1" x14ac:dyDescent="0.2">
      <c r="A68" s="17" t="s">
        <v>176</v>
      </c>
      <c r="B68" s="738" t="s">
        <v>177</v>
      </c>
      <c r="C68" s="739" t="s">
        <v>178</v>
      </c>
      <c r="D68" s="777"/>
      <c r="E68" s="741"/>
      <c r="F68" s="742">
        <f t="shared" si="8"/>
        <v>0</v>
      </c>
      <c r="G68" s="742"/>
      <c r="H68" s="790"/>
    </row>
    <row r="69" spans="1:8" s="11" customFormat="1" ht="15.75" customHeight="1" x14ac:dyDescent="0.2">
      <c r="A69" s="26" t="s">
        <v>179</v>
      </c>
      <c r="B69" s="756" t="s">
        <v>180</v>
      </c>
      <c r="C69" s="757" t="s">
        <v>181</v>
      </c>
      <c r="D69" s="778">
        <f>SUM(D67:D68)</f>
        <v>0</v>
      </c>
      <c r="E69" s="766"/>
      <c r="F69" s="767">
        <f t="shared" si="8"/>
        <v>0</v>
      </c>
      <c r="G69" s="767"/>
      <c r="H69" s="768"/>
    </row>
    <row r="70" spans="1:8" s="11" customFormat="1" ht="21" customHeight="1" x14ac:dyDescent="0.2">
      <c r="A70" s="26" t="s">
        <v>182</v>
      </c>
      <c r="B70" s="772" t="s">
        <v>183</v>
      </c>
      <c r="C70" s="780" t="s">
        <v>184</v>
      </c>
      <c r="D70" s="384">
        <f>SUM(D22+D31+D45+D57+D63+D66+D69)</f>
        <v>57387000</v>
      </c>
      <c r="E70" s="384">
        <f>SUM(E22+E31+E45+E57+E63+E66+E69)</f>
        <v>21194000</v>
      </c>
      <c r="F70" s="773">
        <f t="shared" si="8"/>
        <v>78581000</v>
      </c>
      <c r="G70" s="384">
        <f>SUM(G12+G22+G31+G45+G57+G63+G66+G69)</f>
        <v>16334794</v>
      </c>
      <c r="H70" s="385">
        <f>SUM(H12+H22+H31+H45+H57+H63+H66+H69)</f>
        <v>94915794</v>
      </c>
    </row>
    <row r="71" spans="1:8" s="11" customFormat="1" ht="14.25" customHeight="1" x14ac:dyDescent="0.2">
      <c r="A71" s="8" t="s">
        <v>185</v>
      </c>
      <c r="B71" s="743" t="s">
        <v>186</v>
      </c>
      <c r="C71" s="744" t="s">
        <v>187</v>
      </c>
      <c r="D71" s="779"/>
      <c r="E71" s="746"/>
      <c r="F71" s="747">
        <f t="shared" si="8"/>
        <v>0</v>
      </c>
      <c r="G71" s="747"/>
      <c r="H71" s="788"/>
    </row>
    <row r="72" spans="1:8" s="11" customFormat="1" ht="14.25" customHeight="1" x14ac:dyDescent="0.2">
      <c r="A72" s="12" t="s">
        <v>188</v>
      </c>
      <c r="B72" s="706" t="s">
        <v>189</v>
      </c>
      <c r="C72" s="707" t="s">
        <v>190</v>
      </c>
      <c r="D72" s="394">
        <f>SUM(D73:D74)</f>
        <v>19252062</v>
      </c>
      <c r="E72" s="394">
        <f t="shared" ref="E72:G72" si="12">SUM(E73:E74)</f>
        <v>38747938</v>
      </c>
      <c r="F72" s="394">
        <f t="shared" si="12"/>
        <v>58000000</v>
      </c>
      <c r="G72" s="394">
        <f t="shared" si="12"/>
        <v>1828693</v>
      </c>
      <c r="H72" s="792">
        <v>59828693</v>
      </c>
    </row>
    <row r="73" spans="1:8" s="11" customFormat="1" ht="14.25" customHeight="1" x14ac:dyDescent="0.2">
      <c r="A73" s="12" t="s">
        <v>191</v>
      </c>
      <c r="B73" s="728" t="s">
        <v>192</v>
      </c>
      <c r="C73" s="707" t="s">
        <v>193</v>
      </c>
      <c r="D73" s="726">
        <v>19252062</v>
      </c>
      <c r="E73" s="661">
        <v>38747938</v>
      </c>
      <c r="F73" s="710">
        <f>D73+E73</f>
        <v>58000000</v>
      </c>
      <c r="G73" s="710">
        <v>1828693</v>
      </c>
      <c r="H73" s="675">
        <v>59828693</v>
      </c>
    </row>
    <row r="74" spans="1:8" s="11" customFormat="1" ht="14.25" customHeight="1" x14ac:dyDescent="0.2">
      <c r="A74" s="17" t="s">
        <v>194</v>
      </c>
      <c r="B74" s="781" t="s">
        <v>195</v>
      </c>
      <c r="C74" s="739" t="s">
        <v>196</v>
      </c>
      <c r="D74" s="381"/>
      <c r="E74" s="741"/>
      <c r="F74" s="742">
        <f>D74+E74</f>
        <v>0</v>
      </c>
      <c r="G74" s="742"/>
      <c r="H74" s="790"/>
    </row>
    <row r="75" spans="1:8" s="11" customFormat="1" ht="14.25" customHeight="1" x14ac:dyDescent="0.2">
      <c r="A75" s="26" t="s">
        <v>197</v>
      </c>
      <c r="B75" s="782" t="s">
        <v>198</v>
      </c>
      <c r="C75" s="783" t="s">
        <v>199</v>
      </c>
      <c r="D75" s="384">
        <f>SUM(D71:D72)</f>
        <v>19252062</v>
      </c>
      <c r="E75" s="384">
        <f>SUM(E71:E72)</f>
        <v>38747938</v>
      </c>
      <c r="F75" s="751">
        <f>D75+E75</f>
        <v>58000000</v>
      </c>
      <c r="G75" s="384">
        <f>SUM(G71:G72)</f>
        <v>1828693</v>
      </c>
      <c r="H75" s="385">
        <f>SUM(H71:H72)</f>
        <v>59828693</v>
      </c>
    </row>
    <row r="76" spans="1:8" s="11" customFormat="1" ht="18.75" customHeight="1" x14ac:dyDescent="0.2">
      <c r="A76" s="26" t="s">
        <v>200</v>
      </c>
      <c r="B76" s="1175" t="s">
        <v>201</v>
      </c>
      <c r="C76" s="783"/>
      <c r="D76" s="384">
        <f>SUM(D75,D70)</f>
        <v>76639062</v>
      </c>
      <c r="E76" s="384">
        <f>SUM(E75,E70)</f>
        <v>59941938</v>
      </c>
      <c r="F76" s="773">
        <f>D76+E76</f>
        <v>136581000</v>
      </c>
      <c r="G76" s="384">
        <f>SUM(G75,G70)</f>
        <v>18163487</v>
      </c>
      <c r="H76" s="385">
        <f>SUM(H75,H70)</f>
        <v>154744487</v>
      </c>
    </row>
    <row r="77" spans="1:8" ht="17.25" customHeight="1" x14ac:dyDescent="0.25">
      <c r="A77" s="1351"/>
      <c r="B77" s="1351"/>
      <c r="C77" s="1351"/>
      <c r="D77" s="1351"/>
      <c r="E77" s="1258"/>
      <c r="F77" s="1259">
        <f>D77+E77</f>
        <v>0</v>
      </c>
      <c r="G77" s="1259"/>
      <c r="H77" s="1258"/>
    </row>
    <row r="78" spans="1:8" s="48" customFormat="1" ht="16.5" customHeight="1" x14ac:dyDescent="0.25">
      <c r="A78" s="1352" t="s">
        <v>202</v>
      </c>
      <c r="B78" s="1352"/>
      <c r="C78" s="1352"/>
      <c r="D78" s="1352"/>
      <c r="E78" s="1352"/>
      <c r="F78" s="1352"/>
      <c r="G78" s="1352"/>
      <c r="H78" s="1352"/>
    </row>
    <row r="79" spans="1:8" ht="15.75" customHeight="1" x14ac:dyDescent="0.25">
      <c r="A79" s="1251" t="s">
        <v>10</v>
      </c>
      <c r="B79" s="1165" t="s">
        <v>204</v>
      </c>
      <c r="C79" s="1166" t="s">
        <v>205</v>
      </c>
      <c r="D79" s="926">
        <v>10883480</v>
      </c>
      <c r="E79" s="1252">
        <v>2721221</v>
      </c>
      <c r="F79" s="705">
        <f t="shared" ref="F79:F111" si="13">D79+E79</f>
        <v>13604701</v>
      </c>
      <c r="G79" s="1157">
        <v>7938394</v>
      </c>
      <c r="H79" s="1158">
        <v>21543095</v>
      </c>
    </row>
    <row r="80" spans="1:8" ht="15.75" customHeight="1" x14ac:dyDescent="0.25">
      <c r="A80" s="41" t="s">
        <v>13</v>
      </c>
      <c r="B80" s="716" t="s">
        <v>206</v>
      </c>
      <c r="C80" s="717" t="s">
        <v>207</v>
      </c>
      <c r="D80" s="373">
        <v>2476851</v>
      </c>
      <c r="E80" s="678">
        <v>356819</v>
      </c>
      <c r="F80" s="710">
        <f t="shared" si="13"/>
        <v>2833670</v>
      </c>
      <c r="G80" s="661">
        <v>861850</v>
      </c>
      <c r="H80" s="675">
        <v>3695520</v>
      </c>
    </row>
    <row r="81" spans="1:8" ht="15.75" customHeight="1" x14ac:dyDescent="0.25">
      <c r="A81" s="41" t="s">
        <v>16</v>
      </c>
      <c r="B81" s="716" t="s">
        <v>208</v>
      </c>
      <c r="C81" s="717" t="s">
        <v>209</v>
      </c>
      <c r="D81" s="373">
        <v>21084874</v>
      </c>
      <c r="E81" s="678">
        <v>10541000</v>
      </c>
      <c r="F81" s="710">
        <f t="shared" si="13"/>
        <v>31625874</v>
      </c>
      <c r="G81" s="661">
        <v>5954397</v>
      </c>
      <c r="H81" s="675">
        <v>37580271</v>
      </c>
    </row>
    <row r="82" spans="1:8" ht="15.75" customHeight="1" x14ac:dyDescent="0.25">
      <c r="A82" s="41" t="s">
        <v>19</v>
      </c>
      <c r="B82" s="716" t="s">
        <v>210</v>
      </c>
      <c r="C82" s="717" t="s">
        <v>211</v>
      </c>
      <c r="D82" s="373">
        <v>1693420</v>
      </c>
      <c r="E82" s="678"/>
      <c r="F82" s="710">
        <f t="shared" si="13"/>
        <v>1693420</v>
      </c>
      <c r="G82" s="661">
        <v>400000</v>
      </c>
      <c r="H82" s="675">
        <v>2093420</v>
      </c>
    </row>
    <row r="83" spans="1:8" ht="15.75" customHeight="1" x14ac:dyDescent="0.25">
      <c r="A83" s="41" t="s">
        <v>22</v>
      </c>
      <c r="B83" s="716" t="s">
        <v>212</v>
      </c>
      <c r="C83" s="717" t="s">
        <v>213</v>
      </c>
      <c r="D83" s="373">
        <v>21460000</v>
      </c>
      <c r="E83" s="678"/>
      <c r="F83" s="710">
        <f t="shared" si="13"/>
        <v>21460000</v>
      </c>
      <c r="G83" s="661">
        <v>2321878</v>
      </c>
      <c r="H83" s="675">
        <v>23781878</v>
      </c>
    </row>
    <row r="84" spans="1:8" ht="15.75" customHeight="1" x14ac:dyDescent="0.25">
      <c r="A84" s="41" t="s">
        <v>25</v>
      </c>
      <c r="B84" s="716" t="s">
        <v>214</v>
      </c>
      <c r="C84" s="717" t="s">
        <v>215</v>
      </c>
      <c r="D84" s="373">
        <v>194000</v>
      </c>
      <c r="E84" s="678"/>
      <c r="F84" s="710">
        <f t="shared" si="13"/>
        <v>194000</v>
      </c>
      <c r="G84" s="661">
        <v>74000</v>
      </c>
      <c r="H84" s="675">
        <v>268000</v>
      </c>
    </row>
    <row r="85" spans="1:8" ht="15.75" customHeight="1" x14ac:dyDescent="0.25">
      <c r="A85" s="41" t="s">
        <v>28</v>
      </c>
      <c r="B85" s="729" t="s">
        <v>216</v>
      </c>
      <c r="C85" s="730" t="s">
        <v>217</v>
      </c>
      <c r="D85" s="731"/>
      <c r="E85" s="678"/>
      <c r="F85" s="710">
        <f t="shared" si="13"/>
        <v>0</v>
      </c>
      <c r="G85" s="661"/>
      <c r="H85" s="675"/>
    </row>
    <row r="86" spans="1:8" ht="15.75" customHeight="1" x14ac:dyDescent="0.25">
      <c r="A86" s="41" t="s">
        <v>31</v>
      </c>
      <c r="B86" s="729" t="s">
        <v>218</v>
      </c>
      <c r="C86" s="730" t="s">
        <v>219</v>
      </c>
      <c r="D86" s="731"/>
      <c r="E86" s="678"/>
      <c r="F86" s="710">
        <f t="shared" si="13"/>
        <v>0</v>
      </c>
      <c r="G86" s="661"/>
      <c r="H86" s="675"/>
    </row>
    <row r="87" spans="1:8" ht="15.75" customHeight="1" x14ac:dyDescent="0.25">
      <c r="A87" s="41" t="s">
        <v>34</v>
      </c>
      <c r="B87" s="732" t="s">
        <v>220</v>
      </c>
      <c r="C87" s="730" t="s">
        <v>221</v>
      </c>
      <c r="D87" s="733">
        <v>3000000</v>
      </c>
      <c r="E87" s="678"/>
      <c r="F87" s="710">
        <f t="shared" si="13"/>
        <v>3000000</v>
      </c>
      <c r="G87" s="661">
        <v>1800000</v>
      </c>
      <c r="H87" s="675">
        <v>4800000</v>
      </c>
    </row>
    <row r="88" spans="1:8" ht="15.75" customHeight="1" x14ac:dyDescent="0.25">
      <c r="A88" s="41" t="s">
        <v>37</v>
      </c>
      <c r="B88" s="729" t="s">
        <v>222</v>
      </c>
      <c r="C88" s="730" t="s">
        <v>223</v>
      </c>
      <c r="D88" s="731"/>
      <c r="E88" s="678"/>
      <c r="F88" s="710">
        <f t="shared" si="13"/>
        <v>0</v>
      </c>
      <c r="G88" s="661"/>
      <c r="H88" s="675"/>
    </row>
    <row r="89" spans="1:8" ht="15.75" customHeight="1" x14ac:dyDescent="0.25">
      <c r="A89" s="41" t="s">
        <v>39</v>
      </c>
      <c r="B89" s="729" t="s">
        <v>224</v>
      </c>
      <c r="C89" s="730" t="s">
        <v>225</v>
      </c>
      <c r="D89" s="733">
        <v>460000</v>
      </c>
      <c r="E89" s="678"/>
      <c r="F89" s="710">
        <f t="shared" si="13"/>
        <v>460000</v>
      </c>
      <c r="G89" s="661"/>
      <c r="H89" s="675">
        <v>460000</v>
      </c>
    </row>
    <row r="90" spans="1:8" ht="15.75" customHeight="1" x14ac:dyDescent="0.25">
      <c r="A90" s="41" t="s">
        <v>41</v>
      </c>
      <c r="B90" s="729" t="s">
        <v>226</v>
      </c>
      <c r="C90" s="730" t="s">
        <v>227</v>
      </c>
      <c r="D90" s="731">
        <f>SUM(D91:D92)</f>
        <v>17806000</v>
      </c>
      <c r="E90" s="678"/>
      <c r="F90" s="710">
        <f t="shared" si="13"/>
        <v>17806000</v>
      </c>
      <c r="G90" s="661">
        <v>447878</v>
      </c>
      <c r="H90" s="675">
        <v>18253878</v>
      </c>
    </row>
    <row r="91" spans="1:8" ht="15.75" customHeight="1" x14ac:dyDescent="0.25">
      <c r="A91" s="41" t="s">
        <v>43</v>
      </c>
      <c r="B91" s="729" t="s">
        <v>228</v>
      </c>
      <c r="C91" s="734" t="s">
        <v>227</v>
      </c>
      <c r="D91" s="731">
        <v>17806000</v>
      </c>
      <c r="E91" s="678"/>
      <c r="F91" s="710">
        <f t="shared" si="13"/>
        <v>17806000</v>
      </c>
      <c r="G91" s="661">
        <v>447878</v>
      </c>
      <c r="H91" s="675">
        <v>18253878</v>
      </c>
    </row>
    <row r="92" spans="1:8" ht="15.75" customHeight="1" x14ac:dyDescent="0.25">
      <c r="A92" s="1253" t="s">
        <v>45</v>
      </c>
      <c r="B92" s="1254" t="s">
        <v>229</v>
      </c>
      <c r="C92" s="1255" t="s">
        <v>227</v>
      </c>
      <c r="D92" s="1256">
        <f>'8.sz.mell. '!D24+'8.sz.mell. '!E24</f>
        <v>0</v>
      </c>
      <c r="E92" s="1257"/>
      <c r="F92" s="1173">
        <f t="shared" si="13"/>
        <v>0</v>
      </c>
      <c r="G92" s="1163"/>
      <c r="H92" s="1164"/>
    </row>
    <row r="93" spans="1:8" ht="15.75" customHeight="1" x14ac:dyDescent="0.25">
      <c r="A93" s="58" t="s">
        <v>47</v>
      </c>
      <c r="B93" s="795" t="s">
        <v>458</v>
      </c>
      <c r="C93" s="749" t="s">
        <v>230</v>
      </c>
      <c r="D93" s="697">
        <f>SUM(D79:D83)</f>
        <v>57598625</v>
      </c>
      <c r="E93" s="697">
        <f>SUM(E79:E83)</f>
        <v>13619040</v>
      </c>
      <c r="F93" s="773">
        <f t="shared" si="13"/>
        <v>71217665</v>
      </c>
      <c r="G93" s="697">
        <f>SUM(G79:G83)</f>
        <v>17476519</v>
      </c>
      <c r="H93" s="698">
        <f>SUM(H79:H83)</f>
        <v>88694184</v>
      </c>
    </row>
    <row r="94" spans="1:8" ht="16.5" customHeight="1" x14ac:dyDescent="0.25">
      <c r="A94" s="39" t="s">
        <v>49</v>
      </c>
      <c r="B94" s="763" t="s">
        <v>231</v>
      </c>
      <c r="C94" s="764" t="s">
        <v>232</v>
      </c>
      <c r="D94" s="368"/>
      <c r="E94" s="794"/>
      <c r="F94" s="747">
        <f t="shared" si="13"/>
        <v>0</v>
      </c>
      <c r="G94" s="664">
        <v>317000</v>
      </c>
      <c r="H94" s="674">
        <v>317000</v>
      </c>
    </row>
    <row r="95" spans="1:8" ht="16.5" customHeight="1" x14ac:dyDescent="0.25">
      <c r="A95" s="41" t="s">
        <v>51</v>
      </c>
      <c r="B95" s="716" t="s">
        <v>233</v>
      </c>
      <c r="C95" s="717" t="s">
        <v>234</v>
      </c>
      <c r="D95" s="373">
        <v>0</v>
      </c>
      <c r="E95" s="735">
        <v>45215000</v>
      </c>
      <c r="F95" s="710">
        <f t="shared" si="13"/>
        <v>45215000</v>
      </c>
      <c r="G95" s="661">
        <v>-250000</v>
      </c>
      <c r="H95" s="675">
        <v>44965000</v>
      </c>
    </row>
    <row r="96" spans="1:8" ht="16.5" customHeight="1" x14ac:dyDescent="0.25">
      <c r="A96" s="41" t="s">
        <v>54</v>
      </c>
      <c r="B96" s="706" t="s">
        <v>235</v>
      </c>
      <c r="C96" s="707" t="s">
        <v>236</v>
      </c>
      <c r="D96" s="373">
        <f>SUM(D97:D102)</f>
        <v>0</v>
      </c>
      <c r="E96" s="735"/>
      <c r="F96" s="710">
        <f t="shared" si="13"/>
        <v>0</v>
      </c>
      <c r="G96" s="661"/>
      <c r="H96" s="675"/>
    </row>
    <row r="97" spans="1:8" ht="16.5" customHeight="1" x14ac:dyDescent="0.25">
      <c r="A97" s="41" t="s">
        <v>57</v>
      </c>
      <c r="B97" s="716" t="s">
        <v>237</v>
      </c>
      <c r="C97" s="707" t="s">
        <v>238</v>
      </c>
      <c r="D97" s="373"/>
      <c r="E97" s="735"/>
      <c r="F97" s="710">
        <f t="shared" si="13"/>
        <v>0</v>
      </c>
      <c r="G97" s="661"/>
      <c r="H97" s="675"/>
    </row>
    <row r="98" spans="1:8" ht="16.5" customHeight="1" x14ac:dyDescent="0.25">
      <c r="A98" s="41" t="s">
        <v>60</v>
      </c>
      <c r="B98" s="736" t="s">
        <v>218</v>
      </c>
      <c r="C98" s="707" t="s">
        <v>239</v>
      </c>
      <c r="D98" s="373"/>
      <c r="E98" s="735"/>
      <c r="F98" s="710">
        <f t="shared" si="13"/>
        <v>0</v>
      </c>
      <c r="G98" s="661"/>
      <c r="H98" s="675"/>
    </row>
    <row r="99" spans="1:8" ht="16.5" customHeight="1" x14ac:dyDescent="0.25">
      <c r="A99" s="41" t="s">
        <v>62</v>
      </c>
      <c r="B99" s="736" t="s">
        <v>240</v>
      </c>
      <c r="C99" s="707" t="s">
        <v>241</v>
      </c>
      <c r="D99" s="373"/>
      <c r="E99" s="735"/>
      <c r="F99" s="710">
        <f t="shared" si="13"/>
        <v>0</v>
      </c>
      <c r="G99" s="661"/>
      <c r="H99" s="675"/>
    </row>
    <row r="100" spans="1:8" ht="16.5" customHeight="1" x14ac:dyDescent="0.25">
      <c r="A100" s="41" t="s">
        <v>64</v>
      </c>
      <c r="B100" s="736" t="s">
        <v>242</v>
      </c>
      <c r="C100" s="707" t="s">
        <v>243</v>
      </c>
      <c r="D100" s="373"/>
      <c r="E100" s="735"/>
      <c r="F100" s="710">
        <f t="shared" si="13"/>
        <v>0</v>
      </c>
      <c r="G100" s="661"/>
      <c r="H100" s="675"/>
    </row>
    <row r="101" spans="1:8" ht="16.5" customHeight="1" x14ac:dyDescent="0.25">
      <c r="A101" s="41" t="s">
        <v>66</v>
      </c>
      <c r="B101" s="736" t="s">
        <v>244</v>
      </c>
      <c r="C101" s="707" t="s">
        <v>245</v>
      </c>
      <c r="D101" s="373"/>
      <c r="E101" s="735"/>
      <c r="F101" s="710">
        <f t="shared" si="13"/>
        <v>0</v>
      </c>
      <c r="G101" s="661"/>
      <c r="H101" s="675"/>
    </row>
    <row r="102" spans="1:8" ht="16.5" customHeight="1" x14ac:dyDescent="0.25">
      <c r="A102" s="41" t="s">
        <v>68</v>
      </c>
      <c r="B102" s="736" t="s">
        <v>246</v>
      </c>
      <c r="C102" s="707" t="s">
        <v>247</v>
      </c>
      <c r="D102" s="373"/>
      <c r="E102" s="735"/>
      <c r="F102" s="710">
        <f t="shared" si="13"/>
        <v>0</v>
      </c>
      <c r="G102" s="661"/>
      <c r="H102" s="675"/>
    </row>
    <row r="103" spans="1:8" ht="16.5" customHeight="1" x14ac:dyDescent="0.25">
      <c r="A103" s="809" t="s">
        <v>70</v>
      </c>
      <c r="B103" s="796" t="s">
        <v>457</v>
      </c>
      <c r="C103" s="797" t="s">
        <v>248</v>
      </c>
      <c r="D103" s="798">
        <f>+D94+D95+D96</f>
        <v>0</v>
      </c>
      <c r="E103" s="798">
        <f>+E94+E95+E96</f>
        <v>45215000</v>
      </c>
      <c r="F103" s="799">
        <f t="shared" si="13"/>
        <v>45215000</v>
      </c>
      <c r="G103" s="798">
        <f>+G94+G95+G96</f>
        <v>67000</v>
      </c>
      <c r="H103" s="810">
        <f>+H94+H95+H96</f>
        <v>45282000</v>
      </c>
    </row>
    <row r="104" spans="1:8" ht="16.5" customHeight="1" x14ac:dyDescent="0.25">
      <c r="A104" s="26" t="s">
        <v>72</v>
      </c>
      <c r="B104" s="772" t="s">
        <v>249</v>
      </c>
      <c r="C104" s="749" t="s">
        <v>250</v>
      </c>
      <c r="D104" s="690">
        <f>SUM(D93+D103)</f>
        <v>57598625</v>
      </c>
      <c r="E104" s="690">
        <f>SUM(E93+E103)</f>
        <v>58834040</v>
      </c>
      <c r="F104" s="751">
        <f t="shared" si="13"/>
        <v>116432665</v>
      </c>
      <c r="G104" s="690">
        <f>SUM(G93+G103)</f>
        <v>17543519</v>
      </c>
      <c r="H104" s="691">
        <f>SUM(H93+H103)</f>
        <v>133976184</v>
      </c>
    </row>
    <row r="105" spans="1:8" ht="16.5" customHeight="1" x14ac:dyDescent="0.25">
      <c r="A105" s="39" t="s">
        <v>75</v>
      </c>
      <c r="B105" s="800" t="s">
        <v>251</v>
      </c>
      <c r="C105" s="801" t="s">
        <v>252</v>
      </c>
      <c r="D105" s="779">
        <f>'16.sz.mell'!D9</f>
        <v>0</v>
      </c>
      <c r="E105" s="802"/>
      <c r="F105" s="747">
        <f t="shared" si="13"/>
        <v>0</v>
      </c>
      <c r="G105" s="664"/>
      <c r="H105" s="674"/>
    </row>
    <row r="106" spans="1:8" ht="16.5" customHeight="1" x14ac:dyDescent="0.25">
      <c r="A106" s="41" t="s">
        <v>78</v>
      </c>
      <c r="B106" s="737" t="s">
        <v>253</v>
      </c>
      <c r="C106" s="717" t="s">
        <v>254</v>
      </c>
      <c r="D106" s="373"/>
      <c r="E106" s="678"/>
      <c r="F106" s="710">
        <f t="shared" si="13"/>
        <v>0</v>
      </c>
      <c r="G106" s="661"/>
      <c r="H106" s="675"/>
    </row>
    <row r="107" spans="1:8" ht="16.5" customHeight="1" x14ac:dyDescent="0.25">
      <c r="A107" s="63" t="s">
        <v>81</v>
      </c>
      <c r="B107" s="737" t="s">
        <v>255</v>
      </c>
      <c r="C107" s="717" t="s">
        <v>256</v>
      </c>
      <c r="D107" s="373">
        <v>558642</v>
      </c>
      <c r="E107" s="678"/>
      <c r="F107" s="710">
        <f t="shared" si="13"/>
        <v>558642</v>
      </c>
      <c r="G107" s="661"/>
      <c r="H107" s="675">
        <v>558642</v>
      </c>
    </row>
    <row r="108" spans="1:8" ht="16.5" customHeight="1" x14ac:dyDescent="0.25">
      <c r="A108" s="41" t="s">
        <v>83</v>
      </c>
      <c r="B108" s="737" t="s">
        <v>444</v>
      </c>
      <c r="C108" s="717" t="s">
        <v>443</v>
      </c>
      <c r="D108" s="373">
        <v>17229733</v>
      </c>
      <c r="E108" s="678">
        <v>2359960</v>
      </c>
      <c r="F108" s="710">
        <f t="shared" si="13"/>
        <v>19589693</v>
      </c>
      <c r="G108" s="661">
        <v>619968</v>
      </c>
      <c r="H108" s="675">
        <v>20209661</v>
      </c>
    </row>
    <row r="109" spans="1:8" ht="16.5" customHeight="1" x14ac:dyDescent="0.25">
      <c r="A109" s="395" t="s">
        <v>85</v>
      </c>
      <c r="B109" s="803" t="s">
        <v>257</v>
      </c>
      <c r="C109" s="804" t="s">
        <v>258</v>
      </c>
      <c r="D109" s="680"/>
      <c r="E109" s="793"/>
      <c r="F109" s="742">
        <f t="shared" si="13"/>
        <v>0</v>
      </c>
      <c r="G109" s="668"/>
      <c r="H109" s="676"/>
    </row>
    <row r="110" spans="1:8" ht="16.5" customHeight="1" x14ac:dyDescent="0.25">
      <c r="A110" s="58" t="s">
        <v>87</v>
      </c>
      <c r="B110" s="748" t="s">
        <v>259</v>
      </c>
      <c r="C110" s="749" t="s">
        <v>260</v>
      </c>
      <c r="D110" s="397">
        <f>SUM(D105:D109)</f>
        <v>17788375</v>
      </c>
      <c r="E110" s="397">
        <f>SUM(E105:E109)</f>
        <v>2359960</v>
      </c>
      <c r="F110" s="751">
        <f t="shared" si="13"/>
        <v>20148335</v>
      </c>
      <c r="G110" s="397">
        <f>SUM(G105:G109)</f>
        <v>619968</v>
      </c>
      <c r="H110" s="398">
        <f>SUM(H105:H109)</f>
        <v>20768303</v>
      </c>
    </row>
    <row r="111" spans="1:8" s="11" customFormat="1" ht="24.75" customHeight="1" x14ac:dyDescent="0.2">
      <c r="A111" s="807" t="s">
        <v>90</v>
      </c>
      <c r="B111" s="756" t="s">
        <v>261</v>
      </c>
      <c r="C111" s="808" t="s">
        <v>262</v>
      </c>
      <c r="D111" s="397">
        <f>D104+D110</f>
        <v>75387000</v>
      </c>
      <c r="E111" s="397">
        <f>E104+E110</f>
        <v>61194000</v>
      </c>
      <c r="F111" s="773">
        <f t="shared" si="13"/>
        <v>136581000</v>
      </c>
      <c r="G111" s="397">
        <f>G104+G110</f>
        <v>18163487</v>
      </c>
      <c r="H111" s="398">
        <f>H104+H110</f>
        <v>154744487</v>
      </c>
    </row>
    <row r="112" spans="1:8" ht="16.5" customHeight="1" x14ac:dyDescent="0.25"/>
    <row r="113" spans="4:4" x14ac:dyDescent="0.25">
      <c r="D113" s="407"/>
    </row>
  </sheetData>
  <mergeCells count="5">
    <mergeCell ref="A77:D77"/>
    <mergeCell ref="A2:H2"/>
    <mergeCell ref="A3:H3"/>
    <mergeCell ref="A78:H78"/>
    <mergeCell ref="A1:H1"/>
  </mergeCells>
  <printOptions horizontalCentered="1"/>
  <pageMargins left="0.39370078740157483" right="0.31496062992125984" top="0.74803149606299213" bottom="0.74803149606299213" header="0.31496062992125984" footer="0.31496062992125984"/>
  <pageSetup paperSize="9" scale="93" fitToHeight="0" orientation="portrait" cellComments="asDisplayed" r:id="rId1"/>
  <headerFooter alignWithMargins="0">
    <oddHeader>&amp;C&amp;"Times New Roman CE,Félkövér"&amp;12
&amp;R&amp;"Times New Roman CE,Félkövér dőlt"&amp;11 9. melléklet a ........./2017. (.......) önkormányzati rendelethez</oddHeader>
  </headerFooter>
  <rowBreaks count="2" manualBreakCount="2">
    <brk id="44" max="7" man="1"/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zoomScaleNormal="100" workbookViewId="0">
      <selection activeCell="M19" sqref="M19"/>
    </sheetView>
  </sheetViews>
  <sheetFormatPr defaultRowHeight="12.75" x14ac:dyDescent="0.2"/>
  <cols>
    <col min="1" max="1" width="5.5" customWidth="1"/>
    <col min="2" max="2" width="25.33203125" customWidth="1"/>
    <col min="3" max="12" width="12.83203125" customWidth="1"/>
    <col min="13" max="13" width="10.83203125" customWidth="1"/>
  </cols>
  <sheetData>
    <row r="1" spans="1:16" ht="34.15" customHeight="1" x14ac:dyDescent="0.2">
      <c r="A1" s="1353" t="s">
        <v>679</v>
      </c>
      <c r="B1" s="1353"/>
      <c r="C1" s="1353"/>
      <c r="D1" s="1353"/>
      <c r="E1" s="1353"/>
      <c r="F1" s="1353"/>
      <c r="G1" s="1353"/>
      <c r="H1" s="1353"/>
      <c r="I1" s="1353"/>
      <c r="J1" s="1353"/>
      <c r="K1" s="1353"/>
      <c r="L1" s="648"/>
      <c r="M1" s="648"/>
      <c r="N1" s="648"/>
      <c r="O1" s="648"/>
      <c r="P1" s="648"/>
    </row>
    <row r="2" spans="1:16" ht="15" x14ac:dyDescent="0.2">
      <c r="A2" s="191"/>
      <c r="B2" s="192"/>
      <c r="C2" s="192"/>
      <c r="D2" s="193"/>
      <c r="E2" s="194"/>
      <c r="F2" s="194"/>
      <c r="G2" s="195"/>
      <c r="H2" s="195"/>
      <c r="I2" s="194"/>
      <c r="J2" s="190"/>
      <c r="K2" s="190"/>
    </row>
    <row r="3" spans="1:16" ht="15" x14ac:dyDescent="0.2">
      <c r="A3" s="1354" t="s">
        <v>1</v>
      </c>
      <c r="B3" s="1354"/>
      <c r="C3" s="1354"/>
      <c r="D3" s="1354"/>
      <c r="E3" s="1354"/>
      <c r="F3" s="1354"/>
      <c r="G3" s="1354"/>
      <c r="H3" s="1354"/>
      <c r="I3" s="1354"/>
      <c r="J3" s="1354"/>
      <c r="K3" s="1354"/>
    </row>
    <row r="4" spans="1:16" ht="76.5" x14ac:dyDescent="0.2">
      <c r="A4" s="198" t="s">
        <v>406</v>
      </c>
      <c r="B4" s="199" t="s">
        <v>445</v>
      </c>
      <c r="C4" s="199" t="s">
        <v>446</v>
      </c>
      <c r="D4" s="199" t="s">
        <v>459</v>
      </c>
      <c r="E4" s="199" t="s">
        <v>447</v>
      </c>
      <c r="F4" s="199" t="s">
        <v>448</v>
      </c>
      <c r="G4" s="200" t="s">
        <v>449</v>
      </c>
      <c r="H4" s="200" t="s">
        <v>415</v>
      </c>
      <c r="I4" s="201" t="s">
        <v>450</v>
      </c>
      <c r="J4" s="202" t="s">
        <v>189</v>
      </c>
      <c r="K4" s="203" t="s">
        <v>451</v>
      </c>
    </row>
    <row r="5" spans="1:16" ht="19.899999999999999" customHeight="1" x14ac:dyDescent="0.2">
      <c r="A5" s="1179" t="s">
        <v>10</v>
      </c>
      <c r="B5" s="1186" t="s">
        <v>680</v>
      </c>
      <c r="C5" s="1180" t="s">
        <v>681</v>
      </c>
      <c r="D5" s="1181">
        <v>18521323</v>
      </c>
      <c r="E5" s="1182"/>
      <c r="F5" s="1182"/>
      <c r="G5" s="1183"/>
      <c r="H5" s="1183"/>
      <c r="I5" s="1182"/>
      <c r="J5" s="1184"/>
      <c r="K5" s="1185">
        <v>18521323</v>
      </c>
    </row>
    <row r="6" spans="1:16" ht="19.899999999999999" customHeight="1" x14ac:dyDescent="0.2">
      <c r="A6" s="586"/>
      <c r="B6" s="1187" t="s">
        <v>758</v>
      </c>
      <c r="C6" s="588"/>
      <c r="D6" s="601">
        <v>107877</v>
      </c>
      <c r="E6" s="602"/>
      <c r="F6" s="602"/>
      <c r="G6" s="603"/>
      <c r="H6" s="603"/>
      <c r="I6" s="602"/>
      <c r="J6" s="604"/>
      <c r="K6" s="600">
        <v>107877</v>
      </c>
    </row>
    <row r="7" spans="1:16" ht="19.899999999999999" customHeight="1" x14ac:dyDescent="0.2">
      <c r="A7" s="586"/>
      <c r="B7" s="1188" t="s">
        <v>752</v>
      </c>
      <c r="C7" s="618"/>
      <c r="D7" s="640">
        <f>D5+D6</f>
        <v>18629200</v>
      </c>
      <c r="E7" s="640">
        <f t="shared" ref="E7:K7" si="0">E5+E6</f>
        <v>0</v>
      </c>
      <c r="F7" s="640">
        <f t="shared" si="0"/>
        <v>0</v>
      </c>
      <c r="G7" s="640">
        <f t="shared" si="0"/>
        <v>0</v>
      </c>
      <c r="H7" s="640">
        <f t="shared" si="0"/>
        <v>0</v>
      </c>
      <c r="I7" s="640">
        <f t="shared" si="0"/>
        <v>0</v>
      </c>
      <c r="J7" s="640">
        <f t="shared" si="0"/>
        <v>0</v>
      </c>
      <c r="K7" s="645">
        <f t="shared" si="0"/>
        <v>18629200</v>
      </c>
    </row>
    <row r="8" spans="1:16" ht="19.899999999999999" customHeight="1" x14ac:dyDescent="0.2">
      <c r="A8" s="1194" t="s">
        <v>13</v>
      </c>
      <c r="B8" s="1188" t="s">
        <v>682</v>
      </c>
      <c r="C8" s="618" t="s">
        <v>683</v>
      </c>
      <c r="D8" s="640"/>
      <c r="E8" s="641"/>
      <c r="F8" s="641"/>
      <c r="G8" s="643"/>
      <c r="H8" s="643"/>
      <c r="I8" s="641"/>
      <c r="J8" s="644">
        <v>58000000</v>
      </c>
      <c r="K8" s="642">
        <v>58000000</v>
      </c>
    </row>
    <row r="9" spans="1:16" ht="19.899999999999999" customHeight="1" x14ac:dyDescent="0.2">
      <c r="A9" s="586"/>
      <c r="B9" s="1187" t="s">
        <v>758</v>
      </c>
      <c r="C9" s="588"/>
      <c r="D9" s="601"/>
      <c r="E9" s="602"/>
      <c r="F9" s="602"/>
      <c r="G9" s="603"/>
      <c r="H9" s="603"/>
      <c r="I9" s="602"/>
      <c r="J9" s="604">
        <v>1828693</v>
      </c>
      <c r="K9" s="600">
        <v>1828693</v>
      </c>
    </row>
    <row r="10" spans="1:16" ht="19.899999999999999" customHeight="1" x14ac:dyDescent="0.2">
      <c r="A10" s="586"/>
      <c r="B10" s="1188" t="s">
        <v>752</v>
      </c>
      <c r="C10" s="618"/>
      <c r="D10" s="640"/>
      <c r="E10" s="640">
        <f t="shared" ref="E10:K10" si="1">E8+E9</f>
        <v>0</v>
      </c>
      <c r="F10" s="640">
        <f t="shared" si="1"/>
        <v>0</v>
      </c>
      <c r="G10" s="640">
        <f t="shared" si="1"/>
        <v>0</v>
      </c>
      <c r="H10" s="640">
        <f t="shared" si="1"/>
        <v>0</v>
      </c>
      <c r="I10" s="640">
        <f t="shared" si="1"/>
        <v>0</v>
      </c>
      <c r="J10" s="640">
        <f t="shared" si="1"/>
        <v>59828693</v>
      </c>
      <c r="K10" s="645">
        <f t="shared" si="1"/>
        <v>59828693</v>
      </c>
    </row>
    <row r="11" spans="1:16" ht="19.899999999999999" customHeight="1" x14ac:dyDescent="0.2">
      <c r="A11" s="1194" t="s">
        <v>16</v>
      </c>
      <c r="B11" s="1188" t="s">
        <v>684</v>
      </c>
      <c r="C11" s="618" t="s">
        <v>685</v>
      </c>
      <c r="D11" s="640">
        <v>16300</v>
      </c>
      <c r="E11" s="641"/>
      <c r="F11" s="641"/>
      <c r="G11" s="643"/>
      <c r="H11" s="643"/>
      <c r="I11" s="641"/>
      <c r="J11" s="644"/>
      <c r="K11" s="642">
        <v>16300</v>
      </c>
    </row>
    <row r="12" spans="1:16" ht="19.899999999999999" customHeight="1" x14ac:dyDescent="0.2">
      <c r="A12" s="586"/>
      <c r="B12" s="1187" t="s">
        <v>758</v>
      </c>
      <c r="C12" s="588"/>
      <c r="D12" s="601">
        <v>14305781</v>
      </c>
      <c r="E12" s="602"/>
      <c r="F12" s="602"/>
      <c r="G12" s="603"/>
      <c r="H12" s="603"/>
      <c r="I12" s="602"/>
      <c r="J12" s="604"/>
      <c r="K12" s="600">
        <v>14305781</v>
      </c>
    </row>
    <row r="13" spans="1:16" ht="19.899999999999999" customHeight="1" x14ac:dyDescent="0.2">
      <c r="A13" s="586"/>
      <c r="B13" s="1188" t="s">
        <v>752</v>
      </c>
      <c r="C13" s="618"/>
      <c r="D13" s="640">
        <v>14322081</v>
      </c>
      <c r="E13" s="640">
        <f t="shared" ref="E13:K13" si="2">E11+E12</f>
        <v>0</v>
      </c>
      <c r="F13" s="640">
        <f t="shared" si="2"/>
        <v>0</v>
      </c>
      <c r="G13" s="640">
        <f t="shared" si="2"/>
        <v>0</v>
      </c>
      <c r="H13" s="640">
        <f t="shared" si="2"/>
        <v>0</v>
      </c>
      <c r="I13" s="640">
        <f t="shared" si="2"/>
        <v>0</v>
      </c>
      <c r="J13" s="640">
        <f t="shared" si="2"/>
        <v>0</v>
      </c>
      <c r="K13" s="645">
        <f t="shared" si="2"/>
        <v>14322081</v>
      </c>
    </row>
    <row r="14" spans="1:16" ht="19.899999999999999" customHeight="1" x14ac:dyDescent="0.2">
      <c r="A14" s="1194" t="s">
        <v>19</v>
      </c>
      <c r="B14" s="1188" t="s">
        <v>686</v>
      </c>
      <c r="C14" s="618" t="s">
        <v>687</v>
      </c>
      <c r="D14" s="640"/>
      <c r="E14" s="641"/>
      <c r="F14" s="641">
        <v>11735898</v>
      </c>
      <c r="G14" s="643"/>
      <c r="H14" s="643"/>
      <c r="I14" s="641"/>
      <c r="J14" s="644"/>
      <c r="K14" s="642">
        <v>11735898</v>
      </c>
    </row>
    <row r="15" spans="1:16" ht="19.899999999999999" customHeight="1" x14ac:dyDescent="0.2">
      <c r="A15" s="586"/>
      <c r="B15" s="1187" t="s">
        <v>758</v>
      </c>
      <c r="C15" s="588"/>
      <c r="D15" s="601"/>
      <c r="E15" s="602"/>
      <c r="F15" s="602">
        <v>-11735898</v>
      </c>
      <c r="G15" s="603"/>
      <c r="H15" s="603"/>
      <c r="I15" s="602"/>
      <c r="J15" s="604"/>
      <c r="K15" s="600">
        <v>-11735898</v>
      </c>
    </row>
    <row r="16" spans="1:16" ht="19.899999999999999" customHeight="1" x14ac:dyDescent="0.2">
      <c r="A16" s="586"/>
      <c r="B16" s="1188" t="s">
        <v>752</v>
      </c>
      <c r="C16" s="588"/>
      <c r="D16" s="601"/>
      <c r="E16" s="602"/>
      <c r="F16" s="641">
        <v>0</v>
      </c>
      <c r="G16" s="603"/>
      <c r="H16" s="603"/>
      <c r="I16" s="602"/>
      <c r="J16" s="604"/>
      <c r="K16" s="642">
        <v>0</v>
      </c>
    </row>
    <row r="17" spans="1:11" ht="19.899999999999999" customHeight="1" x14ac:dyDescent="0.2">
      <c r="A17" s="1194" t="s">
        <v>22</v>
      </c>
      <c r="B17" s="1188" t="s">
        <v>688</v>
      </c>
      <c r="C17" s="618" t="s">
        <v>689</v>
      </c>
      <c r="D17" s="640"/>
      <c r="E17" s="641"/>
      <c r="F17" s="641">
        <v>3000000</v>
      </c>
      <c r="G17" s="643"/>
      <c r="H17" s="643">
        <v>1500000</v>
      </c>
      <c r="I17" s="641"/>
      <c r="J17" s="644"/>
      <c r="K17" s="642">
        <v>4500000</v>
      </c>
    </row>
    <row r="18" spans="1:11" ht="19.899999999999999" customHeight="1" x14ac:dyDescent="0.2">
      <c r="A18" s="586"/>
      <c r="B18" s="1187" t="s">
        <v>758</v>
      </c>
      <c r="C18" s="588"/>
      <c r="D18" s="601"/>
      <c r="E18" s="602"/>
      <c r="F18" s="602">
        <v>203000</v>
      </c>
      <c r="G18" s="603">
        <v>60000</v>
      </c>
      <c r="H18" s="603">
        <v>750000</v>
      </c>
      <c r="I18" s="602"/>
      <c r="J18" s="604"/>
      <c r="K18" s="600">
        <v>1013000</v>
      </c>
    </row>
    <row r="19" spans="1:11" ht="19.899999999999999" customHeight="1" x14ac:dyDescent="0.2">
      <c r="A19" s="586"/>
      <c r="B19" s="1188" t="s">
        <v>752</v>
      </c>
      <c r="C19" s="618"/>
      <c r="D19" s="640"/>
      <c r="E19" s="641"/>
      <c r="F19" s="641">
        <v>3203000</v>
      </c>
      <c r="G19" s="641">
        <v>60000</v>
      </c>
      <c r="H19" s="643">
        <v>2250000</v>
      </c>
      <c r="I19" s="641"/>
      <c r="J19" s="644"/>
      <c r="K19" s="642">
        <v>5513000</v>
      </c>
    </row>
    <row r="20" spans="1:11" ht="19.899999999999999" customHeight="1" x14ac:dyDescent="0.2">
      <c r="A20" s="1194" t="s">
        <v>25</v>
      </c>
      <c r="B20" s="1188" t="s">
        <v>690</v>
      </c>
      <c r="C20" s="618" t="s">
        <v>691</v>
      </c>
      <c r="D20" s="640">
        <v>7700000</v>
      </c>
      <c r="E20" s="641"/>
      <c r="F20" s="641"/>
      <c r="G20" s="643"/>
      <c r="H20" s="643"/>
      <c r="I20" s="641"/>
      <c r="J20" s="644"/>
      <c r="K20" s="642">
        <v>7700000</v>
      </c>
    </row>
    <row r="21" spans="1:11" ht="19.899999999999999" customHeight="1" x14ac:dyDescent="0.2">
      <c r="A21" s="586"/>
      <c r="B21" s="1187" t="s">
        <v>758</v>
      </c>
      <c r="C21" s="588"/>
      <c r="D21" s="601">
        <v>0</v>
      </c>
      <c r="E21" s="602"/>
      <c r="F21" s="602"/>
      <c r="G21" s="603"/>
      <c r="H21" s="603"/>
      <c r="I21" s="602"/>
      <c r="J21" s="604"/>
      <c r="K21" s="600">
        <v>0</v>
      </c>
    </row>
    <row r="22" spans="1:11" ht="19.899999999999999" customHeight="1" x14ac:dyDescent="0.2">
      <c r="A22" s="205"/>
      <c r="B22" s="1190" t="s">
        <v>752</v>
      </c>
      <c r="C22" s="632"/>
      <c r="D22" s="813">
        <v>7700000</v>
      </c>
      <c r="E22" s="814"/>
      <c r="F22" s="814"/>
      <c r="G22" s="815"/>
      <c r="H22" s="815"/>
      <c r="I22" s="814"/>
      <c r="J22" s="816"/>
      <c r="K22" s="642">
        <v>7700000</v>
      </c>
    </row>
    <row r="23" spans="1:11" ht="19.899999999999999" customHeight="1" x14ac:dyDescent="0.2">
      <c r="A23" s="1194" t="s">
        <v>28</v>
      </c>
      <c r="B23" s="1188" t="s">
        <v>692</v>
      </c>
      <c r="C23" s="618" t="s">
        <v>693</v>
      </c>
      <c r="D23" s="640">
        <v>500000</v>
      </c>
      <c r="E23" s="641"/>
      <c r="F23" s="641"/>
      <c r="G23" s="643"/>
      <c r="H23" s="643"/>
      <c r="I23" s="641"/>
      <c r="J23" s="644"/>
      <c r="K23" s="642">
        <v>500000</v>
      </c>
    </row>
    <row r="24" spans="1:11" ht="19.899999999999999" customHeight="1" x14ac:dyDescent="0.2">
      <c r="A24" s="586"/>
      <c r="B24" s="1187" t="s">
        <v>758</v>
      </c>
      <c r="C24" s="588"/>
      <c r="D24" s="601">
        <v>0</v>
      </c>
      <c r="E24" s="602"/>
      <c r="F24" s="602"/>
      <c r="G24" s="603"/>
      <c r="H24" s="603"/>
      <c r="I24" s="602"/>
      <c r="J24" s="604"/>
      <c r="K24" s="600">
        <v>0</v>
      </c>
    </row>
    <row r="25" spans="1:11" ht="19.899999999999999" customHeight="1" x14ac:dyDescent="0.2">
      <c r="A25" s="586"/>
      <c r="B25" s="1188" t="s">
        <v>752</v>
      </c>
      <c r="C25" s="618"/>
      <c r="D25" s="640">
        <v>500000</v>
      </c>
      <c r="E25" s="641"/>
      <c r="F25" s="641"/>
      <c r="G25" s="643"/>
      <c r="H25" s="643"/>
      <c r="I25" s="641"/>
      <c r="J25" s="644"/>
      <c r="K25" s="642">
        <v>500000</v>
      </c>
    </row>
    <row r="26" spans="1:11" ht="19.899999999999999" customHeight="1" x14ac:dyDescent="0.2">
      <c r="A26" s="631" t="s">
        <v>31</v>
      </c>
      <c r="B26" s="1190" t="s">
        <v>694</v>
      </c>
      <c r="C26" s="632" t="s">
        <v>695</v>
      </c>
      <c r="D26" s="813"/>
      <c r="E26" s="814"/>
      <c r="F26" s="814">
        <v>0</v>
      </c>
      <c r="G26" s="815"/>
      <c r="H26" s="815">
        <v>107479</v>
      </c>
      <c r="I26" s="814"/>
      <c r="J26" s="816"/>
      <c r="K26" s="642">
        <v>107479</v>
      </c>
    </row>
    <row r="27" spans="1:11" ht="19.899999999999999" customHeight="1" x14ac:dyDescent="0.2">
      <c r="A27" s="205"/>
      <c r="B27" s="1189" t="s">
        <v>758</v>
      </c>
      <c r="C27" s="207"/>
      <c r="D27" s="596"/>
      <c r="E27" s="597"/>
      <c r="F27" s="597"/>
      <c r="G27" s="598"/>
      <c r="H27" s="598">
        <v>0</v>
      </c>
      <c r="I27" s="597"/>
      <c r="J27" s="599"/>
      <c r="K27" s="600">
        <v>0</v>
      </c>
    </row>
    <row r="28" spans="1:11" ht="19.899999999999999" customHeight="1" x14ac:dyDescent="0.2">
      <c r="A28" s="205"/>
      <c r="B28" s="1190" t="s">
        <v>752</v>
      </c>
      <c r="C28" s="632"/>
      <c r="D28" s="813"/>
      <c r="E28" s="814"/>
      <c r="F28" s="814"/>
      <c r="G28" s="815"/>
      <c r="H28" s="815">
        <v>107479</v>
      </c>
      <c r="I28" s="814"/>
      <c r="J28" s="816"/>
      <c r="K28" s="642">
        <v>107479</v>
      </c>
    </row>
    <row r="29" spans="1:11" ht="19.899999999999999" customHeight="1" x14ac:dyDescent="0.2">
      <c r="A29" s="631" t="s">
        <v>34</v>
      </c>
      <c r="B29" s="1190" t="s">
        <v>696</v>
      </c>
      <c r="C29" s="632" t="s">
        <v>697</v>
      </c>
      <c r="D29" s="813"/>
      <c r="E29" s="814"/>
      <c r="F29" s="814">
        <v>35500000</v>
      </c>
      <c r="G29" s="815"/>
      <c r="H29" s="815"/>
      <c r="I29" s="814"/>
      <c r="J29" s="816"/>
      <c r="K29" s="642">
        <v>35500000</v>
      </c>
    </row>
    <row r="30" spans="1:11" ht="19.899999999999999" customHeight="1" x14ac:dyDescent="0.2">
      <c r="A30" s="205"/>
      <c r="B30" s="1189" t="s">
        <v>758</v>
      </c>
      <c r="C30" s="207"/>
      <c r="D30" s="596"/>
      <c r="E30" s="597"/>
      <c r="F30" s="597">
        <v>708136</v>
      </c>
      <c r="G30" s="598"/>
      <c r="H30" s="598"/>
      <c r="I30" s="597"/>
      <c r="J30" s="599"/>
      <c r="K30" s="600">
        <v>708136</v>
      </c>
    </row>
    <row r="31" spans="1:11" ht="19.899999999999999" customHeight="1" x14ac:dyDescent="0.2">
      <c r="A31" s="205"/>
      <c r="B31" s="1190" t="s">
        <v>752</v>
      </c>
      <c r="C31" s="632"/>
      <c r="D31" s="813"/>
      <c r="E31" s="814"/>
      <c r="F31" s="814">
        <v>36208136</v>
      </c>
      <c r="G31" s="815"/>
      <c r="H31" s="815"/>
      <c r="I31" s="814"/>
      <c r="J31" s="816"/>
      <c r="K31" s="642">
        <v>36208136</v>
      </c>
    </row>
    <row r="32" spans="1:11" ht="19.899999999999999" customHeight="1" x14ac:dyDescent="0.2">
      <c r="A32" s="631" t="s">
        <v>37</v>
      </c>
      <c r="B32" s="1190" t="s">
        <v>759</v>
      </c>
      <c r="C32" s="632" t="s">
        <v>748</v>
      </c>
      <c r="D32" s="813"/>
      <c r="E32" s="814"/>
      <c r="F32" s="814">
        <v>0</v>
      </c>
      <c r="G32" s="815"/>
      <c r="H32" s="815"/>
      <c r="I32" s="814"/>
      <c r="J32" s="816"/>
      <c r="K32" s="642">
        <v>0</v>
      </c>
    </row>
    <row r="33" spans="1:11" ht="19.899999999999999" customHeight="1" x14ac:dyDescent="0.2">
      <c r="A33" s="205"/>
      <c r="B33" s="1189" t="s">
        <v>758</v>
      </c>
      <c r="C33" s="207"/>
      <c r="D33" s="596"/>
      <c r="E33" s="597"/>
      <c r="F33" s="597">
        <v>11935898</v>
      </c>
      <c r="G33" s="598"/>
      <c r="H33" s="598"/>
      <c r="I33" s="597"/>
      <c r="J33" s="599"/>
      <c r="K33" s="600">
        <v>11935898</v>
      </c>
    </row>
    <row r="34" spans="1:11" ht="19.899999999999999" customHeight="1" x14ac:dyDescent="0.2">
      <c r="A34" s="586"/>
      <c r="B34" s="1188" t="s">
        <v>752</v>
      </c>
      <c r="C34" s="618"/>
      <c r="D34" s="640"/>
      <c r="E34" s="641"/>
      <c r="F34" s="641">
        <v>11935898</v>
      </c>
      <c r="G34" s="643"/>
      <c r="H34" s="643"/>
      <c r="I34" s="641"/>
      <c r="J34" s="644"/>
      <c r="K34" s="817">
        <v>11935898</v>
      </c>
    </row>
    <row r="35" spans="1:11" ht="19.899999999999999" customHeight="1" x14ac:dyDescent="0.2">
      <c r="A35" s="818" t="s">
        <v>699</v>
      </c>
      <c r="B35" s="1191" t="s">
        <v>407</v>
      </c>
      <c r="C35" s="209"/>
      <c r="D35" s="819">
        <v>26737623</v>
      </c>
      <c r="E35" s="819">
        <v>0</v>
      </c>
      <c r="F35" s="819">
        <v>50235898</v>
      </c>
      <c r="G35" s="819">
        <v>0</v>
      </c>
      <c r="H35" s="819">
        <v>1607479</v>
      </c>
      <c r="I35" s="819">
        <v>0</v>
      </c>
      <c r="J35" s="819">
        <v>58000000</v>
      </c>
      <c r="K35" s="820">
        <v>136581000</v>
      </c>
    </row>
    <row r="36" spans="1:11" ht="19.899999999999999" customHeight="1" x14ac:dyDescent="0.2">
      <c r="A36" s="818" t="s">
        <v>699</v>
      </c>
      <c r="B36" s="1192" t="s">
        <v>758</v>
      </c>
      <c r="C36" s="209"/>
      <c r="D36" s="821">
        <f>D6+D9+D12+D15+D18+D21+D24+D27+D30+D33</f>
        <v>14413658</v>
      </c>
      <c r="E36" s="821">
        <f t="shared" ref="E36:K37" si="3">E6+E9+E12+E15+E18+E21+E24+E27+E30+E33</f>
        <v>0</v>
      </c>
      <c r="F36" s="821">
        <f t="shared" si="3"/>
        <v>1111136</v>
      </c>
      <c r="G36" s="821">
        <f t="shared" si="3"/>
        <v>60000</v>
      </c>
      <c r="H36" s="821">
        <f t="shared" si="3"/>
        <v>750000</v>
      </c>
      <c r="I36" s="821">
        <f t="shared" si="3"/>
        <v>0</v>
      </c>
      <c r="J36" s="821">
        <f t="shared" si="3"/>
        <v>1828693</v>
      </c>
      <c r="K36" s="822">
        <f t="shared" si="3"/>
        <v>18163487</v>
      </c>
    </row>
    <row r="37" spans="1:11" ht="19.899999999999999" customHeight="1" x14ac:dyDescent="0.2">
      <c r="A37" s="818" t="s">
        <v>699</v>
      </c>
      <c r="B37" s="1193" t="s">
        <v>752</v>
      </c>
      <c r="C37" s="209"/>
      <c r="D37" s="823">
        <f>D7+D10+D13+D16+D19+D22+D25+D28+D31+D34</f>
        <v>41151281</v>
      </c>
      <c r="E37" s="823">
        <f t="shared" si="3"/>
        <v>0</v>
      </c>
      <c r="F37" s="823">
        <f t="shared" si="3"/>
        <v>51347034</v>
      </c>
      <c r="G37" s="823">
        <f t="shared" si="3"/>
        <v>60000</v>
      </c>
      <c r="H37" s="823">
        <f t="shared" si="3"/>
        <v>2357479</v>
      </c>
      <c r="I37" s="823">
        <f t="shared" si="3"/>
        <v>0</v>
      </c>
      <c r="J37" s="823">
        <f t="shared" si="3"/>
        <v>59828693</v>
      </c>
      <c r="K37" s="824">
        <f t="shared" si="3"/>
        <v>154744487</v>
      </c>
    </row>
  </sheetData>
  <mergeCells count="2">
    <mergeCell ref="A1:K1"/>
    <mergeCell ref="A3:K3"/>
  </mergeCells>
  <pageMargins left="0.7" right="0.7" top="0.75" bottom="0.75" header="0.3" footer="0.3"/>
  <pageSetup paperSize="9" orientation="landscape" r:id="rId1"/>
  <headerFooter>
    <oddHeader>&amp;C&amp;"Times New Roman CE,Félkövér dőlt"                                                                                                                            9.1. számú melléklet a ................./2017. (..............) önkormányzati rendelthez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16" zoomScaleNormal="100" workbookViewId="0">
      <selection activeCell="F16" sqref="F16"/>
    </sheetView>
  </sheetViews>
  <sheetFormatPr defaultRowHeight="12.75" x14ac:dyDescent="0.2"/>
  <cols>
    <col min="1" max="1" width="5.83203125" style="218" customWidth="1"/>
    <col min="2" max="2" width="22.33203125" style="190" customWidth="1"/>
    <col min="3" max="3" width="13" style="190" customWidth="1"/>
    <col min="4" max="4" width="11" style="219" customWidth="1"/>
    <col min="5" max="5" width="15.5" style="219" customWidth="1"/>
    <col min="6" max="6" width="11.1640625" style="219" customWidth="1"/>
    <col min="7" max="7" width="13.33203125" style="219" customWidth="1"/>
    <col min="8" max="9" width="14" style="219" customWidth="1"/>
    <col min="10" max="10" width="13.33203125" style="190" customWidth="1"/>
    <col min="11" max="11" width="12.33203125" style="190" customWidth="1"/>
    <col min="12" max="12" width="14.33203125" style="190" customWidth="1"/>
    <col min="13" max="13" width="15.1640625" style="190" customWidth="1"/>
    <col min="14" max="256" width="9.33203125" style="190"/>
    <col min="257" max="257" width="5.83203125" style="190" customWidth="1"/>
    <col min="258" max="258" width="22.33203125" style="190" customWidth="1"/>
    <col min="259" max="259" width="13" style="190" customWidth="1"/>
    <col min="260" max="260" width="11" style="190" customWidth="1"/>
    <col min="261" max="261" width="15.5" style="190" customWidth="1"/>
    <col min="262" max="262" width="11.1640625" style="190" customWidth="1"/>
    <col min="263" max="263" width="13.33203125" style="190" customWidth="1"/>
    <col min="264" max="265" width="14" style="190" customWidth="1"/>
    <col min="266" max="266" width="13.33203125" style="190" customWidth="1"/>
    <col min="267" max="267" width="12.33203125" style="190" customWidth="1"/>
    <col min="268" max="268" width="14.33203125" style="190" customWidth="1"/>
    <col min="269" max="269" width="15.1640625" style="190" customWidth="1"/>
    <col min="270" max="512" width="9.33203125" style="190"/>
    <col min="513" max="513" width="5.83203125" style="190" customWidth="1"/>
    <col min="514" max="514" width="22.33203125" style="190" customWidth="1"/>
    <col min="515" max="515" width="13" style="190" customWidth="1"/>
    <col min="516" max="516" width="11" style="190" customWidth="1"/>
    <col min="517" max="517" width="15.5" style="190" customWidth="1"/>
    <col min="518" max="518" width="11.1640625" style="190" customWidth="1"/>
    <col min="519" max="519" width="13.33203125" style="190" customWidth="1"/>
    <col min="520" max="521" width="14" style="190" customWidth="1"/>
    <col min="522" max="522" width="13.33203125" style="190" customWidth="1"/>
    <col min="523" max="523" width="12.33203125" style="190" customWidth="1"/>
    <col min="524" max="524" width="14.33203125" style="190" customWidth="1"/>
    <col min="525" max="525" width="15.1640625" style="190" customWidth="1"/>
    <col min="526" max="768" width="9.33203125" style="190"/>
    <col min="769" max="769" width="5.83203125" style="190" customWidth="1"/>
    <col min="770" max="770" width="22.33203125" style="190" customWidth="1"/>
    <col min="771" max="771" width="13" style="190" customWidth="1"/>
    <col min="772" max="772" width="11" style="190" customWidth="1"/>
    <col min="773" max="773" width="15.5" style="190" customWidth="1"/>
    <col min="774" max="774" width="11.1640625" style="190" customWidth="1"/>
    <col min="775" max="775" width="13.33203125" style="190" customWidth="1"/>
    <col min="776" max="777" width="14" style="190" customWidth="1"/>
    <col min="778" max="778" width="13.33203125" style="190" customWidth="1"/>
    <col min="779" max="779" width="12.33203125" style="190" customWidth="1"/>
    <col min="780" max="780" width="14.33203125" style="190" customWidth="1"/>
    <col min="781" max="781" width="15.1640625" style="190" customWidth="1"/>
    <col min="782" max="1024" width="9.33203125" style="190"/>
    <col min="1025" max="1025" width="5.83203125" style="190" customWidth="1"/>
    <col min="1026" max="1026" width="22.33203125" style="190" customWidth="1"/>
    <col min="1027" max="1027" width="13" style="190" customWidth="1"/>
    <col min="1028" max="1028" width="11" style="190" customWidth="1"/>
    <col min="1029" max="1029" width="15.5" style="190" customWidth="1"/>
    <col min="1030" max="1030" width="11.1640625" style="190" customWidth="1"/>
    <col min="1031" max="1031" width="13.33203125" style="190" customWidth="1"/>
    <col min="1032" max="1033" width="14" style="190" customWidth="1"/>
    <col min="1034" max="1034" width="13.33203125" style="190" customWidth="1"/>
    <col min="1035" max="1035" width="12.33203125" style="190" customWidth="1"/>
    <col min="1036" max="1036" width="14.33203125" style="190" customWidth="1"/>
    <col min="1037" max="1037" width="15.1640625" style="190" customWidth="1"/>
    <col min="1038" max="1280" width="9.33203125" style="190"/>
    <col min="1281" max="1281" width="5.83203125" style="190" customWidth="1"/>
    <col min="1282" max="1282" width="22.33203125" style="190" customWidth="1"/>
    <col min="1283" max="1283" width="13" style="190" customWidth="1"/>
    <col min="1284" max="1284" width="11" style="190" customWidth="1"/>
    <col min="1285" max="1285" width="15.5" style="190" customWidth="1"/>
    <col min="1286" max="1286" width="11.1640625" style="190" customWidth="1"/>
    <col min="1287" max="1287" width="13.33203125" style="190" customWidth="1"/>
    <col min="1288" max="1289" width="14" style="190" customWidth="1"/>
    <col min="1290" max="1290" width="13.33203125" style="190" customWidth="1"/>
    <col min="1291" max="1291" width="12.33203125" style="190" customWidth="1"/>
    <col min="1292" max="1292" width="14.33203125" style="190" customWidth="1"/>
    <col min="1293" max="1293" width="15.1640625" style="190" customWidth="1"/>
    <col min="1294" max="1536" width="9.33203125" style="190"/>
    <col min="1537" max="1537" width="5.83203125" style="190" customWidth="1"/>
    <col min="1538" max="1538" width="22.33203125" style="190" customWidth="1"/>
    <col min="1539" max="1539" width="13" style="190" customWidth="1"/>
    <col min="1540" max="1540" width="11" style="190" customWidth="1"/>
    <col min="1541" max="1541" width="15.5" style="190" customWidth="1"/>
    <col min="1542" max="1542" width="11.1640625" style="190" customWidth="1"/>
    <col min="1543" max="1543" width="13.33203125" style="190" customWidth="1"/>
    <col min="1544" max="1545" width="14" style="190" customWidth="1"/>
    <col min="1546" max="1546" width="13.33203125" style="190" customWidth="1"/>
    <col min="1547" max="1547" width="12.33203125" style="190" customWidth="1"/>
    <col min="1548" max="1548" width="14.33203125" style="190" customWidth="1"/>
    <col min="1549" max="1549" width="15.1640625" style="190" customWidth="1"/>
    <col min="1550" max="1792" width="9.33203125" style="190"/>
    <col min="1793" max="1793" width="5.83203125" style="190" customWidth="1"/>
    <col min="1794" max="1794" width="22.33203125" style="190" customWidth="1"/>
    <col min="1795" max="1795" width="13" style="190" customWidth="1"/>
    <col min="1796" max="1796" width="11" style="190" customWidth="1"/>
    <col min="1797" max="1797" width="15.5" style="190" customWidth="1"/>
    <col min="1798" max="1798" width="11.1640625" style="190" customWidth="1"/>
    <col min="1799" max="1799" width="13.33203125" style="190" customWidth="1"/>
    <col min="1800" max="1801" width="14" style="190" customWidth="1"/>
    <col min="1802" max="1802" width="13.33203125" style="190" customWidth="1"/>
    <col min="1803" max="1803" width="12.33203125" style="190" customWidth="1"/>
    <col min="1804" max="1804" width="14.33203125" style="190" customWidth="1"/>
    <col min="1805" max="1805" width="15.1640625" style="190" customWidth="1"/>
    <col min="1806" max="2048" width="9.33203125" style="190"/>
    <col min="2049" max="2049" width="5.83203125" style="190" customWidth="1"/>
    <col min="2050" max="2050" width="22.33203125" style="190" customWidth="1"/>
    <col min="2051" max="2051" width="13" style="190" customWidth="1"/>
    <col min="2052" max="2052" width="11" style="190" customWidth="1"/>
    <col min="2053" max="2053" width="15.5" style="190" customWidth="1"/>
    <col min="2054" max="2054" width="11.1640625" style="190" customWidth="1"/>
    <col min="2055" max="2055" width="13.33203125" style="190" customWidth="1"/>
    <col min="2056" max="2057" width="14" style="190" customWidth="1"/>
    <col min="2058" max="2058" width="13.33203125" style="190" customWidth="1"/>
    <col min="2059" max="2059" width="12.33203125" style="190" customWidth="1"/>
    <col min="2060" max="2060" width="14.33203125" style="190" customWidth="1"/>
    <col min="2061" max="2061" width="15.1640625" style="190" customWidth="1"/>
    <col min="2062" max="2304" width="9.33203125" style="190"/>
    <col min="2305" max="2305" width="5.83203125" style="190" customWidth="1"/>
    <col min="2306" max="2306" width="22.33203125" style="190" customWidth="1"/>
    <col min="2307" max="2307" width="13" style="190" customWidth="1"/>
    <col min="2308" max="2308" width="11" style="190" customWidth="1"/>
    <col min="2309" max="2309" width="15.5" style="190" customWidth="1"/>
    <col min="2310" max="2310" width="11.1640625" style="190" customWidth="1"/>
    <col min="2311" max="2311" width="13.33203125" style="190" customWidth="1"/>
    <col min="2312" max="2313" width="14" style="190" customWidth="1"/>
    <col min="2314" max="2314" width="13.33203125" style="190" customWidth="1"/>
    <col min="2315" max="2315" width="12.33203125" style="190" customWidth="1"/>
    <col min="2316" max="2316" width="14.33203125" style="190" customWidth="1"/>
    <col min="2317" max="2317" width="15.1640625" style="190" customWidth="1"/>
    <col min="2318" max="2560" width="9.33203125" style="190"/>
    <col min="2561" max="2561" width="5.83203125" style="190" customWidth="1"/>
    <col min="2562" max="2562" width="22.33203125" style="190" customWidth="1"/>
    <col min="2563" max="2563" width="13" style="190" customWidth="1"/>
    <col min="2564" max="2564" width="11" style="190" customWidth="1"/>
    <col min="2565" max="2565" width="15.5" style="190" customWidth="1"/>
    <col min="2566" max="2566" width="11.1640625" style="190" customWidth="1"/>
    <col min="2567" max="2567" width="13.33203125" style="190" customWidth="1"/>
    <col min="2568" max="2569" width="14" style="190" customWidth="1"/>
    <col min="2570" max="2570" width="13.33203125" style="190" customWidth="1"/>
    <col min="2571" max="2571" width="12.33203125" style="190" customWidth="1"/>
    <col min="2572" max="2572" width="14.33203125" style="190" customWidth="1"/>
    <col min="2573" max="2573" width="15.1640625" style="190" customWidth="1"/>
    <col min="2574" max="2816" width="9.33203125" style="190"/>
    <col min="2817" max="2817" width="5.83203125" style="190" customWidth="1"/>
    <col min="2818" max="2818" width="22.33203125" style="190" customWidth="1"/>
    <col min="2819" max="2819" width="13" style="190" customWidth="1"/>
    <col min="2820" max="2820" width="11" style="190" customWidth="1"/>
    <col min="2821" max="2821" width="15.5" style="190" customWidth="1"/>
    <col min="2822" max="2822" width="11.1640625" style="190" customWidth="1"/>
    <col min="2823" max="2823" width="13.33203125" style="190" customWidth="1"/>
    <col min="2824" max="2825" width="14" style="190" customWidth="1"/>
    <col min="2826" max="2826" width="13.33203125" style="190" customWidth="1"/>
    <col min="2827" max="2827" width="12.33203125" style="190" customWidth="1"/>
    <col min="2828" max="2828" width="14.33203125" style="190" customWidth="1"/>
    <col min="2829" max="2829" width="15.1640625" style="190" customWidth="1"/>
    <col min="2830" max="3072" width="9.33203125" style="190"/>
    <col min="3073" max="3073" width="5.83203125" style="190" customWidth="1"/>
    <col min="3074" max="3074" width="22.33203125" style="190" customWidth="1"/>
    <col min="3075" max="3075" width="13" style="190" customWidth="1"/>
    <col min="3076" max="3076" width="11" style="190" customWidth="1"/>
    <col min="3077" max="3077" width="15.5" style="190" customWidth="1"/>
    <col min="3078" max="3078" width="11.1640625" style="190" customWidth="1"/>
    <col min="3079" max="3079" width="13.33203125" style="190" customWidth="1"/>
    <col min="3080" max="3081" width="14" style="190" customWidth="1"/>
    <col min="3082" max="3082" width="13.33203125" style="190" customWidth="1"/>
    <col min="3083" max="3083" width="12.33203125" style="190" customWidth="1"/>
    <col min="3084" max="3084" width="14.33203125" style="190" customWidth="1"/>
    <col min="3085" max="3085" width="15.1640625" style="190" customWidth="1"/>
    <col min="3086" max="3328" width="9.33203125" style="190"/>
    <col min="3329" max="3329" width="5.83203125" style="190" customWidth="1"/>
    <col min="3330" max="3330" width="22.33203125" style="190" customWidth="1"/>
    <col min="3331" max="3331" width="13" style="190" customWidth="1"/>
    <col min="3332" max="3332" width="11" style="190" customWidth="1"/>
    <col min="3333" max="3333" width="15.5" style="190" customWidth="1"/>
    <col min="3334" max="3334" width="11.1640625" style="190" customWidth="1"/>
    <col min="3335" max="3335" width="13.33203125" style="190" customWidth="1"/>
    <col min="3336" max="3337" width="14" style="190" customWidth="1"/>
    <col min="3338" max="3338" width="13.33203125" style="190" customWidth="1"/>
    <col min="3339" max="3339" width="12.33203125" style="190" customWidth="1"/>
    <col min="3340" max="3340" width="14.33203125" style="190" customWidth="1"/>
    <col min="3341" max="3341" width="15.1640625" style="190" customWidth="1"/>
    <col min="3342" max="3584" width="9.33203125" style="190"/>
    <col min="3585" max="3585" width="5.83203125" style="190" customWidth="1"/>
    <col min="3586" max="3586" width="22.33203125" style="190" customWidth="1"/>
    <col min="3587" max="3587" width="13" style="190" customWidth="1"/>
    <col min="3588" max="3588" width="11" style="190" customWidth="1"/>
    <col min="3589" max="3589" width="15.5" style="190" customWidth="1"/>
    <col min="3590" max="3590" width="11.1640625" style="190" customWidth="1"/>
    <col min="3591" max="3591" width="13.33203125" style="190" customWidth="1"/>
    <col min="3592" max="3593" width="14" style="190" customWidth="1"/>
    <col min="3594" max="3594" width="13.33203125" style="190" customWidth="1"/>
    <col min="3595" max="3595" width="12.33203125" style="190" customWidth="1"/>
    <col min="3596" max="3596" width="14.33203125" style="190" customWidth="1"/>
    <col min="3597" max="3597" width="15.1640625" style="190" customWidth="1"/>
    <col min="3598" max="3840" width="9.33203125" style="190"/>
    <col min="3841" max="3841" width="5.83203125" style="190" customWidth="1"/>
    <col min="3842" max="3842" width="22.33203125" style="190" customWidth="1"/>
    <col min="3843" max="3843" width="13" style="190" customWidth="1"/>
    <col min="3844" max="3844" width="11" style="190" customWidth="1"/>
    <col min="3845" max="3845" width="15.5" style="190" customWidth="1"/>
    <col min="3846" max="3846" width="11.1640625" style="190" customWidth="1"/>
    <col min="3847" max="3847" width="13.33203125" style="190" customWidth="1"/>
    <col min="3848" max="3849" width="14" style="190" customWidth="1"/>
    <col min="3850" max="3850" width="13.33203125" style="190" customWidth="1"/>
    <col min="3851" max="3851" width="12.33203125" style="190" customWidth="1"/>
    <col min="3852" max="3852" width="14.33203125" style="190" customWidth="1"/>
    <col min="3853" max="3853" width="15.1640625" style="190" customWidth="1"/>
    <col min="3854" max="4096" width="9.33203125" style="190"/>
    <col min="4097" max="4097" width="5.83203125" style="190" customWidth="1"/>
    <col min="4098" max="4098" width="22.33203125" style="190" customWidth="1"/>
    <col min="4099" max="4099" width="13" style="190" customWidth="1"/>
    <col min="4100" max="4100" width="11" style="190" customWidth="1"/>
    <col min="4101" max="4101" width="15.5" style="190" customWidth="1"/>
    <col min="4102" max="4102" width="11.1640625" style="190" customWidth="1"/>
    <col min="4103" max="4103" width="13.33203125" style="190" customWidth="1"/>
    <col min="4104" max="4105" width="14" style="190" customWidth="1"/>
    <col min="4106" max="4106" width="13.33203125" style="190" customWidth="1"/>
    <col min="4107" max="4107" width="12.33203125" style="190" customWidth="1"/>
    <col min="4108" max="4108" width="14.33203125" style="190" customWidth="1"/>
    <col min="4109" max="4109" width="15.1640625" style="190" customWidth="1"/>
    <col min="4110" max="4352" width="9.33203125" style="190"/>
    <col min="4353" max="4353" width="5.83203125" style="190" customWidth="1"/>
    <col min="4354" max="4354" width="22.33203125" style="190" customWidth="1"/>
    <col min="4355" max="4355" width="13" style="190" customWidth="1"/>
    <col min="4356" max="4356" width="11" style="190" customWidth="1"/>
    <col min="4357" max="4357" width="15.5" style="190" customWidth="1"/>
    <col min="4358" max="4358" width="11.1640625" style="190" customWidth="1"/>
    <col min="4359" max="4359" width="13.33203125" style="190" customWidth="1"/>
    <col min="4360" max="4361" width="14" style="190" customWidth="1"/>
    <col min="4362" max="4362" width="13.33203125" style="190" customWidth="1"/>
    <col min="4363" max="4363" width="12.33203125" style="190" customWidth="1"/>
    <col min="4364" max="4364" width="14.33203125" style="190" customWidth="1"/>
    <col min="4365" max="4365" width="15.1640625" style="190" customWidth="1"/>
    <col min="4366" max="4608" width="9.33203125" style="190"/>
    <col min="4609" max="4609" width="5.83203125" style="190" customWidth="1"/>
    <col min="4610" max="4610" width="22.33203125" style="190" customWidth="1"/>
    <col min="4611" max="4611" width="13" style="190" customWidth="1"/>
    <col min="4612" max="4612" width="11" style="190" customWidth="1"/>
    <col min="4613" max="4613" width="15.5" style="190" customWidth="1"/>
    <col min="4614" max="4614" width="11.1640625" style="190" customWidth="1"/>
    <col min="4615" max="4615" width="13.33203125" style="190" customWidth="1"/>
    <col min="4616" max="4617" width="14" style="190" customWidth="1"/>
    <col min="4618" max="4618" width="13.33203125" style="190" customWidth="1"/>
    <col min="4619" max="4619" width="12.33203125" style="190" customWidth="1"/>
    <col min="4620" max="4620" width="14.33203125" style="190" customWidth="1"/>
    <col min="4621" max="4621" width="15.1640625" style="190" customWidth="1"/>
    <col min="4622" max="4864" width="9.33203125" style="190"/>
    <col min="4865" max="4865" width="5.83203125" style="190" customWidth="1"/>
    <col min="4866" max="4866" width="22.33203125" style="190" customWidth="1"/>
    <col min="4867" max="4867" width="13" style="190" customWidth="1"/>
    <col min="4868" max="4868" width="11" style="190" customWidth="1"/>
    <col min="4869" max="4869" width="15.5" style="190" customWidth="1"/>
    <col min="4870" max="4870" width="11.1640625" style="190" customWidth="1"/>
    <col min="4871" max="4871" width="13.33203125" style="190" customWidth="1"/>
    <col min="4872" max="4873" width="14" style="190" customWidth="1"/>
    <col min="4874" max="4874" width="13.33203125" style="190" customWidth="1"/>
    <col min="4875" max="4875" width="12.33203125" style="190" customWidth="1"/>
    <col min="4876" max="4876" width="14.33203125" style="190" customWidth="1"/>
    <col min="4877" max="4877" width="15.1640625" style="190" customWidth="1"/>
    <col min="4878" max="5120" width="9.33203125" style="190"/>
    <col min="5121" max="5121" width="5.83203125" style="190" customWidth="1"/>
    <col min="5122" max="5122" width="22.33203125" style="190" customWidth="1"/>
    <col min="5123" max="5123" width="13" style="190" customWidth="1"/>
    <col min="5124" max="5124" width="11" style="190" customWidth="1"/>
    <col min="5125" max="5125" width="15.5" style="190" customWidth="1"/>
    <col min="5126" max="5126" width="11.1640625" style="190" customWidth="1"/>
    <col min="5127" max="5127" width="13.33203125" style="190" customWidth="1"/>
    <col min="5128" max="5129" width="14" style="190" customWidth="1"/>
    <col min="5130" max="5130" width="13.33203125" style="190" customWidth="1"/>
    <col min="5131" max="5131" width="12.33203125" style="190" customWidth="1"/>
    <col min="5132" max="5132" width="14.33203125" style="190" customWidth="1"/>
    <col min="5133" max="5133" width="15.1640625" style="190" customWidth="1"/>
    <col min="5134" max="5376" width="9.33203125" style="190"/>
    <col min="5377" max="5377" width="5.83203125" style="190" customWidth="1"/>
    <col min="5378" max="5378" width="22.33203125" style="190" customWidth="1"/>
    <col min="5379" max="5379" width="13" style="190" customWidth="1"/>
    <col min="5380" max="5380" width="11" style="190" customWidth="1"/>
    <col min="5381" max="5381" width="15.5" style="190" customWidth="1"/>
    <col min="5382" max="5382" width="11.1640625" style="190" customWidth="1"/>
    <col min="5383" max="5383" width="13.33203125" style="190" customWidth="1"/>
    <col min="5384" max="5385" width="14" style="190" customWidth="1"/>
    <col min="5386" max="5386" width="13.33203125" style="190" customWidth="1"/>
    <col min="5387" max="5387" width="12.33203125" style="190" customWidth="1"/>
    <col min="5388" max="5388" width="14.33203125" style="190" customWidth="1"/>
    <col min="5389" max="5389" width="15.1640625" style="190" customWidth="1"/>
    <col min="5390" max="5632" width="9.33203125" style="190"/>
    <col min="5633" max="5633" width="5.83203125" style="190" customWidth="1"/>
    <col min="5634" max="5634" width="22.33203125" style="190" customWidth="1"/>
    <col min="5635" max="5635" width="13" style="190" customWidth="1"/>
    <col min="5636" max="5636" width="11" style="190" customWidth="1"/>
    <col min="5637" max="5637" width="15.5" style="190" customWidth="1"/>
    <col min="5638" max="5638" width="11.1640625" style="190" customWidth="1"/>
    <col min="5639" max="5639" width="13.33203125" style="190" customWidth="1"/>
    <col min="5640" max="5641" width="14" style="190" customWidth="1"/>
    <col min="5642" max="5642" width="13.33203125" style="190" customWidth="1"/>
    <col min="5643" max="5643" width="12.33203125" style="190" customWidth="1"/>
    <col min="5644" max="5644" width="14.33203125" style="190" customWidth="1"/>
    <col min="5645" max="5645" width="15.1640625" style="190" customWidth="1"/>
    <col min="5646" max="5888" width="9.33203125" style="190"/>
    <col min="5889" max="5889" width="5.83203125" style="190" customWidth="1"/>
    <col min="5890" max="5890" width="22.33203125" style="190" customWidth="1"/>
    <col min="5891" max="5891" width="13" style="190" customWidth="1"/>
    <col min="5892" max="5892" width="11" style="190" customWidth="1"/>
    <col min="5893" max="5893" width="15.5" style="190" customWidth="1"/>
    <col min="5894" max="5894" width="11.1640625" style="190" customWidth="1"/>
    <col min="5895" max="5895" width="13.33203125" style="190" customWidth="1"/>
    <col min="5896" max="5897" width="14" style="190" customWidth="1"/>
    <col min="5898" max="5898" width="13.33203125" style="190" customWidth="1"/>
    <col min="5899" max="5899" width="12.33203125" style="190" customWidth="1"/>
    <col min="5900" max="5900" width="14.33203125" style="190" customWidth="1"/>
    <col min="5901" max="5901" width="15.1640625" style="190" customWidth="1"/>
    <col min="5902" max="6144" width="9.33203125" style="190"/>
    <col min="6145" max="6145" width="5.83203125" style="190" customWidth="1"/>
    <col min="6146" max="6146" width="22.33203125" style="190" customWidth="1"/>
    <col min="6147" max="6147" width="13" style="190" customWidth="1"/>
    <col min="6148" max="6148" width="11" style="190" customWidth="1"/>
    <col min="6149" max="6149" width="15.5" style="190" customWidth="1"/>
    <col min="6150" max="6150" width="11.1640625" style="190" customWidth="1"/>
    <col min="6151" max="6151" width="13.33203125" style="190" customWidth="1"/>
    <col min="6152" max="6153" width="14" style="190" customWidth="1"/>
    <col min="6154" max="6154" width="13.33203125" style="190" customWidth="1"/>
    <col min="6155" max="6155" width="12.33203125" style="190" customWidth="1"/>
    <col min="6156" max="6156" width="14.33203125" style="190" customWidth="1"/>
    <col min="6157" max="6157" width="15.1640625" style="190" customWidth="1"/>
    <col min="6158" max="6400" width="9.33203125" style="190"/>
    <col min="6401" max="6401" width="5.83203125" style="190" customWidth="1"/>
    <col min="6402" max="6402" width="22.33203125" style="190" customWidth="1"/>
    <col min="6403" max="6403" width="13" style="190" customWidth="1"/>
    <col min="6404" max="6404" width="11" style="190" customWidth="1"/>
    <col min="6405" max="6405" width="15.5" style="190" customWidth="1"/>
    <col min="6406" max="6406" width="11.1640625" style="190" customWidth="1"/>
    <col min="6407" max="6407" width="13.33203125" style="190" customWidth="1"/>
    <col min="6408" max="6409" width="14" style="190" customWidth="1"/>
    <col min="6410" max="6410" width="13.33203125" style="190" customWidth="1"/>
    <col min="6411" max="6411" width="12.33203125" style="190" customWidth="1"/>
    <col min="6412" max="6412" width="14.33203125" style="190" customWidth="1"/>
    <col min="6413" max="6413" width="15.1640625" style="190" customWidth="1"/>
    <col min="6414" max="6656" width="9.33203125" style="190"/>
    <col min="6657" max="6657" width="5.83203125" style="190" customWidth="1"/>
    <col min="6658" max="6658" width="22.33203125" style="190" customWidth="1"/>
    <col min="6659" max="6659" width="13" style="190" customWidth="1"/>
    <col min="6660" max="6660" width="11" style="190" customWidth="1"/>
    <col min="6661" max="6661" width="15.5" style="190" customWidth="1"/>
    <col min="6662" max="6662" width="11.1640625" style="190" customWidth="1"/>
    <col min="6663" max="6663" width="13.33203125" style="190" customWidth="1"/>
    <col min="6664" max="6665" width="14" style="190" customWidth="1"/>
    <col min="6666" max="6666" width="13.33203125" style="190" customWidth="1"/>
    <col min="6667" max="6667" width="12.33203125" style="190" customWidth="1"/>
    <col min="6668" max="6668" width="14.33203125" style="190" customWidth="1"/>
    <col min="6669" max="6669" width="15.1640625" style="190" customWidth="1"/>
    <col min="6670" max="6912" width="9.33203125" style="190"/>
    <col min="6913" max="6913" width="5.83203125" style="190" customWidth="1"/>
    <col min="6914" max="6914" width="22.33203125" style="190" customWidth="1"/>
    <col min="6915" max="6915" width="13" style="190" customWidth="1"/>
    <col min="6916" max="6916" width="11" style="190" customWidth="1"/>
    <col min="6917" max="6917" width="15.5" style="190" customWidth="1"/>
    <col min="6918" max="6918" width="11.1640625" style="190" customWidth="1"/>
    <col min="6919" max="6919" width="13.33203125" style="190" customWidth="1"/>
    <col min="6920" max="6921" width="14" style="190" customWidth="1"/>
    <col min="6922" max="6922" width="13.33203125" style="190" customWidth="1"/>
    <col min="6923" max="6923" width="12.33203125" style="190" customWidth="1"/>
    <col min="6924" max="6924" width="14.33203125" style="190" customWidth="1"/>
    <col min="6925" max="6925" width="15.1640625" style="190" customWidth="1"/>
    <col min="6926" max="7168" width="9.33203125" style="190"/>
    <col min="7169" max="7169" width="5.83203125" style="190" customWidth="1"/>
    <col min="7170" max="7170" width="22.33203125" style="190" customWidth="1"/>
    <col min="7171" max="7171" width="13" style="190" customWidth="1"/>
    <col min="7172" max="7172" width="11" style="190" customWidth="1"/>
    <col min="7173" max="7173" width="15.5" style="190" customWidth="1"/>
    <col min="7174" max="7174" width="11.1640625" style="190" customWidth="1"/>
    <col min="7175" max="7175" width="13.33203125" style="190" customWidth="1"/>
    <col min="7176" max="7177" width="14" style="190" customWidth="1"/>
    <col min="7178" max="7178" width="13.33203125" style="190" customWidth="1"/>
    <col min="7179" max="7179" width="12.33203125" style="190" customWidth="1"/>
    <col min="7180" max="7180" width="14.33203125" style="190" customWidth="1"/>
    <col min="7181" max="7181" width="15.1640625" style="190" customWidth="1"/>
    <col min="7182" max="7424" width="9.33203125" style="190"/>
    <col min="7425" max="7425" width="5.83203125" style="190" customWidth="1"/>
    <col min="7426" max="7426" width="22.33203125" style="190" customWidth="1"/>
    <col min="7427" max="7427" width="13" style="190" customWidth="1"/>
    <col min="7428" max="7428" width="11" style="190" customWidth="1"/>
    <col min="7429" max="7429" width="15.5" style="190" customWidth="1"/>
    <col min="7430" max="7430" width="11.1640625" style="190" customWidth="1"/>
    <col min="7431" max="7431" width="13.33203125" style="190" customWidth="1"/>
    <col min="7432" max="7433" width="14" style="190" customWidth="1"/>
    <col min="7434" max="7434" width="13.33203125" style="190" customWidth="1"/>
    <col min="7435" max="7435" width="12.33203125" style="190" customWidth="1"/>
    <col min="7436" max="7436" width="14.33203125" style="190" customWidth="1"/>
    <col min="7437" max="7437" width="15.1640625" style="190" customWidth="1"/>
    <col min="7438" max="7680" width="9.33203125" style="190"/>
    <col min="7681" max="7681" width="5.83203125" style="190" customWidth="1"/>
    <col min="7682" max="7682" width="22.33203125" style="190" customWidth="1"/>
    <col min="7683" max="7683" width="13" style="190" customWidth="1"/>
    <col min="7684" max="7684" width="11" style="190" customWidth="1"/>
    <col min="7685" max="7685" width="15.5" style="190" customWidth="1"/>
    <col min="7686" max="7686" width="11.1640625" style="190" customWidth="1"/>
    <col min="7687" max="7687" width="13.33203125" style="190" customWidth="1"/>
    <col min="7688" max="7689" width="14" style="190" customWidth="1"/>
    <col min="7690" max="7690" width="13.33203125" style="190" customWidth="1"/>
    <col min="7691" max="7691" width="12.33203125" style="190" customWidth="1"/>
    <col min="7692" max="7692" width="14.33203125" style="190" customWidth="1"/>
    <col min="7693" max="7693" width="15.1640625" style="190" customWidth="1"/>
    <col min="7694" max="7936" width="9.33203125" style="190"/>
    <col min="7937" max="7937" width="5.83203125" style="190" customWidth="1"/>
    <col min="7938" max="7938" width="22.33203125" style="190" customWidth="1"/>
    <col min="7939" max="7939" width="13" style="190" customWidth="1"/>
    <col min="7940" max="7940" width="11" style="190" customWidth="1"/>
    <col min="7941" max="7941" width="15.5" style="190" customWidth="1"/>
    <col min="7942" max="7942" width="11.1640625" style="190" customWidth="1"/>
    <col min="7943" max="7943" width="13.33203125" style="190" customWidth="1"/>
    <col min="7944" max="7945" width="14" style="190" customWidth="1"/>
    <col min="7946" max="7946" width="13.33203125" style="190" customWidth="1"/>
    <col min="7947" max="7947" width="12.33203125" style="190" customWidth="1"/>
    <col min="7948" max="7948" width="14.33203125" style="190" customWidth="1"/>
    <col min="7949" max="7949" width="15.1640625" style="190" customWidth="1"/>
    <col min="7950" max="8192" width="9.33203125" style="190"/>
    <col min="8193" max="8193" width="5.83203125" style="190" customWidth="1"/>
    <col min="8194" max="8194" width="22.33203125" style="190" customWidth="1"/>
    <col min="8195" max="8195" width="13" style="190" customWidth="1"/>
    <col min="8196" max="8196" width="11" style="190" customWidth="1"/>
    <col min="8197" max="8197" width="15.5" style="190" customWidth="1"/>
    <col min="8198" max="8198" width="11.1640625" style="190" customWidth="1"/>
    <col min="8199" max="8199" width="13.33203125" style="190" customWidth="1"/>
    <col min="8200" max="8201" width="14" style="190" customWidth="1"/>
    <col min="8202" max="8202" width="13.33203125" style="190" customWidth="1"/>
    <col min="8203" max="8203" width="12.33203125" style="190" customWidth="1"/>
    <col min="8204" max="8204" width="14.33203125" style="190" customWidth="1"/>
    <col min="8205" max="8205" width="15.1640625" style="190" customWidth="1"/>
    <col min="8206" max="8448" width="9.33203125" style="190"/>
    <col min="8449" max="8449" width="5.83203125" style="190" customWidth="1"/>
    <col min="8450" max="8450" width="22.33203125" style="190" customWidth="1"/>
    <col min="8451" max="8451" width="13" style="190" customWidth="1"/>
    <col min="8452" max="8452" width="11" style="190" customWidth="1"/>
    <col min="8453" max="8453" width="15.5" style="190" customWidth="1"/>
    <col min="8454" max="8454" width="11.1640625" style="190" customWidth="1"/>
    <col min="8455" max="8455" width="13.33203125" style="190" customWidth="1"/>
    <col min="8456" max="8457" width="14" style="190" customWidth="1"/>
    <col min="8458" max="8458" width="13.33203125" style="190" customWidth="1"/>
    <col min="8459" max="8459" width="12.33203125" style="190" customWidth="1"/>
    <col min="8460" max="8460" width="14.33203125" style="190" customWidth="1"/>
    <col min="8461" max="8461" width="15.1640625" style="190" customWidth="1"/>
    <col min="8462" max="8704" width="9.33203125" style="190"/>
    <col min="8705" max="8705" width="5.83203125" style="190" customWidth="1"/>
    <col min="8706" max="8706" width="22.33203125" style="190" customWidth="1"/>
    <col min="8707" max="8707" width="13" style="190" customWidth="1"/>
    <col min="8708" max="8708" width="11" style="190" customWidth="1"/>
    <col min="8709" max="8709" width="15.5" style="190" customWidth="1"/>
    <col min="8710" max="8710" width="11.1640625" style="190" customWidth="1"/>
    <col min="8711" max="8711" width="13.33203125" style="190" customWidth="1"/>
    <col min="8712" max="8713" width="14" style="190" customWidth="1"/>
    <col min="8714" max="8714" width="13.33203125" style="190" customWidth="1"/>
    <col min="8715" max="8715" width="12.33203125" style="190" customWidth="1"/>
    <col min="8716" max="8716" width="14.33203125" style="190" customWidth="1"/>
    <col min="8717" max="8717" width="15.1640625" style="190" customWidth="1"/>
    <col min="8718" max="8960" width="9.33203125" style="190"/>
    <col min="8961" max="8961" width="5.83203125" style="190" customWidth="1"/>
    <col min="8962" max="8962" width="22.33203125" style="190" customWidth="1"/>
    <col min="8963" max="8963" width="13" style="190" customWidth="1"/>
    <col min="8964" max="8964" width="11" style="190" customWidth="1"/>
    <col min="8965" max="8965" width="15.5" style="190" customWidth="1"/>
    <col min="8966" max="8966" width="11.1640625" style="190" customWidth="1"/>
    <col min="8967" max="8967" width="13.33203125" style="190" customWidth="1"/>
    <col min="8968" max="8969" width="14" style="190" customWidth="1"/>
    <col min="8970" max="8970" width="13.33203125" style="190" customWidth="1"/>
    <col min="8971" max="8971" width="12.33203125" style="190" customWidth="1"/>
    <col min="8972" max="8972" width="14.33203125" style="190" customWidth="1"/>
    <col min="8973" max="8973" width="15.1640625" style="190" customWidth="1"/>
    <col min="8974" max="9216" width="9.33203125" style="190"/>
    <col min="9217" max="9217" width="5.83203125" style="190" customWidth="1"/>
    <col min="9218" max="9218" width="22.33203125" style="190" customWidth="1"/>
    <col min="9219" max="9219" width="13" style="190" customWidth="1"/>
    <col min="9220" max="9220" width="11" style="190" customWidth="1"/>
    <col min="9221" max="9221" width="15.5" style="190" customWidth="1"/>
    <col min="9222" max="9222" width="11.1640625" style="190" customWidth="1"/>
    <col min="9223" max="9223" width="13.33203125" style="190" customWidth="1"/>
    <col min="9224" max="9225" width="14" style="190" customWidth="1"/>
    <col min="9226" max="9226" width="13.33203125" style="190" customWidth="1"/>
    <col min="9227" max="9227" width="12.33203125" style="190" customWidth="1"/>
    <col min="9228" max="9228" width="14.33203125" style="190" customWidth="1"/>
    <col min="9229" max="9229" width="15.1640625" style="190" customWidth="1"/>
    <col min="9230" max="9472" width="9.33203125" style="190"/>
    <col min="9473" max="9473" width="5.83203125" style="190" customWidth="1"/>
    <col min="9474" max="9474" width="22.33203125" style="190" customWidth="1"/>
    <col min="9475" max="9475" width="13" style="190" customWidth="1"/>
    <col min="9476" max="9476" width="11" style="190" customWidth="1"/>
    <col min="9477" max="9477" width="15.5" style="190" customWidth="1"/>
    <col min="9478" max="9478" width="11.1640625" style="190" customWidth="1"/>
    <col min="9479" max="9479" width="13.33203125" style="190" customWidth="1"/>
    <col min="9480" max="9481" width="14" style="190" customWidth="1"/>
    <col min="9482" max="9482" width="13.33203125" style="190" customWidth="1"/>
    <col min="9483" max="9483" width="12.33203125" style="190" customWidth="1"/>
    <col min="9484" max="9484" width="14.33203125" style="190" customWidth="1"/>
    <col min="9485" max="9485" width="15.1640625" style="190" customWidth="1"/>
    <col min="9486" max="9728" width="9.33203125" style="190"/>
    <col min="9729" max="9729" width="5.83203125" style="190" customWidth="1"/>
    <col min="9730" max="9730" width="22.33203125" style="190" customWidth="1"/>
    <col min="9731" max="9731" width="13" style="190" customWidth="1"/>
    <col min="9732" max="9732" width="11" style="190" customWidth="1"/>
    <col min="9733" max="9733" width="15.5" style="190" customWidth="1"/>
    <col min="9734" max="9734" width="11.1640625" style="190" customWidth="1"/>
    <col min="9735" max="9735" width="13.33203125" style="190" customWidth="1"/>
    <col min="9736" max="9737" width="14" style="190" customWidth="1"/>
    <col min="9738" max="9738" width="13.33203125" style="190" customWidth="1"/>
    <col min="9739" max="9739" width="12.33203125" style="190" customWidth="1"/>
    <col min="9740" max="9740" width="14.33203125" style="190" customWidth="1"/>
    <col min="9741" max="9741" width="15.1640625" style="190" customWidth="1"/>
    <col min="9742" max="9984" width="9.33203125" style="190"/>
    <col min="9985" max="9985" width="5.83203125" style="190" customWidth="1"/>
    <col min="9986" max="9986" width="22.33203125" style="190" customWidth="1"/>
    <col min="9987" max="9987" width="13" style="190" customWidth="1"/>
    <col min="9988" max="9988" width="11" style="190" customWidth="1"/>
    <col min="9989" max="9989" width="15.5" style="190" customWidth="1"/>
    <col min="9990" max="9990" width="11.1640625" style="190" customWidth="1"/>
    <col min="9991" max="9991" width="13.33203125" style="190" customWidth="1"/>
    <col min="9992" max="9993" width="14" style="190" customWidth="1"/>
    <col min="9994" max="9994" width="13.33203125" style="190" customWidth="1"/>
    <col min="9995" max="9995" width="12.33203125" style="190" customWidth="1"/>
    <col min="9996" max="9996" width="14.33203125" style="190" customWidth="1"/>
    <col min="9997" max="9997" width="15.1640625" style="190" customWidth="1"/>
    <col min="9998" max="10240" width="9.33203125" style="190"/>
    <col min="10241" max="10241" width="5.83203125" style="190" customWidth="1"/>
    <col min="10242" max="10242" width="22.33203125" style="190" customWidth="1"/>
    <col min="10243" max="10243" width="13" style="190" customWidth="1"/>
    <col min="10244" max="10244" width="11" style="190" customWidth="1"/>
    <col min="10245" max="10245" width="15.5" style="190" customWidth="1"/>
    <col min="10246" max="10246" width="11.1640625" style="190" customWidth="1"/>
    <col min="10247" max="10247" width="13.33203125" style="190" customWidth="1"/>
    <col min="10248" max="10249" width="14" style="190" customWidth="1"/>
    <col min="10250" max="10250" width="13.33203125" style="190" customWidth="1"/>
    <col min="10251" max="10251" width="12.33203125" style="190" customWidth="1"/>
    <col min="10252" max="10252" width="14.33203125" style="190" customWidth="1"/>
    <col min="10253" max="10253" width="15.1640625" style="190" customWidth="1"/>
    <col min="10254" max="10496" width="9.33203125" style="190"/>
    <col min="10497" max="10497" width="5.83203125" style="190" customWidth="1"/>
    <col min="10498" max="10498" width="22.33203125" style="190" customWidth="1"/>
    <col min="10499" max="10499" width="13" style="190" customWidth="1"/>
    <col min="10500" max="10500" width="11" style="190" customWidth="1"/>
    <col min="10501" max="10501" width="15.5" style="190" customWidth="1"/>
    <col min="10502" max="10502" width="11.1640625" style="190" customWidth="1"/>
    <col min="10503" max="10503" width="13.33203125" style="190" customWidth="1"/>
    <col min="10504" max="10505" width="14" style="190" customWidth="1"/>
    <col min="10506" max="10506" width="13.33203125" style="190" customWidth="1"/>
    <col min="10507" max="10507" width="12.33203125" style="190" customWidth="1"/>
    <col min="10508" max="10508" width="14.33203125" style="190" customWidth="1"/>
    <col min="10509" max="10509" width="15.1640625" style="190" customWidth="1"/>
    <col min="10510" max="10752" width="9.33203125" style="190"/>
    <col min="10753" max="10753" width="5.83203125" style="190" customWidth="1"/>
    <col min="10754" max="10754" width="22.33203125" style="190" customWidth="1"/>
    <col min="10755" max="10755" width="13" style="190" customWidth="1"/>
    <col min="10756" max="10756" width="11" style="190" customWidth="1"/>
    <col min="10757" max="10757" width="15.5" style="190" customWidth="1"/>
    <col min="10758" max="10758" width="11.1640625" style="190" customWidth="1"/>
    <col min="10759" max="10759" width="13.33203125" style="190" customWidth="1"/>
    <col min="10760" max="10761" width="14" style="190" customWidth="1"/>
    <col min="10762" max="10762" width="13.33203125" style="190" customWidth="1"/>
    <col min="10763" max="10763" width="12.33203125" style="190" customWidth="1"/>
    <col min="10764" max="10764" width="14.33203125" style="190" customWidth="1"/>
    <col min="10765" max="10765" width="15.1640625" style="190" customWidth="1"/>
    <col min="10766" max="11008" width="9.33203125" style="190"/>
    <col min="11009" max="11009" width="5.83203125" style="190" customWidth="1"/>
    <col min="11010" max="11010" width="22.33203125" style="190" customWidth="1"/>
    <col min="11011" max="11011" width="13" style="190" customWidth="1"/>
    <col min="11012" max="11012" width="11" style="190" customWidth="1"/>
    <col min="11013" max="11013" width="15.5" style="190" customWidth="1"/>
    <col min="11014" max="11014" width="11.1640625" style="190" customWidth="1"/>
    <col min="11015" max="11015" width="13.33203125" style="190" customWidth="1"/>
    <col min="11016" max="11017" width="14" style="190" customWidth="1"/>
    <col min="11018" max="11018" width="13.33203125" style="190" customWidth="1"/>
    <col min="11019" max="11019" width="12.33203125" style="190" customWidth="1"/>
    <col min="11020" max="11020" width="14.33203125" style="190" customWidth="1"/>
    <col min="11021" max="11021" width="15.1640625" style="190" customWidth="1"/>
    <col min="11022" max="11264" width="9.33203125" style="190"/>
    <col min="11265" max="11265" width="5.83203125" style="190" customWidth="1"/>
    <col min="11266" max="11266" width="22.33203125" style="190" customWidth="1"/>
    <col min="11267" max="11267" width="13" style="190" customWidth="1"/>
    <col min="11268" max="11268" width="11" style="190" customWidth="1"/>
    <col min="11269" max="11269" width="15.5" style="190" customWidth="1"/>
    <col min="11270" max="11270" width="11.1640625" style="190" customWidth="1"/>
    <col min="11271" max="11271" width="13.33203125" style="190" customWidth="1"/>
    <col min="11272" max="11273" width="14" style="190" customWidth="1"/>
    <col min="11274" max="11274" width="13.33203125" style="190" customWidth="1"/>
    <col min="11275" max="11275" width="12.33203125" style="190" customWidth="1"/>
    <col min="11276" max="11276" width="14.33203125" style="190" customWidth="1"/>
    <col min="11277" max="11277" width="15.1640625" style="190" customWidth="1"/>
    <col min="11278" max="11520" width="9.33203125" style="190"/>
    <col min="11521" max="11521" width="5.83203125" style="190" customWidth="1"/>
    <col min="11522" max="11522" width="22.33203125" style="190" customWidth="1"/>
    <col min="11523" max="11523" width="13" style="190" customWidth="1"/>
    <col min="11524" max="11524" width="11" style="190" customWidth="1"/>
    <col min="11525" max="11525" width="15.5" style="190" customWidth="1"/>
    <col min="11526" max="11526" width="11.1640625" style="190" customWidth="1"/>
    <col min="11527" max="11527" width="13.33203125" style="190" customWidth="1"/>
    <col min="11528" max="11529" width="14" style="190" customWidth="1"/>
    <col min="11530" max="11530" width="13.33203125" style="190" customWidth="1"/>
    <col min="11531" max="11531" width="12.33203125" style="190" customWidth="1"/>
    <col min="11532" max="11532" width="14.33203125" style="190" customWidth="1"/>
    <col min="11533" max="11533" width="15.1640625" style="190" customWidth="1"/>
    <col min="11534" max="11776" width="9.33203125" style="190"/>
    <col min="11777" max="11777" width="5.83203125" style="190" customWidth="1"/>
    <col min="11778" max="11778" width="22.33203125" style="190" customWidth="1"/>
    <col min="11779" max="11779" width="13" style="190" customWidth="1"/>
    <col min="11780" max="11780" width="11" style="190" customWidth="1"/>
    <col min="11781" max="11781" width="15.5" style="190" customWidth="1"/>
    <col min="11782" max="11782" width="11.1640625" style="190" customWidth="1"/>
    <col min="11783" max="11783" width="13.33203125" style="190" customWidth="1"/>
    <col min="11784" max="11785" width="14" style="190" customWidth="1"/>
    <col min="11786" max="11786" width="13.33203125" style="190" customWidth="1"/>
    <col min="11787" max="11787" width="12.33203125" style="190" customWidth="1"/>
    <col min="11788" max="11788" width="14.33203125" style="190" customWidth="1"/>
    <col min="11789" max="11789" width="15.1640625" style="190" customWidth="1"/>
    <col min="11790" max="12032" width="9.33203125" style="190"/>
    <col min="12033" max="12033" width="5.83203125" style="190" customWidth="1"/>
    <col min="12034" max="12034" width="22.33203125" style="190" customWidth="1"/>
    <col min="12035" max="12035" width="13" style="190" customWidth="1"/>
    <col min="12036" max="12036" width="11" style="190" customWidth="1"/>
    <col min="12037" max="12037" width="15.5" style="190" customWidth="1"/>
    <col min="12038" max="12038" width="11.1640625" style="190" customWidth="1"/>
    <col min="12039" max="12039" width="13.33203125" style="190" customWidth="1"/>
    <col min="12040" max="12041" width="14" style="190" customWidth="1"/>
    <col min="12042" max="12042" width="13.33203125" style="190" customWidth="1"/>
    <col min="12043" max="12043" width="12.33203125" style="190" customWidth="1"/>
    <col min="12044" max="12044" width="14.33203125" style="190" customWidth="1"/>
    <col min="12045" max="12045" width="15.1640625" style="190" customWidth="1"/>
    <col min="12046" max="12288" width="9.33203125" style="190"/>
    <col min="12289" max="12289" width="5.83203125" style="190" customWidth="1"/>
    <col min="12290" max="12290" width="22.33203125" style="190" customWidth="1"/>
    <col min="12291" max="12291" width="13" style="190" customWidth="1"/>
    <col min="12292" max="12292" width="11" style="190" customWidth="1"/>
    <col min="12293" max="12293" width="15.5" style="190" customWidth="1"/>
    <col min="12294" max="12294" width="11.1640625" style="190" customWidth="1"/>
    <col min="12295" max="12295" width="13.33203125" style="190" customWidth="1"/>
    <col min="12296" max="12297" width="14" style="190" customWidth="1"/>
    <col min="12298" max="12298" width="13.33203125" style="190" customWidth="1"/>
    <col min="12299" max="12299" width="12.33203125" style="190" customWidth="1"/>
    <col min="12300" max="12300" width="14.33203125" style="190" customWidth="1"/>
    <col min="12301" max="12301" width="15.1640625" style="190" customWidth="1"/>
    <col min="12302" max="12544" width="9.33203125" style="190"/>
    <col min="12545" max="12545" width="5.83203125" style="190" customWidth="1"/>
    <col min="12546" max="12546" width="22.33203125" style="190" customWidth="1"/>
    <col min="12547" max="12547" width="13" style="190" customWidth="1"/>
    <col min="12548" max="12548" width="11" style="190" customWidth="1"/>
    <col min="12549" max="12549" width="15.5" style="190" customWidth="1"/>
    <col min="12550" max="12550" width="11.1640625" style="190" customWidth="1"/>
    <col min="12551" max="12551" width="13.33203125" style="190" customWidth="1"/>
    <col min="12552" max="12553" width="14" style="190" customWidth="1"/>
    <col min="12554" max="12554" width="13.33203125" style="190" customWidth="1"/>
    <col min="12555" max="12555" width="12.33203125" style="190" customWidth="1"/>
    <col min="12556" max="12556" width="14.33203125" style="190" customWidth="1"/>
    <col min="12557" max="12557" width="15.1640625" style="190" customWidth="1"/>
    <col min="12558" max="12800" width="9.33203125" style="190"/>
    <col min="12801" max="12801" width="5.83203125" style="190" customWidth="1"/>
    <col min="12802" max="12802" width="22.33203125" style="190" customWidth="1"/>
    <col min="12803" max="12803" width="13" style="190" customWidth="1"/>
    <col min="12804" max="12804" width="11" style="190" customWidth="1"/>
    <col min="12805" max="12805" width="15.5" style="190" customWidth="1"/>
    <col min="12806" max="12806" width="11.1640625" style="190" customWidth="1"/>
    <col min="12807" max="12807" width="13.33203125" style="190" customWidth="1"/>
    <col min="12808" max="12809" width="14" style="190" customWidth="1"/>
    <col min="12810" max="12810" width="13.33203125" style="190" customWidth="1"/>
    <col min="12811" max="12811" width="12.33203125" style="190" customWidth="1"/>
    <col min="12812" max="12812" width="14.33203125" style="190" customWidth="1"/>
    <col min="12813" max="12813" width="15.1640625" style="190" customWidth="1"/>
    <col min="12814" max="13056" width="9.33203125" style="190"/>
    <col min="13057" max="13057" width="5.83203125" style="190" customWidth="1"/>
    <col min="13058" max="13058" width="22.33203125" style="190" customWidth="1"/>
    <col min="13059" max="13059" width="13" style="190" customWidth="1"/>
    <col min="13060" max="13060" width="11" style="190" customWidth="1"/>
    <col min="13061" max="13061" width="15.5" style="190" customWidth="1"/>
    <col min="13062" max="13062" width="11.1640625" style="190" customWidth="1"/>
    <col min="13063" max="13063" width="13.33203125" style="190" customWidth="1"/>
    <col min="13064" max="13065" width="14" style="190" customWidth="1"/>
    <col min="13066" max="13066" width="13.33203125" style="190" customWidth="1"/>
    <col min="13067" max="13067" width="12.33203125" style="190" customWidth="1"/>
    <col min="13068" max="13068" width="14.33203125" style="190" customWidth="1"/>
    <col min="13069" max="13069" width="15.1640625" style="190" customWidth="1"/>
    <col min="13070" max="13312" width="9.33203125" style="190"/>
    <col min="13313" max="13313" width="5.83203125" style="190" customWidth="1"/>
    <col min="13314" max="13314" width="22.33203125" style="190" customWidth="1"/>
    <col min="13315" max="13315" width="13" style="190" customWidth="1"/>
    <col min="13316" max="13316" width="11" style="190" customWidth="1"/>
    <col min="13317" max="13317" width="15.5" style="190" customWidth="1"/>
    <col min="13318" max="13318" width="11.1640625" style="190" customWidth="1"/>
    <col min="13319" max="13319" width="13.33203125" style="190" customWidth="1"/>
    <col min="13320" max="13321" width="14" style="190" customWidth="1"/>
    <col min="13322" max="13322" width="13.33203125" style="190" customWidth="1"/>
    <col min="13323" max="13323" width="12.33203125" style="190" customWidth="1"/>
    <col min="13324" max="13324" width="14.33203125" style="190" customWidth="1"/>
    <col min="13325" max="13325" width="15.1640625" style="190" customWidth="1"/>
    <col min="13326" max="13568" width="9.33203125" style="190"/>
    <col min="13569" max="13569" width="5.83203125" style="190" customWidth="1"/>
    <col min="13570" max="13570" width="22.33203125" style="190" customWidth="1"/>
    <col min="13571" max="13571" width="13" style="190" customWidth="1"/>
    <col min="13572" max="13572" width="11" style="190" customWidth="1"/>
    <col min="13573" max="13573" width="15.5" style="190" customWidth="1"/>
    <col min="13574" max="13574" width="11.1640625" style="190" customWidth="1"/>
    <col min="13575" max="13575" width="13.33203125" style="190" customWidth="1"/>
    <col min="13576" max="13577" width="14" style="190" customWidth="1"/>
    <col min="13578" max="13578" width="13.33203125" style="190" customWidth="1"/>
    <col min="13579" max="13579" width="12.33203125" style="190" customWidth="1"/>
    <col min="13580" max="13580" width="14.33203125" style="190" customWidth="1"/>
    <col min="13581" max="13581" width="15.1640625" style="190" customWidth="1"/>
    <col min="13582" max="13824" width="9.33203125" style="190"/>
    <col min="13825" max="13825" width="5.83203125" style="190" customWidth="1"/>
    <col min="13826" max="13826" width="22.33203125" style="190" customWidth="1"/>
    <col min="13827" max="13827" width="13" style="190" customWidth="1"/>
    <col min="13828" max="13828" width="11" style="190" customWidth="1"/>
    <col min="13829" max="13829" width="15.5" style="190" customWidth="1"/>
    <col min="13830" max="13830" width="11.1640625" style="190" customWidth="1"/>
    <col min="13831" max="13831" width="13.33203125" style="190" customWidth="1"/>
    <col min="13832" max="13833" width="14" style="190" customWidth="1"/>
    <col min="13834" max="13834" width="13.33203125" style="190" customWidth="1"/>
    <col min="13835" max="13835" width="12.33203125" style="190" customWidth="1"/>
    <col min="13836" max="13836" width="14.33203125" style="190" customWidth="1"/>
    <col min="13837" max="13837" width="15.1640625" style="190" customWidth="1"/>
    <col min="13838" max="14080" width="9.33203125" style="190"/>
    <col min="14081" max="14081" width="5.83203125" style="190" customWidth="1"/>
    <col min="14082" max="14082" width="22.33203125" style="190" customWidth="1"/>
    <col min="14083" max="14083" width="13" style="190" customWidth="1"/>
    <col min="14084" max="14084" width="11" style="190" customWidth="1"/>
    <col min="14085" max="14085" width="15.5" style="190" customWidth="1"/>
    <col min="14086" max="14086" width="11.1640625" style="190" customWidth="1"/>
    <col min="14087" max="14087" width="13.33203125" style="190" customWidth="1"/>
    <col min="14088" max="14089" width="14" style="190" customWidth="1"/>
    <col min="14090" max="14090" width="13.33203125" style="190" customWidth="1"/>
    <col min="14091" max="14091" width="12.33203125" style="190" customWidth="1"/>
    <col min="14092" max="14092" width="14.33203125" style="190" customWidth="1"/>
    <col min="14093" max="14093" width="15.1640625" style="190" customWidth="1"/>
    <col min="14094" max="14336" width="9.33203125" style="190"/>
    <col min="14337" max="14337" width="5.83203125" style="190" customWidth="1"/>
    <col min="14338" max="14338" width="22.33203125" style="190" customWidth="1"/>
    <col min="14339" max="14339" width="13" style="190" customWidth="1"/>
    <col min="14340" max="14340" width="11" style="190" customWidth="1"/>
    <col min="14341" max="14341" width="15.5" style="190" customWidth="1"/>
    <col min="14342" max="14342" width="11.1640625" style="190" customWidth="1"/>
    <col min="14343" max="14343" width="13.33203125" style="190" customWidth="1"/>
    <col min="14344" max="14345" width="14" style="190" customWidth="1"/>
    <col min="14346" max="14346" width="13.33203125" style="190" customWidth="1"/>
    <col min="14347" max="14347" width="12.33203125" style="190" customWidth="1"/>
    <col min="14348" max="14348" width="14.33203125" style="190" customWidth="1"/>
    <col min="14349" max="14349" width="15.1640625" style="190" customWidth="1"/>
    <col min="14350" max="14592" width="9.33203125" style="190"/>
    <col min="14593" max="14593" width="5.83203125" style="190" customWidth="1"/>
    <col min="14594" max="14594" width="22.33203125" style="190" customWidth="1"/>
    <col min="14595" max="14595" width="13" style="190" customWidth="1"/>
    <col min="14596" max="14596" width="11" style="190" customWidth="1"/>
    <col min="14597" max="14597" width="15.5" style="190" customWidth="1"/>
    <col min="14598" max="14598" width="11.1640625" style="190" customWidth="1"/>
    <col min="14599" max="14599" width="13.33203125" style="190" customWidth="1"/>
    <col min="14600" max="14601" width="14" style="190" customWidth="1"/>
    <col min="14602" max="14602" width="13.33203125" style="190" customWidth="1"/>
    <col min="14603" max="14603" width="12.33203125" style="190" customWidth="1"/>
    <col min="14604" max="14604" width="14.33203125" style="190" customWidth="1"/>
    <col min="14605" max="14605" width="15.1640625" style="190" customWidth="1"/>
    <col min="14606" max="14848" width="9.33203125" style="190"/>
    <col min="14849" max="14849" width="5.83203125" style="190" customWidth="1"/>
    <col min="14850" max="14850" width="22.33203125" style="190" customWidth="1"/>
    <col min="14851" max="14851" width="13" style="190" customWidth="1"/>
    <col min="14852" max="14852" width="11" style="190" customWidth="1"/>
    <col min="14853" max="14853" width="15.5" style="190" customWidth="1"/>
    <col min="14854" max="14854" width="11.1640625" style="190" customWidth="1"/>
    <col min="14855" max="14855" width="13.33203125" style="190" customWidth="1"/>
    <col min="14856" max="14857" width="14" style="190" customWidth="1"/>
    <col min="14858" max="14858" width="13.33203125" style="190" customWidth="1"/>
    <col min="14859" max="14859" width="12.33203125" style="190" customWidth="1"/>
    <col min="14860" max="14860" width="14.33203125" style="190" customWidth="1"/>
    <col min="14861" max="14861" width="15.1640625" style="190" customWidth="1"/>
    <col min="14862" max="15104" width="9.33203125" style="190"/>
    <col min="15105" max="15105" width="5.83203125" style="190" customWidth="1"/>
    <col min="15106" max="15106" width="22.33203125" style="190" customWidth="1"/>
    <col min="15107" max="15107" width="13" style="190" customWidth="1"/>
    <col min="15108" max="15108" width="11" style="190" customWidth="1"/>
    <col min="15109" max="15109" width="15.5" style="190" customWidth="1"/>
    <col min="15110" max="15110" width="11.1640625" style="190" customWidth="1"/>
    <col min="15111" max="15111" width="13.33203125" style="190" customWidth="1"/>
    <col min="15112" max="15113" width="14" style="190" customWidth="1"/>
    <col min="15114" max="15114" width="13.33203125" style="190" customWidth="1"/>
    <col min="15115" max="15115" width="12.33203125" style="190" customWidth="1"/>
    <col min="15116" max="15116" width="14.33203125" style="190" customWidth="1"/>
    <col min="15117" max="15117" width="15.1640625" style="190" customWidth="1"/>
    <col min="15118" max="15360" width="9.33203125" style="190"/>
    <col min="15361" max="15361" width="5.83203125" style="190" customWidth="1"/>
    <col min="15362" max="15362" width="22.33203125" style="190" customWidth="1"/>
    <col min="15363" max="15363" width="13" style="190" customWidth="1"/>
    <col min="15364" max="15364" width="11" style="190" customWidth="1"/>
    <col min="15365" max="15365" width="15.5" style="190" customWidth="1"/>
    <col min="15366" max="15366" width="11.1640625" style="190" customWidth="1"/>
    <col min="15367" max="15367" width="13.33203125" style="190" customWidth="1"/>
    <col min="15368" max="15369" width="14" style="190" customWidth="1"/>
    <col min="15370" max="15370" width="13.33203125" style="190" customWidth="1"/>
    <col min="15371" max="15371" width="12.33203125" style="190" customWidth="1"/>
    <col min="15372" max="15372" width="14.33203125" style="190" customWidth="1"/>
    <col min="15373" max="15373" width="15.1640625" style="190" customWidth="1"/>
    <col min="15374" max="15616" width="9.33203125" style="190"/>
    <col min="15617" max="15617" width="5.83203125" style="190" customWidth="1"/>
    <col min="15618" max="15618" width="22.33203125" style="190" customWidth="1"/>
    <col min="15619" max="15619" width="13" style="190" customWidth="1"/>
    <col min="15620" max="15620" width="11" style="190" customWidth="1"/>
    <col min="15621" max="15621" width="15.5" style="190" customWidth="1"/>
    <col min="15622" max="15622" width="11.1640625" style="190" customWidth="1"/>
    <col min="15623" max="15623" width="13.33203125" style="190" customWidth="1"/>
    <col min="15624" max="15625" width="14" style="190" customWidth="1"/>
    <col min="15626" max="15626" width="13.33203125" style="190" customWidth="1"/>
    <col min="15627" max="15627" width="12.33203125" style="190" customWidth="1"/>
    <col min="15628" max="15628" width="14.33203125" style="190" customWidth="1"/>
    <col min="15629" max="15629" width="15.1640625" style="190" customWidth="1"/>
    <col min="15630" max="15872" width="9.33203125" style="190"/>
    <col min="15873" max="15873" width="5.83203125" style="190" customWidth="1"/>
    <col min="15874" max="15874" width="22.33203125" style="190" customWidth="1"/>
    <col min="15875" max="15875" width="13" style="190" customWidth="1"/>
    <col min="15876" max="15876" width="11" style="190" customWidth="1"/>
    <col min="15877" max="15877" width="15.5" style="190" customWidth="1"/>
    <col min="15878" max="15878" width="11.1640625" style="190" customWidth="1"/>
    <col min="15879" max="15879" width="13.33203125" style="190" customWidth="1"/>
    <col min="15880" max="15881" width="14" style="190" customWidth="1"/>
    <col min="15882" max="15882" width="13.33203125" style="190" customWidth="1"/>
    <col min="15883" max="15883" width="12.33203125" style="190" customWidth="1"/>
    <col min="15884" max="15884" width="14.33203125" style="190" customWidth="1"/>
    <col min="15885" max="15885" width="15.1640625" style="190" customWidth="1"/>
    <col min="15886" max="16128" width="9.33203125" style="190"/>
    <col min="16129" max="16129" width="5.83203125" style="190" customWidth="1"/>
    <col min="16130" max="16130" width="22.33203125" style="190" customWidth="1"/>
    <col min="16131" max="16131" width="13" style="190" customWidth="1"/>
    <col min="16132" max="16132" width="11" style="190" customWidth="1"/>
    <col min="16133" max="16133" width="15.5" style="190" customWidth="1"/>
    <col min="16134" max="16134" width="11.1640625" style="190" customWidth="1"/>
    <col min="16135" max="16135" width="13.33203125" style="190" customWidth="1"/>
    <col min="16136" max="16137" width="14" style="190" customWidth="1"/>
    <col min="16138" max="16138" width="13.33203125" style="190" customWidth="1"/>
    <col min="16139" max="16139" width="12.33203125" style="190" customWidth="1"/>
    <col min="16140" max="16140" width="14.33203125" style="190" customWidth="1"/>
    <col min="16141" max="16141" width="15.1640625" style="190" customWidth="1"/>
    <col min="16142" max="16384" width="9.33203125" style="190"/>
  </cols>
  <sheetData>
    <row r="1" spans="1:13" ht="33" customHeight="1" x14ac:dyDescent="0.2">
      <c r="A1" s="1353" t="s">
        <v>698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</row>
    <row r="2" spans="1:13" ht="15" x14ac:dyDescent="0.2">
      <c r="A2" s="191"/>
      <c r="B2" s="192"/>
      <c r="C2" s="192"/>
      <c r="D2" s="193"/>
      <c r="E2" s="194"/>
      <c r="F2" s="194"/>
      <c r="G2" s="195"/>
      <c r="H2" s="195"/>
      <c r="I2" s="194"/>
    </row>
    <row r="3" spans="1:13" ht="15" x14ac:dyDescent="0.2">
      <c r="A3" s="191"/>
      <c r="B3" s="196"/>
      <c r="C3" s="196"/>
      <c r="D3" s="197"/>
      <c r="E3" s="193"/>
      <c r="F3" s="193"/>
      <c r="G3" s="193"/>
      <c r="H3" s="193"/>
      <c r="I3" s="193"/>
      <c r="K3" s="1356" t="s">
        <v>722</v>
      </c>
      <c r="L3" s="1356"/>
      <c r="M3" s="1356"/>
    </row>
    <row r="4" spans="1:13" s="204" customFormat="1" ht="75.75" customHeight="1" x14ac:dyDescent="0.2">
      <c r="A4" s="198" t="s">
        <v>406</v>
      </c>
      <c r="B4" s="199" t="s">
        <v>445</v>
      </c>
      <c r="C4" s="199" t="s">
        <v>446</v>
      </c>
      <c r="D4" s="199" t="s">
        <v>452</v>
      </c>
      <c r="E4" s="199" t="s">
        <v>206</v>
      </c>
      <c r="F4" s="199" t="s">
        <v>453</v>
      </c>
      <c r="G4" s="200" t="s">
        <v>210</v>
      </c>
      <c r="H4" s="200" t="s">
        <v>454</v>
      </c>
      <c r="I4" s="200" t="s">
        <v>231</v>
      </c>
      <c r="J4" s="202" t="s">
        <v>233</v>
      </c>
      <c r="K4" s="201" t="s">
        <v>235</v>
      </c>
      <c r="L4" s="202" t="s">
        <v>455</v>
      </c>
      <c r="M4" s="203" t="s">
        <v>456</v>
      </c>
    </row>
    <row r="5" spans="1:13" ht="25.15" customHeight="1" x14ac:dyDescent="0.2">
      <c r="A5" s="1179" t="s">
        <v>10</v>
      </c>
      <c r="B5" s="1230" t="s">
        <v>700</v>
      </c>
      <c r="C5" s="1180" t="s">
        <v>701</v>
      </c>
      <c r="D5" s="1231">
        <v>5443922</v>
      </c>
      <c r="E5" s="1232">
        <v>1239430</v>
      </c>
      <c r="F5" s="1232">
        <v>1190000</v>
      </c>
      <c r="G5" s="1233">
        <v>0</v>
      </c>
      <c r="H5" s="1233">
        <v>3000000</v>
      </c>
      <c r="I5" s="1232">
        <v>0</v>
      </c>
      <c r="J5" s="1234"/>
      <c r="K5" s="1234"/>
      <c r="L5" s="1234"/>
      <c r="M5" s="1235">
        <f>SUM(D5:L5)</f>
        <v>10873352</v>
      </c>
    </row>
    <row r="6" spans="1:13" ht="25.15" customHeight="1" x14ac:dyDescent="0.2">
      <c r="A6" s="205"/>
      <c r="B6" s="206" t="s">
        <v>753</v>
      </c>
      <c r="C6" s="207"/>
      <c r="D6" s="220"/>
      <c r="E6" s="221"/>
      <c r="F6" s="221">
        <v>60000</v>
      </c>
      <c r="G6" s="222"/>
      <c r="H6" s="222"/>
      <c r="I6" s="221"/>
      <c r="J6" s="223"/>
      <c r="K6" s="223"/>
      <c r="L6" s="223"/>
      <c r="M6" s="825">
        <v>60000</v>
      </c>
    </row>
    <row r="7" spans="1:13" ht="25.15" customHeight="1" x14ac:dyDescent="0.2">
      <c r="A7" s="205"/>
      <c r="B7" s="826" t="s">
        <v>752</v>
      </c>
      <c r="C7" s="632"/>
      <c r="D7" s="633">
        <f>D5+D6</f>
        <v>5443922</v>
      </c>
      <c r="E7" s="633">
        <f t="shared" ref="E7:M7" si="0">E5+E6</f>
        <v>1239430</v>
      </c>
      <c r="F7" s="633">
        <f t="shared" si="0"/>
        <v>1250000</v>
      </c>
      <c r="G7" s="633">
        <f t="shared" si="0"/>
        <v>0</v>
      </c>
      <c r="H7" s="633">
        <f t="shared" si="0"/>
        <v>3000000</v>
      </c>
      <c r="I7" s="633">
        <f t="shared" si="0"/>
        <v>0</v>
      </c>
      <c r="J7" s="633">
        <f t="shared" si="0"/>
        <v>0</v>
      </c>
      <c r="K7" s="633">
        <f t="shared" si="0"/>
        <v>0</v>
      </c>
      <c r="L7" s="633">
        <f t="shared" si="0"/>
        <v>0</v>
      </c>
      <c r="M7" s="827">
        <f t="shared" si="0"/>
        <v>10933352</v>
      </c>
    </row>
    <row r="8" spans="1:13" ht="25.15" customHeight="1" x14ac:dyDescent="0.2">
      <c r="A8" s="631" t="s">
        <v>13</v>
      </c>
      <c r="B8" s="826" t="s">
        <v>702</v>
      </c>
      <c r="C8" s="632" t="s">
        <v>683</v>
      </c>
      <c r="D8" s="633"/>
      <c r="E8" s="634"/>
      <c r="F8" s="634"/>
      <c r="G8" s="635"/>
      <c r="H8" s="635"/>
      <c r="I8" s="634"/>
      <c r="J8" s="636"/>
      <c r="K8" s="636"/>
      <c r="L8" s="1195">
        <v>20148335</v>
      </c>
      <c r="M8" s="1196">
        <f t="shared" ref="M8:M38" si="1">SUM(D8:L8)</f>
        <v>20148335</v>
      </c>
    </row>
    <row r="9" spans="1:13" ht="25.15" customHeight="1" x14ac:dyDescent="0.2">
      <c r="A9" s="205"/>
      <c r="B9" s="206" t="s">
        <v>753</v>
      </c>
      <c r="C9" s="207"/>
      <c r="D9" s="633"/>
      <c r="E9" s="221"/>
      <c r="F9" s="221"/>
      <c r="G9" s="222"/>
      <c r="H9" s="222"/>
      <c r="I9" s="221"/>
      <c r="J9" s="223"/>
      <c r="K9" s="223"/>
      <c r="L9" s="828">
        <v>619968</v>
      </c>
      <c r="M9" s="825">
        <v>619968</v>
      </c>
    </row>
    <row r="10" spans="1:13" ht="25.15" customHeight="1" x14ac:dyDescent="0.2">
      <c r="A10" s="205"/>
      <c r="B10" s="826" t="s">
        <v>752</v>
      </c>
      <c r="C10" s="632"/>
      <c r="D10" s="633">
        <f>D8+D9</f>
        <v>0</v>
      </c>
      <c r="E10" s="633">
        <f t="shared" ref="E10:M10" si="2">E8+E9</f>
        <v>0</v>
      </c>
      <c r="F10" s="633">
        <f t="shared" si="2"/>
        <v>0</v>
      </c>
      <c r="G10" s="633">
        <f t="shared" si="2"/>
        <v>0</v>
      </c>
      <c r="H10" s="633">
        <f t="shared" si="2"/>
        <v>0</v>
      </c>
      <c r="I10" s="633">
        <f t="shared" si="2"/>
        <v>0</v>
      </c>
      <c r="J10" s="633">
        <f t="shared" si="2"/>
        <v>0</v>
      </c>
      <c r="K10" s="633">
        <f t="shared" si="2"/>
        <v>0</v>
      </c>
      <c r="L10" s="633">
        <f t="shared" si="2"/>
        <v>20768303</v>
      </c>
      <c r="M10" s="827">
        <f t="shared" si="2"/>
        <v>20768303</v>
      </c>
    </row>
    <row r="11" spans="1:13" ht="25.15" customHeight="1" x14ac:dyDescent="0.2">
      <c r="A11" s="631" t="s">
        <v>16</v>
      </c>
      <c r="B11" s="826" t="s">
        <v>684</v>
      </c>
      <c r="C11" s="632" t="s">
        <v>685</v>
      </c>
      <c r="D11" s="633">
        <v>2721221</v>
      </c>
      <c r="E11" s="634">
        <v>356819</v>
      </c>
      <c r="F11" s="634"/>
      <c r="G11" s="635"/>
      <c r="H11" s="635"/>
      <c r="I11" s="634"/>
      <c r="J11" s="636"/>
      <c r="K11" s="636"/>
      <c r="L11" s="636"/>
      <c r="M11" s="1196">
        <f t="shared" si="1"/>
        <v>3078040</v>
      </c>
    </row>
    <row r="12" spans="1:13" ht="25.15" customHeight="1" x14ac:dyDescent="0.2">
      <c r="A12" s="205"/>
      <c r="B12" s="206" t="s">
        <v>753</v>
      </c>
      <c r="C12" s="207"/>
      <c r="D12" s="220">
        <v>7904194</v>
      </c>
      <c r="E12" s="221">
        <v>854326</v>
      </c>
      <c r="F12" s="221">
        <v>5712397</v>
      </c>
      <c r="G12" s="222"/>
      <c r="H12" s="222"/>
      <c r="I12" s="221"/>
      <c r="J12" s="223"/>
      <c r="K12" s="223"/>
      <c r="L12" s="223"/>
      <c r="M12" s="825">
        <f t="shared" si="1"/>
        <v>14470917</v>
      </c>
    </row>
    <row r="13" spans="1:13" ht="25.15" customHeight="1" x14ac:dyDescent="0.2">
      <c r="A13" s="205"/>
      <c r="B13" s="826" t="s">
        <v>752</v>
      </c>
      <c r="C13" s="632"/>
      <c r="D13" s="633">
        <f>D11+D12</f>
        <v>10625415</v>
      </c>
      <c r="E13" s="633">
        <f t="shared" ref="E13:M13" si="3">E11+E12</f>
        <v>1211145</v>
      </c>
      <c r="F13" s="633">
        <f t="shared" si="3"/>
        <v>5712397</v>
      </c>
      <c r="G13" s="633">
        <f t="shared" si="3"/>
        <v>0</v>
      </c>
      <c r="H13" s="633">
        <f t="shared" si="3"/>
        <v>0</v>
      </c>
      <c r="I13" s="633">
        <f t="shared" si="3"/>
        <v>0</v>
      </c>
      <c r="J13" s="633">
        <f t="shared" si="3"/>
        <v>0</v>
      </c>
      <c r="K13" s="633">
        <f t="shared" si="3"/>
        <v>0</v>
      </c>
      <c r="L13" s="633">
        <f t="shared" si="3"/>
        <v>0</v>
      </c>
      <c r="M13" s="827">
        <f t="shared" si="3"/>
        <v>17548957</v>
      </c>
    </row>
    <row r="14" spans="1:13" ht="25.15" customHeight="1" x14ac:dyDescent="0.2">
      <c r="A14" s="631" t="s">
        <v>19</v>
      </c>
      <c r="B14" s="812" t="s">
        <v>747</v>
      </c>
      <c r="C14" s="632" t="s">
        <v>748</v>
      </c>
      <c r="D14" s="633"/>
      <c r="E14" s="634"/>
      <c r="F14" s="634">
        <v>10541000</v>
      </c>
      <c r="G14" s="635"/>
      <c r="H14" s="635"/>
      <c r="I14" s="634"/>
      <c r="J14" s="636"/>
      <c r="K14" s="636"/>
      <c r="L14" s="636"/>
      <c r="M14" s="1196">
        <f t="shared" si="1"/>
        <v>10541000</v>
      </c>
    </row>
    <row r="15" spans="1:13" ht="25.15" customHeight="1" x14ac:dyDescent="0.2">
      <c r="A15" s="205"/>
      <c r="B15" s="206" t="s">
        <v>753</v>
      </c>
      <c r="C15" s="207"/>
      <c r="D15" s="220"/>
      <c r="E15" s="221"/>
      <c r="F15" s="221">
        <v>-870000</v>
      </c>
      <c r="G15" s="222"/>
      <c r="H15" s="222"/>
      <c r="I15" s="221"/>
      <c r="J15" s="223"/>
      <c r="K15" s="223"/>
      <c r="L15" s="223"/>
      <c r="M15" s="825">
        <f t="shared" si="1"/>
        <v>-870000</v>
      </c>
    </row>
    <row r="16" spans="1:13" ht="25.15" customHeight="1" x14ac:dyDescent="0.2">
      <c r="A16" s="205"/>
      <c r="B16" s="826" t="s">
        <v>752</v>
      </c>
      <c r="C16" s="632"/>
      <c r="D16" s="633">
        <f>D14+D15</f>
        <v>0</v>
      </c>
      <c r="E16" s="633">
        <f t="shared" ref="E16:M16" si="4">E14+E15</f>
        <v>0</v>
      </c>
      <c r="F16" s="633" t="s">
        <v>772</v>
      </c>
      <c r="G16" s="633">
        <f t="shared" si="4"/>
        <v>0</v>
      </c>
      <c r="H16" s="633">
        <f t="shared" si="4"/>
        <v>0</v>
      </c>
      <c r="I16" s="633">
        <f t="shared" si="4"/>
        <v>0</v>
      </c>
      <c r="J16" s="633">
        <f t="shared" si="4"/>
        <v>0</v>
      </c>
      <c r="K16" s="633">
        <f t="shared" si="4"/>
        <v>0</v>
      </c>
      <c r="L16" s="633">
        <f t="shared" si="4"/>
        <v>0</v>
      </c>
      <c r="M16" s="827">
        <f t="shared" si="4"/>
        <v>9671000</v>
      </c>
    </row>
    <row r="17" spans="1:13" ht="25.15" customHeight="1" x14ac:dyDescent="0.2">
      <c r="A17" s="631" t="s">
        <v>22</v>
      </c>
      <c r="B17" s="812" t="s">
        <v>751</v>
      </c>
      <c r="C17" s="632" t="s">
        <v>703</v>
      </c>
      <c r="D17" s="633"/>
      <c r="E17" s="634"/>
      <c r="F17" s="634">
        <v>616000</v>
      </c>
      <c r="G17" s="635"/>
      <c r="H17" s="635"/>
      <c r="I17" s="634"/>
      <c r="J17" s="636"/>
      <c r="K17" s="636"/>
      <c r="L17" s="636"/>
      <c r="M17" s="1196">
        <f t="shared" si="1"/>
        <v>616000</v>
      </c>
    </row>
    <row r="18" spans="1:13" ht="25.15" customHeight="1" x14ac:dyDescent="0.2">
      <c r="A18" s="205"/>
      <c r="B18" s="206" t="s">
        <v>753</v>
      </c>
      <c r="C18" s="207"/>
      <c r="D18" s="220"/>
      <c r="E18" s="221"/>
      <c r="F18" s="221"/>
      <c r="G18" s="222"/>
      <c r="H18" s="222"/>
      <c r="I18" s="221"/>
      <c r="J18" s="223"/>
      <c r="K18" s="223"/>
      <c r="L18" s="223"/>
      <c r="M18" s="825"/>
    </row>
    <row r="19" spans="1:13" ht="25.15" customHeight="1" x14ac:dyDescent="0.2">
      <c r="A19" s="205"/>
      <c r="B19" s="826" t="s">
        <v>752</v>
      </c>
      <c r="C19" s="632"/>
      <c r="D19" s="633">
        <f>D17+D18</f>
        <v>0</v>
      </c>
      <c r="E19" s="633">
        <f t="shared" ref="E19:M19" si="5">E17+E18</f>
        <v>0</v>
      </c>
      <c r="F19" s="633">
        <f t="shared" si="5"/>
        <v>616000</v>
      </c>
      <c r="G19" s="633">
        <f t="shared" si="5"/>
        <v>0</v>
      </c>
      <c r="H19" s="633">
        <f t="shared" si="5"/>
        <v>0</v>
      </c>
      <c r="I19" s="633">
        <f t="shared" si="5"/>
        <v>0</v>
      </c>
      <c r="J19" s="633">
        <f t="shared" si="5"/>
        <v>0</v>
      </c>
      <c r="K19" s="633">
        <f t="shared" si="5"/>
        <v>0</v>
      </c>
      <c r="L19" s="633">
        <f t="shared" si="5"/>
        <v>0</v>
      </c>
      <c r="M19" s="827">
        <f t="shared" si="5"/>
        <v>616000</v>
      </c>
    </row>
    <row r="20" spans="1:13" ht="25.15" customHeight="1" x14ac:dyDescent="0.2">
      <c r="A20" s="631" t="s">
        <v>25</v>
      </c>
      <c r="B20" s="812" t="s">
        <v>688</v>
      </c>
      <c r="C20" s="632" t="s">
        <v>689</v>
      </c>
      <c r="D20" s="633">
        <v>296311</v>
      </c>
      <c r="E20" s="634">
        <v>78060</v>
      </c>
      <c r="F20" s="634">
        <v>10750874</v>
      </c>
      <c r="G20" s="635"/>
      <c r="H20" s="635">
        <v>18060000</v>
      </c>
      <c r="I20" s="634"/>
      <c r="J20" s="1195">
        <v>45215000</v>
      </c>
      <c r="K20" s="636"/>
      <c r="L20" s="636"/>
      <c r="M20" s="1196">
        <f t="shared" si="1"/>
        <v>74400245</v>
      </c>
    </row>
    <row r="21" spans="1:13" ht="25.15" customHeight="1" x14ac:dyDescent="0.2">
      <c r="A21" s="205"/>
      <c r="B21" s="206" t="s">
        <v>753</v>
      </c>
      <c r="C21" s="207"/>
      <c r="D21" s="220"/>
      <c r="E21" s="221"/>
      <c r="F21" s="221">
        <v>852000</v>
      </c>
      <c r="G21" s="222">
        <v>400000</v>
      </c>
      <c r="H21" s="222">
        <v>947878</v>
      </c>
      <c r="I21" s="221">
        <v>317000</v>
      </c>
      <c r="J21" s="223">
        <v>-250000</v>
      </c>
      <c r="K21" s="223"/>
      <c r="L21" s="223"/>
      <c r="M21" s="825">
        <f t="shared" si="1"/>
        <v>2266878</v>
      </c>
    </row>
    <row r="22" spans="1:13" ht="25.15" customHeight="1" x14ac:dyDescent="0.2">
      <c r="A22" s="205"/>
      <c r="B22" s="826" t="s">
        <v>752</v>
      </c>
      <c r="C22" s="632"/>
      <c r="D22" s="633">
        <f>D20+D21</f>
        <v>296311</v>
      </c>
      <c r="E22" s="633">
        <f t="shared" ref="E22:M22" si="6">E20+E21</f>
        <v>78060</v>
      </c>
      <c r="F22" s="633">
        <f t="shared" si="6"/>
        <v>11602874</v>
      </c>
      <c r="G22" s="633">
        <f t="shared" si="6"/>
        <v>400000</v>
      </c>
      <c r="H22" s="633">
        <f t="shared" si="6"/>
        <v>19007878</v>
      </c>
      <c r="I22" s="633">
        <f t="shared" si="6"/>
        <v>317000</v>
      </c>
      <c r="J22" s="633">
        <f t="shared" si="6"/>
        <v>44965000</v>
      </c>
      <c r="K22" s="633">
        <f t="shared" si="6"/>
        <v>0</v>
      </c>
      <c r="L22" s="633">
        <f t="shared" si="6"/>
        <v>0</v>
      </c>
      <c r="M22" s="827">
        <f t="shared" si="6"/>
        <v>76667123</v>
      </c>
    </row>
    <row r="23" spans="1:13" ht="25.15" customHeight="1" x14ac:dyDescent="0.2">
      <c r="A23" s="631" t="s">
        <v>28</v>
      </c>
      <c r="B23" s="812" t="s">
        <v>690</v>
      </c>
      <c r="C23" s="632" t="s">
        <v>691</v>
      </c>
      <c r="D23" s="633">
        <v>2685245</v>
      </c>
      <c r="E23" s="634">
        <v>605564</v>
      </c>
      <c r="F23" s="634">
        <v>4691000</v>
      </c>
      <c r="G23" s="635"/>
      <c r="H23" s="635"/>
      <c r="I23" s="634"/>
      <c r="J23" s="636"/>
      <c r="K23" s="636"/>
      <c r="L23" s="636"/>
      <c r="M23" s="1196">
        <f t="shared" si="1"/>
        <v>7981809</v>
      </c>
    </row>
    <row r="24" spans="1:13" ht="25.15" customHeight="1" x14ac:dyDescent="0.2">
      <c r="A24" s="205"/>
      <c r="B24" s="206" t="s">
        <v>753</v>
      </c>
      <c r="C24" s="207"/>
      <c r="D24" s="220">
        <v>34200</v>
      </c>
      <c r="E24" s="221">
        <v>7524</v>
      </c>
      <c r="F24" s="221"/>
      <c r="G24" s="222"/>
      <c r="H24" s="222"/>
      <c r="I24" s="221"/>
      <c r="J24" s="223"/>
      <c r="K24" s="223"/>
      <c r="L24" s="223"/>
      <c r="M24" s="825">
        <f t="shared" si="1"/>
        <v>41724</v>
      </c>
    </row>
    <row r="25" spans="1:13" ht="25.15" customHeight="1" x14ac:dyDescent="0.2">
      <c r="A25" s="205"/>
      <c r="B25" s="826" t="s">
        <v>752</v>
      </c>
      <c r="C25" s="632"/>
      <c r="D25" s="633">
        <f>D23+D24</f>
        <v>2719445</v>
      </c>
      <c r="E25" s="633">
        <f t="shared" ref="E25:M25" si="7">E23+E24</f>
        <v>613088</v>
      </c>
      <c r="F25" s="633">
        <f t="shared" si="7"/>
        <v>4691000</v>
      </c>
      <c r="G25" s="633">
        <f t="shared" si="7"/>
        <v>0</v>
      </c>
      <c r="H25" s="633">
        <f t="shared" si="7"/>
        <v>0</v>
      </c>
      <c r="I25" s="633">
        <f t="shared" si="7"/>
        <v>0</v>
      </c>
      <c r="J25" s="633">
        <f t="shared" si="7"/>
        <v>0</v>
      </c>
      <c r="K25" s="633">
        <f t="shared" si="7"/>
        <v>0</v>
      </c>
      <c r="L25" s="633">
        <f t="shared" si="7"/>
        <v>0</v>
      </c>
      <c r="M25" s="827">
        <f t="shared" si="7"/>
        <v>8023533</v>
      </c>
    </row>
    <row r="26" spans="1:13" ht="25.15" customHeight="1" x14ac:dyDescent="0.2">
      <c r="A26" s="631" t="s">
        <v>31</v>
      </c>
      <c r="B26" s="812" t="s">
        <v>692</v>
      </c>
      <c r="C26" s="632" t="s">
        <v>693</v>
      </c>
      <c r="D26" s="633">
        <v>480000</v>
      </c>
      <c r="E26" s="634">
        <v>96840</v>
      </c>
      <c r="F26" s="634"/>
      <c r="G26" s="635"/>
      <c r="H26" s="635"/>
      <c r="I26" s="634"/>
      <c r="J26" s="636"/>
      <c r="K26" s="636"/>
      <c r="L26" s="636"/>
      <c r="M26" s="1196">
        <f t="shared" si="1"/>
        <v>576840</v>
      </c>
    </row>
    <row r="27" spans="1:13" ht="25.15" customHeight="1" x14ac:dyDescent="0.2">
      <c r="A27" s="205"/>
      <c r="B27" s="206" t="s">
        <v>753</v>
      </c>
      <c r="C27" s="207"/>
      <c r="D27" s="220"/>
      <c r="E27" s="221"/>
      <c r="F27" s="221"/>
      <c r="G27" s="222"/>
      <c r="H27" s="222"/>
      <c r="I27" s="221"/>
      <c r="J27" s="223"/>
      <c r="K27" s="223"/>
      <c r="L27" s="223"/>
      <c r="M27" s="825"/>
    </row>
    <row r="28" spans="1:13" ht="25.15" customHeight="1" x14ac:dyDescent="0.2">
      <c r="A28" s="205"/>
      <c r="B28" s="826" t="s">
        <v>752</v>
      </c>
      <c r="C28" s="632"/>
      <c r="D28" s="633">
        <f>D26+D27</f>
        <v>480000</v>
      </c>
      <c r="E28" s="633">
        <f t="shared" ref="E28:M28" si="8">E26+E27</f>
        <v>96840</v>
      </c>
      <c r="F28" s="633">
        <f t="shared" si="8"/>
        <v>0</v>
      </c>
      <c r="G28" s="633">
        <f t="shared" si="8"/>
        <v>0</v>
      </c>
      <c r="H28" s="633">
        <f t="shared" si="8"/>
        <v>0</v>
      </c>
      <c r="I28" s="633">
        <f t="shared" si="8"/>
        <v>0</v>
      </c>
      <c r="J28" s="633">
        <f t="shared" si="8"/>
        <v>0</v>
      </c>
      <c r="K28" s="633">
        <f t="shared" si="8"/>
        <v>0</v>
      </c>
      <c r="L28" s="633">
        <f t="shared" si="8"/>
        <v>0</v>
      </c>
      <c r="M28" s="827">
        <f t="shared" si="8"/>
        <v>576840</v>
      </c>
    </row>
    <row r="29" spans="1:13" ht="25.15" customHeight="1" x14ac:dyDescent="0.2">
      <c r="A29" s="631" t="s">
        <v>34</v>
      </c>
      <c r="B29" s="812" t="s">
        <v>704</v>
      </c>
      <c r="C29" s="632" t="s">
        <v>705</v>
      </c>
      <c r="D29" s="633"/>
      <c r="E29" s="634"/>
      <c r="F29" s="634">
        <v>2310000</v>
      </c>
      <c r="G29" s="635"/>
      <c r="H29" s="635"/>
      <c r="I29" s="634"/>
      <c r="J29" s="636"/>
      <c r="K29" s="636"/>
      <c r="L29" s="636"/>
      <c r="M29" s="1196">
        <f t="shared" si="1"/>
        <v>2310000</v>
      </c>
    </row>
    <row r="30" spans="1:13" ht="25.15" customHeight="1" x14ac:dyDescent="0.2">
      <c r="A30" s="205"/>
      <c r="B30" s="206" t="s">
        <v>753</v>
      </c>
      <c r="C30" s="207"/>
      <c r="D30" s="220"/>
      <c r="E30" s="221"/>
      <c r="F30" s="221">
        <v>200000</v>
      </c>
      <c r="G30" s="222"/>
      <c r="H30" s="222"/>
      <c r="I30" s="221"/>
      <c r="J30" s="223"/>
      <c r="K30" s="223"/>
      <c r="L30" s="223"/>
      <c r="M30" s="825">
        <f t="shared" si="1"/>
        <v>200000</v>
      </c>
    </row>
    <row r="31" spans="1:13" ht="25.15" customHeight="1" x14ac:dyDescent="0.2">
      <c r="A31" s="205"/>
      <c r="B31" s="826" t="s">
        <v>752</v>
      </c>
      <c r="C31" s="632"/>
      <c r="D31" s="633">
        <f>D29+D30</f>
        <v>0</v>
      </c>
      <c r="E31" s="633">
        <f t="shared" ref="E31:M31" si="9">E29+E30</f>
        <v>0</v>
      </c>
      <c r="F31" s="633">
        <f t="shared" si="9"/>
        <v>2510000</v>
      </c>
      <c r="G31" s="633">
        <f t="shared" si="9"/>
        <v>0</v>
      </c>
      <c r="H31" s="633">
        <f t="shared" si="9"/>
        <v>0</v>
      </c>
      <c r="I31" s="633">
        <f t="shared" si="9"/>
        <v>0</v>
      </c>
      <c r="J31" s="633">
        <f t="shared" si="9"/>
        <v>0</v>
      </c>
      <c r="K31" s="633">
        <f t="shared" si="9"/>
        <v>0</v>
      </c>
      <c r="L31" s="633">
        <f t="shared" si="9"/>
        <v>0</v>
      </c>
      <c r="M31" s="827">
        <f t="shared" si="9"/>
        <v>2510000</v>
      </c>
    </row>
    <row r="32" spans="1:13" ht="25.15" customHeight="1" x14ac:dyDescent="0.2">
      <c r="A32" s="631" t="s">
        <v>37</v>
      </c>
      <c r="B32" s="812" t="s">
        <v>706</v>
      </c>
      <c r="C32" s="632" t="s">
        <v>707</v>
      </c>
      <c r="D32" s="633"/>
      <c r="E32" s="634"/>
      <c r="F32" s="634"/>
      <c r="G32" s="635">
        <v>693420</v>
      </c>
      <c r="H32" s="635"/>
      <c r="I32" s="634"/>
      <c r="J32" s="636"/>
      <c r="K32" s="636"/>
      <c r="L32" s="636"/>
      <c r="M32" s="1196">
        <f t="shared" si="1"/>
        <v>693420</v>
      </c>
    </row>
    <row r="33" spans="1:13" ht="25.15" customHeight="1" x14ac:dyDescent="0.2">
      <c r="A33" s="205"/>
      <c r="B33" s="206" t="s">
        <v>753</v>
      </c>
      <c r="C33" s="207"/>
      <c r="D33" s="220"/>
      <c r="E33" s="221"/>
      <c r="F33" s="221"/>
      <c r="G33" s="222"/>
      <c r="H33" s="222"/>
      <c r="I33" s="221"/>
      <c r="J33" s="223"/>
      <c r="K33" s="223"/>
      <c r="L33" s="223"/>
      <c r="M33" s="825"/>
    </row>
    <row r="34" spans="1:13" ht="25.15" customHeight="1" x14ac:dyDescent="0.2">
      <c r="A34" s="205"/>
      <c r="B34" s="826" t="s">
        <v>752</v>
      </c>
      <c r="C34" s="632"/>
      <c r="D34" s="633">
        <f>D32+D33</f>
        <v>0</v>
      </c>
      <c r="E34" s="633">
        <f t="shared" ref="E34:M34" si="10">E32+E33</f>
        <v>0</v>
      </c>
      <c r="F34" s="633">
        <f t="shared" si="10"/>
        <v>0</v>
      </c>
      <c r="G34" s="633">
        <f t="shared" si="10"/>
        <v>693420</v>
      </c>
      <c r="H34" s="633">
        <f t="shared" si="10"/>
        <v>0</v>
      </c>
      <c r="I34" s="633">
        <f t="shared" si="10"/>
        <v>0</v>
      </c>
      <c r="J34" s="633">
        <f t="shared" si="10"/>
        <v>0</v>
      </c>
      <c r="K34" s="633">
        <f t="shared" si="10"/>
        <v>0</v>
      </c>
      <c r="L34" s="633">
        <f t="shared" si="10"/>
        <v>0</v>
      </c>
      <c r="M34" s="827">
        <f t="shared" si="10"/>
        <v>693420</v>
      </c>
    </row>
    <row r="35" spans="1:13" ht="25.15" customHeight="1" x14ac:dyDescent="0.2">
      <c r="A35" s="631" t="s">
        <v>39</v>
      </c>
      <c r="B35" s="812" t="s">
        <v>694</v>
      </c>
      <c r="C35" s="632" t="s">
        <v>695</v>
      </c>
      <c r="D35" s="633">
        <v>1978002</v>
      </c>
      <c r="E35" s="634">
        <v>456957</v>
      </c>
      <c r="F35" s="634">
        <v>1527000</v>
      </c>
      <c r="G35" s="635"/>
      <c r="H35" s="635"/>
      <c r="I35" s="634"/>
      <c r="J35" s="636"/>
      <c r="K35" s="636"/>
      <c r="L35" s="636"/>
      <c r="M35" s="1196">
        <f t="shared" si="1"/>
        <v>3961959</v>
      </c>
    </row>
    <row r="36" spans="1:13" ht="25.15" customHeight="1" x14ac:dyDescent="0.2">
      <c r="A36" s="205"/>
      <c r="B36" s="206" t="s">
        <v>753</v>
      </c>
      <c r="C36" s="207"/>
      <c r="D36" s="220"/>
      <c r="E36" s="221"/>
      <c r="F36" s="221"/>
      <c r="G36" s="222"/>
      <c r="H36" s="222"/>
      <c r="I36" s="221"/>
      <c r="J36" s="223"/>
      <c r="K36" s="223"/>
      <c r="L36" s="223"/>
      <c r="M36" s="825"/>
    </row>
    <row r="37" spans="1:13" ht="25.15" customHeight="1" x14ac:dyDescent="0.2">
      <c r="A37" s="205"/>
      <c r="B37" s="826" t="s">
        <v>752</v>
      </c>
      <c r="C37" s="632"/>
      <c r="D37" s="633">
        <f>D35+D36</f>
        <v>1978002</v>
      </c>
      <c r="E37" s="633">
        <f t="shared" ref="E37:M37" si="11">E35+E36</f>
        <v>456957</v>
      </c>
      <c r="F37" s="633">
        <f t="shared" si="11"/>
        <v>1527000</v>
      </c>
      <c r="G37" s="633">
        <f t="shared" si="11"/>
        <v>0</v>
      </c>
      <c r="H37" s="633">
        <f t="shared" si="11"/>
        <v>0</v>
      </c>
      <c r="I37" s="633">
        <f t="shared" si="11"/>
        <v>0</v>
      </c>
      <c r="J37" s="633">
        <f t="shared" si="11"/>
        <v>0</v>
      </c>
      <c r="K37" s="633">
        <f t="shared" si="11"/>
        <v>0</v>
      </c>
      <c r="L37" s="633">
        <f t="shared" si="11"/>
        <v>0</v>
      </c>
      <c r="M37" s="827">
        <f t="shared" si="11"/>
        <v>3961959</v>
      </c>
    </row>
    <row r="38" spans="1:13" ht="25.15" customHeight="1" x14ac:dyDescent="0.2">
      <c r="A38" s="631" t="s">
        <v>41</v>
      </c>
      <c r="B38" s="812" t="s">
        <v>708</v>
      </c>
      <c r="C38" s="632" t="s">
        <v>709</v>
      </c>
      <c r="D38" s="633"/>
      <c r="E38" s="634"/>
      <c r="F38" s="634"/>
      <c r="G38" s="635">
        <v>1000000</v>
      </c>
      <c r="H38" s="635">
        <v>400000</v>
      </c>
      <c r="I38" s="634"/>
      <c r="J38" s="636"/>
      <c r="K38" s="636"/>
      <c r="L38" s="636"/>
      <c r="M38" s="1196">
        <f t="shared" si="1"/>
        <v>1400000</v>
      </c>
    </row>
    <row r="39" spans="1:13" ht="25.15" customHeight="1" x14ac:dyDescent="0.2">
      <c r="A39" s="205"/>
      <c r="B39" s="206" t="s">
        <v>753</v>
      </c>
      <c r="C39" s="207"/>
      <c r="D39" s="220"/>
      <c r="E39" s="221"/>
      <c r="F39" s="221"/>
      <c r="G39" s="222"/>
      <c r="H39" s="222"/>
      <c r="I39" s="221"/>
      <c r="J39" s="223"/>
      <c r="K39" s="223"/>
      <c r="L39" s="223"/>
      <c r="M39" s="825"/>
    </row>
    <row r="40" spans="1:13" ht="25.15" customHeight="1" x14ac:dyDescent="0.2">
      <c r="A40" s="205"/>
      <c r="B40" s="826" t="s">
        <v>752</v>
      </c>
      <c r="C40" s="632"/>
      <c r="D40" s="633">
        <f>D38+D39</f>
        <v>0</v>
      </c>
      <c r="E40" s="633">
        <f t="shared" ref="E40:M40" si="12">E38+E39</f>
        <v>0</v>
      </c>
      <c r="F40" s="633">
        <f t="shared" si="12"/>
        <v>0</v>
      </c>
      <c r="G40" s="633">
        <f t="shared" si="12"/>
        <v>1000000</v>
      </c>
      <c r="H40" s="633">
        <f t="shared" si="12"/>
        <v>400000</v>
      </c>
      <c r="I40" s="633">
        <f t="shared" si="12"/>
        <v>0</v>
      </c>
      <c r="J40" s="633">
        <f t="shared" si="12"/>
        <v>0</v>
      </c>
      <c r="K40" s="633">
        <f t="shared" si="12"/>
        <v>0</v>
      </c>
      <c r="L40" s="633">
        <f t="shared" si="12"/>
        <v>0</v>
      </c>
      <c r="M40" s="827">
        <f t="shared" si="12"/>
        <v>1400000</v>
      </c>
    </row>
    <row r="41" spans="1:13" ht="25.15" customHeight="1" x14ac:dyDescent="0.2">
      <c r="A41" s="631" t="s">
        <v>760</v>
      </c>
      <c r="B41" s="826" t="s">
        <v>761</v>
      </c>
      <c r="C41" s="632" t="s">
        <v>681</v>
      </c>
      <c r="D41" s="633"/>
      <c r="E41" s="633"/>
      <c r="F41" s="633"/>
      <c r="G41" s="633"/>
      <c r="H41" s="633"/>
      <c r="I41" s="633"/>
      <c r="J41" s="633"/>
      <c r="K41" s="633"/>
      <c r="L41" s="633"/>
      <c r="M41" s="827"/>
    </row>
    <row r="42" spans="1:13" ht="25.15" customHeight="1" x14ac:dyDescent="0.2">
      <c r="A42" s="205"/>
      <c r="B42" s="206" t="s">
        <v>753</v>
      </c>
      <c r="C42" s="207"/>
      <c r="D42" s="220"/>
      <c r="E42" s="220"/>
      <c r="F42" s="220"/>
      <c r="G42" s="220"/>
      <c r="H42" s="220">
        <v>1374000</v>
      </c>
      <c r="I42" s="220"/>
      <c r="J42" s="220"/>
      <c r="K42" s="220"/>
      <c r="L42" s="220"/>
      <c r="M42" s="829">
        <v>1374000</v>
      </c>
    </row>
    <row r="43" spans="1:13" ht="25.15" customHeight="1" x14ac:dyDescent="0.2">
      <c r="A43" s="830"/>
      <c r="B43" s="831" t="s">
        <v>752</v>
      </c>
      <c r="C43" s="1236"/>
      <c r="D43" s="637">
        <f>D41+D42</f>
        <v>0</v>
      </c>
      <c r="E43" s="637">
        <f t="shared" ref="E43:M43" si="13">E41+E42</f>
        <v>0</v>
      </c>
      <c r="F43" s="637">
        <f t="shared" si="13"/>
        <v>0</v>
      </c>
      <c r="G43" s="637">
        <f t="shared" si="13"/>
        <v>0</v>
      </c>
      <c r="H43" s="637">
        <f t="shared" si="13"/>
        <v>1374000</v>
      </c>
      <c r="I43" s="637">
        <f t="shared" si="13"/>
        <v>0</v>
      </c>
      <c r="J43" s="637">
        <f t="shared" si="13"/>
        <v>0</v>
      </c>
      <c r="K43" s="637">
        <f t="shared" si="13"/>
        <v>0</v>
      </c>
      <c r="L43" s="637">
        <f t="shared" si="13"/>
        <v>0</v>
      </c>
      <c r="M43" s="1237">
        <f t="shared" si="13"/>
        <v>1374000</v>
      </c>
    </row>
    <row r="44" spans="1:13" s="211" customFormat="1" ht="33" customHeight="1" x14ac:dyDescent="0.25">
      <c r="A44" s="594" t="s">
        <v>762</v>
      </c>
      <c r="B44" s="208" t="s">
        <v>407</v>
      </c>
      <c r="C44" s="209"/>
      <c r="D44" s="210">
        <f t="shared" ref="D44:M44" si="14">D5+D8+D11+D14+D17+D20+D23+D26+D29+D32+D35+D38</f>
        <v>13604701</v>
      </c>
      <c r="E44" s="210">
        <f t="shared" si="14"/>
        <v>2833670</v>
      </c>
      <c r="F44" s="210">
        <f t="shared" si="14"/>
        <v>31625874</v>
      </c>
      <c r="G44" s="210">
        <f t="shared" si="14"/>
        <v>1693420</v>
      </c>
      <c r="H44" s="210">
        <f t="shared" si="14"/>
        <v>21460000</v>
      </c>
      <c r="I44" s="210">
        <f t="shared" si="14"/>
        <v>0</v>
      </c>
      <c r="J44" s="210">
        <f t="shared" si="14"/>
        <v>45215000</v>
      </c>
      <c r="K44" s="210">
        <f t="shared" si="14"/>
        <v>0</v>
      </c>
      <c r="L44" s="210">
        <f t="shared" si="14"/>
        <v>20148335</v>
      </c>
      <c r="M44" s="832">
        <f t="shared" si="14"/>
        <v>136581000</v>
      </c>
    </row>
    <row r="45" spans="1:13" ht="25.15" customHeight="1" x14ac:dyDescent="0.2">
      <c r="A45" s="818" t="s">
        <v>762</v>
      </c>
      <c r="B45" s="836" t="s">
        <v>753</v>
      </c>
      <c r="C45" s="209"/>
      <c r="D45" s="210">
        <f>D6+D9+D12+D15+D18+D21+D24+D27+D30+D33+D36+D39+D42</f>
        <v>7938394</v>
      </c>
      <c r="E45" s="210">
        <f t="shared" ref="E45:M45" si="15">E6+E9+E12+E15+E18+E21+E24+E27+E30+E33+E36+E39+E42</f>
        <v>861850</v>
      </c>
      <c r="F45" s="210">
        <f t="shared" si="15"/>
        <v>5954397</v>
      </c>
      <c r="G45" s="210">
        <f t="shared" si="15"/>
        <v>400000</v>
      </c>
      <c r="H45" s="210">
        <f t="shared" si="15"/>
        <v>2321878</v>
      </c>
      <c r="I45" s="210">
        <f t="shared" si="15"/>
        <v>317000</v>
      </c>
      <c r="J45" s="210">
        <f t="shared" si="15"/>
        <v>-250000</v>
      </c>
      <c r="K45" s="210">
        <f t="shared" si="15"/>
        <v>0</v>
      </c>
      <c r="L45" s="210">
        <f t="shared" si="15"/>
        <v>619968</v>
      </c>
      <c r="M45" s="832">
        <f t="shared" si="15"/>
        <v>18163487</v>
      </c>
    </row>
    <row r="46" spans="1:13" ht="25.15" customHeight="1" x14ac:dyDescent="0.2">
      <c r="A46" s="837" t="s">
        <v>762</v>
      </c>
      <c r="B46" s="833" t="s">
        <v>752</v>
      </c>
      <c r="C46" s="834"/>
      <c r="D46" s="624">
        <f>D7+D10+D13+D16+D19+D22+D25+D28+D31+D34+D37+D40+D43</f>
        <v>21543095</v>
      </c>
      <c r="E46" s="624">
        <f t="shared" ref="E46:M46" si="16">E7+E10+E13+E16+E19+E22+E25+E28+E31+E34+E37+E40+E43</f>
        <v>3695520</v>
      </c>
      <c r="F46" s="624" t="e">
        <f t="shared" si="16"/>
        <v>#VALUE!</v>
      </c>
      <c r="G46" s="624">
        <f t="shared" si="16"/>
        <v>2093420</v>
      </c>
      <c r="H46" s="624">
        <f t="shared" si="16"/>
        <v>23781878</v>
      </c>
      <c r="I46" s="624">
        <f t="shared" si="16"/>
        <v>317000</v>
      </c>
      <c r="J46" s="624">
        <f t="shared" si="16"/>
        <v>44965000</v>
      </c>
      <c r="K46" s="624">
        <f t="shared" si="16"/>
        <v>0</v>
      </c>
      <c r="L46" s="624">
        <f t="shared" si="16"/>
        <v>20768303</v>
      </c>
      <c r="M46" s="835">
        <f t="shared" si="16"/>
        <v>154744487</v>
      </c>
    </row>
    <row r="47" spans="1:13" ht="42" customHeight="1" x14ac:dyDescent="0.2">
      <c r="A47" s="212"/>
      <c r="B47" s="213"/>
      <c r="C47" s="214"/>
      <c r="D47" s="215"/>
      <c r="E47" s="194"/>
      <c r="F47" s="194"/>
      <c r="G47" s="195"/>
      <c r="H47" s="195"/>
      <c r="I47" s="195"/>
    </row>
    <row r="48" spans="1:13" ht="15" x14ac:dyDescent="0.2">
      <c r="A48" s="191"/>
      <c r="B48" s="192"/>
      <c r="C48" s="192"/>
      <c r="D48" s="193"/>
      <c r="E48" s="193"/>
      <c r="F48" s="193"/>
      <c r="G48" s="193"/>
      <c r="H48" s="193"/>
      <c r="I48" s="193"/>
    </row>
    <row r="49" spans="1:9" s="217" customFormat="1" ht="15" x14ac:dyDescent="0.2">
      <c r="A49" s="191"/>
      <c r="B49" s="192"/>
      <c r="C49" s="192"/>
      <c r="D49" s="193"/>
      <c r="E49" s="194"/>
      <c r="F49" s="216"/>
      <c r="G49" s="216"/>
      <c r="H49" s="216"/>
      <c r="I49" s="21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31" zoomScale="87" zoomScaleNormal="87" zoomScaleSheetLayoutView="100" workbookViewId="0">
      <selection activeCell="H38" sqref="H38"/>
    </sheetView>
  </sheetViews>
  <sheetFormatPr defaultColWidth="9.33203125" defaultRowHeight="12.75" x14ac:dyDescent="0.2"/>
  <cols>
    <col min="1" max="1" width="6.83203125" style="250" customWidth="1"/>
    <col min="2" max="2" width="49.1640625" style="251" customWidth="1"/>
    <col min="3" max="3" width="8.1640625" style="251" customWidth="1"/>
    <col min="4" max="8" width="10.83203125" style="229" customWidth="1"/>
    <col min="9" max="256" width="9.33203125" style="229"/>
    <col min="257" max="257" width="6.83203125" style="229" customWidth="1"/>
    <col min="258" max="258" width="60.1640625" style="229" customWidth="1"/>
    <col min="259" max="259" width="8.1640625" style="229" customWidth="1"/>
    <col min="260" max="262" width="14.5" style="229" customWidth="1"/>
    <col min="263" max="512" width="9.33203125" style="229"/>
    <col min="513" max="513" width="6.83203125" style="229" customWidth="1"/>
    <col min="514" max="514" width="60.1640625" style="229" customWidth="1"/>
    <col min="515" max="515" width="8.1640625" style="229" customWidth="1"/>
    <col min="516" max="518" width="14.5" style="229" customWidth="1"/>
    <col min="519" max="768" width="9.33203125" style="229"/>
    <col min="769" max="769" width="6.83203125" style="229" customWidth="1"/>
    <col min="770" max="770" width="60.1640625" style="229" customWidth="1"/>
    <col min="771" max="771" width="8.1640625" style="229" customWidth="1"/>
    <col min="772" max="774" width="14.5" style="229" customWidth="1"/>
    <col min="775" max="1024" width="9.33203125" style="229"/>
    <col min="1025" max="1025" width="6.83203125" style="229" customWidth="1"/>
    <col min="1026" max="1026" width="60.1640625" style="229" customWidth="1"/>
    <col min="1027" max="1027" width="8.1640625" style="229" customWidth="1"/>
    <col min="1028" max="1030" width="14.5" style="229" customWidth="1"/>
    <col min="1031" max="1280" width="9.33203125" style="229"/>
    <col min="1281" max="1281" width="6.83203125" style="229" customWidth="1"/>
    <col min="1282" max="1282" width="60.1640625" style="229" customWidth="1"/>
    <col min="1283" max="1283" width="8.1640625" style="229" customWidth="1"/>
    <col min="1284" max="1286" width="14.5" style="229" customWidth="1"/>
    <col min="1287" max="1536" width="9.33203125" style="229"/>
    <col min="1537" max="1537" width="6.83203125" style="229" customWidth="1"/>
    <col min="1538" max="1538" width="60.1640625" style="229" customWidth="1"/>
    <col min="1539" max="1539" width="8.1640625" style="229" customWidth="1"/>
    <col min="1540" max="1542" width="14.5" style="229" customWidth="1"/>
    <col min="1543" max="1792" width="9.33203125" style="229"/>
    <col min="1793" max="1793" width="6.83203125" style="229" customWidth="1"/>
    <col min="1794" max="1794" width="60.1640625" style="229" customWidth="1"/>
    <col min="1795" max="1795" width="8.1640625" style="229" customWidth="1"/>
    <col min="1796" max="1798" width="14.5" style="229" customWidth="1"/>
    <col min="1799" max="2048" width="9.33203125" style="229"/>
    <col min="2049" max="2049" width="6.83203125" style="229" customWidth="1"/>
    <col min="2050" max="2050" width="60.1640625" style="229" customWidth="1"/>
    <col min="2051" max="2051" width="8.1640625" style="229" customWidth="1"/>
    <col min="2052" max="2054" width="14.5" style="229" customWidth="1"/>
    <col min="2055" max="2304" width="9.33203125" style="229"/>
    <col min="2305" max="2305" width="6.83203125" style="229" customWidth="1"/>
    <col min="2306" max="2306" width="60.1640625" style="229" customWidth="1"/>
    <col min="2307" max="2307" width="8.1640625" style="229" customWidth="1"/>
    <col min="2308" max="2310" width="14.5" style="229" customWidth="1"/>
    <col min="2311" max="2560" width="9.33203125" style="229"/>
    <col min="2561" max="2561" width="6.83203125" style="229" customWidth="1"/>
    <col min="2562" max="2562" width="60.1640625" style="229" customWidth="1"/>
    <col min="2563" max="2563" width="8.1640625" style="229" customWidth="1"/>
    <col min="2564" max="2566" width="14.5" style="229" customWidth="1"/>
    <col min="2567" max="2816" width="9.33203125" style="229"/>
    <col min="2817" max="2817" width="6.83203125" style="229" customWidth="1"/>
    <col min="2818" max="2818" width="60.1640625" style="229" customWidth="1"/>
    <col min="2819" max="2819" width="8.1640625" style="229" customWidth="1"/>
    <col min="2820" max="2822" width="14.5" style="229" customWidth="1"/>
    <col min="2823" max="3072" width="9.33203125" style="229"/>
    <col min="3073" max="3073" width="6.83203125" style="229" customWidth="1"/>
    <col min="3074" max="3074" width="60.1640625" style="229" customWidth="1"/>
    <col min="3075" max="3075" width="8.1640625" style="229" customWidth="1"/>
    <col min="3076" max="3078" width="14.5" style="229" customWidth="1"/>
    <col min="3079" max="3328" width="9.33203125" style="229"/>
    <col min="3329" max="3329" width="6.83203125" style="229" customWidth="1"/>
    <col min="3330" max="3330" width="60.1640625" style="229" customWidth="1"/>
    <col min="3331" max="3331" width="8.1640625" style="229" customWidth="1"/>
    <col min="3332" max="3334" width="14.5" style="229" customWidth="1"/>
    <col min="3335" max="3584" width="9.33203125" style="229"/>
    <col min="3585" max="3585" width="6.83203125" style="229" customWidth="1"/>
    <col min="3586" max="3586" width="60.1640625" style="229" customWidth="1"/>
    <col min="3587" max="3587" width="8.1640625" style="229" customWidth="1"/>
    <col min="3588" max="3590" width="14.5" style="229" customWidth="1"/>
    <col min="3591" max="3840" width="9.33203125" style="229"/>
    <col min="3841" max="3841" width="6.83203125" style="229" customWidth="1"/>
    <col min="3842" max="3842" width="60.1640625" style="229" customWidth="1"/>
    <col min="3843" max="3843" width="8.1640625" style="229" customWidth="1"/>
    <col min="3844" max="3846" width="14.5" style="229" customWidth="1"/>
    <col min="3847" max="4096" width="9.33203125" style="229"/>
    <col min="4097" max="4097" width="6.83203125" style="229" customWidth="1"/>
    <col min="4098" max="4098" width="60.1640625" style="229" customWidth="1"/>
    <col min="4099" max="4099" width="8.1640625" style="229" customWidth="1"/>
    <col min="4100" max="4102" width="14.5" style="229" customWidth="1"/>
    <col min="4103" max="4352" width="9.33203125" style="229"/>
    <col min="4353" max="4353" width="6.83203125" style="229" customWidth="1"/>
    <col min="4354" max="4354" width="60.1640625" style="229" customWidth="1"/>
    <col min="4355" max="4355" width="8.1640625" style="229" customWidth="1"/>
    <col min="4356" max="4358" width="14.5" style="229" customWidth="1"/>
    <col min="4359" max="4608" width="9.33203125" style="229"/>
    <col min="4609" max="4609" width="6.83203125" style="229" customWidth="1"/>
    <col min="4610" max="4610" width="60.1640625" style="229" customWidth="1"/>
    <col min="4611" max="4611" width="8.1640625" style="229" customWidth="1"/>
    <col min="4612" max="4614" width="14.5" style="229" customWidth="1"/>
    <col min="4615" max="4864" width="9.33203125" style="229"/>
    <col min="4865" max="4865" width="6.83203125" style="229" customWidth="1"/>
    <col min="4866" max="4866" width="60.1640625" style="229" customWidth="1"/>
    <col min="4867" max="4867" width="8.1640625" style="229" customWidth="1"/>
    <col min="4868" max="4870" width="14.5" style="229" customWidth="1"/>
    <col min="4871" max="5120" width="9.33203125" style="229"/>
    <col min="5121" max="5121" width="6.83203125" style="229" customWidth="1"/>
    <col min="5122" max="5122" width="60.1640625" style="229" customWidth="1"/>
    <col min="5123" max="5123" width="8.1640625" style="229" customWidth="1"/>
    <col min="5124" max="5126" width="14.5" style="229" customWidth="1"/>
    <col min="5127" max="5376" width="9.33203125" style="229"/>
    <col min="5377" max="5377" width="6.83203125" style="229" customWidth="1"/>
    <col min="5378" max="5378" width="60.1640625" style="229" customWidth="1"/>
    <col min="5379" max="5379" width="8.1640625" style="229" customWidth="1"/>
    <col min="5380" max="5382" width="14.5" style="229" customWidth="1"/>
    <col min="5383" max="5632" width="9.33203125" style="229"/>
    <col min="5633" max="5633" width="6.83203125" style="229" customWidth="1"/>
    <col min="5634" max="5634" width="60.1640625" style="229" customWidth="1"/>
    <col min="5635" max="5635" width="8.1640625" style="229" customWidth="1"/>
    <col min="5636" max="5638" width="14.5" style="229" customWidth="1"/>
    <col min="5639" max="5888" width="9.33203125" style="229"/>
    <col min="5889" max="5889" width="6.83203125" style="229" customWidth="1"/>
    <col min="5890" max="5890" width="60.1640625" style="229" customWidth="1"/>
    <col min="5891" max="5891" width="8.1640625" style="229" customWidth="1"/>
    <col min="5892" max="5894" width="14.5" style="229" customWidth="1"/>
    <col min="5895" max="6144" width="9.33203125" style="229"/>
    <col min="6145" max="6145" width="6.83203125" style="229" customWidth="1"/>
    <col min="6146" max="6146" width="60.1640625" style="229" customWidth="1"/>
    <col min="6147" max="6147" width="8.1640625" style="229" customWidth="1"/>
    <col min="6148" max="6150" width="14.5" style="229" customWidth="1"/>
    <col min="6151" max="6400" width="9.33203125" style="229"/>
    <col min="6401" max="6401" width="6.83203125" style="229" customWidth="1"/>
    <col min="6402" max="6402" width="60.1640625" style="229" customWidth="1"/>
    <col min="6403" max="6403" width="8.1640625" style="229" customWidth="1"/>
    <col min="6404" max="6406" width="14.5" style="229" customWidth="1"/>
    <col min="6407" max="6656" width="9.33203125" style="229"/>
    <col min="6657" max="6657" width="6.83203125" style="229" customWidth="1"/>
    <col min="6658" max="6658" width="60.1640625" style="229" customWidth="1"/>
    <col min="6659" max="6659" width="8.1640625" style="229" customWidth="1"/>
    <col min="6660" max="6662" width="14.5" style="229" customWidth="1"/>
    <col min="6663" max="6912" width="9.33203125" style="229"/>
    <col min="6913" max="6913" width="6.83203125" style="229" customWidth="1"/>
    <col min="6914" max="6914" width="60.1640625" style="229" customWidth="1"/>
    <col min="6915" max="6915" width="8.1640625" style="229" customWidth="1"/>
    <col min="6916" max="6918" width="14.5" style="229" customWidth="1"/>
    <col min="6919" max="7168" width="9.33203125" style="229"/>
    <col min="7169" max="7169" width="6.83203125" style="229" customWidth="1"/>
    <col min="7170" max="7170" width="60.1640625" style="229" customWidth="1"/>
    <col min="7171" max="7171" width="8.1640625" style="229" customWidth="1"/>
    <col min="7172" max="7174" width="14.5" style="229" customWidth="1"/>
    <col min="7175" max="7424" width="9.33203125" style="229"/>
    <col min="7425" max="7425" width="6.83203125" style="229" customWidth="1"/>
    <col min="7426" max="7426" width="60.1640625" style="229" customWidth="1"/>
    <col min="7427" max="7427" width="8.1640625" style="229" customWidth="1"/>
    <col min="7428" max="7430" width="14.5" style="229" customWidth="1"/>
    <col min="7431" max="7680" width="9.33203125" style="229"/>
    <col min="7681" max="7681" width="6.83203125" style="229" customWidth="1"/>
    <col min="7682" max="7682" width="60.1640625" style="229" customWidth="1"/>
    <col min="7683" max="7683" width="8.1640625" style="229" customWidth="1"/>
    <col min="7684" max="7686" width="14.5" style="229" customWidth="1"/>
    <col min="7687" max="7936" width="9.33203125" style="229"/>
    <col min="7937" max="7937" width="6.83203125" style="229" customWidth="1"/>
    <col min="7938" max="7938" width="60.1640625" style="229" customWidth="1"/>
    <col min="7939" max="7939" width="8.1640625" style="229" customWidth="1"/>
    <col min="7940" max="7942" width="14.5" style="229" customWidth="1"/>
    <col min="7943" max="8192" width="9.33203125" style="229"/>
    <col min="8193" max="8193" width="6.83203125" style="229" customWidth="1"/>
    <col min="8194" max="8194" width="60.1640625" style="229" customWidth="1"/>
    <col min="8195" max="8195" width="8.1640625" style="229" customWidth="1"/>
    <col min="8196" max="8198" width="14.5" style="229" customWidth="1"/>
    <col min="8199" max="8448" width="9.33203125" style="229"/>
    <col min="8449" max="8449" width="6.83203125" style="229" customWidth="1"/>
    <col min="8450" max="8450" width="60.1640625" style="229" customWidth="1"/>
    <col min="8451" max="8451" width="8.1640625" style="229" customWidth="1"/>
    <col min="8452" max="8454" width="14.5" style="229" customWidth="1"/>
    <col min="8455" max="8704" width="9.33203125" style="229"/>
    <col min="8705" max="8705" width="6.83203125" style="229" customWidth="1"/>
    <col min="8706" max="8706" width="60.1640625" style="229" customWidth="1"/>
    <col min="8707" max="8707" width="8.1640625" style="229" customWidth="1"/>
    <col min="8708" max="8710" width="14.5" style="229" customWidth="1"/>
    <col min="8711" max="8960" width="9.33203125" style="229"/>
    <col min="8961" max="8961" width="6.83203125" style="229" customWidth="1"/>
    <col min="8962" max="8962" width="60.1640625" style="229" customWidth="1"/>
    <col min="8963" max="8963" width="8.1640625" style="229" customWidth="1"/>
    <col min="8964" max="8966" width="14.5" style="229" customWidth="1"/>
    <col min="8967" max="9216" width="9.33203125" style="229"/>
    <col min="9217" max="9217" width="6.83203125" style="229" customWidth="1"/>
    <col min="9218" max="9218" width="60.1640625" style="229" customWidth="1"/>
    <col min="9219" max="9219" width="8.1640625" style="229" customWidth="1"/>
    <col min="9220" max="9222" width="14.5" style="229" customWidth="1"/>
    <col min="9223" max="9472" width="9.33203125" style="229"/>
    <col min="9473" max="9473" width="6.83203125" style="229" customWidth="1"/>
    <col min="9474" max="9474" width="60.1640625" style="229" customWidth="1"/>
    <col min="9475" max="9475" width="8.1640625" style="229" customWidth="1"/>
    <col min="9476" max="9478" width="14.5" style="229" customWidth="1"/>
    <col min="9479" max="9728" width="9.33203125" style="229"/>
    <col min="9729" max="9729" width="6.83203125" style="229" customWidth="1"/>
    <col min="9730" max="9730" width="60.1640625" style="229" customWidth="1"/>
    <col min="9731" max="9731" width="8.1640625" style="229" customWidth="1"/>
    <col min="9732" max="9734" width="14.5" style="229" customWidth="1"/>
    <col min="9735" max="9984" width="9.33203125" style="229"/>
    <col min="9985" max="9985" width="6.83203125" style="229" customWidth="1"/>
    <col min="9986" max="9986" width="60.1640625" style="229" customWidth="1"/>
    <col min="9987" max="9987" width="8.1640625" style="229" customWidth="1"/>
    <col min="9988" max="9990" width="14.5" style="229" customWidth="1"/>
    <col min="9991" max="10240" width="9.33203125" style="229"/>
    <col min="10241" max="10241" width="6.83203125" style="229" customWidth="1"/>
    <col min="10242" max="10242" width="60.1640625" style="229" customWidth="1"/>
    <col min="10243" max="10243" width="8.1640625" style="229" customWidth="1"/>
    <col min="10244" max="10246" width="14.5" style="229" customWidth="1"/>
    <col min="10247" max="10496" width="9.33203125" style="229"/>
    <col min="10497" max="10497" width="6.83203125" style="229" customWidth="1"/>
    <col min="10498" max="10498" width="60.1640625" style="229" customWidth="1"/>
    <col min="10499" max="10499" width="8.1640625" style="229" customWidth="1"/>
    <col min="10500" max="10502" width="14.5" style="229" customWidth="1"/>
    <col min="10503" max="10752" width="9.33203125" style="229"/>
    <col min="10753" max="10753" width="6.83203125" style="229" customWidth="1"/>
    <col min="10754" max="10754" width="60.1640625" style="229" customWidth="1"/>
    <col min="10755" max="10755" width="8.1640625" style="229" customWidth="1"/>
    <col min="10756" max="10758" width="14.5" style="229" customWidth="1"/>
    <col min="10759" max="11008" width="9.33203125" style="229"/>
    <col min="11009" max="11009" width="6.83203125" style="229" customWidth="1"/>
    <col min="11010" max="11010" width="60.1640625" style="229" customWidth="1"/>
    <col min="11011" max="11011" width="8.1640625" style="229" customWidth="1"/>
    <col min="11012" max="11014" width="14.5" style="229" customWidth="1"/>
    <col min="11015" max="11264" width="9.33203125" style="229"/>
    <col min="11265" max="11265" width="6.83203125" style="229" customWidth="1"/>
    <col min="11266" max="11266" width="60.1640625" style="229" customWidth="1"/>
    <col min="11267" max="11267" width="8.1640625" style="229" customWidth="1"/>
    <col min="11268" max="11270" width="14.5" style="229" customWidth="1"/>
    <col min="11271" max="11520" width="9.33203125" style="229"/>
    <col min="11521" max="11521" width="6.83203125" style="229" customWidth="1"/>
    <col min="11522" max="11522" width="60.1640625" style="229" customWidth="1"/>
    <col min="11523" max="11523" width="8.1640625" style="229" customWidth="1"/>
    <col min="11524" max="11526" width="14.5" style="229" customWidth="1"/>
    <col min="11527" max="11776" width="9.33203125" style="229"/>
    <col min="11777" max="11777" width="6.83203125" style="229" customWidth="1"/>
    <col min="11778" max="11778" width="60.1640625" style="229" customWidth="1"/>
    <col min="11779" max="11779" width="8.1640625" style="229" customWidth="1"/>
    <col min="11780" max="11782" width="14.5" style="229" customWidth="1"/>
    <col min="11783" max="12032" width="9.33203125" style="229"/>
    <col min="12033" max="12033" width="6.83203125" style="229" customWidth="1"/>
    <col min="12034" max="12034" width="60.1640625" style="229" customWidth="1"/>
    <col min="12035" max="12035" width="8.1640625" style="229" customWidth="1"/>
    <col min="12036" max="12038" width="14.5" style="229" customWidth="1"/>
    <col min="12039" max="12288" width="9.33203125" style="229"/>
    <col min="12289" max="12289" width="6.83203125" style="229" customWidth="1"/>
    <col min="12290" max="12290" width="60.1640625" style="229" customWidth="1"/>
    <col min="12291" max="12291" width="8.1640625" style="229" customWidth="1"/>
    <col min="12292" max="12294" width="14.5" style="229" customWidth="1"/>
    <col min="12295" max="12544" width="9.33203125" style="229"/>
    <col min="12545" max="12545" width="6.83203125" style="229" customWidth="1"/>
    <col min="12546" max="12546" width="60.1640625" style="229" customWidth="1"/>
    <col min="12547" max="12547" width="8.1640625" style="229" customWidth="1"/>
    <col min="12548" max="12550" width="14.5" style="229" customWidth="1"/>
    <col min="12551" max="12800" width="9.33203125" style="229"/>
    <col min="12801" max="12801" width="6.83203125" style="229" customWidth="1"/>
    <col min="12802" max="12802" width="60.1640625" style="229" customWidth="1"/>
    <col min="12803" max="12803" width="8.1640625" style="229" customWidth="1"/>
    <col min="12804" max="12806" width="14.5" style="229" customWidth="1"/>
    <col min="12807" max="13056" width="9.33203125" style="229"/>
    <col min="13057" max="13057" width="6.83203125" style="229" customWidth="1"/>
    <col min="13058" max="13058" width="60.1640625" style="229" customWidth="1"/>
    <col min="13059" max="13059" width="8.1640625" style="229" customWidth="1"/>
    <col min="13060" max="13062" width="14.5" style="229" customWidth="1"/>
    <col min="13063" max="13312" width="9.33203125" style="229"/>
    <col min="13313" max="13313" width="6.83203125" style="229" customWidth="1"/>
    <col min="13314" max="13314" width="60.1640625" style="229" customWidth="1"/>
    <col min="13315" max="13315" width="8.1640625" style="229" customWidth="1"/>
    <col min="13316" max="13318" width="14.5" style="229" customWidth="1"/>
    <col min="13319" max="13568" width="9.33203125" style="229"/>
    <col min="13569" max="13569" width="6.83203125" style="229" customWidth="1"/>
    <col min="13570" max="13570" width="60.1640625" style="229" customWidth="1"/>
    <col min="13571" max="13571" width="8.1640625" style="229" customWidth="1"/>
    <col min="13572" max="13574" width="14.5" style="229" customWidth="1"/>
    <col min="13575" max="13824" width="9.33203125" style="229"/>
    <col min="13825" max="13825" width="6.83203125" style="229" customWidth="1"/>
    <col min="13826" max="13826" width="60.1640625" style="229" customWidth="1"/>
    <col min="13827" max="13827" width="8.1640625" style="229" customWidth="1"/>
    <col min="13828" max="13830" width="14.5" style="229" customWidth="1"/>
    <col min="13831" max="14080" width="9.33203125" style="229"/>
    <col min="14081" max="14081" width="6.83203125" style="229" customWidth="1"/>
    <col min="14082" max="14082" width="60.1640625" style="229" customWidth="1"/>
    <col min="14083" max="14083" width="8.1640625" style="229" customWidth="1"/>
    <col min="14084" max="14086" width="14.5" style="229" customWidth="1"/>
    <col min="14087" max="14336" width="9.33203125" style="229"/>
    <col min="14337" max="14337" width="6.83203125" style="229" customWidth="1"/>
    <col min="14338" max="14338" width="60.1640625" style="229" customWidth="1"/>
    <col min="14339" max="14339" width="8.1640625" style="229" customWidth="1"/>
    <col min="14340" max="14342" width="14.5" style="229" customWidth="1"/>
    <col min="14343" max="14592" width="9.33203125" style="229"/>
    <col min="14593" max="14593" width="6.83203125" style="229" customWidth="1"/>
    <col min="14594" max="14594" width="60.1640625" style="229" customWidth="1"/>
    <col min="14595" max="14595" width="8.1640625" style="229" customWidth="1"/>
    <col min="14596" max="14598" width="14.5" style="229" customWidth="1"/>
    <col min="14599" max="14848" width="9.33203125" style="229"/>
    <col min="14849" max="14849" width="6.83203125" style="229" customWidth="1"/>
    <col min="14850" max="14850" width="60.1640625" style="229" customWidth="1"/>
    <col min="14851" max="14851" width="8.1640625" style="229" customWidth="1"/>
    <col min="14852" max="14854" width="14.5" style="229" customWidth="1"/>
    <col min="14855" max="15104" width="9.33203125" style="229"/>
    <col min="15105" max="15105" width="6.83203125" style="229" customWidth="1"/>
    <col min="15106" max="15106" width="60.1640625" style="229" customWidth="1"/>
    <col min="15107" max="15107" width="8.1640625" style="229" customWidth="1"/>
    <col min="15108" max="15110" width="14.5" style="229" customWidth="1"/>
    <col min="15111" max="15360" width="9.33203125" style="229"/>
    <col min="15361" max="15361" width="6.83203125" style="229" customWidth="1"/>
    <col min="15362" max="15362" width="60.1640625" style="229" customWidth="1"/>
    <col min="15363" max="15363" width="8.1640625" style="229" customWidth="1"/>
    <col min="15364" max="15366" width="14.5" style="229" customWidth="1"/>
    <col min="15367" max="15616" width="9.33203125" style="229"/>
    <col min="15617" max="15617" width="6.83203125" style="229" customWidth="1"/>
    <col min="15618" max="15618" width="60.1640625" style="229" customWidth="1"/>
    <col min="15619" max="15619" width="8.1640625" style="229" customWidth="1"/>
    <col min="15620" max="15622" width="14.5" style="229" customWidth="1"/>
    <col min="15623" max="15872" width="9.33203125" style="229"/>
    <col min="15873" max="15873" width="6.83203125" style="229" customWidth="1"/>
    <col min="15874" max="15874" width="60.1640625" style="229" customWidth="1"/>
    <col min="15875" max="15875" width="8.1640625" style="229" customWidth="1"/>
    <col min="15876" max="15878" width="14.5" style="229" customWidth="1"/>
    <col min="15879" max="16128" width="9.33203125" style="229"/>
    <col min="16129" max="16129" width="6.83203125" style="229" customWidth="1"/>
    <col min="16130" max="16130" width="60.1640625" style="229" customWidth="1"/>
    <col min="16131" max="16131" width="8.1640625" style="229" customWidth="1"/>
    <col min="16132" max="16134" width="14.5" style="229" customWidth="1"/>
    <col min="16135" max="16384" width="9.33203125" style="229"/>
  </cols>
  <sheetData>
    <row r="1" spans="1:8" s="224" customFormat="1" ht="55.5" customHeight="1" x14ac:dyDescent="0.2">
      <c r="A1" s="1360" t="s">
        <v>712</v>
      </c>
      <c r="B1" s="1360"/>
      <c r="C1" s="1360"/>
      <c r="D1" s="1360"/>
      <c r="E1" s="1360"/>
      <c r="F1" s="1360"/>
      <c r="G1" s="1360"/>
      <c r="H1" s="1360"/>
    </row>
    <row r="2" spans="1:8" s="226" customFormat="1" ht="15.95" customHeight="1" x14ac:dyDescent="0.2">
      <c r="A2" s="1357" t="s">
        <v>1</v>
      </c>
      <c r="B2" s="1357"/>
      <c r="C2" s="1357"/>
      <c r="D2" s="1357"/>
      <c r="E2" s="1357"/>
      <c r="F2" s="1357"/>
      <c r="G2" s="1357"/>
      <c r="H2" s="1357"/>
    </row>
    <row r="3" spans="1:8" ht="38.25" customHeight="1" x14ac:dyDescent="0.2">
      <c r="A3" s="227" t="s">
        <v>406</v>
      </c>
      <c r="B3" s="227" t="s">
        <v>460</v>
      </c>
      <c r="C3" s="228" t="s">
        <v>461</v>
      </c>
      <c r="D3" s="228" t="s">
        <v>462</v>
      </c>
      <c r="E3" s="228" t="s">
        <v>463</v>
      </c>
      <c r="F3" s="228" t="s">
        <v>269</v>
      </c>
      <c r="G3" s="614" t="s">
        <v>753</v>
      </c>
      <c r="H3" s="614" t="s">
        <v>752</v>
      </c>
    </row>
    <row r="4" spans="1:8" s="231" customFormat="1" ht="12.95" customHeight="1" x14ac:dyDescent="0.2">
      <c r="A4" s="230" t="s">
        <v>6</v>
      </c>
      <c r="B4" s="230" t="s">
        <v>7</v>
      </c>
      <c r="C4" s="230" t="s">
        <v>8</v>
      </c>
      <c r="D4" s="230" t="s">
        <v>9</v>
      </c>
      <c r="E4" s="230" t="s">
        <v>270</v>
      </c>
      <c r="F4" s="230" t="s">
        <v>464</v>
      </c>
      <c r="G4" s="615" t="s">
        <v>754</v>
      </c>
      <c r="H4" s="615" t="s">
        <v>755</v>
      </c>
    </row>
    <row r="5" spans="1:8" s="231" customFormat="1" ht="15.95" customHeight="1" x14ac:dyDescent="0.2">
      <c r="A5" s="1358" t="s">
        <v>266</v>
      </c>
      <c r="B5" s="1359"/>
      <c r="C5" s="1359"/>
      <c r="D5" s="1359"/>
      <c r="E5" s="1359"/>
      <c r="F5" s="1359"/>
      <c r="G5" s="1359"/>
      <c r="H5" s="1359"/>
    </row>
    <row r="6" spans="1:8" s="231" customFormat="1" ht="25.5" customHeight="1" x14ac:dyDescent="0.2">
      <c r="A6" s="838" t="s">
        <v>10</v>
      </c>
      <c r="B6" s="839" t="s">
        <v>465</v>
      </c>
      <c r="C6" s="840" t="s">
        <v>466</v>
      </c>
      <c r="D6" s="841"/>
      <c r="E6" s="841"/>
      <c r="F6" s="841">
        <f>SUM(D6:E6)</f>
        <v>0</v>
      </c>
      <c r="G6" s="842"/>
      <c r="H6" s="843"/>
    </row>
    <row r="7" spans="1:8" s="231" customFormat="1" ht="30" customHeight="1" x14ac:dyDescent="0.2">
      <c r="A7" s="844" t="s">
        <v>13</v>
      </c>
      <c r="B7" s="845" t="s">
        <v>467</v>
      </c>
      <c r="C7" s="846" t="s">
        <v>468</v>
      </c>
      <c r="D7" s="847"/>
      <c r="E7" s="847"/>
      <c r="F7" s="847">
        <f>SUM(D7:E7)</f>
        <v>0</v>
      </c>
      <c r="G7" s="848"/>
      <c r="H7" s="849"/>
    </row>
    <row r="8" spans="1:8" s="231" customFormat="1" ht="25.5" customHeight="1" x14ac:dyDescent="0.2">
      <c r="A8" s="844" t="s">
        <v>16</v>
      </c>
      <c r="B8" s="845" t="s">
        <v>469</v>
      </c>
      <c r="C8" s="850" t="s">
        <v>470</v>
      </c>
      <c r="D8" s="847"/>
      <c r="E8" s="847"/>
      <c r="F8" s="847">
        <f>SUM(D8:E8)</f>
        <v>0</v>
      </c>
      <c r="G8" s="848"/>
      <c r="H8" s="849"/>
    </row>
    <row r="9" spans="1:8" s="231" customFormat="1" ht="25.5" customHeight="1" x14ac:dyDescent="0.2">
      <c r="A9" s="873" t="s">
        <v>19</v>
      </c>
      <c r="B9" s="874" t="s">
        <v>471</v>
      </c>
      <c r="C9" s="875" t="s">
        <v>472</v>
      </c>
      <c r="D9" s="876"/>
      <c r="E9" s="876"/>
      <c r="F9" s="876">
        <f>SUM(D9:E9)</f>
        <v>0</v>
      </c>
      <c r="G9" s="877"/>
      <c r="H9" s="878"/>
    </row>
    <row r="10" spans="1:8" s="231" customFormat="1" ht="27.75" customHeight="1" x14ac:dyDescent="0.2">
      <c r="A10" s="885" t="s">
        <v>22</v>
      </c>
      <c r="B10" s="886" t="s">
        <v>473</v>
      </c>
      <c r="C10" s="887" t="s">
        <v>36</v>
      </c>
      <c r="D10" s="888">
        <f>SUM(D6:D9)</f>
        <v>0</v>
      </c>
      <c r="E10" s="888">
        <f>SUM(E6:E9)</f>
        <v>0</v>
      </c>
      <c r="F10" s="888">
        <f>SUM(F6:F9)</f>
        <v>0</v>
      </c>
      <c r="G10" s="889"/>
      <c r="H10" s="890"/>
    </row>
    <row r="11" spans="1:8" s="231" customFormat="1" ht="24.75" customHeight="1" x14ac:dyDescent="0.2">
      <c r="A11" s="879" t="s">
        <v>25</v>
      </c>
      <c r="B11" s="880" t="s">
        <v>474</v>
      </c>
      <c r="C11" s="881" t="s">
        <v>475</v>
      </c>
      <c r="D11" s="882"/>
      <c r="E11" s="882"/>
      <c r="F11" s="882">
        <f>SUM(D11:E11)</f>
        <v>0</v>
      </c>
      <c r="G11" s="883"/>
      <c r="H11" s="884"/>
    </row>
    <row r="12" spans="1:8" s="231" customFormat="1" ht="30" customHeight="1" x14ac:dyDescent="0.2">
      <c r="A12" s="844" t="s">
        <v>28</v>
      </c>
      <c r="B12" s="845" t="s">
        <v>476</v>
      </c>
      <c r="C12" s="846" t="s">
        <v>477</v>
      </c>
      <c r="D12" s="851"/>
      <c r="E12" s="851"/>
      <c r="F12" s="851">
        <f>SUM(D11:E11)</f>
        <v>0</v>
      </c>
      <c r="G12" s="848"/>
      <c r="H12" s="849"/>
    </row>
    <row r="13" spans="1:8" s="231" customFormat="1" ht="30" customHeight="1" x14ac:dyDescent="0.2">
      <c r="A13" s="844" t="s">
        <v>31</v>
      </c>
      <c r="B13" s="845" t="s">
        <v>478</v>
      </c>
      <c r="C13" s="846" t="s">
        <v>479</v>
      </c>
      <c r="D13" s="851"/>
      <c r="E13" s="851"/>
      <c r="F13" s="851">
        <f>SUM(D13:E13)</f>
        <v>0</v>
      </c>
      <c r="G13" s="848"/>
      <c r="H13" s="849"/>
    </row>
    <row r="14" spans="1:8" s="231" customFormat="1" ht="30" customHeight="1" x14ac:dyDescent="0.2">
      <c r="A14" s="873" t="s">
        <v>34</v>
      </c>
      <c r="B14" s="874" t="s">
        <v>480</v>
      </c>
      <c r="C14" s="891" t="s">
        <v>481</v>
      </c>
      <c r="D14" s="892"/>
      <c r="E14" s="892"/>
      <c r="F14" s="892">
        <f>SUM(D13:E13)</f>
        <v>0</v>
      </c>
      <c r="G14" s="877"/>
      <c r="H14" s="878"/>
    </row>
    <row r="15" spans="1:8" s="231" customFormat="1" ht="21.75" customHeight="1" x14ac:dyDescent="0.2">
      <c r="A15" s="885" t="s">
        <v>37</v>
      </c>
      <c r="B15" s="898" t="s">
        <v>447</v>
      </c>
      <c r="C15" s="899" t="s">
        <v>59</v>
      </c>
      <c r="D15" s="888">
        <f>SUM(D11:D14)</f>
        <v>0</v>
      </c>
      <c r="E15" s="888">
        <f>SUM(E11:E14)</f>
        <v>0</v>
      </c>
      <c r="F15" s="888">
        <f>SUM(F11:F14)</f>
        <v>0</v>
      </c>
      <c r="G15" s="889"/>
      <c r="H15" s="890"/>
    </row>
    <row r="16" spans="1:8" s="232" customFormat="1" ht="16.5" customHeight="1" x14ac:dyDescent="0.2">
      <c r="A16" s="879" t="s">
        <v>39</v>
      </c>
      <c r="B16" s="893" t="s">
        <v>111</v>
      </c>
      <c r="C16" s="894" t="s">
        <v>112</v>
      </c>
      <c r="D16" s="895"/>
      <c r="E16" s="895"/>
      <c r="F16" s="895">
        <f>SUM(D16:E16)</f>
        <v>0</v>
      </c>
      <c r="G16" s="896"/>
      <c r="H16" s="897"/>
    </row>
    <row r="17" spans="1:8" s="232" customFormat="1" ht="16.5" customHeight="1" x14ac:dyDescent="0.2">
      <c r="A17" s="844" t="s">
        <v>41</v>
      </c>
      <c r="B17" s="852" t="s">
        <v>114</v>
      </c>
      <c r="C17" s="853" t="s">
        <v>115</v>
      </c>
      <c r="D17" s="854"/>
      <c r="E17" s="854">
        <v>2070000</v>
      </c>
      <c r="F17" s="854">
        <f>SUM(D17:E17)</f>
        <v>2070000</v>
      </c>
      <c r="G17" s="857">
        <v>-300000</v>
      </c>
      <c r="H17" s="858">
        <v>1770000</v>
      </c>
    </row>
    <row r="18" spans="1:8" s="232" customFormat="1" ht="16.5" customHeight="1" x14ac:dyDescent="0.2">
      <c r="A18" s="844" t="s">
        <v>43</v>
      </c>
      <c r="B18" s="852" t="s">
        <v>482</v>
      </c>
      <c r="C18" s="853" t="s">
        <v>118</v>
      </c>
      <c r="D18" s="854"/>
      <c r="E18" s="854"/>
      <c r="F18" s="854"/>
      <c r="G18" s="854"/>
      <c r="H18" s="859"/>
    </row>
    <row r="19" spans="1:8" s="233" customFormat="1" ht="16.5" customHeight="1" x14ac:dyDescent="0.2">
      <c r="A19" s="844" t="s">
        <v>49</v>
      </c>
      <c r="B19" s="860" t="s">
        <v>120</v>
      </c>
      <c r="C19" s="853" t="s">
        <v>121</v>
      </c>
      <c r="D19" s="861"/>
      <c r="E19" s="861"/>
      <c r="F19" s="861">
        <f>SUM(D19:E19)</f>
        <v>0</v>
      </c>
      <c r="G19" s="862"/>
      <c r="H19" s="863"/>
    </row>
    <row r="20" spans="1:8" s="232" customFormat="1" ht="16.5" customHeight="1" x14ac:dyDescent="0.2">
      <c r="A20" s="844" t="s">
        <v>51</v>
      </c>
      <c r="B20" s="852" t="s">
        <v>123</v>
      </c>
      <c r="C20" s="853" t="s">
        <v>124</v>
      </c>
      <c r="D20" s="854"/>
      <c r="E20" s="854"/>
      <c r="F20" s="861">
        <f t="shared" ref="F20:F26" si="0">SUM(D20:E20)</f>
        <v>0</v>
      </c>
      <c r="G20" s="855"/>
      <c r="H20" s="856"/>
    </row>
    <row r="21" spans="1:8" s="232" customFormat="1" ht="16.5" customHeight="1" x14ac:dyDescent="0.2">
      <c r="A21" s="844" t="s">
        <v>54</v>
      </c>
      <c r="B21" s="852" t="s">
        <v>483</v>
      </c>
      <c r="C21" s="853" t="s">
        <v>127</v>
      </c>
      <c r="D21" s="854"/>
      <c r="E21" s="854"/>
      <c r="F21" s="861">
        <f t="shared" si="0"/>
        <v>0</v>
      </c>
      <c r="G21" s="855"/>
      <c r="H21" s="856"/>
    </row>
    <row r="22" spans="1:8" s="233" customFormat="1" ht="16.5" customHeight="1" x14ac:dyDescent="0.2">
      <c r="A22" s="844" t="s">
        <v>57</v>
      </c>
      <c r="B22" s="852" t="s">
        <v>484</v>
      </c>
      <c r="C22" s="853" t="s">
        <v>130</v>
      </c>
      <c r="D22" s="854"/>
      <c r="E22" s="854"/>
      <c r="F22" s="861">
        <f t="shared" si="0"/>
        <v>0</v>
      </c>
      <c r="G22" s="862"/>
      <c r="H22" s="863"/>
    </row>
    <row r="23" spans="1:8" s="233" customFormat="1" ht="16.5" customHeight="1" x14ac:dyDescent="0.2">
      <c r="A23" s="844" t="s">
        <v>60</v>
      </c>
      <c r="B23" s="864" t="s">
        <v>132</v>
      </c>
      <c r="C23" s="853" t="s">
        <v>133</v>
      </c>
      <c r="D23" s="854"/>
      <c r="E23" s="854"/>
      <c r="F23" s="861">
        <f t="shared" si="0"/>
        <v>0</v>
      </c>
      <c r="G23" s="865">
        <v>100</v>
      </c>
      <c r="H23" s="866">
        <v>100</v>
      </c>
    </row>
    <row r="24" spans="1:8" s="233" customFormat="1" ht="16.5" customHeight="1" x14ac:dyDescent="0.2">
      <c r="A24" s="844" t="s">
        <v>62</v>
      </c>
      <c r="B24" s="852" t="s">
        <v>485</v>
      </c>
      <c r="C24" s="853" t="s">
        <v>136</v>
      </c>
      <c r="D24" s="854"/>
      <c r="E24" s="854"/>
      <c r="F24" s="861">
        <f t="shared" si="0"/>
        <v>0</v>
      </c>
      <c r="G24" s="865"/>
      <c r="H24" s="866"/>
    </row>
    <row r="25" spans="1:8" s="233" customFormat="1" ht="16.5" customHeight="1" x14ac:dyDescent="0.2">
      <c r="A25" s="844" t="s">
        <v>64</v>
      </c>
      <c r="B25" s="852" t="s">
        <v>486</v>
      </c>
      <c r="C25" s="853" t="s">
        <v>139</v>
      </c>
      <c r="D25" s="854"/>
      <c r="E25" s="854"/>
      <c r="F25" s="861">
        <f t="shared" si="0"/>
        <v>0</v>
      </c>
      <c r="G25" s="865"/>
      <c r="H25" s="866"/>
    </row>
    <row r="26" spans="1:8" s="233" customFormat="1" ht="16.5" customHeight="1" x14ac:dyDescent="0.2">
      <c r="A26" s="873" t="s">
        <v>66</v>
      </c>
      <c r="B26" s="900" t="s">
        <v>141</v>
      </c>
      <c r="C26" s="901" t="s">
        <v>142</v>
      </c>
      <c r="D26" s="902"/>
      <c r="E26" s="902"/>
      <c r="F26" s="903">
        <f t="shared" si="0"/>
        <v>0</v>
      </c>
      <c r="G26" s="904">
        <v>300500</v>
      </c>
      <c r="H26" s="905">
        <v>300500</v>
      </c>
    </row>
    <row r="27" spans="1:8" s="233" customFormat="1" ht="16.5" customHeight="1" x14ac:dyDescent="0.2">
      <c r="A27" s="885" t="s">
        <v>68</v>
      </c>
      <c r="B27" s="27" t="s">
        <v>487</v>
      </c>
      <c r="C27" s="906" t="s">
        <v>145</v>
      </c>
      <c r="D27" s="907">
        <f>SUM(D16+D17+D18+D19+D20+D21+D22+D23+D24+D25+D26)</f>
        <v>0</v>
      </c>
      <c r="E27" s="907">
        <f>SUM(E16+E17+E18+E19+E20+E21+E22+E23+E24+E25+E26)</f>
        <v>2070000</v>
      </c>
      <c r="F27" s="907">
        <f>SUM(F16+F17+F18+F19+F20+F21+F22+F23+F24+F25+F26)</f>
        <v>2070000</v>
      </c>
      <c r="G27" s="907">
        <f>SUM(G16+G17+G18+G19+G20+G21+G22+G23+G24+G25+G26)</f>
        <v>600</v>
      </c>
      <c r="H27" s="908">
        <f>SUM(H16+H17+H18+H19+H20+H21+H22+H23+H24+H25+H26)</f>
        <v>2070600</v>
      </c>
    </row>
    <row r="28" spans="1:8" s="234" customFormat="1" ht="16.5" customHeight="1" x14ac:dyDescent="0.2">
      <c r="A28" s="885" t="s">
        <v>70</v>
      </c>
      <c r="B28" s="27" t="s">
        <v>449</v>
      </c>
      <c r="C28" s="906" t="s">
        <v>163</v>
      </c>
      <c r="D28" s="907"/>
      <c r="E28" s="907"/>
      <c r="F28" s="907">
        <f>SUM(D28:E28)</f>
        <v>0</v>
      </c>
      <c r="G28" s="909"/>
      <c r="H28" s="910"/>
    </row>
    <row r="29" spans="1:8" s="233" customFormat="1" ht="16.5" customHeight="1" x14ac:dyDescent="0.2">
      <c r="A29" s="885" t="s">
        <v>72</v>
      </c>
      <c r="B29" s="27" t="s">
        <v>415</v>
      </c>
      <c r="C29" s="906" t="s">
        <v>172</v>
      </c>
      <c r="D29" s="911"/>
      <c r="E29" s="911"/>
      <c r="F29" s="911">
        <f>SUM(D29:E29)</f>
        <v>0</v>
      </c>
      <c r="G29" s="912"/>
      <c r="H29" s="913"/>
    </row>
    <row r="30" spans="1:8" s="233" customFormat="1" ht="16.5" customHeight="1" x14ac:dyDescent="0.2">
      <c r="A30" s="885" t="s">
        <v>75</v>
      </c>
      <c r="B30" s="27" t="s">
        <v>450</v>
      </c>
      <c r="C30" s="906" t="s">
        <v>181</v>
      </c>
      <c r="D30" s="911"/>
      <c r="E30" s="911"/>
      <c r="F30" s="911">
        <f>SUM(D30:E30)</f>
        <v>0</v>
      </c>
      <c r="G30" s="912"/>
      <c r="H30" s="913"/>
    </row>
    <row r="31" spans="1:8" s="233" customFormat="1" ht="16.5" customHeight="1" x14ac:dyDescent="0.2">
      <c r="A31" s="885" t="s">
        <v>78</v>
      </c>
      <c r="B31" s="27" t="s">
        <v>488</v>
      </c>
      <c r="C31" s="915"/>
      <c r="D31" s="907">
        <f>D10+D15+D27+D28+D29+D30</f>
        <v>0</v>
      </c>
      <c r="E31" s="907">
        <f>E10+E15+E27+E28+E29+E30</f>
        <v>2070000</v>
      </c>
      <c r="F31" s="907">
        <f>F10+F15+F27+F28+F29+F30</f>
        <v>2070000</v>
      </c>
      <c r="G31" s="907">
        <f>G10+G15+G27+G28+G29+G30</f>
        <v>600</v>
      </c>
      <c r="H31" s="908">
        <f>H10+H15+H27+H28+H29+H30</f>
        <v>2070600</v>
      </c>
    </row>
    <row r="32" spans="1:8" s="232" customFormat="1" ht="16.5" customHeight="1" x14ac:dyDescent="0.2">
      <c r="A32" s="879" t="s">
        <v>81</v>
      </c>
      <c r="B32" s="683" t="s">
        <v>489</v>
      </c>
      <c r="C32" s="914" t="s">
        <v>190</v>
      </c>
      <c r="D32" s="776">
        <f>SUM(D33:D34)</f>
        <v>0</v>
      </c>
      <c r="E32" s="776">
        <f>SUM(E33:E34)</f>
        <v>0</v>
      </c>
      <c r="F32" s="776">
        <f>SUM(F33:F34)</f>
        <v>0</v>
      </c>
      <c r="G32" s="896">
        <f>G33+G34</f>
        <v>28217</v>
      </c>
      <c r="H32" s="897">
        <f>H33+H34</f>
        <v>28217</v>
      </c>
    </row>
    <row r="33" spans="1:8" s="232" customFormat="1" ht="16.5" customHeight="1" x14ac:dyDescent="0.2">
      <c r="A33" s="844" t="s">
        <v>83</v>
      </c>
      <c r="B33" s="869" t="s">
        <v>192</v>
      </c>
      <c r="C33" s="868" t="s">
        <v>193</v>
      </c>
      <c r="D33" s="727"/>
      <c r="E33" s="727"/>
      <c r="F33" s="727">
        <f>SUM(D33:E33)</f>
        <v>0</v>
      </c>
      <c r="G33" s="855">
        <v>28217</v>
      </c>
      <c r="H33" s="856">
        <v>28217</v>
      </c>
    </row>
    <row r="34" spans="1:8" s="232" customFormat="1" ht="16.5" customHeight="1" x14ac:dyDescent="0.2">
      <c r="A34" s="844" t="s">
        <v>85</v>
      </c>
      <c r="B34" s="869" t="s">
        <v>195</v>
      </c>
      <c r="C34" s="868" t="s">
        <v>196</v>
      </c>
      <c r="D34" s="727"/>
      <c r="E34" s="727"/>
      <c r="F34" s="727">
        <f>SUM(D34:E34)</f>
        <v>0</v>
      </c>
      <c r="G34" s="855"/>
      <c r="H34" s="856"/>
    </row>
    <row r="35" spans="1:8" s="232" customFormat="1" ht="16.5" customHeight="1" x14ac:dyDescent="0.2">
      <c r="A35" s="844" t="s">
        <v>87</v>
      </c>
      <c r="B35" s="867" t="s">
        <v>490</v>
      </c>
      <c r="C35" s="870" t="s">
        <v>491</v>
      </c>
      <c r="D35" s="727">
        <f>SUM(D36:D37)</f>
        <v>17229733</v>
      </c>
      <c r="E35" s="727">
        <f t="shared" ref="E35:H35" si="1">SUM(E36:E37)</f>
        <v>2359960</v>
      </c>
      <c r="F35" s="727">
        <f t="shared" si="1"/>
        <v>19589693</v>
      </c>
      <c r="G35" s="727">
        <f t="shared" si="1"/>
        <v>619968</v>
      </c>
      <c r="H35" s="871">
        <f t="shared" si="1"/>
        <v>20209661</v>
      </c>
    </row>
    <row r="36" spans="1:8" s="232" customFormat="1" ht="16.5" customHeight="1" x14ac:dyDescent="0.2">
      <c r="A36" s="844"/>
      <c r="B36" s="872" t="s">
        <v>573</v>
      </c>
      <c r="C36" s="55" t="s">
        <v>491</v>
      </c>
      <c r="D36" s="727">
        <v>14781572</v>
      </c>
      <c r="E36" s="727"/>
      <c r="F36" s="727">
        <f>SUM(D36:E36)</f>
        <v>14781572</v>
      </c>
      <c r="G36" s="952">
        <v>14332</v>
      </c>
      <c r="H36" s="953">
        <v>14795904</v>
      </c>
    </row>
    <row r="37" spans="1:8" s="232" customFormat="1" ht="16.5" customHeight="1" x14ac:dyDescent="0.2">
      <c r="A37" s="873"/>
      <c r="B37" s="916" t="s">
        <v>574</v>
      </c>
      <c r="C37" s="57" t="s">
        <v>491</v>
      </c>
      <c r="D37" s="777">
        <v>2448161</v>
      </c>
      <c r="E37" s="777">
        <v>2359960</v>
      </c>
      <c r="F37" s="777">
        <f>SUM(D37:E37)</f>
        <v>4808121</v>
      </c>
      <c r="G37" s="954">
        <v>605636</v>
      </c>
      <c r="H37" s="955">
        <v>5413757</v>
      </c>
    </row>
    <row r="38" spans="1:8" s="232" customFormat="1" ht="16.5" customHeight="1" x14ac:dyDescent="0.2">
      <c r="A38" s="885" t="s">
        <v>90</v>
      </c>
      <c r="B38" s="27" t="s">
        <v>492</v>
      </c>
      <c r="C38" s="28" t="s">
        <v>493</v>
      </c>
      <c r="D38" s="750">
        <f>SUM(D32+D35)</f>
        <v>17229733</v>
      </c>
      <c r="E38" s="750">
        <f>SUM(E32+E35)</f>
        <v>2359960</v>
      </c>
      <c r="F38" s="750">
        <f>SUM(F32+F35)</f>
        <v>19589693</v>
      </c>
      <c r="G38" s="750">
        <f t="shared" ref="G38:H38" si="2">SUM(G32+G35)</f>
        <v>648185</v>
      </c>
      <c r="H38" s="919">
        <f t="shared" si="2"/>
        <v>20237878</v>
      </c>
    </row>
    <row r="39" spans="1:8" s="232" customFormat="1" ht="16.5" customHeight="1" x14ac:dyDescent="0.2">
      <c r="A39" s="920" t="s">
        <v>94</v>
      </c>
      <c r="B39" s="1197" t="s">
        <v>494</v>
      </c>
      <c r="C39" s="921" t="s">
        <v>199</v>
      </c>
      <c r="D39" s="922">
        <f>D38</f>
        <v>17229733</v>
      </c>
      <c r="E39" s="922">
        <f t="shared" ref="E39:H39" si="3">E38</f>
        <v>2359960</v>
      </c>
      <c r="F39" s="922">
        <f t="shared" si="3"/>
        <v>19589693</v>
      </c>
      <c r="G39" s="922">
        <f t="shared" si="3"/>
        <v>648185</v>
      </c>
      <c r="H39" s="923">
        <f t="shared" si="3"/>
        <v>20237878</v>
      </c>
    </row>
    <row r="40" spans="1:8" s="232" customFormat="1" ht="23.25" customHeight="1" x14ac:dyDescent="0.2">
      <c r="A40" s="885" t="s">
        <v>97</v>
      </c>
      <c r="B40" s="27" t="s">
        <v>495</v>
      </c>
      <c r="C40" s="28"/>
      <c r="D40" s="750">
        <f>D31+D39</f>
        <v>17229733</v>
      </c>
      <c r="E40" s="750">
        <f>E31+E39</f>
        <v>4429960</v>
      </c>
      <c r="F40" s="750">
        <f>F31+F39</f>
        <v>21659693</v>
      </c>
      <c r="G40" s="750">
        <f t="shared" ref="G40:H40" si="4">G31+G39</f>
        <v>648785</v>
      </c>
      <c r="H40" s="919">
        <f t="shared" si="4"/>
        <v>22308478</v>
      </c>
    </row>
    <row r="41" spans="1:8" s="232" customFormat="1" ht="23.25" customHeight="1" x14ac:dyDescent="0.2">
      <c r="A41" s="236"/>
      <c r="B41" s="237"/>
      <c r="C41" s="238"/>
      <c r="D41" s="655"/>
      <c r="E41" s="655"/>
      <c r="F41" s="655"/>
      <c r="G41" s="655"/>
      <c r="H41" s="655"/>
    </row>
    <row r="42" spans="1:8" s="232" customFormat="1" ht="15" customHeight="1" x14ac:dyDescent="0.2">
      <c r="A42" s="236"/>
      <c r="B42" s="237"/>
      <c r="C42" s="238"/>
      <c r="D42" s="239"/>
      <c r="E42" s="239"/>
      <c r="F42" s="239"/>
    </row>
    <row r="43" spans="1:8" s="232" customFormat="1" ht="15" customHeight="1" x14ac:dyDescent="0.2">
      <c r="A43" s="1361" t="s">
        <v>496</v>
      </c>
      <c r="B43" s="1361"/>
      <c r="C43" s="1361"/>
      <c r="D43" s="1361"/>
      <c r="E43" s="1361"/>
      <c r="F43" s="1361"/>
      <c r="G43" s="1361"/>
      <c r="H43" s="1361"/>
    </row>
    <row r="44" spans="1:8" s="232" customFormat="1" ht="17.25" customHeight="1" x14ac:dyDescent="0.2">
      <c r="A44" s="784" t="s">
        <v>10</v>
      </c>
      <c r="B44" s="924" t="s">
        <v>204</v>
      </c>
      <c r="C44" s="925" t="s">
        <v>205</v>
      </c>
      <c r="D44" s="926">
        <v>11445282</v>
      </c>
      <c r="E44" s="926">
        <v>1835439</v>
      </c>
      <c r="F44" s="926">
        <f>SUM(D44:E44)</f>
        <v>13280721</v>
      </c>
      <c r="G44" s="956">
        <v>12400</v>
      </c>
      <c r="H44" s="957">
        <v>13293121</v>
      </c>
    </row>
    <row r="45" spans="1:8" s="232" customFormat="1" ht="17.25" customHeight="1" x14ac:dyDescent="0.2">
      <c r="A45" s="12" t="s">
        <v>13</v>
      </c>
      <c r="B45" s="1198" t="s">
        <v>206</v>
      </c>
      <c r="C45" s="52" t="s">
        <v>207</v>
      </c>
      <c r="D45" s="373">
        <v>2553451</v>
      </c>
      <c r="E45" s="373">
        <v>410521</v>
      </c>
      <c r="F45" s="373">
        <f>SUM(D45:E45)</f>
        <v>2963972</v>
      </c>
      <c r="G45" s="952">
        <v>4968</v>
      </c>
      <c r="H45" s="953">
        <v>2968940</v>
      </c>
    </row>
    <row r="46" spans="1:8" s="232" customFormat="1" ht="17.25" customHeight="1" x14ac:dyDescent="0.2">
      <c r="A46" s="12" t="s">
        <v>16</v>
      </c>
      <c r="B46" s="372" t="s">
        <v>208</v>
      </c>
      <c r="C46" s="52" t="s">
        <v>209</v>
      </c>
      <c r="D46" s="373">
        <v>3231000</v>
      </c>
      <c r="E46" s="373">
        <v>2184000</v>
      </c>
      <c r="F46" s="373">
        <f>SUM(D46:E46)</f>
        <v>5415000</v>
      </c>
      <c r="G46" s="952">
        <v>631417</v>
      </c>
      <c r="H46" s="953">
        <v>6046417</v>
      </c>
    </row>
    <row r="47" spans="1:8" s="232" customFormat="1" ht="17.25" customHeight="1" x14ac:dyDescent="0.2">
      <c r="A47" s="12" t="s">
        <v>19</v>
      </c>
      <c r="B47" s="372" t="s">
        <v>210</v>
      </c>
      <c r="C47" s="52" t="s">
        <v>211</v>
      </c>
      <c r="D47" s="373"/>
      <c r="E47" s="373"/>
      <c r="F47" s="373">
        <f>SUM(D47:E47)</f>
        <v>0</v>
      </c>
      <c r="G47" s="855"/>
      <c r="H47" s="856"/>
    </row>
    <row r="48" spans="1:8" s="232" customFormat="1" ht="17.25" customHeight="1" x14ac:dyDescent="0.2">
      <c r="A48" s="17" t="s">
        <v>22</v>
      </c>
      <c r="B48" s="380" t="s">
        <v>212</v>
      </c>
      <c r="C48" s="929" t="s">
        <v>213</v>
      </c>
      <c r="D48" s="680"/>
      <c r="E48" s="680"/>
      <c r="F48" s="680">
        <f>SUM(D48:E48)</f>
        <v>0</v>
      </c>
      <c r="G48" s="917"/>
      <c r="H48" s="918"/>
    </row>
    <row r="49" spans="1:10" s="231" customFormat="1" ht="17.25" customHeight="1" x14ac:dyDescent="0.2">
      <c r="A49" s="26" t="s">
        <v>25</v>
      </c>
      <c r="B49" s="933" t="s">
        <v>497</v>
      </c>
      <c r="C49" s="28" t="s">
        <v>230</v>
      </c>
      <c r="D49" s="697">
        <f>SUM(D44:D48)</f>
        <v>17229733</v>
      </c>
      <c r="E49" s="697">
        <f>SUM(E44:E48)</f>
        <v>4429960</v>
      </c>
      <c r="F49" s="697">
        <f>SUM(F44:F48)</f>
        <v>21659693</v>
      </c>
      <c r="G49" s="697">
        <f t="shared" ref="G49:H49" si="5">SUM(G44:G48)</f>
        <v>648785</v>
      </c>
      <c r="H49" s="698">
        <f t="shared" si="5"/>
        <v>22308478</v>
      </c>
      <c r="I49" s="241"/>
      <c r="J49" s="241"/>
    </row>
    <row r="50" spans="1:10" s="243" customFormat="1" ht="17.25" customHeight="1" x14ac:dyDescent="0.2">
      <c r="A50" s="8" t="s">
        <v>28</v>
      </c>
      <c r="B50" s="930" t="s">
        <v>498</v>
      </c>
      <c r="C50" s="50" t="s">
        <v>232</v>
      </c>
      <c r="D50" s="368"/>
      <c r="E50" s="368"/>
      <c r="F50" s="368">
        <f>SUM(D50:E50)</f>
        <v>0</v>
      </c>
      <c r="G50" s="931"/>
      <c r="H50" s="932"/>
      <c r="I50" s="242"/>
      <c r="J50" s="242"/>
    </row>
    <row r="51" spans="1:10" ht="17.25" customHeight="1" x14ac:dyDescent="0.2">
      <c r="A51" s="12" t="s">
        <v>31</v>
      </c>
      <c r="B51" s="372" t="s">
        <v>233</v>
      </c>
      <c r="C51" s="52" t="s">
        <v>234</v>
      </c>
      <c r="D51" s="373"/>
      <c r="E51" s="373"/>
      <c r="F51" s="373">
        <f>SUM(D51:E51)</f>
        <v>0</v>
      </c>
      <c r="G51" s="927"/>
      <c r="H51" s="928"/>
      <c r="I51" s="244"/>
      <c r="J51" s="244"/>
    </row>
    <row r="52" spans="1:10" ht="17.25" customHeight="1" x14ac:dyDescent="0.2">
      <c r="A52" s="17" t="s">
        <v>34</v>
      </c>
      <c r="B52" s="380" t="s">
        <v>499</v>
      </c>
      <c r="C52" s="929" t="s">
        <v>236</v>
      </c>
      <c r="D52" s="680"/>
      <c r="E52" s="680"/>
      <c r="F52" s="680">
        <f>SUM(D52:E52)</f>
        <v>0</v>
      </c>
      <c r="G52" s="934"/>
      <c r="H52" s="935"/>
      <c r="I52" s="244"/>
      <c r="J52" s="244"/>
    </row>
    <row r="53" spans="1:10" ht="17.25" customHeight="1" x14ac:dyDescent="0.2">
      <c r="A53" s="26" t="s">
        <v>37</v>
      </c>
      <c r="B53" s="44" t="s">
        <v>500</v>
      </c>
      <c r="C53" s="28" t="s">
        <v>248</v>
      </c>
      <c r="D53" s="697">
        <f>SUM(D50:D52)</f>
        <v>0</v>
      </c>
      <c r="E53" s="697">
        <f>SUM(E50:E52)</f>
        <v>0</v>
      </c>
      <c r="F53" s="697">
        <f>SUM(D53:E53)</f>
        <v>0</v>
      </c>
      <c r="G53" s="936"/>
      <c r="H53" s="937"/>
      <c r="I53" s="244"/>
      <c r="J53" s="244"/>
    </row>
    <row r="54" spans="1:10" ht="17.25" customHeight="1" x14ac:dyDescent="0.2">
      <c r="A54" s="26" t="s">
        <v>39</v>
      </c>
      <c r="B54" s="64" t="s">
        <v>501</v>
      </c>
      <c r="C54" s="28" t="s">
        <v>502</v>
      </c>
      <c r="D54" s="384">
        <f>D49+D53</f>
        <v>17229733</v>
      </c>
      <c r="E54" s="384">
        <f>E49+E53</f>
        <v>4429960</v>
      </c>
      <c r="F54" s="384">
        <f>F49+F53</f>
        <v>21659693</v>
      </c>
      <c r="G54" s="384">
        <f t="shared" ref="G54:H54" si="6">G49+G53</f>
        <v>648785</v>
      </c>
      <c r="H54" s="385">
        <f t="shared" si="6"/>
        <v>22308478</v>
      </c>
      <c r="I54" s="244"/>
      <c r="J54" s="244"/>
    </row>
    <row r="55" spans="1:10" ht="17.25" customHeight="1" x14ac:dyDescent="0.2">
      <c r="A55" s="104" t="s">
        <v>41</v>
      </c>
      <c r="B55" s="64" t="s">
        <v>503</v>
      </c>
      <c r="C55" s="28" t="s">
        <v>504</v>
      </c>
      <c r="D55" s="384"/>
      <c r="E55" s="384"/>
      <c r="F55" s="384">
        <f>SUM(D55:E55)</f>
        <v>0</v>
      </c>
      <c r="G55" s="936"/>
      <c r="H55" s="937"/>
      <c r="I55" s="244"/>
      <c r="J55" s="244"/>
    </row>
    <row r="56" spans="1:10" ht="27.75" customHeight="1" x14ac:dyDescent="0.2">
      <c r="A56" s="104" t="s">
        <v>45</v>
      </c>
      <c r="B56" s="64" t="s">
        <v>575</v>
      </c>
      <c r="C56" s="28" t="s">
        <v>260</v>
      </c>
      <c r="D56" s="384">
        <f>SUM(D55:D55)</f>
        <v>0</v>
      </c>
      <c r="E56" s="384">
        <f>SUM(E55:E55)</f>
        <v>0</v>
      </c>
      <c r="F56" s="384">
        <f>SUM(F55:F55)</f>
        <v>0</v>
      </c>
      <c r="G56" s="936"/>
      <c r="H56" s="937"/>
      <c r="I56" s="244"/>
      <c r="J56" s="244"/>
    </row>
    <row r="57" spans="1:10" ht="17.25" customHeight="1" x14ac:dyDescent="0.2">
      <c r="A57" s="938" t="s">
        <v>47</v>
      </c>
      <c r="B57" s="805" t="s">
        <v>505</v>
      </c>
      <c r="C57" s="939" t="s">
        <v>262</v>
      </c>
      <c r="D57" s="940">
        <f>SUM(D54+D56)</f>
        <v>17229733</v>
      </c>
      <c r="E57" s="940">
        <f>SUM(E54+E56)</f>
        <v>4429960</v>
      </c>
      <c r="F57" s="940">
        <f>SUM(F54+F56)</f>
        <v>21659693</v>
      </c>
      <c r="G57" s="940">
        <f t="shared" ref="G57:H57" si="7">SUM(G54+G56)</f>
        <v>648785</v>
      </c>
      <c r="H57" s="941">
        <f t="shared" si="7"/>
        <v>22308478</v>
      </c>
      <c r="I57" s="244"/>
      <c r="J57" s="244"/>
    </row>
    <row r="58" spans="1:10" ht="12" customHeight="1" x14ac:dyDescent="0.2">
      <c r="A58" s="245"/>
      <c r="B58" s="246"/>
      <c r="C58" s="247"/>
      <c r="D58" s="247"/>
      <c r="E58" s="247"/>
      <c r="F58" s="247"/>
      <c r="G58" s="244"/>
      <c r="H58" s="244"/>
      <c r="I58" s="244"/>
      <c r="J58" s="244"/>
    </row>
    <row r="59" spans="1:10" ht="12" customHeight="1" x14ac:dyDescent="0.2">
      <c r="A59" s="245"/>
      <c r="B59" s="246"/>
      <c r="C59" s="247"/>
      <c r="D59" s="247"/>
      <c r="E59" s="247"/>
      <c r="F59" s="247"/>
      <c r="G59" s="244"/>
      <c r="H59" s="244"/>
      <c r="I59" s="244"/>
      <c r="J59" s="244"/>
    </row>
    <row r="60" spans="1:10" x14ac:dyDescent="0.2">
      <c r="A60" s="248"/>
      <c r="B60" s="249"/>
      <c r="C60" s="249"/>
    </row>
    <row r="61" spans="1:10" x14ac:dyDescent="0.2">
      <c r="A61" s="248"/>
      <c r="B61" s="249"/>
      <c r="C61" s="249"/>
    </row>
    <row r="62" spans="1:10" x14ac:dyDescent="0.2">
      <c r="A62" s="248"/>
      <c r="B62" s="249"/>
      <c r="C62" s="249"/>
    </row>
  </sheetData>
  <sheetProtection formatCells="0"/>
  <mergeCells count="4">
    <mergeCell ref="A2:H2"/>
    <mergeCell ref="A5:H5"/>
    <mergeCell ref="A1:H1"/>
    <mergeCell ref="A43:H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6" zoomScaleNormal="100" workbookViewId="0">
      <selection activeCell="D7" sqref="D7"/>
    </sheetView>
  </sheetViews>
  <sheetFormatPr defaultRowHeight="12.75" x14ac:dyDescent="0.2"/>
  <cols>
    <col min="1" max="1" width="6.6640625" style="218" customWidth="1"/>
    <col min="2" max="2" width="24.6640625" style="190" customWidth="1"/>
    <col min="3" max="3" width="13" style="190" customWidth="1"/>
    <col min="4" max="5" width="15.5" style="219" customWidth="1"/>
    <col min="6" max="6" width="11.5" style="219" customWidth="1"/>
    <col min="7" max="7" width="13" style="219" customWidth="1"/>
    <col min="8" max="9" width="14" style="219" customWidth="1"/>
    <col min="10" max="10" width="13.33203125" style="190" customWidth="1"/>
    <col min="11" max="11" width="14.6640625" style="190" customWidth="1"/>
    <col min="12" max="256" width="9.33203125" style="190"/>
    <col min="257" max="257" width="6.6640625" style="190" customWidth="1"/>
    <col min="258" max="258" width="24.6640625" style="190" customWidth="1"/>
    <col min="259" max="259" width="13" style="190" customWidth="1"/>
    <col min="260" max="261" width="15.5" style="190" customWidth="1"/>
    <col min="262" max="262" width="11.5" style="190" customWidth="1"/>
    <col min="263" max="263" width="13" style="190" customWidth="1"/>
    <col min="264" max="265" width="14" style="190" customWidth="1"/>
    <col min="266" max="266" width="13.33203125" style="190" customWidth="1"/>
    <col min="267" max="267" width="14.6640625" style="190" customWidth="1"/>
    <col min="268" max="512" width="9.33203125" style="190"/>
    <col min="513" max="513" width="6.6640625" style="190" customWidth="1"/>
    <col min="514" max="514" width="24.6640625" style="190" customWidth="1"/>
    <col min="515" max="515" width="13" style="190" customWidth="1"/>
    <col min="516" max="517" width="15.5" style="190" customWidth="1"/>
    <col min="518" max="518" width="11.5" style="190" customWidth="1"/>
    <col min="519" max="519" width="13" style="190" customWidth="1"/>
    <col min="520" max="521" width="14" style="190" customWidth="1"/>
    <col min="522" max="522" width="13.33203125" style="190" customWidth="1"/>
    <col min="523" max="523" width="14.6640625" style="190" customWidth="1"/>
    <col min="524" max="768" width="9.33203125" style="190"/>
    <col min="769" max="769" width="6.6640625" style="190" customWidth="1"/>
    <col min="770" max="770" width="24.6640625" style="190" customWidth="1"/>
    <col min="771" max="771" width="13" style="190" customWidth="1"/>
    <col min="772" max="773" width="15.5" style="190" customWidth="1"/>
    <col min="774" max="774" width="11.5" style="190" customWidth="1"/>
    <col min="775" max="775" width="13" style="190" customWidth="1"/>
    <col min="776" max="777" width="14" style="190" customWidth="1"/>
    <col min="778" max="778" width="13.33203125" style="190" customWidth="1"/>
    <col min="779" max="779" width="14.6640625" style="190" customWidth="1"/>
    <col min="780" max="1024" width="9.33203125" style="190"/>
    <col min="1025" max="1025" width="6.6640625" style="190" customWidth="1"/>
    <col min="1026" max="1026" width="24.6640625" style="190" customWidth="1"/>
    <col min="1027" max="1027" width="13" style="190" customWidth="1"/>
    <col min="1028" max="1029" width="15.5" style="190" customWidth="1"/>
    <col min="1030" max="1030" width="11.5" style="190" customWidth="1"/>
    <col min="1031" max="1031" width="13" style="190" customWidth="1"/>
    <col min="1032" max="1033" width="14" style="190" customWidth="1"/>
    <col min="1034" max="1034" width="13.33203125" style="190" customWidth="1"/>
    <col min="1035" max="1035" width="14.6640625" style="190" customWidth="1"/>
    <col min="1036" max="1280" width="9.33203125" style="190"/>
    <col min="1281" max="1281" width="6.6640625" style="190" customWidth="1"/>
    <col min="1282" max="1282" width="24.6640625" style="190" customWidth="1"/>
    <col min="1283" max="1283" width="13" style="190" customWidth="1"/>
    <col min="1284" max="1285" width="15.5" style="190" customWidth="1"/>
    <col min="1286" max="1286" width="11.5" style="190" customWidth="1"/>
    <col min="1287" max="1287" width="13" style="190" customWidth="1"/>
    <col min="1288" max="1289" width="14" style="190" customWidth="1"/>
    <col min="1290" max="1290" width="13.33203125" style="190" customWidth="1"/>
    <col min="1291" max="1291" width="14.6640625" style="190" customWidth="1"/>
    <col min="1292" max="1536" width="9.33203125" style="190"/>
    <col min="1537" max="1537" width="6.6640625" style="190" customWidth="1"/>
    <col min="1538" max="1538" width="24.6640625" style="190" customWidth="1"/>
    <col min="1539" max="1539" width="13" style="190" customWidth="1"/>
    <col min="1540" max="1541" width="15.5" style="190" customWidth="1"/>
    <col min="1542" max="1542" width="11.5" style="190" customWidth="1"/>
    <col min="1543" max="1543" width="13" style="190" customWidth="1"/>
    <col min="1544" max="1545" width="14" style="190" customWidth="1"/>
    <col min="1546" max="1546" width="13.33203125" style="190" customWidth="1"/>
    <col min="1547" max="1547" width="14.6640625" style="190" customWidth="1"/>
    <col min="1548" max="1792" width="9.33203125" style="190"/>
    <col min="1793" max="1793" width="6.6640625" style="190" customWidth="1"/>
    <col min="1794" max="1794" width="24.6640625" style="190" customWidth="1"/>
    <col min="1795" max="1795" width="13" style="190" customWidth="1"/>
    <col min="1796" max="1797" width="15.5" style="190" customWidth="1"/>
    <col min="1798" max="1798" width="11.5" style="190" customWidth="1"/>
    <col min="1799" max="1799" width="13" style="190" customWidth="1"/>
    <col min="1800" max="1801" width="14" style="190" customWidth="1"/>
    <col min="1802" max="1802" width="13.33203125" style="190" customWidth="1"/>
    <col min="1803" max="1803" width="14.6640625" style="190" customWidth="1"/>
    <col min="1804" max="2048" width="9.33203125" style="190"/>
    <col min="2049" max="2049" width="6.6640625" style="190" customWidth="1"/>
    <col min="2050" max="2050" width="24.6640625" style="190" customWidth="1"/>
    <col min="2051" max="2051" width="13" style="190" customWidth="1"/>
    <col min="2052" max="2053" width="15.5" style="190" customWidth="1"/>
    <col min="2054" max="2054" width="11.5" style="190" customWidth="1"/>
    <col min="2055" max="2055" width="13" style="190" customWidth="1"/>
    <col min="2056" max="2057" width="14" style="190" customWidth="1"/>
    <col min="2058" max="2058" width="13.33203125" style="190" customWidth="1"/>
    <col min="2059" max="2059" width="14.6640625" style="190" customWidth="1"/>
    <col min="2060" max="2304" width="9.33203125" style="190"/>
    <col min="2305" max="2305" width="6.6640625" style="190" customWidth="1"/>
    <col min="2306" max="2306" width="24.6640625" style="190" customWidth="1"/>
    <col min="2307" max="2307" width="13" style="190" customWidth="1"/>
    <col min="2308" max="2309" width="15.5" style="190" customWidth="1"/>
    <col min="2310" max="2310" width="11.5" style="190" customWidth="1"/>
    <col min="2311" max="2311" width="13" style="190" customWidth="1"/>
    <col min="2312" max="2313" width="14" style="190" customWidth="1"/>
    <col min="2314" max="2314" width="13.33203125" style="190" customWidth="1"/>
    <col min="2315" max="2315" width="14.6640625" style="190" customWidth="1"/>
    <col min="2316" max="2560" width="9.33203125" style="190"/>
    <col min="2561" max="2561" width="6.6640625" style="190" customWidth="1"/>
    <col min="2562" max="2562" width="24.6640625" style="190" customWidth="1"/>
    <col min="2563" max="2563" width="13" style="190" customWidth="1"/>
    <col min="2564" max="2565" width="15.5" style="190" customWidth="1"/>
    <col min="2566" max="2566" width="11.5" style="190" customWidth="1"/>
    <col min="2567" max="2567" width="13" style="190" customWidth="1"/>
    <col min="2568" max="2569" width="14" style="190" customWidth="1"/>
    <col min="2570" max="2570" width="13.33203125" style="190" customWidth="1"/>
    <col min="2571" max="2571" width="14.6640625" style="190" customWidth="1"/>
    <col min="2572" max="2816" width="9.33203125" style="190"/>
    <col min="2817" max="2817" width="6.6640625" style="190" customWidth="1"/>
    <col min="2818" max="2818" width="24.6640625" style="190" customWidth="1"/>
    <col min="2819" max="2819" width="13" style="190" customWidth="1"/>
    <col min="2820" max="2821" width="15.5" style="190" customWidth="1"/>
    <col min="2822" max="2822" width="11.5" style="190" customWidth="1"/>
    <col min="2823" max="2823" width="13" style="190" customWidth="1"/>
    <col min="2824" max="2825" width="14" style="190" customWidth="1"/>
    <col min="2826" max="2826" width="13.33203125" style="190" customWidth="1"/>
    <col min="2827" max="2827" width="14.6640625" style="190" customWidth="1"/>
    <col min="2828" max="3072" width="9.33203125" style="190"/>
    <col min="3073" max="3073" width="6.6640625" style="190" customWidth="1"/>
    <col min="3074" max="3074" width="24.6640625" style="190" customWidth="1"/>
    <col min="3075" max="3075" width="13" style="190" customWidth="1"/>
    <col min="3076" max="3077" width="15.5" style="190" customWidth="1"/>
    <col min="3078" max="3078" width="11.5" style="190" customWidth="1"/>
    <col min="3079" max="3079" width="13" style="190" customWidth="1"/>
    <col min="3080" max="3081" width="14" style="190" customWidth="1"/>
    <col min="3082" max="3082" width="13.33203125" style="190" customWidth="1"/>
    <col min="3083" max="3083" width="14.6640625" style="190" customWidth="1"/>
    <col min="3084" max="3328" width="9.33203125" style="190"/>
    <col min="3329" max="3329" width="6.6640625" style="190" customWidth="1"/>
    <col min="3330" max="3330" width="24.6640625" style="190" customWidth="1"/>
    <col min="3331" max="3331" width="13" style="190" customWidth="1"/>
    <col min="3332" max="3333" width="15.5" style="190" customWidth="1"/>
    <col min="3334" max="3334" width="11.5" style="190" customWidth="1"/>
    <col min="3335" max="3335" width="13" style="190" customWidth="1"/>
    <col min="3336" max="3337" width="14" style="190" customWidth="1"/>
    <col min="3338" max="3338" width="13.33203125" style="190" customWidth="1"/>
    <col min="3339" max="3339" width="14.6640625" style="190" customWidth="1"/>
    <col min="3340" max="3584" width="9.33203125" style="190"/>
    <col min="3585" max="3585" width="6.6640625" style="190" customWidth="1"/>
    <col min="3586" max="3586" width="24.6640625" style="190" customWidth="1"/>
    <col min="3587" max="3587" width="13" style="190" customWidth="1"/>
    <col min="3588" max="3589" width="15.5" style="190" customWidth="1"/>
    <col min="3590" max="3590" width="11.5" style="190" customWidth="1"/>
    <col min="3591" max="3591" width="13" style="190" customWidth="1"/>
    <col min="3592" max="3593" width="14" style="190" customWidth="1"/>
    <col min="3594" max="3594" width="13.33203125" style="190" customWidth="1"/>
    <col min="3595" max="3595" width="14.6640625" style="190" customWidth="1"/>
    <col min="3596" max="3840" width="9.33203125" style="190"/>
    <col min="3841" max="3841" width="6.6640625" style="190" customWidth="1"/>
    <col min="3842" max="3842" width="24.6640625" style="190" customWidth="1"/>
    <col min="3843" max="3843" width="13" style="190" customWidth="1"/>
    <col min="3844" max="3845" width="15.5" style="190" customWidth="1"/>
    <col min="3846" max="3846" width="11.5" style="190" customWidth="1"/>
    <col min="3847" max="3847" width="13" style="190" customWidth="1"/>
    <col min="3848" max="3849" width="14" style="190" customWidth="1"/>
    <col min="3850" max="3850" width="13.33203125" style="190" customWidth="1"/>
    <col min="3851" max="3851" width="14.6640625" style="190" customWidth="1"/>
    <col min="3852" max="4096" width="9.33203125" style="190"/>
    <col min="4097" max="4097" width="6.6640625" style="190" customWidth="1"/>
    <col min="4098" max="4098" width="24.6640625" style="190" customWidth="1"/>
    <col min="4099" max="4099" width="13" style="190" customWidth="1"/>
    <col min="4100" max="4101" width="15.5" style="190" customWidth="1"/>
    <col min="4102" max="4102" width="11.5" style="190" customWidth="1"/>
    <col min="4103" max="4103" width="13" style="190" customWidth="1"/>
    <col min="4104" max="4105" width="14" style="190" customWidth="1"/>
    <col min="4106" max="4106" width="13.33203125" style="190" customWidth="1"/>
    <col min="4107" max="4107" width="14.6640625" style="190" customWidth="1"/>
    <col min="4108" max="4352" width="9.33203125" style="190"/>
    <col min="4353" max="4353" width="6.6640625" style="190" customWidth="1"/>
    <col min="4354" max="4354" width="24.6640625" style="190" customWidth="1"/>
    <col min="4355" max="4355" width="13" style="190" customWidth="1"/>
    <col min="4356" max="4357" width="15.5" style="190" customWidth="1"/>
    <col min="4358" max="4358" width="11.5" style="190" customWidth="1"/>
    <col min="4359" max="4359" width="13" style="190" customWidth="1"/>
    <col min="4360" max="4361" width="14" style="190" customWidth="1"/>
    <col min="4362" max="4362" width="13.33203125" style="190" customWidth="1"/>
    <col min="4363" max="4363" width="14.6640625" style="190" customWidth="1"/>
    <col min="4364" max="4608" width="9.33203125" style="190"/>
    <col min="4609" max="4609" width="6.6640625" style="190" customWidth="1"/>
    <col min="4610" max="4610" width="24.6640625" style="190" customWidth="1"/>
    <col min="4611" max="4611" width="13" style="190" customWidth="1"/>
    <col min="4612" max="4613" width="15.5" style="190" customWidth="1"/>
    <col min="4614" max="4614" width="11.5" style="190" customWidth="1"/>
    <col min="4615" max="4615" width="13" style="190" customWidth="1"/>
    <col min="4616" max="4617" width="14" style="190" customWidth="1"/>
    <col min="4618" max="4618" width="13.33203125" style="190" customWidth="1"/>
    <col min="4619" max="4619" width="14.6640625" style="190" customWidth="1"/>
    <col min="4620" max="4864" width="9.33203125" style="190"/>
    <col min="4865" max="4865" width="6.6640625" style="190" customWidth="1"/>
    <col min="4866" max="4866" width="24.6640625" style="190" customWidth="1"/>
    <col min="4867" max="4867" width="13" style="190" customWidth="1"/>
    <col min="4868" max="4869" width="15.5" style="190" customWidth="1"/>
    <col min="4870" max="4870" width="11.5" style="190" customWidth="1"/>
    <col min="4871" max="4871" width="13" style="190" customWidth="1"/>
    <col min="4872" max="4873" width="14" style="190" customWidth="1"/>
    <col min="4874" max="4874" width="13.33203125" style="190" customWidth="1"/>
    <col min="4875" max="4875" width="14.6640625" style="190" customWidth="1"/>
    <col min="4876" max="5120" width="9.33203125" style="190"/>
    <col min="5121" max="5121" width="6.6640625" style="190" customWidth="1"/>
    <col min="5122" max="5122" width="24.6640625" style="190" customWidth="1"/>
    <col min="5123" max="5123" width="13" style="190" customWidth="1"/>
    <col min="5124" max="5125" width="15.5" style="190" customWidth="1"/>
    <col min="5126" max="5126" width="11.5" style="190" customWidth="1"/>
    <col min="5127" max="5127" width="13" style="190" customWidth="1"/>
    <col min="5128" max="5129" width="14" style="190" customWidth="1"/>
    <col min="5130" max="5130" width="13.33203125" style="190" customWidth="1"/>
    <col min="5131" max="5131" width="14.6640625" style="190" customWidth="1"/>
    <col min="5132" max="5376" width="9.33203125" style="190"/>
    <col min="5377" max="5377" width="6.6640625" style="190" customWidth="1"/>
    <col min="5378" max="5378" width="24.6640625" style="190" customWidth="1"/>
    <col min="5379" max="5379" width="13" style="190" customWidth="1"/>
    <col min="5380" max="5381" width="15.5" style="190" customWidth="1"/>
    <col min="5382" max="5382" width="11.5" style="190" customWidth="1"/>
    <col min="5383" max="5383" width="13" style="190" customWidth="1"/>
    <col min="5384" max="5385" width="14" style="190" customWidth="1"/>
    <col min="5386" max="5386" width="13.33203125" style="190" customWidth="1"/>
    <col min="5387" max="5387" width="14.6640625" style="190" customWidth="1"/>
    <col min="5388" max="5632" width="9.33203125" style="190"/>
    <col min="5633" max="5633" width="6.6640625" style="190" customWidth="1"/>
    <col min="5634" max="5634" width="24.6640625" style="190" customWidth="1"/>
    <col min="5635" max="5635" width="13" style="190" customWidth="1"/>
    <col min="5636" max="5637" width="15.5" style="190" customWidth="1"/>
    <col min="5638" max="5638" width="11.5" style="190" customWidth="1"/>
    <col min="5639" max="5639" width="13" style="190" customWidth="1"/>
    <col min="5640" max="5641" width="14" style="190" customWidth="1"/>
    <col min="5642" max="5642" width="13.33203125" style="190" customWidth="1"/>
    <col min="5643" max="5643" width="14.6640625" style="190" customWidth="1"/>
    <col min="5644" max="5888" width="9.33203125" style="190"/>
    <col min="5889" max="5889" width="6.6640625" style="190" customWidth="1"/>
    <col min="5890" max="5890" width="24.6640625" style="190" customWidth="1"/>
    <col min="5891" max="5891" width="13" style="190" customWidth="1"/>
    <col min="5892" max="5893" width="15.5" style="190" customWidth="1"/>
    <col min="5894" max="5894" width="11.5" style="190" customWidth="1"/>
    <col min="5895" max="5895" width="13" style="190" customWidth="1"/>
    <col min="5896" max="5897" width="14" style="190" customWidth="1"/>
    <col min="5898" max="5898" width="13.33203125" style="190" customWidth="1"/>
    <col min="5899" max="5899" width="14.6640625" style="190" customWidth="1"/>
    <col min="5900" max="6144" width="9.33203125" style="190"/>
    <col min="6145" max="6145" width="6.6640625" style="190" customWidth="1"/>
    <col min="6146" max="6146" width="24.6640625" style="190" customWidth="1"/>
    <col min="6147" max="6147" width="13" style="190" customWidth="1"/>
    <col min="6148" max="6149" width="15.5" style="190" customWidth="1"/>
    <col min="6150" max="6150" width="11.5" style="190" customWidth="1"/>
    <col min="6151" max="6151" width="13" style="190" customWidth="1"/>
    <col min="6152" max="6153" width="14" style="190" customWidth="1"/>
    <col min="6154" max="6154" width="13.33203125" style="190" customWidth="1"/>
    <col min="6155" max="6155" width="14.6640625" style="190" customWidth="1"/>
    <col min="6156" max="6400" width="9.33203125" style="190"/>
    <col min="6401" max="6401" width="6.6640625" style="190" customWidth="1"/>
    <col min="6402" max="6402" width="24.6640625" style="190" customWidth="1"/>
    <col min="6403" max="6403" width="13" style="190" customWidth="1"/>
    <col min="6404" max="6405" width="15.5" style="190" customWidth="1"/>
    <col min="6406" max="6406" width="11.5" style="190" customWidth="1"/>
    <col min="6407" max="6407" width="13" style="190" customWidth="1"/>
    <col min="6408" max="6409" width="14" style="190" customWidth="1"/>
    <col min="6410" max="6410" width="13.33203125" style="190" customWidth="1"/>
    <col min="6411" max="6411" width="14.6640625" style="190" customWidth="1"/>
    <col min="6412" max="6656" width="9.33203125" style="190"/>
    <col min="6657" max="6657" width="6.6640625" style="190" customWidth="1"/>
    <col min="6658" max="6658" width="24.6640625" style="190" customWidth="1"/>
    <col min="6659" max="6659" width="13" style="190" customWidth="1"/>
    <col min="6660" max="6661" width="15.5" style="190" customWidth="1"/>
    <col min="6662" max="6662" width="11.5" style="190" customWidth="1"/>
    <col min="6663" max="6663" width="13" style="190" customWidth="1"/>
    <col min="6664" max="6665" width="14" style="190" customWidth="1"/>
    <col min="6666" max="6666" width="13.33203125" style="190" customWidth="1"/>
    <col min="6667" max="6667" width="14.6640625" style="190" customWidth="1"/>
    <col min="6668" max="6912" width="9.33203125" style="190"/>
    <col min="6913" max="6913" width="6.6640625" style="190" customWidth="1"/>
    <col min="6914" max="6914" width="24.6640625" style="190" customWidth="1"/>
    <col min="6915" max="6915" width="13" style="190" customWidth="1"/>
    <col min="6916" max="6917" width="15.5" style="190" customWidth="1"/>
    <col min="6918" max="6918" width="11.5" style="190" customWidth="1"/>
    <col min="6919" max="6919" width="13" style="190" customWidth="1"/>
    <col min="6920" max="6921" width="14" style="190" customWidth="1"/>
    <col min="6922" max="6922" width="13.33203125" style="190" customWidth="1"/>
    <col min="6923" max="6923" width="14.6640625" style="190" customWidth="1"/>
    <col min="6924" max="7168" width="9.33203125" style="190"/>
    <col min="7169" max="7169" width="6.6640625" style="190" customWidth="1"/>
    <col min="7170" max="7170" width="24.6640625" style="190" customWidth="1"/>
    <col min="7171" max="7171" width="13" style="190" customWidth="1"/>
    <col min="7172" max="7173" width="15.5" style="190" customWidth="1"/>
    <col min="7174" max="7174" width="11.5" style="190" customWidth="1"/>
    <col min="7175" max="7175" width="13" style="190" customWidth="1"/>
    <col min="7176" max="7177" width="14" style="190" customWidth="1"/>
    <col min="7178" max="7178" width="13.33203125" style="190" customWidth="1"/>
    <col min="7179" max="7179" width="14.6640625" style="190" customWidth="1"/>
    <col min="7180" max="7424" width="9.33203125" style="190"/>
    <col min="7425" max="7425" width="6.6640625" style="190" customWidth="1"/>
    <col min="7426" max="7426" width="24.6640625" style="190" customWidth="1"/>
    <col min="7427" max="7427" width="13" style="190" customWidth="1"/>
    <col min="7428" max="7429" width="15.5" style="190" customWidth="1"/>
    <col min="7430" max="7430" width="11.5" style="190" customWidth="1"/>
    <col min="7431" max="7431" width="13" style="190" customWidth="1"/>
    <col min="7432" max="7433" width="14" style="190" customWidth="1"/>
    <col min="7434" max="7434" width="13.33203125" style="190" customWidth="1"/>
    <col min="7435" max="7435" width="14.6640625" style="190" customWidth="1"/>
    <col min="7436" max="7680" width="9.33203125" style="190"/>
    <col min="7681" max="7681" width="6.6640625" style="190" customWidth="1"/>
    <col min="7682" max="7682" width="24.6640625" style="190" customWidth="1"/>
    <col min="7683" max="7683" width="13" style="190" customWidth="1"/>
    <col min="7684" max="7685" width="15.5" style="190" customWidth="1"/>
    <col min="7686" max="7686" width="11.5" style="190" customWidth="1"/>
    <col min="7687" max="7687" width="13" style="190" customWidth="1"/>
    <col min="7688" max="7689" width="14" style="190" customWidth="1"/>
    <col min="7690" max="7690" width="13.33203125" style="190" customWidth="1"/>
    <col min="7691" max="7691" width="14.6640625" style="190" customWidth="1"/>
    <col min="7692" max="7936" width="9.33203125" style="190"/>
    <col min="7937" max="7937" width="6.6640625" style="190" customWidth="1"/>
    <col min="7938" max="7938" width="24.6640625" style="190" customWidth="1"/>
    <col min="7939" max="7939" width="13" style="190" customWidth="1"/>
    <col min="7940" max="7941" width="15.5" style="190" customWidth="1"/>
    <col min="7942" max="7942" width="11.5" style="190" customWidth="1"/>
    <col min="7943" max="7943" width="13" style="190" customWidth="1"/>
    <col min="7944" max="7945" width="14" style="190" customWidth="1"/>
    <col min="7946" max="7946" width="13.33203125" style="190" customWidth="1"/>
    <col min="7947" max="7947" width="14.6640625" style="190" customWidth="1"/>
    <col min="7948" max="8192" width="9.33203125" style="190"/>
    <col min="8193" max="8193" width="6.6640625" style="190" customWidth="1"/>
    <col min="8194" max="8194" width="24.6640625" style="190" customWidth="1"/>
    <col min="8195" max="8195" width="13" style="190" customWidth="1"/>
    <col min="8196" max="8197" width="15.5" style="190" customWidth="1"/>
    <col min="8198" max="8198" width="11.5" style="190" customWidth="1"/>
    <col min="8199" max="8199" width="13" style="190" customWidth="1"/>
    <col min="8200" max="8201" width="14" style="190" customWidth="1"/>
    <col min="8202" max="8202" width="13.33203125" style="190" customWidth="1"/>
    <col min="8203" max="8203" width="14.6640625" style="190" customWidth="1"/>
    <col min="8204" max="8448" width="9.33203125" style="190"/>
    <col min="8449" max="8449" width="6.6640625" style="190" customWidth="1"/>
    <col min="8450" max="8450" width="24.6640625" style="190" customWidth="1"/>
    <col min="8451" max="8451" width="13" style="190" customWidth="1"/>
    <col min="8452" max="8453" width="15.5" style="190" customWidth="1"/>
    <col min="8454" max="8454" width="11.5" style="190" customWidth="1"/>
    <col min="8455" max="8455" width="13" style="190" customWidth="1"/>
    <col min="8456" max="8457" width="14" style="190" customWidth="1"/>
    <col min="8458" max="8458" width="13.33203125" style="190" customWidth="1"/>
    <col min="8459" max="8459" width="14.6640625" style="190" customWidth="1"/>
    <col min="8460" max="8704" width="9.33203125" style="190"/>
    <col min="8705" max="8705" width="6.6640625" style="190" customWidth="1"/>
    <col min="8706" max="8706" width="24.6640625" style="190" customWidth="1"/>
    <col min="8707" max="8707" width="13" style="190" customWidth="1"/>
    <col min="8708" max="8709" width="15.5" style="190" customWidth="1"/>
    <col min="8710" max="8710" width="11.5" style="190" customWidth="1"/>
    <col min="8711" max="8711" width="13" style="190" customWidth="1"/>
    <col min="8712" max="8713" width="14" style="190" customWidth="1"/>
    <col min="8714" max="8714" width="13.33203125" style="190" customWidth="1"/>
    <col min="8715" max="8715" width="14.6640625" style="190" customWidth="1"/>
    <col min="8716" max="8960" width="9.33203125" style="190"/>
    <col min="8961" max="8961" width="6.6640625" style="190" customWidth="1"/>
    <col min="8962" max="8962" width="24.6640625" style="190" customWidth="1"/>
    <col min="8963" max="8963" width="13" style="190" customWidth="1"/>
    <col min="8964" max="8965" width="15.5" style="190" customWidth="1"/>
    <col min="8966" max="8966" width="11.5" style="190" customWidth="1"/>
    <col min="8967" max="8967" width="13" style="190" customWidth="1"/>
    <col min="8968" max="8969" width="14" style="190" customWidth="1"/>
    <col min="8970" max="8970" width="13.33203125" style="190" customWidth="1"/>
    <col min="8971" max="8971" width="14.6640625" style="190" customWidth="1"/>
    <col min="8972" max="9216" width="9.33203125" style="190"/>
    <col min="9217" max="9217" width="6.6640625" style="190" customWidth="1"/>
    <col min="9218" max="9218" width="24.6640625" style="190" customWidth="1"/>
    <col min="9219" max="9219" width="13" style="190" customWidth="1"/>
    <col min="9220" max="9221" width="15.5" style="190" customWidth="1"/>
    <col min="9222" max="9222" width="11.5" style="190" customWidth="1"/>
    <col min="9223" max="9223" width="13" style="190" customWidth="1"/>
    <col min="9224" max="9225" width="14" style="190" customWidth="1"/>
    <col min="9226" max="9226" width="13.33203125" style="190" customWidth="1"/>
    <col min="9227" max="9227" width="14.6640625" style="190" customWidth="1"/>
    <col min="9228" max="9472" width="9.33203125" style="190"/>
    <col min="9473" max="9473" width="6.6640625" style="190" customWidth="1"/>
    <col min="9474" max="9474" width="24.6640625" style="190" customWidth="1"/>
    <col min="9475" max="9475" width="13" style="190" customWidth="1"/>
    <col min="9476" max="9477" width="15.5" style="190" customWidth="1"/>
    <col min="9478" max="9478" width="11.5" style="190" customWidth="1"/>
    <col min="9479" max="9479" width="13" style="190" customWidth="1"/>
    <col min="9480" max="9481" width="14" style="190" customWidth="1"/>
    <col min="9482" max="9482" width="13.33203125" style="190" customWidth="1"/>
    <col min="9483" max="9483" width="14.6640625" style="190" customWidth="1"/>
    <col min="9484" max="9728" width="9.33203125" style="190"/>
    <col min="9729" max="9729" width="6.6640625" style="190" customWidth="1"/>
    <col min="9730" max="9730" width="24.6640625" style="190" customWidth="1"/>
    <col min="9731" max="9731" width="13" style="190" customWidth="1"/>
    <col min="9732" max="9733" width="15.5" style="190" customWidth="1"/>
    <col min="9734" max="9734" width="11.5" style="190" customWidth="1"/>
    <col min="9735" max="9735" width="13" style="190" customWidth="1"/>
    <col min="9736" max="9737" width="14" style="190" customWidth="1"/>
    <col min="9738" max="9738" width="13.33203125" style="190" customWidth="1"/>
    <col min="9739" max="9739" width="14.6640625" style="190" customWidth="1"/>
    <col min="9740" max="9984" width="9.33203125" style="190"/>
    <col min="9985" max="9985" width="6.6640625" style="190" customWidth="1"/>
    <col min="9986" max="9986" width="24.6640625" style="190" customWidth="1"/>
    <col min="9987" max="9987" width="13" style="190" customWidth="1"/>
    <col min="9988" max="9989" width="15.5" style="190" customWidth="1"/>
    <col min="9990" max="9990" width="11.5" style="190" customWidth="1"/>
    <col min="9991" max="9991" width="13" style="190" customWidth="1"/>
    <col min="9992" max="9993" width="14" style="190" customWidth="1"/>
    <col min="9994" max="9994" width="13.33203125" style="190" customWidth="1"/>
    <col min="9995" max="9995" width="14.6640625" style="190" customWidth="1"/>
    <col min="9996" max="10240" width="9.33203125" style="190"/>
    <col min="10241" max="10241" width="6.6640625" style="190" customWidth="1"/>
    <col min="10242" max="10242" width="24.6640625" style="190" customWidth="1"/>
    <col min="10243" max="10243" width="13" style="190" customWidth="1"/>
    <col min="10244" max="10245" width="15.5" style="190" customWidth="1"/>
    <col min="10246" max="10246" width="11.5" style="190" customWidth="1"/>
    <col min="10247" max="10247" width="13" style="190" customWidth="1"/>
    <col min="10248" max="10249" width="14" style="190" customWidth="1"/>
    <col min="10250" max="10250" width="13.33203125" style="190" customWidth="1"/>
    <col min="10251" max="10251" width="14.6640625" style="190" customWidth="1"/>
    <col min="10252" max="10496" width="9.33203125" style="190"/>
    <col min="10497" max="10497" width="6.6640625" style="190" customWidth="1"/>
    <col min="10498" max="10498" width="24.6640625" style="190" customWidth="1"/>
    <col min="10499" max="10499" width="13" style="190" customWidth="1"/>
    <col min="10500" max="10501" width="15.5" style="190" customWidth="1"/>
    <col min="10502" max="10502" width="11.5" style="190" customWidth="1"/>
    <col min="10503" max="10503" width="13" style="190" customWidth="1"/>
    <col min="10504" max="10505" width="14" style="190" customWidth="1"/>
    <col min="10506" max="10506" width="13.33203125" style="190" customWidth="1"/>
    <col min="10507" max="10507" width="14.6640625" style="190" customWidth="1"/>
    <col min="10508" max="10752" width="9.33203125" style="190"/>
    <col min="10753" max="10753" width="6.6640625" style="190" customWidth="1"/>
    <col min="10754" max="10754" width="24.6640625" style="190" customWidth="1"/>
    <col min="10755" max="10755" width="13" style="190" customWidth="1"/>
    <col min="10756" max="10757" width="15.5" style="190" customWidth="1"/>
    <col min="10758" max="10758" width="11.5" style="190" customWidth="1"/>
    <col min="10759" max="10759" width="13" style="190" customWidth="1"/>
    <col min="10760" max="10761" width="14" style="190" customWidth="1"/>
    <col min="10762" max="10762" width="13.33203125" style="190" customWidth="1"/>
    <col min="10763" max="10763" width="14.6640625" style="190" customWidth="1"/>
    <col min="10764" max="11008" width="9.33203125" style="190"/>
    <col min="11009" max="11009" width="6.6640625" style="190" customWidth="1"/>
    <col min="11010" max="11010" width="24.6640625" style="190" customWidth="1"/>
    <col min="11011" max="11011" width="13" style="190" customWidth="1"/>
    <col min="11012" max="11013" width="15.5" style="190" customWidth="1"/>
    <col min="11014" max="11014" width="11.5" style="190" customWidth="1"/>
    <col min="11015" max="11015" width="13" style="190" customWidth="1"/>
    <col min="11016" max="11017" width="14" style="190" customWidth="1"/>
    <col min="11018" max="11018" width="13.33203125" style="190" customWidth="1"/>
    <col min="11019" max="11019" width="14.6640625" style="190" customWidth="1"/>
    <col min="11020" max="11264" width="9.33203125" style="190"/>
    <col min="11265" max="11265" width="6.6640625" style="190" customWidth="1"/>
    <col min="11266" max="11266" width="24.6640625" style="190" customWidth="1"/>
    <col min="11267" max="11267" width="13" style="190" customWidth="1"/>
    <col min="11268" max="11269" width="15.5" style="190" customWidth="1"/>
    <col min="11270" max="11270" width="11.5" style="190" customWidth="1"/>
    <col min="11271" max="11271" width="13" style="190" customWidth="1"/>
    <col min="11272" max="11273" width="14" style="190" customWidth="1"/>
    <col min="11274" max="11274" width="13.33203125" style="190" customWidth="1"/>
    <col min="11275" max="11275" width="14.6640625" style="190" customWidth="1"/>
    <col min="11276" max="11520" width="9.33203125" style="190"/>
    <col min="11521" max="11521" width="6.6640625" style="190" customWidth="1"/>
    <col min="11522" max="11522" width="24.6640625" style="190" customWidth="1"/>
    <col min="11523" max="11523" width="13" style="190" customWidth="1"/>
    <col min="11524" max="11525" width="15.5" style="190" customWidth="1"/>
    <col min="11526" max="11526" width="11.5" style="190" customWidth="1"/>
    <col min="11527" max="11527" width="13" style="190" customWidth="1"/>
    <col min="11528" max="11529" width="14" style="190" customWidth="1"/>
    <col min="11530" max="11530" width="13.33203125" style="190" customWidth="1"/>
    <col min="11531" max="11531" width="14.6640625" style="190" customWidth="1"/>
    <col min="11532" max="11776" width="9.33203125" style="190"/>
    <col min="11777" max="11777" width="6.6640625" style="190" customWidth="1"/>
    <col min="11778" max="11778" width="24.6640625" style="190" customWidth="1"/>
    <col min="11779" max="11779" width="13" style="190" customWidth="1"/>
    <col min="11780" max="11781" width="15.5" style="190" customWidth="1"/>
    <col min="11782" max="11782" width="11.5" style="190" customWidth="1"/>
    <col min="11783" max="11783" width="13" style="190" customWidth="1"/>
    <col min="11784" max="11785" width="14" style="190" customWidth="1"/>
    <col min="11786" max="11786" width="13.33203125" style="190" customWidth="1"/>
    <col min="11787" max="11787" width="14.6640625" style="190" customWidth="1"/>
    <col min="11788" max="12032" width="9.33203125" style="190"/>
    <col min="12033" max="12033" width="6.6640625" style="190" customWidth="1"/>
    <col min="12034" max="12034" width="24.6640625" style="190" customWidth="1"/>
    <col min="12035" max="12035" width="13" style="190" customWidth="1"/>
    <col min="12036" max="12037" width="15.5" style="190" customWidth="1"/>
    <col min="12038" max="12038" width="11.5" style="190" customWidth="1"/>
    <col min="12039" max="12039" width="13" style="190" customWidth="1"/>
    <col min="12040" max="12041" width="14" style="190" customWidth="1"/>
    <col min="12042" max="12042" width="13.33203125" style="190" customWidth="1"/>
    <col min="12043" max="12043" width="14.6640625" style="190" customWidth="1"/>
    <col min="12044" max="12288" width="9.33203125" style="190"/>
    <col min="12289" max="12289" width="6.6640625" style="190" customWidth="1"/>
    <col min="12290" max="12290" width="24.6640625" style="190" customWidth="1"/>
    <col min="12291" max="12291" width="13" style="190" customWidth="1"/>
    <col min="12292" max="12293" width="15.5" style="190" customWidth="1"/>
    <col min="12294" max="12294" width="11.5" style="190" customWidth="1"/>
    <col min="12295" max="12295" width="13" style="190" customWidth="1"/>
    <col min="12296" max="12297" width="14" style="190" customWidth="1"/>
    <col min="12298" max="12298" width="13.33203125" style="190" customWidth="1"/>
    <col min="12299" max="12299" width="14.6640625" style="190" customWidth="1"/>
    <col min="12300" max="12544" width="9.33203125" style="190"/>
    <col min="12545" max="12545" width="6.6640625" style="190" customWidth="1"/>
    <col min="12546" max="12546" width="24.6640625" style="190" customWidth="1"/>
    <col min="12547" max="12547" width="13" style="190" customWidth="1"/>
    <col min="12548" max="12549" width="15.5" style="190" customWidth="1"/>
    <col min="12550" max="12550" width="11.5" style="190" customWidth="1"/>
    <col min="12551" max="12551" width="13" style="190" customWidth="1"/>
    <col min="12552" max="12553" width="14" style="190" customWidth="1"/>
    <col min="12554" max="12554" width="13.33203125" style="190" customWidth="1"/>
    <col min="12555" max="12555" width="14.6640625" style="190" customWidth="1"/>
    <col min="12556" max="12800" width="9.33203125" style="190"/>
    <col min="12801" max="12801" width="6.6640625" style="190" customWidth="1"/>
    <col min="12802" max="12802" width="24.6640625" style="190" customWidth="1"/>
    <col min="12803" max="12803" width="13" style="190" customWidth="1"/>
    <col min="12804" max="12805" width="15.5" style="190" customWidth="1"/>
    <col min="12806" max="12806" width="11.5" style="190" customWidth="1"/>
    <col min="12807" max="12807" width="13" style="190" customWidth="1"/>
    <col min="12808" max="12809" width="14" style="190" customWidth="1"/>
    <col min="12810" max="12810" width="13.33203125" style="190" customWidth="1"/>
    <col min="12811" max="12811" width="14.6640625" style="190" customWidth="1"/>
    <col min="12812" max="13056" width="9.33203125" style="190"/>
    <col min="13057" max="13057" width="6.6640625" style="190" customWidth="1"/>
    <col min="13058" max="13058" width="24.6640625" style="190" customWidth="1"/>
    <col min="13059" max="13059" width="13" style="190" customWidth="1"/>
    <col min="13060" max="13061" width="15.5" style="190" customWidth="1"/>
    <col min="13062" max="13062" width="11.5" style="190" customWidth="1"/>
    <col min="13063" max="13063" width="13" style="190" customWidth="1"/>
    <col min="13064" max="13065" width="14" style="190" customWidth="1"/>
    <col min="13066" max="13066" width="13.33203125" style="190" customWidth="1"/>
    <col min="13067" max="13067" width="14.6640625" style="190" customWidth="1"/>
    <col min="13068" max="13312" width="9.33203125" style="190"/>
    <col min="13313" max="13313" width="6.6640625" style="190" customWidth="1"/>
    <col min="13314" max="13314" width="24.6640625" style="190" customWidth="1"/>
    <col min="13315" max="13315" width="13" style="190" customWidth="1"/>
    <col min="13316" max="13317" width="15.5" style="190" customWidth="1"/>
    <col min="13318" max="13318" width="11.5" style="190" customWidth="1"/>
    <col min="13319" max="13319" width="13" style="190" customWidth="1"/>
    <col min="13320" max="13321" width="14" style="190" customWidth="1"/>
    <col min="13322" max="13322" width="13.33203125" style="190" customWidth="1"/>
    <col min="13323" max="13323" width="14.6640625" style="190" customWidth="1"/>
    <col min="13324" max="13568" width="9.33203125" style="190"/>
    <col min="13569" max="13569" width="6.6640625" style="190" customWidth="1"/>
    <col min="13570" max="13570" width="24.6640625" style="190" customWidth="1"/>
    <col min="13571" max="13571" width="13" style="190" customWidth="1"/>
    <col min="13572" max="13573" width="15.5" style="190" customWidth="1"/>
    <col min="13574" max="13574" width="11.5" style="190" customWidth="1"/>
    <col min="13575" max="13575" width="13" style="190" customWidth="1"/>
    <col min="13576" max="13577" width="14" style="190" customWidth="1"/>
    <col min="13578" max="13578" width="13.33203125" style="190" customWidth="1"/>
    <col min="13579" max="13579" width="14.6640625" style="190" customWidth="1"/>
    <col min="13580" max="13824" width="9.33203125" style="190"/>
    <col min="13825" max="13825" width="6.6640625" style="190" customWidth="1"/>
    <col min="13826" max="13826" width="24.6640625" style="190" customWidth="1"/>
    <col min="13827" max="13827" width="13" style="190" customWidth="1"/>
    <col min="13828" max="13829" width="15.5" style="190" customWidth="1"/>
    <col min="13830" max="13830" width="11.5" style="190" customWidth="1"/>
    <col min="13831" max="13831" width="13" style="190" customWidth="1"/>
    <col min="13832" max="13833" width="14" style="190" customWidth="1"/>
    <col min="13834" max="13834" width="13.33203125" style="190" customWidth="1"/>
    <col min="13835" max="13835" width="14.6640625" style="190" customWidth="1"/>
    <col min="13836" max="14080" width="9.33203125" style="190"/>
    <col min="14081" max="14081" width="6.6640625" style="190" customWidth="1"/>
    <col min="14082" max="14082" width="24.6640625" style="190" customWidth="1"/>
    <col min="14083" max="14083" width="13" style="190" customWidth="1"/>
    <col min="14084" max="14085" width="15.5" style="190" customWidth="1"/>
    <col min="14086" max="14086" width="11.5" style="190" customWidth="1"/>
    <col min="14087" max="14087" width="13" style="190" customWidth="1"/>
    <col min="14088" max="14089" width="14" style="190" customWidth="1"/>
    <col min="14090" max="14090" width="13.33203125" style="190" customWidth="1"/>
    <col min="14091" max="14091" width="14.6640625" style="190" customWidth="1"/>
    <col min="14092" max="14336" width="9.33203125" style="190"/>
    <col min="14337" max="14337" width="6.6640625" style="190" customWidth="1"/>
    <col min="14338" max="14338" width="24.6640625" style="190" customWidth="1"/>
    <col min="14339" max="14339" width="13" style="190" customWidth="1"/>
    <col min="14340" max="14341" width="15.5" style="190" customWidth="1"/>
    <col min="14342" max="14342" width="11.5" style="190" customWidth="1"/>
    <col min="14343" max="14343" width="13" style="190" customWidth="1"/>
    <col min="14344" max="14345" width="14" style="190" customWidth="1"/>
    <col min="14346" max="14346" width="13.33203125" style="190" customWidth="1"/>
    <col min="14347" max="14347" width="14.6640625" style="190" customWidth="1"/>
    <col min="14348" max="14592" width="9.33203125" style="190"/>
    <col min="14593" max="14593" width="6.6640625" style="190" customWidth="1"/>
    <col min="14594" max="14594" width="24.6640625" style="190" customWidth="1"/>
    <col min="14595" max="14595" width="13" style="190" customWidth="1"/>
    <col min="14596" max="14597" width="15.5" style="190" customWidth="1"/>
    <col min="14598" max="14598" width="11.5" style="190" customWidth="1"/>
    <col min="14599" max="14599" width="13" style="190" customWidth="1"/>
    <col min="14600" max="14601" width="14" style="190" customWidth="1"/>
    <col min="14602" max="14602" width="13.33203125" style="190" customWidth="1"/>
    <col min="14603" max="14603" width="14.6640625" style="190" customWidth="1"/>
    <col min="14604" max="14848" width="9.33203125" style="190"/>
    <col min="14849" max="14849" width="6.6640625" style="190" customWidth="1"/>
    <col min="14850" max="14850" width="24.6640625" style="190" customWidth="1"/>
    <col min="14851" max="14851" width="13" style="190" customWidth="1"/>
    <col min="14852" max="14853" width="15.5" style="190" customWidth="1"/>
    <col min="14854" max="14854" width="11.5" style="190" customWidth="1"/>
    <col min="14855" max="14855" width="13" style="190" customWidth="1"/>
    <col min="14856" max="14857" width="14" style="190" customWidth="1"/>
    <col min="14858" max="14858" width="13.33203125" style="190" customWidth="1"/>
    <col min="14859" max="14859" width="14.6640625" style="190" customWidth="1"/>
    <col min="14860" max="15104" width="9.33203125" style="190"/>
    <col min="15105" max="15105" width="6.6640625" style="190" customWidth="1"/>
    <col min="15106" max="15106" width="24.6640625" style="190" customWidth="1"/>
    <col min="15107" max="15107" width="13" style="190" customWidth="1"/>
    <col min="15108" max="15109" width="15.5" style="190" customWidth="1"/>
    <col min="15110" max="15110" width="11.5" style="190" customWidth="1"/>
    <col min="15111" max="15111" width="13" style="190" customWidth="1"/>
    <col min="15112" max="15113" width="14" style="190" customWidth="1"/>
    <col min="15114" max="15114" width="13.33203125" style="190" customWidth="1"/>
    <col min="15115" max="15115" width="14.6640625" style="190" customWidth="1"/>
    <col min="15116" max="15360" width="9.33203125" style="190"/>
    <col min="15361" max="15361" width="6.6640625" style="190" customWidth="1"/>
    <col min="15362" max="15362" width="24.6640625" style="190" customWidth="1"/>
    <col min="15363" max="15363" width="13" style="190" customWidth="1"/>
    <col min="15364" max="15365" width="15.5" style="190" customWidth="1"/>
    <col min="15366" max="15366" width="11.5" style="190" customWidth="1"/>
    <col min="15367" max="15367" width="13" style="190" customWidth="1"/>
    <col min="15368" max="15369" width="14" style="190" customWidth="1"/>
    <col min="15370" max="15370" width="13.33203125" style="190" customWidth="1"/>
    <col min="15371" max="15371" width="14.6640625" style="190" customWidth="1"/>
    <col min="15372" max="15616" width="9.33203125" style="190"/>
    <col min="15617" max="15617" width="6.6640625" style="190" customWidth="1"/>
    <col min="15618" max="15618" width="24.6640625" style="190" customWidth="1"/>
    <col min="15619" max="15619" width="13" style="190" customWidth="1"/>
    <col min="15620" max="15621" width="15.5" style="190" customWidth="1"/>
    <col min="15622" max="15622" width="11.5" style="190" customWidth="1"/>
    <col min="15623" max="15623" width="13" style="190" customWidth="1"/>
    <col min="15624" max="15625" width="14" style="190" customWidth="1"/>
    <col min="15626" max="15626" width="13.33203125" style="190" customWidth="1"/>
    <col min="15627" max="15627" width="14.6640625" style="190" customWidth="1"/>
    <col min="15628" max="15872" width="9.33203125" style="190"/>
    <col min="15873" max="15873" width="6.6640625" style="190" customWidth="1"/>
    <col min="15874" max="15874" width="24.6640625" style="190" customWidth="1"/>
    <col min="15875" max="15875" width="13" style="190" customWidth="1"/>
    <col min="15876" max="15877" width="15.5" style="190" customWidth="1"/>
    <col min="15878" max="15878" width="11.5" style="190" customWidth="1"/>
    <col min="15879" max="15879" width="13" style="190" customWidth="1"/>
    <col min="15880" max="15881" width="14" style="190" customWidth="1"/>
    <col min="15882" max="15882" width="13.33203125" style="190" customWidth="1"/>
    <col min="15883" max="15883" width="14.6640625" style="190" customWidth="1"/>
    <col min="15884" max="16128" width="9.33203125" style="190"/>
    <col min="16129" max="16129" width="6.6640625" style="190" customWidth="1"/>
    <col min="16130" max="16130" width="24.6640625" style="190" customWidth="1"/>
    <col min="16131" max="16131" width="13" style="190" customWidth="1"/>
    <col min="16132" max="16133" width="15.5" style="190" customWidth="1"/>
    <col min="16134" max="16134" width="11.5" style="190" customWidth="1"/>
    <col min="16135" max="16135" width="13" style="190" customWidth="1"/>
    <col min="16136" max="16137" width="14" style="190" customWidth="1"/>
    <col min="16138" max="16138" width="13.33203125" style="190" customWidth="1"/>
    <col min="16139" max="16139" width="14.6640625" style="190" customWidth="1"/>
    <col min="16140" max="16384" width="9.33203125" style="190"/>
  </cols>
  <sheetData>
    <row r="1" spans="1:11" ht="33" customHeight="1" x14ac:dyDescent="0.2">
      <c r="A1" s="1353" t="s">
        <v>720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</row>
    <row r="2" spans="1:11" ht="15" x14ac:dyDescent="0.2">
      <c r="A2" s="191"/>
      <c r="B2" s="192"/>
      <c r="C2" s="192"/>
      <c r="D2" s="193"/>
      <c r="E2" s="194"/>
      <c r="F2" s="194"/>
      <c r="G2" s="195"/>
      <c r="H2" s="195"/>
      <c r="I2" s="194"/>
    </row>
    <row r="3" spans="1:11" ht="15" x14ac:dyDescent="0.2">
      <c r="A3" s="191"/>
      <c r="B3" s="196"/>
      <c r="C3" s="196"/>
      <c r="D3" s="197"/>
      <c r="E3" s="193"/>
      <c r="F3" s="193"/>
      <c r="G3" s="193"/>
      <c r="H3" s="193"/>
      <c r="I3" s="193"/>
      <c r="K3" s="225" t="s">
        <v>1</v>
      </c>
    </row>
    <row r="4" spans="1:11" s="204" customFormat="1" ht="69.75" customHeight="1" x14ac:dyDescent="0.2">
      <c r="A4" s="198" t="s">
        <v>406</v>
      </c>
      <c r="B4" s="199" t="s">
        <v>445</v>
      </c>
      <c r="C4" s="199" t="s">
        <v>446</v>
      </c>
      <c r="D4" s="199" t="s">
        <v>715</v>
      </c>
      <c r="E4" s="199" t="s">
        <v>447</v>
      </c>
      <c r="F4" s="199" t="s">
        <v>448</v>
      </c>
      <c r="G4" s="200" t="s">
        <v>449</v>
      </c>
      <c r="H4" s="200" t="s">
        <v>415</v>
      </c>
      <c r="I4" s="201" t="s">
        <v>450</v>
      </c>
      <c r="J4" s="202" t="s">
        <v>189</v>
      </c>
      <c r="K4" s="203" t="s">
        <v>451</v>
      </c>
    </row>
    <row r="5" spans="1:11" ht="25.15" customHeight="1" x14ac:dyDescent="0.2">
      <c r="A5" s="631" t="s">
        <v>10</v>
      </c>
      <c r="B5" s="826" t="s">
        <v>714</v>
      </c>
      <c r="C5" s="632" t="s">
        <v>683</v>
      </c>
      <c r="D5" s="633">
        <v>19589693</v>
      </c>
      <c r="E5" s="634"/>
      <c r="F5" s="634"/>
      <c r="G5" s="635"/>
      <c r="H5" s="635"/>
      <c r="I5" s="634"/>
      <c r="J5" s="1200"/>
      <c r="K5" s="1199">
        <f>SUM(D5:J5)</f>
        <v>19589693</v>
      </c>
    </row>
    <row r="6" spans="1:11" ht="25.15" customHeight="1" x14ac:dyDescent="0.2">
      <c r="A6" s="205"/>
      <c r="B6" s="587" t="s">
        <v>753</v>
      </c>
      <c r="C6" s="588"/>
      <c r="D6" s="589">
        <v>648185</v>
      </c>
      <c r="E6" s="590"/>
      <c r="F6" s="590"/>
      <c r="G6" s="591"/>
      <c r="H6" s="591"/>
      <c r="I6" s="590"/>
      <c r="J6" s="606"/>
      <c r="K6" s="605">
        <f>SUM(D6:J6)</f>
        <v>648185</v>
      </c>
    </row>
    <row r="7" spans="1:11" ht="25.15" customHeight="1" x14ac:dyDescent="0.2">
      <c r="A7" s="205"/>
      <c r="B7" s="617" t="s">
        <v>752</v>
      </c>
      <c r="C7" s="618"/>
      <c r="D7" s="619">
        <f>D5+D6</f>
        <v>20237878</v>
      </c>
      <c r="E7" s="619">
        <f t="shared" ref="E7:K7" si="0">E5+E6</f>
        <v>0</v>
      </c>
      <c r="F7" s="619">
        <f t="shared" si="0"/>
        <v>0</v>
      </c>
      <c r="G7" s="619">
        <f t="shared" si="0"/>
        <v>0</v>
      </c>
      <c r="H7" s="619">
        <f t="shared" si="0"/>
        <v>0</v>
      </c>
      <c r="I7" s="619">
        <f t="shared" si="0"/>
        <v>0</v>
      </c>
      <c r="J7" s="619">
        <f t="shared" si="0"/>
        <v>0</v>
      </c>
      <c r="K7" s="943">
        <f t="shared" si="0"/>
        <v>20237878</v>
      </c>
    </row>
    <row r="8" spans="1:11" ht="25.15" customHeight="1" x14ac:dyDescent="0.2">
      <c r="A8" s="631" t="s">
        <v>13</v>
      </c>
      <c r="B8" s="617" t="s">
        <v>716</v>
      </c>
      <c r="C8" s="618" t="s">
        <v>717</v>
      </c>
      <c r="D8" s="619"/>
      <c r="E8" s="620"/>
      <c r="F8" s="620">
        <v>414000</v>
      </c>
      <c r="G8" s="621"/>
      <c r="H8" s="621"/>
      <c r="I8" s="620"/>
      <c r="J8" s="622"/>
      <c r="K8" s="1199">
        <f>SUM(D8:J8)</f>
        <v>414000</v>
      </c>
    </row>
    <row r="9" spans="1:11" ht="25.15" customHeight="1" x14ac:dyDescent="0.2">
      <c r="A9" s="205"/>
      <c r="B9" s="587" t="s">
        <v>753</v>
      </c>
      <c r="C9" s="588"/>
      <c r="D9" s="589"/>
      <c r="E9" s="590"/>
      <c r="F9" s="590">
        <v>300000</v>
      </c>
      <c r="G9" s="591"/>
      <c r="H9" s="591"/>
      <c r="I9" s="590"/>
      <c r="J9" s="606"/>
      <c r="K9" s="616">
        <v>300000</v>
      </c>
    </row>
    <row r="10" spans="1:11" ht="25.15" customHeight="1" x14ac:dyDescent="0.2">
      <c r="A10" s="205"/>
      <c r="B10" s="617" t="s">
        <v>752</v>
      </c>
      <c r="C10" s="618"/>
      <c r="D10" s="619"/>
      <c r="E10" s="620"/>
      <c r="F10" s="620">
        <v>714000</v>
      </c>
      <c r="G10" s="621"/>
      <c r="H10" s="621"/>
      <c r="I10" s="620"/>
      <c r="J10" s="622"/>
      <c r="K10" s="623">
        <v>714000</v>
      </c>
    </row>
    <row r="11" spans="1:11" ht="25.15" customHeight="1" x14ac:dyDescent="0.2">
      <c r="A11" s="1194" t="s">
        <v>16</v>
      </c>
      <c r="B11" s="617" t="s">
        <v>718</v>
      </c>
      <c r="C11" s="618" t="s">
        <v>719</v>
      </c>
      <c r="D11" s="619"/>
      <c r="E11" s="620"/>
      <c r="F11" s="620">
        <v>1656000</v>
      </c>
      <c r="G11" s="621"/>
      <c r="H11" s="621"/>
      <c r="I11" s="620"/>
      <c r="J11" s="622"/>
      <c r="K11" s="623">
        <f>SUM(D11:J11)</f>
        <v>1656000</v>
      </c>
    </row>
    <row r="12" spans="1:11" ht="25.15" customHeight="1" x14ac:dyDescent="0.2">
      <c r="A12" s="586"/>
      <c r="B12" s="587" t="s">
        <v>753</v>
      </c>
      <c r="C12" s="588"/>
      <c r="D12" s="589"/>
      <c r="E12" s="590"/>
      <c r="F12" s="590">
        <v>600</v>
      </c>
      <c r="G12" s="591"/>
      <c r="H12" s="591"/>
      <c r="I12" s="590"/>
      <c r="J12" s="606"/>
      <c r="K12" s="616">
        <f>SUM(D12:J12)</f>
        <v>600</v>
      </c>
    </row>
    <row r="13" spans="1:11" ht="25.15" customHeight="1" x14ac:dyDescent="0.2">
      <c r="A13" s="205"/>
      <c r="B13" s="826" t="s">
        <v>752</v>
      </c>
      <c r="C13" s="632"/>
      <c r="D13" s="633">
        <f>D11+D12</f>
        <v>0</v>
      </c>
      <c r="E13" s="633">
        <f t="shared" ref="E13:K13" si="1">E11+E12</f>
        <v>0</v>
      </c>
      <c r="F13" s="633">
        <f t="shared" si="1"/>
        <v>1656600</v>
      </c>
      <c r="G13" s="633">
        <f t="shared" si="1"/>
        <v>0</v>
      </c>
      <c r="H13" s="633">
        <f t="shared" si="1"/>
        <v>0</v>
      </c>
      <c r="I13" s="633">
        <f t="shared" si="1"/>
        <v>0</v>
      </c>
      <c r="J13" s="633">
        <f t="shared" si="1"/>
        <v>0</v>
      </c>
      <c r="K13" s="827">
        <f t="shared" si="1"/>
        <v>1656600</v>
      </c>
    </row>
    <row r="14" spans="1:11" ht="25.15" customHeight="1" x14ac:dyDescent="0.2">
      <c r="A14" s="631" t="s">
        <v>19</v>
      </c>
      <c r="B14" s="826" t="s">
        <v>747</v>
      </c>
      <c r="C14" s="632" t="s">
        <v>748</v>
      </c>
      <c r="D14" s="633"/>
      <c r="E14" s="633"/>
      <c r="F14" s="633"/>
      <c r="G14" s="633"/>
      <c r="H14" s="633"/>
      <c r="I14" s="633"/>
      <c r="J14" s="633"/>
      <c r="K14" s="1199">
        <f>SUM(D14:J14)</f>
        <v>0</v>
      </c>
    </row>
    <row r="15" spans="1:11" ht="25.15" customHeight="1" x14ac:dyDescent="0.2">
      <c r="A15" s="586"/>
      <c r="B15" s="587" t="s">
        <v>753</v>
      </c>
      <c r="C15" s="588"/>
      <c r="D15" s="589"/>
      <c r="E15" s="589"/>
      <c r="F15" s="589">
        <v>-300000</v>
      </c>
      <c r="G15" s="589"/>
      <c r="H15" s="589"/>
      <c r="I15" s="589"/>
      <c r="J15" s="589"/>
      <c r="K15" s="616">
        <f t="shared" ref="K15:K16" si="2">SUM(D15:J15)</f>
        <v>-300000</v>
      </c>
    </row>
    <row r="16" spans="1:11" ht="25.15" customHeight="1" x14ac:dyDescent="0.2">
      <c r="A16" s="830"/>
      <c r="B16" s="831" t="s">
        <v>752</v>
      </c>
      <c r="C16" s="944"/>
      <c r="D16" s="637"/>
      <c r="E16" s="637"/>
      <c r="F16" s="637">
        <v>-300000</v>
      </c>
      <c r="G16" s="637"/>
      <c r="H16" s="637"/>
      <c r="I16" s="637"/>
      <c r="J16" s="637"/>
      <c r="K16" s="942">
        <f t="shared" si="2"/>
        <v>-300000</v>
      </c>
    </row>
    <row r="17" spans="1:11" s="211" customFormat="1" ht="25.15" customHeight="1" x14ac:dyDescent="0.25">
      <c r="A17" s="594" t="s">
        <v>713</v>
      </c>
      <c r="B17" s="208" t="s">
        <v>407</v>
      </c>
      <c r="C17" s="209"/>
      <c r="D17" s="210">
        <f>D5+D8+D11+D14</f>
        <v>19589693</v>
      </c>
      <c r="E17" s="210">
        <f t="shared" ref="E17:K17" si="3">E5+E8+E11+E14</f>
        <v>0</v>
      </c>
      <c r="F17" s="210">
        <f t="shared" si="3"/>
        <v>2070000</v>
      </c>
      <c r="G17" s="210">
        <f t="shared" si="3"/>
        <v>0</v>
      </c>
      <c r="H17" s="210">
        <f t="shared" si="3"/>
        <v>0</v>
      </c>
      <c r="I17" s="210">
        <f t="shared" si="3"/>
        <v>0</v>
      </c>
      <c r="J17" s="210">
        <f t="shared" si="3"/>
        <v>0</v>
      </c>
      <c r="K17" s="832">
        <f t="shared" si="3"/>
        <v>21659693</v>
      </c>
    </row>
    <row r="18" spans="1:11" ht="25.15" customHeight="1" x14ac:dyDescent="0.2">
      <c r="A18" s="818" t="s">
        <v>723</v>
      </c>
      <c r="B18" s="947" t="s">
        <v>753</v>
      </c>
      <c r="C18" s="948"/>
      <c r="D18" s="946">
        <f>D6+D9+D12+D15</f>
        <v>648185</v>
      </c>
      <c r="E18" s="946">
        <f t="shared" ref="E18:K18" si="4">E6+E9+E12+E15</f>
        <v>0</v>
      </c>
      <c r="F18" s="946">
        <f t="shared" si="4"/>
        <v>600</v>
      </c>
      <c r="G18" s="946">
        <f t="shared" si="4"/>
        <v>0</v>
      </c>
      <c r="H18" s="946">
        <f t="shared" si="4"/>
        <v>0</v>
      </c>
      <c r="I18" s="946">
        <f t="shared" si="4"/>
        <v>0</v>
      </c>
      <c r="J18" s="946">
        <f t="shared" si="4"/>
        <v>0</v>
      </c>
      <c r="K18" s="1201">
        <f t="shared" si="4"/>
        <v>648785</v>
      </c>
    </row>
    <row r="19" spans="1:11" ht="25.15" customHeight="1" x14ac:dyDescent="0.2">
      <c r="A19" s="818" t="s">
        <v>723</v>
      </c>
      <c r="B19" s="945" t="s">
        <v>752</v>
      </c>
      <c r="C19" s="209"/>
      <c r="D19" s="823">
        <f>D7+D10+D13+D16</f>
        <v>20237878</v>
      </c>
      <c r="E19" s="823">
        <f t="shared" ref="E19:K19" si="5">E7+E10+E13+E16</f>
        <v>0</v>
      </c>
      <c r="F19" s="823">
        <f t="shared" si="5"/>
        <v>2070600</v>
      </c>
      <c r="G19" s="823">
        <f t="shared" si="5"/>
        <v>0</v>
      </c>
      <c r="H19" s="823">
        <f t="shared" si="5"/>
        <v>0</v>
      </c>
      <c r="I19" s="823">
        <f t="shared" si="5"/>
        <v>0</v>
      </c>
      <c r="J19" s="823">
        <f t="shared" si="5"/>
        <v>0</v>
      </c>
      <c r="K19" s="824">
        <f t="shared" si="5"/>
        <v>22308478</v>
      </c>
    </row>
    <row r="20" spans="1:11" ht="42" customHeight="1" x14ac:dyDescent="0.2">
      <c r="A20" s="212"/>
      <c r="B20" s="213"/>
      <c r="C20" s="214"/>
      <c r="D20" s="215"/>
      <c r="E20" s="194"/>
      <c r="F20" s="194"/>
      <c r="G20" s="195"/>
      <c r="H20" s="195"/>
      <c r="I20" s="195"/>
    </row>
    <row r="21" spans="1:11" ht="15" x14ac:dyDescent="0.2">
      <c r="A21" s="191"/>
      <c r="B21" s="192"/>
      <c r="C21" s="192"/>
      <c r="D21" s="193"/>
      <c r="E21" s="193"/>
      <c r="F21" s="193"/>
      <c r="G21" s="193"/>
      <c r="H21" s="193"/>
      <c r="I21" s="193"/>
    </row>
    <row r="22" spans="1:11" s="217" customFormat="1" ht="15" x14ac:dyDescent="0.2">
      <c r="A22" s="191"/>
      <c r="B22" s="192"/>
      <c r="C22" s="192"/>
      <c r="D22" s="193"/>
      <c r="E22" s="194"/>
      <c r="F22" s="216"/>
      <c r="G22" s="216"/>
      <c r="H22" s="216"/>
      <c r="I22" s="216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A13" zoomScaleNormal="100" workbookViewId="0">
      <selection activeCell="J13" sqref="J13"/>
    </sheetView>
  </sheetViews>
  <sheetFormatPr defaultRowHeight="12.75" x14ac:dyDescent="0.2"/>
  <cols>
    <col min="1" max="1" width="5.83203125" style="218" customWidth="1"/>
    <col min="2" max="2" width="22.33203125" style="190" customWidth="1"/>
    <col min="3" max="3" width="13" style="190" customWidth="1"/>
    <col min="4" max="4" width="11" style="219" customWidth="1"/>
    <col min="5" max="5" width="15.5" style="219" customWidth="1"/>
    <col min="6" max="6" width="11.1640625" style="219" customWidth="1"/>
    <col min="7" max="7" width="13.33203125" style="219" customWidth="1"/>
    <col min="8" max="9" width="14" style="219" customWidth="1"/>
    <col min="10" max="10" width="13.33203125" style="190" customWidth="1"/>
    <col min="11" max="11" width="12.33203125" style="190" customWidth="1"/>
    <col min="12" max="12" width="14.33203125" style="190" customWidth="1"/>
    <col min="13" max="13" width="15.1640625" style="190" customWidth="1"/>
    <col min="14" max="256" width="9.33203125" style="190"/>
    <col min="257" max="257" width="5.83203125" style="190" customWidth="1"/>
    <col min="258" max="258" width="22.33203125" style="190" customWidth="1"/>
    <col min="259" max="259" width="13" style="190" customWidth="1"/>
    <col min="260" max="260" width="11" style="190" customWidth="1"/>
    <col min="261" max="261" width="15.5" style="190" customWidth="1"/>
    <col min="262" max="262" width="11.1640625" style="190" customWidth="1"/>
    <col min="263" max="263" width="13.33203125" style="190" customWidth="1"/>
    <col min="264" max="265" width="14" style="190" customWidth="1"/>
    <col min="266" max="266" width="13.33203125" style="190" customWidth="1"/>
    <col min="267" max="267" width="12.33203125" style="190" customWidth="1"/>
    <col min="268" max="268" width="14.33203125" style="190" customWidth="1"/>
    <col min="269" max="269" width="15.1640625" style="190" customWidth="1"/>
    <col min="270" max="512" width="9.33203125" style="190"/>
    <col min="513" max="513" width="5.83203125" style="190" customWidth="1"/>
    <col min="514" max="514" width="22.33203125" style="190" customWidth="1"/>
    <col min="515" max="515" width="13" style="190" customWidth="1"/>
    <col min="516" max="516" width="11" style="190" customWidth="1"/>
    <col min="517" max="517" width="15.5" style="190" customWidth="1"/>
    <col min="518" max="518" width="11.1640625" style="190" customWidth="1"/>
    <col min="519" max="519" width="13.33203125" style="190" customWidth="1"/>
    <col min="520" max="521" width="14" style="190" customWidth="1"/>
    <col min="522" max="522" width="13.33203125" style="190" customWidth="1"/>
    <col min="523" max="523" width="12.33203125" style="190" customWidth="1"/>
    <col min="524" max="524" width="14.33203125" style="190" customWidth="1"/>
    <col min="525" max="525" width="15.1640625" style="190" customWidth="1"/>
    <col min="526" max="768" width="9.33203125" style="190"/>
    <col min="769" max="769" width="5.83203125" style="190" customWidth="1"/>
    <col min="770" max="770" width="22.33203125" style="190" customWidth="1"/>
    <col min="771" max="771" width="13" style="190" customWidth="1"/>
    <col min="772" max="772" width="11" style="190" customWidth="1"/>
    <col min="773" max="773" width="15.5" style="190" customWidth="1"/>
    <col min="774" max="774" width="11.1640625" style="190" customWidth="1"/>
    <col min="775" max="775" width="13.33203125" style="190" customWidth="1"/>
    <col min="776" max="777" width="14" style="190" customWidth="1"/>
    <col min="778" max="778" width="13.33203125" style="190" customWidth="1"/>
    <col min="779" max="779" width="12.33203125" style="190" customWidth="1"/>
    <col min="780" max="780" width="14.33203125" style="190" customWidth="1"/>
    <col min="781" max="781" width="15.1640625" style="190" customWidth="1"/>
    <col min="782" max="1024" width="9.33203125" style="190"/>
    <col min="1025" max="1025" width="5.83203125" style="190" customWidth="1"/>
    <col min="1026" max="1026" width="22.33203125" style="190" customWidth="1"/>
    <col min="1027" max="1027" width="13" style="190" customWidth="1"/>
    <col min="1028" max="1028" width="11" style="190" customWidth="1"/>
    <col min="1029" max="1029" width="15.5" style="190" customWidth="1"/>
    <col min="1030" max="1030" width="11.1640625" style="190" customWidth="1"/>
    <col min="1031" max="1031" width="13.33203125" style="190" customWidth="1"/>
    <col min="1032" max="1033" width="14" style="190" customWidth="1"/>
    <col min="1034" max="1034" width="13.33203125" style="190" customWidth="1"/>
    <col min="1035" max="1035" width="12.33203125" style="190" customWidth="1"/>
    <col min="1036" max="1036" width="14.33203125" style="190" customWidth="1"/>
    <col min="1037" max="1037" width="15.1640625" style="190" customWidth="1"/>
    <col min="1038" max="1280" width="9.33203125" style="190"/>
    <col min="1281" max="1281" width="5.83203125" style="190" customWidth="1"/>
    <col min="1282" max="1282" width="22.33203125" style="190" customWidth="1"/>
    <col min="1283" max="1283" width="13" style="190" customWidth="1"/>
    <col min="1284" max="1284" width="11" style="190" customWidth="1"/>
    <col min="1285" max="1285" width="15.5" style="190" customWidth="1"/>
    <col min="1286" max="1286" width="11.1640625" style="190" customWidth="1"/>
    <col min="1287" max="1287" width="13.33203125" style="190" customWidth="1"/>
    <col min="1288" max="1289" width="14" style="190" customWidth="1"/>
    <col min="1290" max="1290" width="13.33203125" style="190" customWidth="1"/>
    <col min="1291" max="1291" width="12.33203125" style="190" customWidth="1"/>
    <col min="1292" max="1292" width="14.33203125" style="190" customWidth="1"/>
    <col min="1293" max="1293" width="15.1640625" style="190" customWidth="1"/>
    <col min="1294" max="1536" width="9.33203125" style="190"/>
    <col min="1537" max="1537" width="5.83203125" style="190" customWidth="1"/>
    <col min="1538" max="1538" width="22.33203125" style="190" customWidth="1"/>
    <col min="1539" max="1539" width="13" style="190" customWidth="1"/>
    <col min="1540" max="1540" width="11" style="190" customWidth="1"/>
    <col min="1541" max="1541" width="15.5" style="190" customWidth="1"/>
    <col min="1542" max="1542" width="11.1640625" style="190" customWidth="1"/>
    <col min="1543" max="1543" width="13.33203125" style="190" customWidth="1"/>
    <col min="1544" max="1545" width="14" style="190" customWidth="1"/>
    <col min="1546" max="1546" width="13.33203125" style="190" customWidth="1"/>
    <col min="1547" max="1547" width="12.33203125" style="190" customWidth="1"/>
    <col min="1548" max="1548" width="14.33203125" style="190" customWidth="1"/>
    <col min="1549" max="1549" width="15.1640625" style="190" customWidth="1"/>
    <col min="1550" max="1792" width="9.33203125" style="190"/>
    <col min="1793" max="1793" width="5.83203125" style="190" customWidth="1"/>
    <col min="1794" max="1794" width="22.33203125" style="190" customWidth="1"/>
    <col min="1795" max="1795" width="13" style="190" customWidth="1"/>
    <col min="1796" max="1796" width="11" style="190" customWidth="1"/>
    <col min="1797" max="1797" width="15.5" style="190" customWidth="1"/>
    <col min="1798" max="1798" width="11.1640625" style="190" customWidth="1"/>
    <col min="1799" max="1799" width="13.33203125" style="190" customWidth="1"/>
    <col min="1800" max="1801" width="14" style="190" customWidth="1"/>
    <col min="1802" max="1802" width="13.33203125" style="190" customWidth="1"/>
    <col min="1803" max="1803" width="12.33203125" style="190" customWidth="1"/>
    <col min="1804" max="1804" width="14.33203125" style="190" customWidth="1"/>
    <col min="1805" max="1805" width="15.1640625" style="190" customWidth="1"/>
    <col min="1806" max="2048" width="9.33203125" style="190"/>
    <col min="2049" max="2049" width="5.83203125" style="190" customWidth="1"/>
    <col min="2050" max="2050" width="22.33203125" style="190" customWidth="1"/>
    <col min="2051" max="2051" width="13" style="190" customWidth="1"/>
    <col min="2052" max="2052" width="11" style="190" customWidth="1"/>
    <col min="2053" max="2053" width="15.5" style="190" customWidth="1"/>
    <col min="2054" max="2054" width="11.1640625" style="190" customWidth="1"/>
    <col min="2055" max="2055" width="13.33203125" style="190" customWidth="1"/>
    <col min="2056" max="2057" width="14" style="190" customWidth="1"/>
    <col min="2058" max="2058" width="13.33203125" style="190" customWidth="1"/>
    <col min="2059" max="2059" width="12.33203125" style="190" customWidth="1"/>
    <col min="2060" max="2060" width="14.33203125" style="190" customWidth="1"/>
    <col min="2061" max="2061" width="15.1640625" style="190" customWidth="1"/>
    <col min="2062" max="2304" width="9.33203125" style="190"/>
    <col min="2305" max="2305" width="5.83203125" style="190" customWidth="1"/>
    <col min="2306" max="2306" width="22.33203125" style="190" customWidth="1"/>
    <col min="2307" max="2307" width="13" style="190" customWidth="1"/>
    <col min="2308" max="2308" width="11" style="190" customWidth="1"/>
    <col min="2309" max="2309" width="15.5" style="190" customWidth="1"/>
    <col min="2310" max="2310" width="11.1640625" style="190" customWidth="1"/>
    <col min="2311" max="2311" width="13.33203125" style="190" customWidth="1"/>
    <col min="2312" max="2313" width="14" style="190" customWidth="1"/>
    <col min="2314" max="2314" width="13.33203125" style="190" customWidth="1"/>
    <col min="2315" max="2315" width="12.33203125" style="190" customWidth="1"/>
    <col min="2316" max="2316" width="14.33203125" style="190" customWidth="1"/>
    <col min="2317" max="2317" width="15.1640625" style="190" customWidth="1"/>
    <col min="2318" max="2560" width="9.33203125" style="190"/>
    <col min="2561" max="2561" width="5.83203125" style="190" customWidth="1"/>
    <col min="2562" max="2562" width="22.33203125" style="190" customWidth="1"/>
    <col min="2563" max="2563" width="13" style="190" customWidth="1"/>
    <col min="2564" max="2564" width="11" style="190" customWidth="1"/>
    <col min="2565" max="2565" width="15.5" style="190" customWidth="1"/>
    <col min="2566" max="2566" width="11.1640625" style="190" customWidth="1"/>
    <col min="2567" max="2567" width="13.33203125" style="190" customWidth="1"/>
    <col min="2568" max="2569" width="14" style="190" customWidth="1"/>
    <col min="2570" max="2570" width="13.33203125" style="190" customWidth="1"/>
    <col min="2571" max="2571" width="12.33203125" style="190" customWidth="1"/>
    <col min="2572" max="2572" width="14.33203125" style="190" customWidth="1"/>
    <col min="2573" max="2573" width="15.1640625" style="190" customWidth="1"/>
    <col min="2574" max="2816" width="9.33203125" style="190"/>
    <col min="2817" max="2817" width="5.83203125" style="190" customWidth="1"/>
    <col min="2818" max="2818" width="22.33203125" style="190" customWidth="1"/>
    <col min="2819" max="2819" width="13" style="190" customWidth="1"/>
    <col min="2820" max="2820" width="11" style="190" customWidth="1"/>
    <col min="2821" max="2821" width="15.5" style="190" customWidth="1"/>
    <col min="2822" max="2822" width="11.1640625" style="190" customWidth="1"/>
    <col min="2823" max="2823" width="13.33203125" style="190" customWidth="1"/>
    <col min="2824" max="2825" width="14" style="190" customWidth="1"/>
    <col min="2826" max="2826" width="13.33203125" style="190" customWidth="1"/>
    <col min="2827" max="2827" width="12.33203125" style="190" customWidth="1"/>
    <col min="2828" max="2828" width="14.33203125" style="190" customWidth="1"/>
    <col min="2829" max="2829" width="15.1640625" style="190" customWidth="1"/>
    <col min="2830" max="3072" width="9.33203125" style="190"/>
    <col min="3073" max="3073" width="5.83203125" style="190" customWidth="1"/>
    <col min="3074" max="3074" width="22.33203125" style="190" customWidth="1"/>
    <col min="3075" max="3075" width="13" style="190" customWidth="1"/>
    <col min="3076" max="3076" width="11" style="190" customWidth="1"/>
    <col min="3077" max="3077" width="15.5" style="190" customWidth="1"/>
    <col min="3078" max="3078" width="11.1640625" style="190" customWidth="1"/>
    <col min="3079" max="3079" width="13.33203125" style="190" customWidth="1"/>
    <col min="3080" max="3081" width="14" style="190" customWidth="1"/>
    <col min="3082" max="3082" width="13.33203125" style="190" customWidth="1"/>
    <col min="3083" max="3083" width="12.33203125" style="190" customWidth="1"/>
    <col min="3084" max="3084" width="14.33203125" style="190" customWidth="1"/>
    <col min="3085" max="3085" width="15.1640625" style="190" customWidth="1"/>
    <col min="3086" max="3328" width="9.33203125" style="190"/>
    <col min="3329" max="3329" width="5.83203125" style="190" customWidth="1"/>
    <col min="3330" max="3330" width="22.33203125" style="190" customWidth="1"/>
    <col min="3331" max="3331" width="13" style="190" customWidth="1"/>
    <col min="3332" max="3332" width="11" style="190" customWidth="1"/>
    <col min="3333" max="3333" width="15.5" style="190" customWidth="1"/>
    <col min="3334" max="3334" width="11.1640625" style="190" customWidth="1"/>
    <col min="3335" max="3335" width="13.33203125" style="190" customWidth="1"/>
    <col min="3336" max="3337" width="14" style="190" customWidth="1"/>
    <col min="3338" max="3338" width="13.33203125" style="190" customWidth="1"/>
    <col min="3339" max="3339" width="12.33203125" style="190" customWidth="1"/>
    <col min="3340" max="3340" width="14.33203125" style="190" customWidth="1"/>
    <col min="3341" max="3341" width="15.1640625" style="190" customWidth="1"/>
    <col min="3342" max="3584" width="9.33203125" style="190"/>
    <col min="3585" max="3585" width="5.83203125" style="190" customWidth="1"/>
    <col min="3586" max="3586" width="22.33203125" style="190" customWidth="1"/>
    <col min="3587" max="3587" width="13" style="190" customWidth="1"/>
    <col min="3588" max="3588" width="11" style="190" customWidth="1"/>
    <col min="3589" max="3589" width="15.5" style="190" customWidth="1"/>
    <col min="3590" max="3590" width="11.1640625" style="190" customWidth="1"/>
    <col min="3591" max="3591" width="13.33203125" style="190" customWidth="1"/>
    <col min="3592" max="3593" width="14" style="190" customWidth="1"/>
    <col min="3594" max="3594" width="13.33203125" style="190" customWidth="1"/>
    <col min="3595" max="3595" width="12.33203125" style="190" customWidth="1"/>
    <col min="3596" max="3596" width="14.33203125" style="190" customWidth="1"/>
    <col min="3597" max="3597" width="15.1640625" style="190" customWidth="1"/>
    <col min="3598" max="3840" width="9.33203125" style="190"/>
    <col min="3841" max="3841" width="5.83203125" style="190" customWidth="1"/>
    <col min="3842" max="3842" width="22.33203125" style="190" customWidth="1"/>
    <col min="3843" max="3843" width="13" style="190" customWidth="1"/>
    <col min="3844" max="3844" width="11" style="190" customWidth="1"/>
    <col min="3845" max="3845" width="15.5" style="190" customWidth="1"/>
    <col min="3846" max="3846" width="11.1640625" style="190" customWidth="1"/>
    <col min="3847" max="3847" width="13.33203125" style="190" customWidth="1"/>
    <col min="3848" max="3849" width="14" style="190" customWidth="1"/>
    <col min="3850" max="3850" width="13.33203125" style="190" customWidth="1"/>
    <col min="3851" max="3851" width="12.33203125" style="190" customWidth="1"/>
    <col min="3852" max="3852" width="14.33203125" style="190" customWidth="1"/>
    <col min="3853" max="3853" width="15.1640625" style="190" customWidth="1"/>
    <col min="3854" max="4096" width="9.33203125" style="190"/>
    <col min="4097" max="4097" width="5.83203125" style="190" customWidth="1"/>
    <col min="4098" max="4098" width="22.33203125" style="190" customWidth="1"/>
    <col min="4099" max="4099" width="13" style="190" customWidth="1"/>
    <col min="4100" max="4100" width="11" style="190" customWidth="1"/>
    <col min="4101" max="4101" width="15.5" style="190" customWidth="1"/>
    <col min="4102" max="4102" width="11.1640625" style="190" customWidth="1"/>
    <col min="4103" max="4103" width="13.33203125" style="190" customWidth="1"/>
    <col min="4104" max="4105" width="14" style="190" customWidth="1"/>
    <col min="4106" max="4106" width="13.33203125" style="190" customWidth="1"/>
    <col min="4107" max="4107" width="12.33203125" style="190" customWidth="1"/>
    <col min="4108" max="4108" width="14.33203125" style="190" customWidth="1"/>
    <col min="4109" max="4109" width="15.1640625" style="190" customWidth="1"/>
    <col min="4110" max="4352" width="9.33203125" style="190"/>
    <col min="4353" max="4353" width="5.83203125" style="190" customWidth="1"/>
    <col min="4354" max="4354" width="22.33203125" style="190" customWidth="1"/>
    <col min="4355" max="4355" width="13" style="190" customWidth="1"/>
    <col min="4356" max="4356" width="11" style="190" customWidth="1"/>
    <col min="4357" max="4357" width="15.5" style="190" customWidth="1"/>
    <col min="4358" max="4358" width="11.1640625" style="190" customWidth="1"/>
    <col min="4359" max="4359" width="13.33203125" style="190" customWidth="1"/>
    <col min="4360" max="4361" width="14" style="190" customWidth="1"/>
    <col min="4362" max="4362" width="13.33203125" style="190" customWidth="1"/>
    <col min="4363" max="4363" width="12.33203125" style="190" customWidth="1"/>
    <col min="4364" max="4364" width="14.33203125" style="190" customWidth="1"/>
    <col min="4365" max="4365" width="15.1640625" style="190" customWidth="1"/>
    <col min="4366" max="4608" width="9.33203125" style="190"/>
    <col min="4609" max="4609" width="5.83203125" style="190" customWidth="1"/>
    <col min="4610" max="4610" width="22.33203125" style="190" customWidth="1"/>
    <col min="4611" max="4611" width="13" style="190" customWidth="1"/>
    <col min="4612" max="4612" width="11" style="190" customWidth="1"/>
    <col min="4613" max="4613" width="15.5" style="190" customWidth="1"/>
    <col min="4614" max="4614" width="11.1640625" style="190" customWidth="1"/>
    <col min="4615" max="4615" width="13.33203125" style="190" customWidth="1"/>
    <col min="4616" max="4617" width="14" style="190" customWidth="1"/>
    <col min="4618" max="4618" width="13.33203125" style="190" customWidth="1"/>
    <col min="4619" max="4619" width="12.33203125" style="190" customWidth="1"/>
    <col min="4620" max="4620" width="14.33203125" style="190" customWidth="1"/>
    <col min="4621" max="4621" width="15.1640625" style="190" customWidth="1"/>
    <col min="4622" max="4864" width="9.33203125" style="190"/>
    <col min="4865" max="4865" width="5.83203125" style="190" customWidth="1"/>
    <col min="4866" max="4866" width="22.33203125" style="190" customWidth="1"/>
    <col min="4867" max="4867" width="13" style="190" customWidth="1"/>
    <col min="4868" max="4868" width="11" style="190" customWidth="1"/>
    <col min="4869" max="4869" width="15.5" style="190" customWidth="1"/>
    <col min="4870" max="4870" width="11.1640625" style="190" customWidth="1"/>
    <col min="4871" max="4871" width="13.33203125" style="190" customWidth="1"/>
    <col min="4872" max="4873" width="14" style="190" customWidth="1"/>
    <col min="4874" max="4874" width="13.33203125" style="190" customWidth="1"/>
    <col min="4875" max="4875" width="12.33203125" style="190" customWidth="1"/>
    <col min="4876" max="4876" width="14.33203125" style="190" customWidth="1"/>
    <col min="4877" max="4877" width="15.1640625" style="190" customWidth="1"/>
    <col min="4878" max="5120" width="9.33203125" style="190"/>
    <col min="5121" max="5121" width="5.83203125" style="190" customWidth="1"/>
    <col min="5122" max="5122" width="22.33203125" style="190" customWidth="1"/>
    <col min="5123" max="5123" width="13" style="190" customWidth="1"/>
    <col min="5124" max="5124" width="11" style="190" customWidth="1"/>
    <col min="5125" max="5125" width="15.5" style="190" customWidth="1"/>
    <col min="5126" max="5126" width="11.1640625" style="190" customWidth="1"/>
    <col min="5127" max="5127" width="13.33203125" style="190" customWidth="1"/>
    <col min="5128" max="5129" width="14" style="190" customWidth="1"/>
    <col min="5130" max="5130" width="13.33203125" style="190" customWidth="1"/>
    <col min="5131" max="5131" width="12.33203125" style="190" customWidth="1"/>
    <col min="5132" max="5132" width="14.33203125" style="190" customWidth="1"/>
    <col min="5133" max="5133" width="15.1640625" style="190" customWidth="1"/>
    <col min="5134" max="5376" width="9.33203125" style="190"/>
    <col min="5377" max="5377" width="5.83203125" style="190" customWidth="1"/>
    <col min="5378" max="5378" width="22.33203125" style="190" customWidth="1"/>
    <col min="5379" max="5379" width="13" style="190" customWidth="1"/>
    <col min="5380" max="5380" width="11" style="190" customWidth="1"/>
    <col min="5381" max="5381" width="15.5" style="190" customWidth="1"/>
    <col min="5382" max="5382" width="11.1640625" style="190" customWidth="1"/>
    <col min="5383" max="5383" width="13.33203125" style="190" customWidth="1"/>
    <col min="5384" max="5385" width="14" style="190" customWidth="1"/>
    <col min="5386" max="5386" width="13.33203125" style="190" customWidth="1"/>
    <col min="5387" max="5387" width="12.33203125" style="190" customWidth="1"/>
    <col min="5388" max="5388" width="14.33203125" style="190" customWidth="1"/>
    <col min="5389" max="5389" width="15.1640625" style="190" customWidth="1"/>
    <col min="5390" max="5632" width="9.33203125" style="190"/>
    <col min="5633" max="5633" width="5.83203125" style="190" customWidth="1"/>
    <col min="5634" max="5634" width="22.33203125" style="190" customWidth="1"/>
    <col min="5635" max="5635" width="13" style="190" customWidth="1"/>
    <col min="5636" max="5636" width="11" style="190" customWidth="1"/>
    <col min="5637" max="5637" width="15.5" style="190" customWidth="1"/>
    <col min="5638" max="5638" width="11.1640625" style="190" customWidth="1"/>
    <col min="5639" max="5639" width="13.33203125" style="190" customWidth="1"/>
    <col min="5640" max="5641" width="14" style="190" customWidth="1"/>
    <col min="5642" max="5642" width="13.33203125" style="190" customWidth="1"/>
    <col min="5643" max="5643" width="12.33203125" style="190" customWidth="1"/>
    <col min="5644" max="5644" width="14.33203125" style="190" customWidth="1"/>
    <col min="5645" max="5645" width="15.1640625" style="190" customWidth="1"/>
    <col min="5646" max="5888" width="9.33203125" style="190"/>
    <col min="5889" max="5889" width="5.83203125" style="190" customWidth="1"/>
    <col min="5890" max="5890" width="22.33203125" style="190" customWidth="1"/>
    <col min="5891" max="5891" width="13" style="190" customWidth="1"/>
    <col min="5892" max="5892" width="11" style="190" customWidth="1"/>
    <col min="5893" max="5893" width="15.5" style="190" customWidth="1"/>
    <col min="5894" max="5894" width="11.1640625" style="190" customWidth="1"/>
    <col min="5895" max="5895" width="13.33203125" style="190" customWidth="1"/>
    <col min="5896" max="5897" width="14" style="190" customWidth="1"/>
    <col min="5898" max="5898" width="13.33203125" style="190" customWidth="1"/>
    <col min="5899" max="5899" width="12.33203125" style="190" customWidth="1"/>
    <col min="5900" max="5900" width="14.33203125" style="190" customWidth="1"/>
    <col min="5901" max="5901" width="15.1640625" style="190" customWidth="1"/>
    <col min="5902" max="6144" width="9.33203125" style="190"/>
    <col min="6145" max="6145" width="5.83203125" style="190" customWidth="1"/>
    <col min="6146" max="6146" width="22.33203125" style="190" customWidth="1"/>
    <col min="6147" max="6147" width="13" style="190" customWidth="1"/>
    <col min="6148" max="6148" width="11" style="190" customWidth="1"/>
    <col min="6149" max="6149" width="15.5" style="190" customWidth="1"/>
    <col min="6150" max="6150" width="11.1640625" style="190" customWidth="1"/>
    <col min="6151" max="6151" width="13.33203125" style="190" customWidth="1"/>
    <col min="6152" max="6153" width="14" style="190" customWidth="1"/>
    <col min="6154" max="6154" width="13.33203125" style="190" customWidth="1"/>
    <col min="6155" max="6155" width="12.33203125" style="190" customWidth="1"/>
    <col min="6156" max="6156" width="14.33203125" style="190" customWidth="1"/>
    <col min="6157" max="6157" width="15.1640625" style="190" customWidth="1"/>
    <col min="6158" max="6400" width="9.33203125" style="190"/>
    <col min="6401" max="6401" width="5.83203125" style="190" customWidth="1"/>
    <col min="6402" max="6402" width="22.33203125" style="190" customWidth="1"/>
    <col min="6403" max="6403" width="13" style="190" customWidth="1"/>
    <col min="6404" max="6404" width="11" style="190" customWidth="1"/>
    <col min="6405" max="6405" width="15.5" style="190" customWidth="1"/>
    <col min="6406" max="6406" width="11.1640625" style="190" customWidth="1"/>
    <col min="6407" max="6407" width="13.33203125" style="190" customWidth="1"/>
    <col min="6408" max="6409" width="14" style="190" customWidth="1"/>
    <col min="6410" max="6410" width="13.33203125" style="190" customWidth="1"/>
    <col min="6411" max="6411" width="12.33203125" style="190" customWidth="1"/>
    <col min="6412" max="6412" width="14.33203125" style="190" customWidth="1"/>
    <col min="6413" max="6413" width="15.1640625" style="190" customWidth="1"/>
    <col min="6414" max="6656" width="9.33203125" style="190"/>
    <col min="6657" max="6657" width="5.83203125" style="190" customWidth="1"/>
    <col min="6658" max="6658" width="22.33203125" style="190" customWidth="1"/>
    <col min="6659" max="6659" width="13" style="190" customWidth="1"/>
    <col min="6660" max="6660" width="11" style="190" customWidth="1"/>
    <col min="6661" max="6661" width="15.5" style="190" customWidth="1"/>
    <col min="6662" max="6662" width="11.1640625" style="190" customWidth="1"/>
    <col min="6663" max="6663" width="13.33203125" style="190" customWidth="1"/>
    <col min="6664" max="6665" width="14" style="190" customWidth="1"/>
    <col min="6666" max="6666" width="13.33203125" style="190" customWidth="1"/>
    <col min="6667" max="6667" width="12.33203125" style="190" customWidth="1"/>
    <col min="6668" max="6668" width="14.33203125" style="190" customWidth="1"/>
    <col min="6669" max="6669" width="15.1640625" style="190" customWidth="1"/>
    <col min="6670" max="6912" width="9.33203125" style="190"/>
    <col min="6913" max="6913" width="5.83203125" style="190" customWidth="1"/>
    <col min="6914" max="6914" width="22.33203125" style="190" customWidth="1"/>
    <col min="6915" max="6915" width="13" style="190" customWidth="1"/>
    <col min="6916" max="6916" width="11" style="190" customWidth="1"/>
    <col min="6917" max="6917" width="15.5" style="190" customWidth="1"/>
    <col min="6918" max="6918" width="11.1640625" style="190" customWidth="1"/>
    <col min="6919" max="6919" width="13.33203125" style="190" customWidth="1"/>
    <col min="6920" max="6921" width="14" style="190" customWidth="1"/>
    <col min="6922" max="6922" width="13.33203125" style="190" customWidth="1"/>
    <col min="6923" max="6923" width="12.33203125" style="190" customWidth="1"/>
    <col min="6924" max="6924" width="14.33203125" style="190" customWidth="1"/>
    <col min="6925" max="6925" width="15.1640625" style="190" customWidth="1"/>
    <col min="6926" max="7168" width="9.33203125" style="190"/>
    <col min="7169" max="7169" width="5.83203125" style="190" customWidth="1"/>
    <col min="7170" max="7170" width="22.33203125" style="190" customWidth="1"/>
    <col min="7171" max="7171" width="13" style="190" customWidth="1"/>
    <col min="7172" max="7172" width="11" style="190" customWidth="1"/>
    <col min="7173" max="7173" width="15.5" style="190" customWidth="1"/>
    <col min="7174" max="7174" width="11.1640625" style="190" customWidth="1"/>
    <col min="7175" max="7175" width="13.33203125" style="190" customWidth="1"/>
    <col min="7176" max="7177" width="14" style="190" customWidth="1"/>
    <col min="7178" max="7178" width="13.33203125" style="190" customWidth="1"/>
    <col min="7179" max="7179" width="12.33203125" style="190" customWidth="1"/>
    <col min="7180" max="7180" width="14.33203125" style="190" customWidth="1"/>
    <col min="7181" max="7181" width="15.1640625" style="190" customWidth="1"/>
    <col min="7182" max="7424" width="9.33203125" style="190"/>
    <col min="7425" max="7425" width="5.83203125" style="190" customWidth="1"/>
    <col min="7426" max="7426" width="22.33203125" style="190" customWidth="1"/>
    <col min="7427" max="7427" width="13" style="190" customWidth="1"/>
    <col min="7428" max="7428" width="11" style="190" customWidth="1"/>
    <col min="7429" max="7429" width="15.5" style="190" customWidth="1"/>
    <col min="7430" max="7430" width="11.1640625" style="190" customWidth="1"/>
    <col min="7431" max="7431" width="13.33203125" style="190" customWidth="1"/>
    <col min="7432" max="7433" width="14" style="190" customWidth="1"/>
    <col min="7434" max="7434" width="13.33203125" style="190" customWidth="1"/>
    <col min="7435" max="7435" width="12.33203125" style="190" customWidth="1"/>
    <col min="7436" max="7436" width="14.33203125" style="190" customWidth="1"/>
    <col min="7437" max="7437" width="15.1640625" style="190" customWidth="1"/>
    <col min="7438" max="7680" width="9.33203125" style="190"/>
    <col min="7681" max="7681" width="5.83203125" style="190" customWidth="1"/>
    <col min="7682" max="7682" width="22.33203125" style="190" customWidth="1"/>
    <col min="7683" max="7683" width="13" style="190" customWidth="1"/>
    <col min="7684" max="7684" width="11" style="190" customWidth="1"/>
    <col min="7685" max="7685" width="15.5" style="190" customWidth="1"/>
    <col min="7686" max="7686" width="11.1640625" style="190" customWidth="1"/>
    <col min="7687" max="7687" width="13.33203125" style="190" customWidth="1"/>
    <col min="7688" max="7689" width="14" style="190" customWidth="1"/>
    <col min="7690" max="7690" width="13.33203125" style="190" customWidth="1"/>
    <col min="7691" max="7691" width="12.33203125" style="190" customWidth="1"/>
    <col min="7692" max="7692" width="14.33203125" style="190" customWidth="1"/>
    <col min="7693" max="7693" width="15.1640625" style="190" customWidth="1"/>
    <col min="7694" max="7936" width="9.33203125" style="190"/>
    <col min="7937" max="7937" width="5.83203125" style="190" customWidth="1"/>
    <col min="7938" max="7938" width="22.33203125" style="190" customWidth="1"/>
    <col min="7939" max="7939" width="13" style="190" customWidth="1"/>
    <col min="7940" max="7940" width="11" style="190" customWidth="1"/>
    <col min="7941" max="7941" width="15.5" style="190" customWidth="1"/>
    <col min="7942" max="7942" width="11.1640625" style="190" customWidth="1"/>
    <col min="7943" max="7943" width="13.33203125" style="190" customWidth="1"/>
    <col min="7944" max="7945" width="14" style="190" customWidth="1"/>
    <col min="7946" max="7946" width="13.33203125" style="190" customWidth="1"/>
    <col min="7947" max="7947" width="12.33203125" style="190" customWidth="1"/>
    <col min="7948" max="7948" width="14.33203125" style="190" customWidth="1"/>
    <col min="7949" max="7949" width="15.1640625" style="190" customWidth="1"/>
    <col min="7950" max="8192" width="9.33203125" style="190"/>
    <col min="8193" max="8193" width="5.83203125" style="190" customWidth="1"/>
    <col min="8194" max="8194" width="22.33203125" style="190" customWidth="1"/>
    <col min="8195" max="8195" width="13" style="190" customWidth="1"/>
    <col min="8196" max="8196" width="11" style="190" customWidth="1"/>
    <col min="8197" max="8197" width="15.5" style="190" customWidth="1"/>
    <col min="8198" max="8198" width="11.1640625" style="190" customWidth="1"/>
    <col min="8199" max="8199" width="13.33203125" style="190" customWidth="1"/>
    <col min="8200" max="8201" width="14" style="190" customWidth="1"/>
    <col min="8202" max="8202" width="13.33203125" style="190" customWidth="1"/>
    <col min="8203" max="8203" width="12.33203125" style="190" customWidth="1"/>
    <col min="8204" max="8204" width="14.33203125" style="190" customWidth="1"/>
    <col min="8205" max="8205" width="15.1640625" style="190" customWidth="1"/>
    <col min="8206" max="8448" width="9.33203125" style="190"/>
    <col min="8449" max="8449" width="5.83203125" style="190" customWidth="1"/>
    <col min="8450" max="8450" width="22.33203125" style="190" customWidth="1"/>
    <col min="8451" max="8451" width="13" style="190" customWidth="1"/>
    <col min="8452" max="8452" width="11" style="190" customWidth="1"/>
    <col min="8453" max="8453" width="15.5" style="190" customWidth="1"/>
    <col min="8454" max="8454" width="11.1640625" style="190" customWidth="1"/>
    <col min="8455" max="8455" width="13.33203125" style="190" customWidth="1"/>
    <col min="8456" max="8457" width="14" style="190" customWidth="1"/>
    <col min="8458" max="8458" width="13.33203125" style="190" customWidth="1"/>
    <col min="8459" max="8459" width="12.33203125" style="190" customWidth="1"/>
    <col min="8460" max="8460" width="14.33203125" style="190" customWidth="1"/>
    <col min="8461" max="8461" width="15.1640625" style="190" customWidth="1"/>
    <col min="8462" max="8704" width="9.33203125" style="190"/>
    <col min="8705" max="8705" width="5.83203125" style="190" customWidth="1"/>
    <col min="8706" max="8706" width="22.33203125" style="190" customWidth="1"/>
    <col min="8707" max="8707" width="13" style="190" customWidth="1"/>
    <col min="8708" max="8708" width="11" style="190" customWidth="1"/>
    <col min="8709" max="8709" width="15.5" style="190" customWidth="1"/>
    <col min="8710" max="8710" width="11.1640625" style="190" customWidth="1"/>
    <col min="8711" max="8711" width="13.33203125" style="190" customWidth="1"/>
    <col min="8712" max="8713" width="14" style="190" customWidth="1"/>
    <col min="8714" max="8714" width="13.33203125" style="190" customWidth="1"/>
    <col min="8715" max="8715" width="12.33203125" style="190" customWidth="1"/>
    <col min="8716" max="8716" width="14.33203125" style="190" customWidth="1"/>
    <col min="8717" max="8717" width="15.1640625" style="190" customWidth="1"/>
    <col min="8718" max="8960" width="9.33203125" style="190"/>
    <col min="8961" max="8961" width="5.83203125" style="190" customWidth="1"/>
    <col min="8962" max="8962" width="22.33203125" style="190" customWidth="1"/>
    <col min="8963" max="8963" width="13" style="190" customWidth="1"/>
    <col min="8964" max="8964" width="11" style="190" customWidth="1"/>
    <col min="8965" max="8965" width="15.5" style="190" customWidth="1"/>
    <col min="8966" max="8966" width="11.1640625" style="190" customWidth="1"/>
    <col min="8967" max="8967" width="13.33203125" style="190" customWidth="1"/>
    <col min="8968" max="8969" width="14" style="190" customWidth="1"/>
    <col min="8970" max="8970" width="13.33203125" style="190" customWidth="1"/>
    <col min="8971" max="8971" width="12.33203125" style="190" customWidth="1"/>
    <col min="8972" max="8972" width="14.33203125" style="190" customWidth="1"/>
    <col min="8973" max="8973" width="15.1640625" style="190" customWidth="1"/>
    <col min="8974" max="9216" width="9.33203125" style="190"/>
    <col min="9217" max="9217" width="5.83203125" style="190" customWidth="1"/>
    <col min="9218" max="9218" width="22.33203125" style="190" customWidth="1"/>
    <col min="9219" max="9219" width="13" style="190" customWidth="1"/>
    <col min="9220" max="9220" width="11" style="190" customWidth="1"/>
    <col min="9221" max="9221" width="15.5" style="190" customWidth="1"/>
    <col min="9222" max="9222" width="11.1640625" style="190" customWidth="1"/>
    <col min="9223" max="9223" width="13.33203125" style="190" customWidth="1"/>
    <col min="9224" max="9225" width="14" style="190" customWidth="1"/>
    <col min="9226" max="9226" width="13.33203125" style="190" customWidth="1"/>
    <col min="9227" max="9227" width="12.33203125" style="190" customWidth="1"/>
    <col min="9228" max="9228" width="14.33203125" style="190" customWidth="1"/>
    <col min="9229" max="9229" width="15.1640625" style="190" customWidth="1"/>
    <col min="9230" max="9472" width="9.33203125" style="190"/>
    <col min="9473" max="9473" width="5.83203125" style="190" customWidth="1"/>
    <col min="9474" max="9474" width="22.33203125" style="190" customWidth="1"/>
    <col min="9475" max="9475" width="13" style="190" customWidth="1"/>
    <col min="9476" max="9476" width="11" style="190" customWidth="1"/>
    <col min="9477" max="9477" width="15.5" style="190" customWidth="1"/>
    <col min="9478" max="9478" width="11.1640625" style="190" customWidth="1"/>
    <col min="9479" max="9479" width="13.33203125" style="190" customWidth="1"/>
    <col min="9480" max="9481" width="14" style="190" customWidth="1"/>
    <col min="9482" max="9482" width="13.33203125" style="190" customWidth="1"/>
    <col min="9483" max="9483" width="12.33203125" style="190" customWidth="1"/>
    <col min="9484" max="9484" width="14.33203125" style="190" customWidth="1"/>
    <col min="9485" max="9485" width="15.1640625" style="190" customWidth="1"/>
    <col min="9486" max="9728" width="9.33203125" style="190"/>
    <col min="9729" max="9729" width="5.83203125" style="190" customWidth="1"/>
    <col min="9730" max="9730" width="22.33203125" style="190" customWidth="1"/>
    <col min="9731" max="9731" width="13" style="190" customWidth="1"/>
    <col min="9732" max="9732" width="11" style="190" customWidth="1"/>
    <col min="9733" max="9733" width="15.5" style="190" customWidth="1"/>
    <col min="9734" max="9734" width="11.1640625" style="190" customWidth="1"/>
    <col min="9735" max="9735" width="13.33203125" style="190" customWidth="1"/>
    <col min="9736" max="9737" width="14" style="190" customWidth="1"/>
    <col min="9738" max="9738" width="13.33203125" style="190" customWidth="1"/>
    <col min="9739" max="9739" width="12.33203125" style="190" customWidth="1"/>
    <col min="9740" max="9740" width="14.33203125" style="190" customWidth="1"/>
    <col min="9741" max="9741" width="15.1640625" style="190" customWidth="1"/>
    <col min="9742" max="9984" width="9.33203125" style="190"/>
    <col min="9985" max="9985" width="5.83203125" style="190" customWidth="1"/>
    <col min="9986" max="9986" width="22.33203125" style="190" customWidth="1"/>
    <col min="9987" max="9987" width="13" style="190" customWidth="1"/>
    <col min="9988" max="9988" width="11" style="190" customWidth="1"/>
    <col min="9989" max="9989" width="15.5" style="190" customWidth="1"/>
    <col min="9990" max="9990" width="11.1640625" style="190" customWidth="1"/>
    <col min="9991" max="9991" width="13.33203125" style="190" customWidth="1"/>
    <col min="9992" max="9993" width="14" style="190" customWidth="1"/>
    <col min="9994" max="9994" width="13.33203125" style="190" customWidth="1"/>
    <col min="9995" max="9995" width="12.33203125" style="190" customWidth="1"/>
    <col min="9996" max="9996" width="14.33203125" style="190" customWidth="1"/>
    <col min="9997" max="9997" width="15.1640625" style="190" customWidth="1"/>
    <col min="9998" max="10240" width="9.33203125" style="190"/>
    <col min="10241" max="10241" width="5.83203125" style="190" customWidth="1"/>
    <col min="10242" max="10242" width="22.33203125" style="190" customWidth="1"/>
    <col min="10243" max="10243" width="13" style="190" customWidth="1"/>
    <col min="10244" max="10244" width="11" style="190" customWidth="1"/>
    <col min="10245" max="10245" width="15.5" style="190" customWidth="1"/>
    <col min="10246" max="10246" width="11.1640625" style="190" customWidth="1"/>
    <col min="10247" max="10247" width="13.33203125" style="190" customWidth="1"/>
    <col min="10248" max="10249" width="14" style="190" customWidth="1"/>
    <col min="10250" max="10250" width="13.33203125" style="190" customWidth="1"/>
    <col min="10251" max="10251" width="12.33203125" style="190" customWidth="1"/>
    <col min="10252" max="10252" width="14.33203125" style="190" customWidth="1"/>
    <col min="10253" max="10253" width="15.1640625" style="190" customWidth="1"/>
    <col min="10254" max="10496" width="9.33203125" style="190"/>
    <col min="10497" max="10497" width="5.83203125" style="190" customWidth="1"/>
    <col min="10498" max="10498" width="22.33203125" style="190" customWidth="1"/>
    <col min="10499" max="10499" width="13" style="190" customWidth="1"/>
    <col min="10500" max="10500" width="11" style="190" customWidth="1"/>
    <col min="10501" max="10501" width="15.5" style="190" customWidth="1"/>
    <col min="10502" max="10502" width="11.1640625" style="190" customWidth="1"/>
    <col min="10503" max="10503" width="13.33203125" style="190" customWidth="1"/>
    <col min="10504" max="10505" width="14" style="190" customWidth="1"/>
    <col min="10506" max="10506" width="13.33203125" style="190" customWidth="1"/>
    <col min="10507" max="10507" width="12.33203125" style="190" customWidth="1"/>
    <col min="10508" max="10508" width="14.33203125" style="190" customWidth="1"/>
    <col min="10509" max="10509" width="15.1640625" style="190" customWidth="1"/>
    <col min="10510" max="10752" width="9.33203125" style="190"/>
    <col min="10753" max="10753" width="5.83203125" style="190" customWidth="1"/>
    <col min="10754" max="10754" width="22.33203125" style="190" customWidth="1"/>
    <col min="10755" max="10755" width="13" style="190" customWidth="1"/>
    <col min="10756" max="10756" width="11" style="190" customWidth="1"/>
    <col min="10757" max="10757" width="15.5" style="190" customWidth="1"/>
    <col min="10758" max="10758" width="11.1640625" style="190" customWidth="1"/>
    <col min="10759" max="10759" width="13.33203125" style="190" customWidth="1"/>
    <col min="10760" max="10761" width="14" style="190" customWidth="1"/>
    <col min="10762" max="10762" width="13.33203125" style="190" customWidth="1"/>
    <col min="10763" max="10763" width="12.33203125" style="190" customWidth="1"/>
    <col min="10764" max="10764" width="14.33203125" style="190" customWidth="1"/>
    <col min="10765" max="10765" width="15.1640625" style="190" customWidth="1"/>
    <col min="10766" max="11008" width="9.33203125" style="190"/>
    <col min="11009" max="11009" width="5.83203125" style="190" customWidth="1"/>
    <col min="11010" max="11010" width="22.33203125" style="190" customWidth="1"/>
    <col min="11011" max="11011" width="13" style="190" customWidth="1"/>
    <col min="11012" max="11012" width="11" style="190" customWidth="1"/>
    <col min="11013" max="11013" width="15.5" style="190" customWidth="1"/>
    <col min="11014" max="11014" width="11.1640625" style="190" customWidth="1"/>
    <col min="11015" max="11015" width="13.33203125" style="190" customWidth="1"/>
    <col min="11016" max="11017" width="14" style="190" customWidth="1"/>
    <col min="11018" max="11018" width="13.33203125" style="190" customWidth="1"/>
    <col min="11019" max="11019" width="12.33203125" style="190" customWidth="1"/>
    <col min="11020" max="11020" width="14.33203125" style="190" customWidth="1"/>
    <col min="11021" max="11021" width="15.1640625" style="190" customWidth="1"/>
    <col min="11022" max="11264" width="9.33203125" style="190"/>
    <col min="11265" max="11265" width="5.83203125" style="190" customWidth="1"/>
    <col min="11266" max="11266" width="22.33203125" style="190" customWidth="1"/>
    <col min="11267" max="11267" width="13" style="190" customWidth="1"/>
    <col min="11268" max="11268" width="11" style="190" customWidth="1"/>
    <col min="11269" max="11269" width="15.5" style="190" customWidth="1"/>
    <col min="11270" max="11270" width="11.1640625" style="190" customWidth="1"/>
    <col min="11271" max="11271" width="13.33203125" style="190" customWidth="1"/>
    <col min="11272" max="11273" width="14" style="190" customWidth="1"/>
    <col min="11274" max="11274" width="13.33203125" style="190" customWidth="1"/>
    <col min="11275" max="11275" width="12.33203125" style="190" customWidth="1"/>
    <col min="11276" max="11276" width="14.33203125" style="190" customWidth="1"/>
    <col min="11277" max="11277" width="15.1640625" style="190" customWidth="1"/>
    <col min="11278" max="11520" width="9.33203125" style="190"/>
    <col min="11521" max="11521" width="5.83203125" style="190" customWidth="1"/>
    <col min="11522" max="11522" width="22.33203125" style="190" customWidth="1"/>
    <col min="11523" max="11523" width="13" style="190" customWidth="1"/>
    <col min="11524" max="11524" width="11" style="190" customWidth="1"/>
    <col min="11525" max="11525" width="15.5" style="190" customWidth="1"/>
    <col min="11526" max="11526" width="11.1640625" style="190" customWidth="1"/>
    <col min="11527" max="11527" width="13.33203125" style="190" customWidth="1"/>
    <col min="11528" max="11529" width="14" style="190" customWidth="1"/>
    <col min="11530" max="11530" width="13.33203125" style="190" customWidth="1"/>
    <col min="11531" max="11531" width="12.33203125" style="190" customWidth="1"/>
    <col min="11532" max="11532" width="14.33203125" style="190" customWidth="1"/>
    <col min="11533" max="11533" width="15.1640625" style="190" customWidth="1"/>
    <col min="11534" max="11776" width="9.33203125" style="190"/>
    <col min="11777" max="11777" width="5.83203125" style="190" customWidth="1"/>
    <col min="11778" max="11778" width="22.33203125" style="190" customWidth="1"/>
    <col min="11779" max="11779" width="13" style="190" customWidth="1"/>
    <col min="11780" max="11780" width="11" style="190" customWidth="1"/>
    <col min="11781" max="11781" width="15.5" style="190" customWidth="1"/>
    <col min="11782" max="11782" width="11.1640625" style="190" customWidth="1"/>
    <col min="11783" max="11783" width="13.33203125" style="190" customWidth="1"/>
    <col min="11784" max="11785" width="14" style="190" customWidth="1"/>
    <col min="11786" max="11786" width="13.33203125" style="190" customWidth="1"/>
    <col min="11787" max="11787" width="12.33203125" style="190" customWidth="1"/>
    <col min="11788" max="11788" width="14.33203125" style="190" customWidth="1"/>
    <col min="11789" max="11789" width="15.1640625" style="190" customWidth="1"/>
    <col min="11790" max="12032" width="9.33203125" style="190"/>
    <col min="12033" max="12033" width="5.83203125" style="190" customWidth="1"/>
    <col min="12034" max="12034" width="22.33203125" style="190" customWidth="1"/>
    <col min="12035" max="12035" width="13" style="190" customWidth="1"/>
    <col min="12036" max="12036" width="11" style="190" customWidth="1"/>
    <col min="12037" max="12037" width="15.5" style="190" customWidth="1"/>
    <col min="12038" max="12038" width="11.1640625" style="190" customWidth="1"/>
    <col min="12039" max="12039" width="13.33203125" style="190" customWidth="1"/>
    <col min="12040" max="12041" width="14" style="190" customWidth="1"/>
    <col min="12042" max="12042" width="13.33203125" style="190" customWidth="1"/>
    <col min="12043" max="12043" width="12.33203125" style="190" customWidth="1"/>
    <col min="12044" max="12044" width="14.33203125" style="190" customWidth="1"/>
    <col min="12045" max="12045" width="15.1640625" style="190" customWidth="1"/>
    <col min="12046" max="12288" width="9.33203125" style="190"/>
    <col min="12289" max="12289" width="5.83203125" style="190" customWidth="1"/>
    <col min="12290" max="12290" width="22.33203125" style="190" customWidth="1"/>
    <col min="12291" max="12291" width="13" style="190" customWidth="1"/>
    <col min="12292" max="12292" width="11" style="190" customWidth="1"/>
    <col min="12293" max="12293" width="15.5" style="190" customWidth="1"/>
    <col min="12294" max="12294" width="11.1640625" style="190" customWidth="1"/>
    <col min="12295" max="12295" width="13.33203125" style="190" customWidth="1"/>
    <col min="12296" max="12297" width="14" style="190" customWidth="1"/>
    <col min="12298" max="12298" width="13.33203125" style="190" customWidth="1"/>
    <col min="12299" max="12299" width="12.33203125" style="190" customWidth="1"/>
    <col min="12300" max="12300" width="14.33203125" style="190" customWidth="1"/>
    <col min="12301" max="12301" width="15.1640625" style="190" customWidth="1"/>
    <col min="12302" max="12544" width="9.33203125" style="190"/>
    <col min="12545" max="12545" width="5.83203125" style="190" customWidth="1"/>
    <col min="12546" max="12546" width="22.33203125" style="190" customWidth="1"/>
    <col min="12547" max="12547" width="13" style="190" customWidth="1"/>
    <col min="12548" max="12548" width="11" style="190" customWidth="1"/>
    <col min="12549" max="12549" width="15.5" style="190" customWidth="1"/>
    <col min="12550" max="12550" width="11.1640625" style="190" customWidth="1"/>
    <col min="12551" max="12551" width="13.33203125" style="190" customWidth="1"/>
    <col min="12552" max="12553" width="14" style="190" customWidth="1"/>
    <col min="12554" max="12554" width="13.33203125" style="190" customWidth="1"/>
    <col min="12555" max="12555" width="12.33203125" style="190" customWidth="1"/>
    <col min="12556" max="12556" width="14.33203125" style="190" customWidth="1"/>
    <col min="12557" max="12557" width="15.1640625" style="190" customWidth="1"/>
    <col min="12558" max="12800" width="9.33203125" style="190"/>
    <col min="12801" max="12801" width="5.83203125" style="190" customWidth="1"/>
    <col min="12802" max="12802" width="22.33203125" style="190" customWidth="1"/>
    <col min="12803" max="12803" width="13" style="190" customWidth="1"/>
    <col min="12804" max="12804" width="11" style="190" customWidth="1"/>
    <col min="12805" max="12805" width="15.5" style="190" customWidth="1"/>
    <col min="12806" max="12806" width="11.1640625" style="190" customWidth="1"/>
    <col min="12807" max="12807" width="13.33203125" style="190" customWidth="1"/>
    <col min="12808" max="12809" width="14" style="190" customWidth="1"/>
    <col min="12810" max="12810" width="13.33203125" style="190" customWidth="1"/>
    <col min="12811" max="12811" width="12.33203125" style="190" customWidth="1"/>
    <col min="12812" max="12812" width="14.33203125" style="190" customWidth="1"/>
    <col min="12813" max="12813" width="15.1640625" style="190" customWidth="1"/>
    <col min="12814" max="13056" width="9.33203125" style="190"/>
    <col min="13057" max="13057" width="5.83203125" style="190" customWidth="1"/>
    <col min="13058" max="13058" width="22.33203125" style="190" customWidth="1"/>
    <col min="13059" max="13059" width="13" style="190" customWidth="1"/>
    <col min="13060" max="13060" width="11" style="190" customWidth="1"/>
    <col min="13061" max="13061" width="15.5" style="190" customWidth="1"/>
    <col min="13062" max="13062" width="11.1640625" style="190" customWidth="1"/>
    <col min="13063" max="13063" width="13.33203125" style="190" customWidth="1"/>
    <col min="13064" max="13065" width="14" style="190" customWidth="1"/>
    <col min="13066" max="13066" width="13.33203125" style="190" customWidth="1"/>
    <col min="13067" max="13067" width="12.33203125" style="190" customWidth="1"/>
    <col min="13068" max="13068" width="14.33203125" style="190" customWidth="1"/>
    <col min="13069" max="13069" width="15.1640625" style="190" customWidth="1"/>
    <col min="13070" max="13312" width="9.33203125" style="190"/>
    <col min="13313" max="13313" width="5.83203125" style="190" customWidth="1"/>
    <col min="13314" max="13314" width="22.33203125" style="190" customWidth="1"/>
    <col min="13315" max="13315" width="13" style="190" customWidth="1"/>
    <col min="13316" max="13316" width="11" style="190" customWidth="1"/>
    <col min="13317" max="13317" width="15.5" style="190" customWidth="1"/>
    <col min="13318" max="13318" width="11.1640625" style="190" customWidth="1"/>
    <col min="13319" max="13319" width="13.33203125" style="190" customWidth="1"/>
    <col min="13320" max="13321" width="14" style="190" customWidth="1"/>
    <col min="13322" max="13322" width="13.33203125" style="190" customWidth="1"/>
    <col min="13323" max="13323" width="12.33203125" style="190" customWidth="1"/>
    <col min="13324" max="13324" width="14.33203125" style="190" customWidth="1"/>
    <col min="13325" max="13325" width="15.1640625" style="190" customWidth="1"/>
    <col min="13326" max="13568" width="9.33203125" style="190"/>
    <col min="13569" max="13569" width="5.83203125" style="190" customWidth="1"/>
    <col min="13570" max="13570" width="22.33203125" style="190" customWidth="1"/>
    <col min="13571" max="13571" width="13" style="190" customWidth="1"/>
    <col min="13572" max="13572" width="11" style="190" customWidth="1"/>
    <col min="13573" max="13573" width="15.5" style="190" customWidth="1"/>
    <col min="13574" max="13574" width="11.1640625" style="190" customWidth="1"/>
    <col min="13575" max="13575" width="13.33203125" style="190" customWidth="1"/>
    <col min="13576" max="13577" width="14" style="190" customWidth="1"/>
    <col min="13578" max="13578" width="13.33203125" style="190" customWidth="1"/>
    <col min="13579" max="13579" width="12.33203125" style="190" customWidth="1"/>
    <col min="13580" max="13580" width="14.33203125" style="190" customWidth="1"/>
    <col min="13581" max="13581" width="15.1640625" style="190" customWidth="1"/>
    <col min="13582" max="13824" width="9.33203125" style="190"/>
    <col min="13825" max="13825" width="5.83203125" style="190" customWidth="1"/>
    <col min="13826" max="13826" width="22.33203125" style="190" customWidth="1"/>
    <col min="13827" max="13827" width="13" style="190" customWidth="1"/>
    <col min="13828" max="13828" width="11" style="190" customWidth="1"/>
    <col min="13829" max="13829" width="15.5" style="190" customWidth="1"/>
    <col min="13830" max="13830" width="11.1640625" style="190" customWidth="1"/>
    <col min="13831" max="13831" width="13.33203125" style="190" customWidth="1"/>
    <col min="13832" max="13833" width="14" style="190" customWidth="1"/>
    <col min="13834" max="13834" width="13.33203125" style="190" customWidth="1"/>
    <col min="13835" max="13835" width="12.33203125" style="190" customWidth="1"/>
    <col min="13836" max="13836" width="14.33203125" style="190" customWidth="1"/>
    <col min="13837" max="13837" width="15.1640625" style="190" customWidth="1"/>
    <col min="13838" max="14080" width="9.33203125" style="190"/>
    <col min="14081" max="14081" width="5.83203125" style="190" customWidth="1"/>
    <col min="14082" max="14082" width="22.33203125" style="190" customWidth="1"/>
    <col min="14083" max="14083" width="13" style="190" customWidth="1"/>
    <col min="14084" max="14084" width="11" style="190" customWidth="1"/>
    <col min="14085" max="14085" width="15.5" style="190" customWidth="1"/>
    <col min="14086" max="14086" width="11.1640625" style="190" customWidth="1"/>
    <col min="14087" max="14087" width="13.33203125" style="190" customWidth="1"/>
    <col min="14088" max="14089" width="14" style="190" customWidth="1"/>
    <col min="14090" max="14090" width="13.33203125" style="190" customWidth="1"/>
    <col min="14091" max="14091" width="12.33203125" style="190" customWidth="1"/>
    <col min="14092" max="14092" width="14.33203125" style="190" customWidth="1"/>
    <col min="14093" max="14093" width="15.1640625" style="190" customWidth="1"/>
    <col min="14094" max="14336" width="9.33203125" style="190"/>
    <col min="14337" max="14337" width="5.83203125" style="190" customWidth="1"/>
    <col min="14338" max="14338" width="22.33203125" style="190" customWidth="1"/>
    <col min="14339" max="14339" width="13" style="190" customWidth="1"/>
    <col min="14340" max="14340" width="11" style="190" customWidth="1"/>
    <col min="14341" max="14341" width="15.5" style="190" customWidth="1"/>
    <col min="14342" max="14342" width="11.1640625" style="190" customWidth="1"/>
    <col min="14343" max="14343" width="13.33203125" style="190" customWidth="1"/>
    <col min="14344" max="14345" width="14" style="190" customWidth="1"/>
    <col min="14346" max="14346" width="13.33203125" style="190" customWidth="1"/>
    <col min="14347" max="14347" width="12.33203125" style="190" customWidth="1"/>
    <col min="14348" max="14348" width="14.33203125" style="190" customWidth="1"/>
    <col min="14349" max="14349" width="15.1640625" style="190" customWidth="1"/>
    <col min="14350" max="14592" width="9.33203125" style="190"/>
    <col min="14593" max="14593" width="5.83203125" style="190" customWidth="1"/>
    <col min="14594" max="14594" width="22.33203125" style="190" customWidth="1"/>
    <col min="14595" max="14595" width="13" style="190" customWidth="1"/>
    <col min="14596" max="14596" width="11" style="190" customWidth="1"/>
    <col min="14597" max="14597" width="15.5" style="190" customWidth="1"/>
    <col min="14598" max="14598" width="11.1640625" style="190" customWidth="1"/>
    <col min="14599" max="14599" width="13.33203125" style="190" customWidth="1"/>
    <col min="14600" max="14601" width="14" style="190" customWidth="1"/>
    <col min="14602" max="14602" width="13.33203125" style="190" customWidth="1"/>
    <col min="14603" max="14603" width="12.33203125" style="190" customWidth="1"/>
    <col min="14604" max="14604" width="14.33203125" style="190" customWidth="1"/>
    <col min="14605" max="14605" width="15.1640625" style="190" customWidth="1"/>
    <col min="14606" max="14848" width="9.33203125" style="190"/>
    <col min="14849" max="14849" width="5.83203125" style="190" customWidth="1"/>
    <col min="14850" max="14850" width="22.33203125" style="190" customWidth="1"/>
    <col min="14851" max="14851" width="13" style="190" customWidth="1"/>
    <col min="14852" max="14852" width="11" style="190" customWidth="1"/>
    <col min="14853" max="14853" width="15.5" style="190" customWidth="1"/>
    <col min="14854" max="14854" width="11.1640625" style="190" customWidth="1"/>
    <col min="14855" max="14855" width="13.33203125" style="190" customWidth="1"/>
    <col min="14856" max="14857" width="14" style="190" customWidth="1"/>
    <col min="14858" max="14858" width="13.33203125" style="190" customWidth="1"/>
    <col min="14859" max="14859" width="12.33203125" style="190" customWidth="1"/>
    <col min="14860" max="14860" width="14.33203125" style="190" customWidth="1"/>
    <col min="14861" max="14861" width="15.1640625" style="190" customWidth="1"/>
    <col min="14862" max="15104" width="9.33203125" style="190"/>
    <col min="15105" max="15105" width="5.83203125" style="190" customWidth="1"/>
    <col min="15106" max="15106" width="22.33203125" style="190" customWidth="1"/>
    <col min="15107" max="15107" width="13" style="190" customWidth="1"/>
    <col min="15108" max="15108" width="11" style="190" customWidth="1"/>
    <col min="15109" max="15109" width="15.5" style="190" customWidth="1"/>
    <col min="15110" max="15110" width="11.1640625" style="190" customWidth="1"/>
    <col min="15111" max="15111" width="13.33203125" style="190" customWidth="1"/>
    <col min="15112" max="15113" width="14" style="190" customWidth="1"/>
    <col min="15114" max="15114" width="13.33203125" style="190" customWidth="1"/>
    <col min="15115" max="15115" width="12.33203125" style="190" customWidth="1"/>
    <col min="15116" max="15116" width="14.33203125" style="190" customWidth="1"/>
    <col min="15117" max="15117" width="15.1640625" style="190" customWidth="1"/>
    <col min="15118" max="15360" width="9.33203125" style="190"/>
    <col min="15361" max="15361" width="5.83203125" style="190" customWidth="1"/>
    <col min="15362" max="15362" width="22.33203125" style="190" customWidth="1"/>
    <col min="15363" max="15363" width="13" style="190" customWidth="1"/>
    <col min="15364" max="15364" width="11" style="190" customWidth="1"/>
    <col min="15365" max="15365" width="15.5" style="190" customWidth="1"/>
    <col min="15366" max="15366" width="11.1640625" style="190" customWidth="1"/>
    <col min="15367" max="15367" width="13.33203125" style="190" customWidth="1"/>
    <col min="15368" max="15369" width="14" style="190" customWidth="1"/>
    <col min="15370" max="15370" width="13.33203125" style="190" customWidth="1"/>
    <col min="15371" max="15371" width="12.33203125" style="190" customWidth="1"/>
    <col min="15372" max="15372" width="14.33203125" style="190" customWidth="1"/>
    <col min="15373" max="15373" width="15.1640625" style="190" customWidth="1"/>
    <col min="15374" max="15616" width="9.33203125" style="190"/>
    <col min="15617" max="15617" width="5.83203125" style="190" customWidth="1"/>
    <col min="15618" max="15618" width="22.33203125" style="190" customWidth="1"/>
    <col min="15619" max="15619" width="13" style="190" customWidth="1"/>
    <col min="15620" max="15620" width="11" style="190" customWidth="1"/>
    <col min="15621" max="15621" width="15.5" style="190" customWidth="1"/>
    <col min="15622" max="15622" width="11.1640625" style="190" customWidth="1"/>
    <col min="15623" max="15623" width="13.33203125" style="190" customWidth="1"/>
    <col min="15624" max="15625" width="14" style="190" customWidth="1"/>
    <col min="15626" max="15626" width="13.33203125" style="190" customWidth="1"/>
    <col min="15627" max="15627" width="12.33203125" style="190" customWidth="1"/>
    <col min="15628" max="15628" width="14.33203125" style="190" customWidth="1"/>
    <col min="15629" max="15629" width="15.1640625" style="190" customWidth="1"/>
    <col min="15630" max="15872" width="9.33203125" style="190"/>
    <col min="15873" max="15873" width="5.83203125" style="190" customWidth="1"/>
    <col min="15874" max="15874" width="22.33203125" style="190" customWidth="1"/>
    <col min="15875" max="15875" width="13" style="190" customWidth="1"/>
    <col min="15876" max="15876" width="11" style="190" customWidth="1"/>
    <col min="15877" max="15877" width="15.5" style="190" customWidth="1"/>
    <col min="15878" max="15878" width="11.1640625" style="190" customWidth="1"/>
    <col min="15879" max="15879" width="13.33203125" style="190" customWidth="1"/>
    <col min="15880" max="15881" width="14" style="190" customWidth="1"/>
    <col min="15882" max="15882" width="13.33203125" style="190" customWidth="1"/>
    <col min="15883" max="15883" width="12.33203125" style="190" customWidth="1"/>
    <col min="15884" max="15884" width="14.33203125" style="190" customWidth="1"/>
    <col min="15885" max="15885" width="15.1640625" style="190" customWidth="1"/>
    <col min="15886" max="16128" width="9.33203125" style="190"/>
    <col min="16129" max="16129" width="5.83203125" style="190" customWidth="1"/>
    <col min="16130" max="16130" width="22.33203125" style="190" customWidth="1"/>
    <col min="16131" max="16131" width="13" style="190" customWidth="1"/>
    <col min="16132" max="16132" width="11" style="190" customWidth="1"/>
    <col min="16133" max="16133" width="15.5" style="190" customWidth="1"/>
    <col min="16134" max="16134" width="11.1640625" style="190" customWidth="1"/>
    <col min="16135" max="16135" width="13.33203125" style="190" customWidth="1"/>
    <col min="16136" max="16137" width="14" style="190" customWidth="1"/>
    <col min="16138" max="16138" width="13.33203125" style="190" customWidth="1"/>
    <col min="16139" max="16139" width="12.33203125" style="190" customWidth="1"/>
    <col min="16140" max="16140" width="14.33203125" style="190" customWidth="1"/>
    <col min="16141" max="16141" width="15.1640625" style="190" customWidth="1"/>
    <col min="16142" max="16384" width="9.33203125" style="190"/>
  </cols>
  <sheetData>
    <row r="1" spans="1:13" ht="33" customHeight="1" x14ac:dyDescent="0.2">
      <c r="A1" s="1353" t="s">
        <v>721</v>
      </c>
      <c r="B1" s="1355"/>
      <c r="C1" s="1355"/>
      <c r="D1" s="1355"/>
      <c r="E1" s="1355"/>
      <c r="F1" s="1355"/>
      <c r="G1" s="1355"/>
      <c r="H1" s="1355"/>
      <c r="I1" s="1355"/>
      <c r="J1" s="1355"/>
      <c r="K1" s="1355"/>
      <c r="L1" s="1355"/>
      <c r="M1" s="1355"/>
    </row>
    <row r="2" spans="1:13" ht="15" x14ac:dyDescent="0.2">
      <c r="A2" s="191"/>
      <c r="B2" s="192"/>
      <c r="C2" s="192"/>
      <c r="D2" s="193"/>
      <c r="E2" s="194"/>
      <c r="F2" s="194"/>
      <c r="G2" s="195"/>
      <c r="H2" s="195"/>
      <c r="I2" s="194"/>
    </row>
    <row r="3" spans="1:13" ht="15" x14ac:dyDescent="0.2">
      <c r="A3" s="191"/>
      <c r="B3" s="196"/>
      <c r="C3" s="196"/>
      <c r="D3" s="197"/>
      <c r="E3" s="193"/>
      <c r="F3" s="193"/>
      <c r="G3" s="193"/>
      <c r="H3" s="193"/>
      <c r="I3" s="193"/>
      <c r="K3" s="1356" t="s">
        <v>722</v>
      </c>
      <c r="L3" s="1356"/>
      <c r="M3" s="1356"/>
    </row>
    <row r="4" spans="1:13" s="204" customFormat="1" ht="75.75" customHeight="1" x14ac:dyDescent="0.2">
      <c r="A4" s="198" t="s">
        <v>406</v>
      </c>
      <c r="B4" s="199" t="s">
        <v>445</v>
      </c>
      <c r="C4" s="199" t="s">
        <v>446</v>
      </c>
      <c r="D4" s="199" t="s">
        <v>452</v>
      </c>
      <c r="E4" s="199" t="s">
        <v>206</v>
      </c>
      <c r="F4" s="199" t="s">
        <v>453</v>
      </c>
      <c r="G4" s="200" t="s">
        <v>210</v>
      </c>
      <c r="H4" s="200" t="s">
        <v>454</v>
      </c>
      <c r="I4" s="200" t="s">
        <v>231</v>
      </c>
      <c r="J4" s="202" t="s">
        <v>233</v>
      </c>
      <c r="K4" s="201" t="s">
        <v>235</v>
      </c>
      <c r="L4" s="202" t="s">
        <v>455</v>
      </c>
      <c r="M4" s="203" t="s">
        <v>456</v>
      </c>
    </row>
    <row r="5" spans="1:13" s="204" customFormat="1" ht="19.899999999999999" customHeight="1" x14ac:dyDescent="0.2">
      <c r="A5" s="1179" t="s">
        <v>10</v>
      </c>
      <c r="B5" s="1202" t="s">
        <v>724</v>
      </c>
      <c r="C5" s="1203" t="s">
        <v>726</v>
      </c>
      <c r="D5" s="1204">
        <v>7706219</v>
      </c>
      <c r="E5" s="1204">
        <v>1702718</v>
      </c>
      <c r="F5" s="1204"/>
      <c r="G5" s="1205"/>
      <c r="H5" s="1205"/>
      <c r="I5" s="1205"/>
      <c r="J5" s="1206"/>
      <c r="K5" s="1207"/>
      <c r="L5" s="1206"/>
      <c r="M5" s="1208">
        <f>SUM(D5:L5)</f>
        <v>9408937</v>
      </c>
    </row>
    <row r="6" spans="1:13" s="204" customFormat="1" ht="19.899999999999999" customHeight="1" x14ac:dyDescent="0.2">
      <c r="A6" s="205"/>
      <c r="B6" s="595" t="s">
        <v>753</v>
      </c>
      <c r="C6" s="608"/>
      <c r="D6" s="609">
        <v>4400</v>
      </c>
      <c r="E6" s="609">
        <v>968</v>
      </c>
      <c r="F6" s="609"/>
      <c r="G6" s="610"/>
      <c r="H6" s="610"/>
      <c r="I6" s="610"/>
      <c r="J6" s="611"/>
      <c r="K6" s="612"/>
      <c r="L6" s="611"/>
      <c r="M6" s="949">
        <f t="shared" ref="M6:M7" si="0">SUM(D6:L6)</f>
        <v>5368</v>
      </c>
    </row>
    <row r="7" spans="1:13" s="204" customFormat="1" ht="19.899999999999999" customHeight="1" x14ac:dyDescent="0.2">
      <c r="A7" s="205"/>
      <c r="B7" s="625" t="s">
        <v>752</v>
      </c>
      <c r="C7" s="626"/>
      <c r="D7" s="627">
        <v>7710619</v>
      </c>
      <c r="E7" s="627">
        <v>1703686</v>
      </c>
      <c r="F7" s="627"/>
      <c r="G7" s="628"/>
      <c r="H7" s="628"/>
      <c r="I7" s="628"/>
      <c r="J7" s="629"/>
      <c r="K7" s="630"/>
      <c r="L7" s="629"/>
      <c r="M7" s="950">
        <f t="shared" si="0"/>
        <v>9414305</v>
      </c>
    </row>
    <row r="8" spans="1:13" s="204" customFormat="1" ht="19.899999999999999" customHeight="1" x14ac:dyDescent="0.2">
      <c r="A8" s="631" t="s">
        <v>13</v>
      </c>
      <c r="B8" s="625" t="s">
        <v>725</v>
      </c>
      <c r="C8" s="626" t="s">
        <v>727</v>
      </c>
      <c r="D8" s="627"/>
      <c r="E8" s="627"/>
      <c r="F8" s="627">
        <v>200000</v>
      </c>
      <c r="G8" s="628"/>
      <c r="H8" s="628"/>
      <c r="I8" s="628"/>
      <c r="J8" s="629"/>
      <c r="K8" s="630"/>
      <c r="L8" s="629"/>
      <c r="M8" s="950">
        <f t="shared" ref="M8:M22" si="1">SUM(D8:L8)</f>
        <v>200000</v>
      </c>
    </row>
    <row r="9" spans="1:13" s="204" customFormat="1" ht="19.899999999999999" customHeight="1" x14ac:dyDescent="0.2">
      <c r="A9" s="205"/>
      <c r="B9" s="595" t="s">
        <v>753</v>
      </c>
      <c r="C9" s="608"/>
      <c r="D9" s="609"/>
      <c r="E9" s="609"/>
      <c r="F9" s="609"/>
      <c r="G9" s="610"/>
      <c r="H9" s="610"/>
      <c r="I9" s="610"/>
      <c r="J9" s="611"/>
      <c r="K9" s="612"/>
      <c r="L9" s="611"/>
      <c r="M9" s="950">
        <f t="shared" si="1"/>
        <v>0</v>
      </c>
    </row>
    <row r="10" spans="1:13" s="204" customFormat="1" ht="19.899999999999999" customHeight="1" x14ac:dyDescent="0.2">
      <c r="A10" s="205"/>
      <c r="B10" s="625" t="s">
        <v>752</v>
      </c>
      <c r="C10" s="608"/>
      <c r="D10" s="609"/>
      <c r="E10" s="609"/>
      <c r="F10" s="627">
        <v>200000</v>
      </c>
      <c r="G10" s="610"/>
      <c r="H10" s="610"/>
      <c r="I10" s="610"/>
      <c r="J10" s="611"/>
      <c r="K10" s="612"/>
      <c r="L10" s="611"/>
      <c r="M10" s="950">
        <f t="shared" si="1"/>
        <v>200000</v>
      </c>
    </row>
    <row r="11" spans="1:13" s="204" customFormat="1" ht="19.899999999999999" customHeight="1" x14ac:dyDescent="0.2">
      <c r="A11" s="631" t="s">
        <v>16</v>
      </c>
      <c r="B11" s="625" t="s">
        <v>728</v>
      </c>
      <c r="C11" s="626" t="s">
        <v>729</v>
      </c>
      <c r="D11" s="627">
        <v>1975602</v>
      </c>
      <c r="E11" s="627">
        <v>456310</v>
      </c>
      <c r="F11" s="627">
        <v>834000</v>
      </c>
      <c r="G11" s="628"/>
      <c r="H11" s="628"/>
      <c r="I11" s="628"/>
      <c r="J11" s="629"/>
      <c r="K11" s="630"/>
      <c r="L11" s="629"/>
      <c r="M11" s="950">
        <f t="shared" si="1"/>
        <v>3265912</v>
      </c>
    </row>
    <row r="12" spans="1:13" s="204" customFormat="1" ht="19.899999999999999" customHeight="1" x14ac:dyDescent="0.2">
      <c r="A12" s="205"/>
      <c r="B12" s="595" t="s">
        <v>753</v>
      </c>
      <c r="C12" s="608"/>
      <c r="D12" s="609"/>
      <c r="E12" s="609"/>
      <c r="F12" s="609">
        <v>28217</v>
      </c>
      <c r="G12" s="610"/>
      <c r="H12" s="610"/>
      <c r="I12" s="610"/>
      <c r="J12" s="611"/>
      <c r="K12" s="612"/>
      <c r="L12" s="611"/>
      <c r="M12" s="949">
        <f t="shared" si="1"/>
        <v>28217</v>
      </c>
    </row>
    <row r="13" spans="1:13" s="204" customFormat="1" ht="19.899999999999999" customHeight="1" x14ac:dyDescent="0.2">
      <c r="A13" s="631"/>
      <c r="B13" s="625" t="s">
        <v>752</v>
      </c>
      <c r="C13" s="626"/>
      <c r="D13" s="627">
        <v>1975602</v>
      </c>
      <c r="E13" s="627">
        <v>456310</v>
      </c>
      <c r="F13" s="627">
        <v>862217</v>
      </c>
      <c r="G13" s="628"/>
      <c r="H13" s="628"/>
      <c r="I13" s="628"/>
      <c r="J13" s="629"/>
      <c r="K13" s="630"/>
      <c r="L13" s="629"/>
      <c r="M13" s="950">
        <f t="shared" si="1"/>
        <v>3294129</v>
      </c>
    </row>
    <row r="14" spans="1:13" ht="19.899999999999999" customHeight="1" x14ac:dyDescent="0.2">
      <c r="A14" s="631" t="s">
        <v>19</v>
      </c>
      <c r="B14" s="625" t="s">
        <v>730</v>
      </c>
      <c r="C14" s="632" t="s">
        <v>731</v>
      </c>
      <c r="D14" s="633">
        <v>1763461</v>
      </c>
      <c r="E14" s="634">
        <v>394423</v>
      </c>
      <c r="F14" s="634">
        <v>2197000</v>
      </c>
      <c r="G14" s="635"/>
      <c r="H14" s="635"/>
      <c r="I14" s="634"/>
      <c r="J14" s="636"/>
      <c r="K14" s="636"/>
      <c r="L14" s="636"/>
      <c r="M14" s="950">
        <f t="shared" si="1"/>
        <v>4354884</v>
      </c>
    </row>
    <row r="15" spans="1:13" ht="19.899999999999999" customHeight="1" x14ac:dyDescent="0.2">
      <c r="A15" s="631"/>
      <c r="B15" s="595" t="s">
        <v>753</v>
      </c>
      <c r="C15" s="632"/>
      <c r="D15" s="633"/>
      <c r="E15" s="634"/>
      <c r="F15" s="634"/>
      <c r="G15" s="635"/>
      <c r="H15" s="635"/>
      <c r="I15" s="634"/>
      <c r="J15" s="636"/>
      <c r="K15" s="636"/>
      <c r="L15" s="636"/>
      <c r="M15" s="950">
        <f t="shared" si="1"/>
        <v>0</v>
      </c>
    </row>
    <row r="16" spans="1:13" ht="19.899999999999999" customHeight="1" x14ac:dyDescent="0.2">
      <c r="A16" s="631"/>
      <c r="B16" s="625" t="s">
        <v>752</v>
      </c>
      <c r="C16" s="632"/>
      <c r="D16" s="633">
        <v>1763461</v>
      </c>
      <c r="E16" s="634">
        <v>394423</v>
      </c>
      <c r="F16" s="634">
        <v>2197000</v>
      </c>
      <c r="G16" s="635"/>
      <c r="H16" s="635"/>
      <c r="I16" s="634"/>
      <c r="J16" s="636"/>
      <c r="K16" s="636"/>
      <c r="L16" s="636"/>
      <c r="M16" s="950">
        <f t="shared" si="1"/>
        <v>4354884</v>
      </c>
    </row>
    <row r="17" spans="1:13" ht="19.899999999999999" customHeight="1" x14ac:dyDescent="0.2">
      <c r="A17" s="631" t="s">
        <v>22</v>
      </c>
      <c r="B17" s="625" t="s">
        <v>732</v>
      </c>
      <c r="C17" s="632" t="s">
        <v>717</v>
      </c>
      <c r="D17" s="633">
        <v>359890</v>
      </c>
      <c r="E17" s="634">
        <v>80495</v>
      </c>
      <c r="F17" s="634">
        <v>437000</v>
      </c>
      <c r="G17" s="635"/>
      <c r="H17" s="635"/>
      <c r="I17" s="634"/>
      <c r="J17" s="636"/>
      <c r="K17" s="636"/>
      <c r="L17" s="636"/>
      <c r="M17" s="950">
        <f t="shared" si="1"/>
        <v>877385</v>
      </c>
    </row>
    <row r="18" spans="1:13" ht="19.899999999999999" customHeight="1" x14ac:dyDescent="0.2">
      <c r="A18" s="631"/>
      <c r="B18" s="595" t="s">
        <v>753</v>
      </c>
      <c r="C18" s="632"/>
      <c r="D18" s="633"/>
      <c r="E18" s="634"/>
      <c r="F18" s="634"/>
      <c r="G18" s="635"/>
      <c r="H18" s="635"/>
      <c r="I18" s="634"/>
      <c r="J18" s="636"/>
      <c r="K18" s="636"/>
      <c r="L18" s="636"/>
      <c r="M18" s="950">
        <f t="shared" si="1"/>
        <v>0</v>
      </c>
    </row>
    <row r="19" spans="1:13" ht="19.899999999999999" customHeight="1" x14ac:dyDescent="0.2">
      <c r="A19" s="631"/>
      <c r="B19" s="625" t="s">
        <v>752</v>
      </c>
      <c r="C19" s="632"/>
      <c r="D19" s="633">
        <v>359890</v>
      </c>
      <c r="E19" s="634">
        <v>80495</v>
      </c>
      <c r="F19" s="634">
        <v>437000</v>
      </c>
      <c r="G19" s="635"/>
      <c r="H19" s="635"/>
      <c r="I19" s="634"/>
      <c r="J19" s="636"/>
      <c r="K19" s="636"/>
      <c r="L19" s="636"/>
      <c r="M19" s="950">
        <f t="shared" si="1"/>
        <v>877385</v>
      </c>
    </row>
    <row r="20" spans="1:13" ht="19.899999999999999" customHeight="1" x14ac:dyDescent="0.2">
      <c r="A20" s="631" t="s">
        <v>25</v>
      </c>
      <c r="B20" s="625" t="s">
        <v>718</v>
      </c>
      <c r="C20" s="632" t="s">
        <v>719</v>
      </c>
      <c r="D20" s="633">
        <v>1475549</v>
      </c>
      <c r="E20" s="634">
        <v>330026</v>
      </c>
      <c r="F20" s="634">
        <v>1747000</v>
      </c>
      <c r="G20" s="635"/>
      <c r="H20" s="635"/>
      <c r="I20" s="634"/>
      <c r="J20" s="636"/>
      <c r="K20" s="636"/>
      <c r="L20" s="1195"/>
      <c r="M20" s="950">
        <f t="shared" si="1"/>
        <v>3552575</v>
      </c>
    </row>
    <row r="21" spans="1:13" ht="19.899999999999999" customHeight="1" x14ac:dyDescent="0.2">
      <c r="A21" s="586"/>
      <c r="B21" s="1209" t="s">
        <v>753</v>
      </c>
      <c r="C21" s="588"/>
      <c r="D21" s="589">
        <v>8000</v>
      </c>
      <c r="E21" s="590">
        <v>4000</v>
      </c>
      <c r="F21" s="590">
        <v>603200</v>
      </c>
      <c r="G21" s="591"/>
      <c r="H21" s="591"/>
      <c r="I21" s="590"/>
      <c r="J21" s="592"/>
      <c r="K21" s="592"/>
      <c r="L21" s="607"/>
      <c r="M21" s="951">
        <f t="shared" si="1"/>
        <v>615200</v>
      </c>
    </row>
    <row r="22" spans="1:13" ht="19.899999999999999" customHeight="1" x14ac:dyDescent="0.2">
      <c r="A22" s="1210"/>
      <c r="B22" s="1211" t="s">
        <v>752</v>
      </c>
      <c r="C22" s="944"/>
      <c r="D22" s="637">
        <v>1483549</v>
      </c>
      <c r="E22" s="1212">
        <v>334026</v>
      </c>
      <c r="F22" s="1212">
        <v>2350200</v>
      </c>
      <c r="G22" s="1213"/>
      <c r="H22" s="1213"/>
      <c r="I22" s="1212"/>
      <c r="J22" s="1214"/>
      <c r="K22" s="1214"/>
      <c r="L22" s="1215"/>
      <c r="M22" s="1216">
        <f t="shared" si="1"/>
        <v>4167775</v>
      </c>
    </row>
    <row r="23" spans="1:13" s="211" customFormat="1" ht="19.899999999999999" customHeight="1" x14ac:dyDescent="0.25">
      <c r="A23" s="594" t="s">
        <v>762</v>
      </c>
      <c r="B23" s="208" t="s">
        <v>407</v>
      </c>
      <c r="C23" s="209"/>
      <c r="D23" s="210">
        <f>D5+D8+D11+D14+D17+D20</f>
        <v>13280721</v>
      </c>
      <c r="E23" s="210">
        <f t="shared" ref="E23:M23" si="2">E5+E8+E11+E14+E17+E20</f>
        <v>2963972</v>
      </c>
      <c r="F23" s="210">
        <f t="shared" si="2"/>
        <v>5415000</v>
      </c>
      <c r="G23" s="210">
        <f t="shared" si="2"/>
        <v>0</v>
      </c>
      <c r="H23" s="210">
        <f t="shared" si="2"/>
        <v>0</v>
      </c>
      <c r="I23" s="210">
        <f t="shared" si="2"/>
        <v>0</v>
      </c>
      <c r="J23" s="210">
        <f t="shared" si="2"/>
        <v>0</v>
      </c>
      <c r="K23" s="210">
        <f t="shared" si="2"/>
        <v>0</v>
      </c>
      <c r="L23" s="210">
        <f t="shared" si="2"/>
        <v>0</v>
      </c>
      <c r="M23" s="832">
        <f t="shared" si="2"/>
        <v>21659693</v>
      </c>
    </row>
    <row r="24" spans="1:13" ht="19.899999999999999" customHeight="1" x14ac:dyDescent="0.2">
      <c r="A24" s="818" t="s">
        <v>762</v>
      </c>
      <c r="B24" s="947" t="s">
        <v>753</v>
      </c>
      <c r="C24" s="209"/>
      <c r="D24" s="946">
        <f>D6+D9+D12+D15+D18+D21</f>
        <v>12400</v>
      </c>
      <c r="E24" s="946">
        <f t="shared" ref="E24:M24" si="3">E6+E9+E12+E15+E18+E21</f>
        <v>4968</v>
      </c>
      <c r="F24" s="946">
        <f t="shared" si="3"/>
        <v>631417</v>
      </c>
      <c r="G24" s="946">
        <f t="shared" si="3"/>
        <v>0</v>
      </c>
      <c r="H24" s="946">
        <f t="shared" si="3"/>
        <v>0</v>
      </c>
      <c r="I24" s="946">
        <f t="shared" si="3"/>
        <v>0</v>
      </c>
      <c r="J24" s="946">
        <f t="shared" si="3"/>
        <v>0</v>
      </c>
      <c r="K24" s="946">
        <f t="shared" si="3"/>
        <v>0</v>
      </c>
      <c r="L24" s="946">
        <f t="shared" si="3"/>
        <v>0</v>
      </c>
      <c r="M24" s="1201">
        <f t="shared" si="3"/>
        <v>648785</v>
      </c>
    </row>
    <row r="25" spans="1:13" ht="19.899999999999999" customHeight="1" x14ac:dyDescent="0.2">
      <c r="A25" s="1217" t="s">
        <v>762</v>
      </c>
      <c r="B25" s="945" t="s">
        <v>752</v>
      </c>
      <c r="C25" s="209"/>
      <c r="D25" s="823">
        <f>D7+D10+D13+D16+D19+D22</f>
        <v>13293121</v>
      </c>
      <c r="E25" s="823">
        <f t="shared" ref="E25:M25" si="4">E7+E10+E13+E16+E19+E22</f>
        <v>2968940</v>
      </c>
      <c r="F25" s="823">
        <f t="shared" si="4"/>
        <v>6046417</v>
      </c>
      <c r="G25" s="823">
        <f t="shared" si="4"/>
        <v>0</v>
      </c>
      <c r="H25" s="823">
        <f t="shared" si="4"/>
        <v>0</v>
      </c>
      <c r="I25" s="823">
        <f t="shared" si="4"/>
        <v>0</v>
      </c>
      <c r="J25" s="823">
        <f t="shared" si="4"/>
        <v>0</v>
      </c>
      <c r="K25" s="823">
        <f t="shared" si="4"/>
        <v>0</v>
      </c>
      <c r="L25" s="823">
        <f t="shared" si="4"/>
        <v>0</v>
      </c>
      <c r="M25" s="824">
        <f t="shared" si="4"/>
        <v>22308478</v>
      </c>
    </row>
    <row r="26" spans="1:13" ht="42" customHeight="1" x14ac:dyDescent="0.2">
      <c r="A26" s="212"/>
      <c r="B26" s="213"/>
      <c r="C26" s="214"/>
      <c r="D26" s="215"/>
      <c r="E26" s="194"/>
      <c r="F26" s="194"/>
      <c r="G26" s="195"/>
      <c r="H26" s="195"/>
      <c r="I26" s="195"/>
    </row>
    <row r="27" spans="1:13" ht="15" x14ac:dyDescent="0.2">
      <c r="A27" s="191"/>
      <c r="B27" s="192"/>
      <c r="C27" s="192"/>
      <c r="D27" s="193"/>
      <c r="E27" s="193"/>
      <c r="F27" s="193"/>
      <c r="G27" s="193"/>
      <c r="H27" s="193"/>
      <c r="I27" s="193"/>
    </row>
    <row r="28" spans="1:13" s="217" customFormat="1" ht="15" x14ac:dyDescent="0.2">
      <c r="A28" s="191"/>
      <c r="B28" s="192"/>
      <c r="C28" s="192"/>
      <c r="D28" s="193"/>
      <c r="E28" s="194"/>
      <c r="F28" s="216"/>
      <c r="G28" s="216"/>
      <c r="H28" s="216"/>
      <c r="I28" s="21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6" zoomScaleNormal="100" workbookViewId="0">
      <selection activeCell="H12" sqref="H12"/>
    </sheetView>
  </sheetViews>
  <sheetFormatPr defaultRowHeight="15.75" x14ac:dyDescent="0.25"/>
  <cols>
    <col min="1" max="1" width="5.5" style="254" customWidth="1"/>
    <col min="2" max="2" width="28.83203125" style="253" customWidth="1"/>
    <col min="3" max="14" width="11.33203125" style="253" customWidth="1"/>
    <col min="15" max="15" width="11.33203125" style="254" customWidth="1"/>
    <col min="16" max="256" width="9.33203125" style="253"/>
    <col min="257" max="257" width="5.5" style="253" customWidth="1"/>
    <col min="258" max="258" width="28.83203125" style="253" customWidth="1"/>
    <col min="259" max="271" width="11.33203125" style="253" customWidth="1"/>
    <col min="272" max="512" width="9.33203125" style="253"/>
    <col min="513" max="513" width="5.5" style="253" customWidth="1"/>
    <col min="514" max="514" width="28.83203125" style="253" customWidth="1"/>
    <col min="515" max="527" width="11.33203125" style="253" customWidth="1"/>
    <col min="528" max="768" width="9.33203125" style="253"/>
    <col min="769" max="769" width="5.5" style="253" customWidth="1"/>
    <col min="770" max="770" width="28.83203125" style="253" customWidth="1"/>
    <col min="771" max="783" width="11.33203125" style="253" customWidth="1"/>
    <col min="784" max="1024" width="9.33203125" style="253"/>
    <col min="1025" max="1025" width="5.5" style="253" customWidth="1"/>
    <col min="1026" max="1026" width="28.83203125" style="253" customWidth="1"/>
    <col min="1027" max="1039" width="11.33203125" style="253" customWidth="1"/>
    <col min="1040" max="1280" width="9.33203125" style="253"/>
    <col min="1281" max="1281" width="5.5" style="253" customWidth="1"/>
    <col min="1282" max="1282" width="28.83203125" style="253" customWidth="1"/>
    <col min="1283" max="1295" width="11.33203125" style="253" customWidth="1"/>
    <col min="1296" max="1536" width="9.33203125" style="253"/>
    <col min="1537" max="1537" width="5.5" style="253" customWidth="1"/>
    <col min="1538" max="1538" width="28.83203125" style="253" customWidth="1"/>
    <col min="1539" max="1551" width="11.33203125" style="253" customWidth="1"/>
    <col min="1552" max="1792" width="9.33203125" style="253"/>
    <col min="1793" max="1793" width="5.5" style="253" customWidth="1"/>
    <col min="1794" max="1794" width="28.83203125" style="253" customWidth="1"/>
    <col min="1795" max="1807" width="11.33203125" style="253" customWidth="1"/>
    <col min="1808" max="2048" width="9.33203125" style="253"/>
    <col min="2049" max="2049" width="5.5" style="253" customWidth="1"/>
    <col min="2050" max="2050" width="28.83203125" style="253" customWidth="1"/>
    <col min="2051" max="2063" width="11.33203125" style="253" customWidth="1"/>
    <col min="2064" max="2304" width="9.33203125" style="253"/>
    <col min="2305" max="2305" width="5.5" style="253" customWidth="1"/>
    <col min="2306" max="2306" width="28.83203125" style="253" customWidth="1"/>
    <col min="2307" max="2319" width="11.33203125" style="253" customWidth="1"/>
    <col min="2320" max="2560" width="9.33203125" style="253"/>
    <col min="2561" max="2561" width="5.5" style="253" customWidth="1"/>
    <col min="2562" max="2562" width="28.83203125" style="253" customWidth="1"/>
    <col min="2563" max="2575" width="11.33203125" style="253" customWidth="1"/>
    <col min="2576" max="2816" width="9.33203125" style="253"/>
    <col min="2817" max="2817" width="5.5" style="253" customWidth="1"/>
    <col min="2818" max="2818" width="28.83203125" style="253" customWidth="1"/>
    <col min="2819" max="2831" width="11.33203125" style="253" customWidth="1"/>
    <col min="2832" max="3072" width="9.33203125" style="253"/>
    <col min="3073" max="3073" width="5.5" style="253" customWidth="1"/>
    <col min="3074" max="3074" width="28.83203125" style="253" customWidth="1"/>
    <col min="3075" max="3087" width="11.33203125" style="253" customWidth="1"/>
    <col min="3088" max="3328" width="9.33203125" style="253"/>
    <col min="3329" max="3329" width="5.5" style="253" customWidth="1"/>
    <col min="3330" max="3330" width="28.83203125" style="253" customWidth="1"/>
    <col min="3331" max="3343" width="11.33203125" style="253" customWidth="1"/>
    <col min="3344" max="3584" width="9.33203125" style="253"/>
    <col min="3585" max="3585" width="5.5" style="253" customWidth="1"/>
    <col min="3586" max="3586" width="28.83203125" style="253" customWidth="1"/>
    <col min="3587" max="3599" width="11.33203125" style="253" customWidth="1"/>
    <col min="3600" max="3840" width="9.33203125" style="253"/>
    <col min="3841" max="3841" width="5.5" style="253" customWidth="1"/>
    <col min="3842" max="3842" width="28.83203125" style="253" customWidth="1"/>
    <col min="3843" max="3855" width="11.33203125" style="253" customWidth="1"/>
    <col min="3856" max="4096" width="9.33203125" style="253"/>
    <col min="4097" max="4097" width="5.5" style="253" customWidth="1"/>
    <col min="4098" max="4098" width="28.83203125" style="253" customWidth="1"/>
    <col min="4099" max="4111" width="11.33203125" style="253" customWidth="1"/>
    <col min="4112" max="4352" width="9.33203125" style="253"/>
    <col min="4353" max="4353" width="5.5" style="253" customWidth="1"/>
    <col min="4354" max="4354" width="28.83203125" style="253" customWidth="1"/>
    <col min="4355" max="4367" width="11.33203125" style="253" customWidth="1"/>
    <col min="4368" max="4608" width="9.33203125" style="253"/>
    <col min="4609" max="4609" width="5.5" style="253" customWidth="1"/>
    <col min="4610" max="4610" width="28.83203125" style="253" customWidth="1"/>
    <col min="4611" max="4623" width="11.33203125" style="253" customWidth="1"/>
    <col min="4624" max="4864" width="9.33203125" style="253"/>
    <col min="4865" max="4865" width="5.5" style="253" customWidth="1"/>
    <col min="4866" max="4866" width="28.83203125" style="253" customWidth="1"/>
    <col min="4867" max="4879" width="11.33203125" style="253" customWidth="1"/>
    <col min="4880" max="5120" width="9.33203125" style="253"/>
    <col min="5121" max="5121" width="5.5" style="253" customWidth="1"/>
    <col min="5122" max="5122" width="28.83203125" style="253" customWidth="1"/>
    <col min="5123" max="5135" width="11.33203125" style="253" customWidth="1"/>
    <col min="5136" max="5376" width="9.33203125" style="253"/>
    <col min="5377" max="5377" width="5.5" style="253" customWidth="1"/>
    <col min="5378" max="5378" width="28.83203125" style="253" customWidth="1"/>
    <col min="5379" max="5391" width="11.33203125" style="253" customWidth="1"/>
    <col min="5392" max="5632" width="9.33203125" style="253"/>
    <col min="5633" max="5633" width="5.5" style="253" customWidth="1"/>
    <col min="5634" max="5634" width="28.83203125" style="253" customWidth="1"/>
    <col min="5635" max="5647" width="11.33203125" style="253" customWidth="1"/>
    <col min="5648" max="5888" width="9.33203125" style="253"/>
    <col min="5889" max="5889" width="5.5" style="253" customWidth="1"/>
    <col min="5890" max="5890" width="28.83203125" style="253" customWidth="1"/>
    <col min="5891" max="5903" width="11.33203125" style="253" customWidth="1"/>
    <col min="5904" max="6144" width="9.33203125" style="253"/>
    <col min="6145" max="6145" width="5.5" style="253" customWidth="1"/>
    <col min="6146" max="6146" width="28.83203125" style="253" customWidth="1"/>
    <col min="6147" max="6159" width="11.33203125" style="253" customWidth="1"/>
    <col min="6160" max="6400" width="9.33203125" style="253"/>
    <col min="6401" max="6401" width="5.5" style="253" customWidth="1"/>
    <col min="6402" max="6402" width="28.83203125" style="253" customWidth="1"/>
    <col min="6403" max="6415" width="11.33203125" style="253" customWidth="1"/>
    <col min="6416" max="6656" width="9.33203125" style="253"/>
    <col min="6657" max="6657" width="5.5" style="253" customWidth="1"/>
    <col min="6658" max="6658" width="28.83203125" style="253" customWidth="1"/>
    <col min="6659" max="6671" width="11.33203125" style="253" customWidth="1"/>
    <col min="6672" max="6912" width="9.33203125" style="253"/>
    <col min="6913" max="6913" width="5.5" style="253" customWidth="1"/>
    <col min="6914" max="6914" width="28.83203125" style="253" customWidth="1"/>
    <col min="6915" max="6927" width="11.33203125" style="253" customWidth="1"/>
    <col min="6928" max="7168" width="9.33203125" style="253"/>
    <col min="7169" max="7169" width="5.5" style="253" customWidth="1"/>
    <col min="7170" max="7170" width="28.83203125" style="253" customWidth="1"/>
    <col min="7171" max="7183" width="11.33203125" style="253" customWidth="1"/>
    <col min="7184" max="7424" width="9.33203125" style="253"/>
    <col min="7425" max="7425" width="5.5" style="253" customWidth="1"/>
    <col min="7426" max="7426" width="28.83203125" style="253" customWidth="1"/>
    <col min="7427" max="7439" width="11.33203125" style="253" customWidth="1"/>
    <col min="7440" max="7680" width="9.33203125" style="253"/>
    <col min="7681" max="7681" width="5.5" style="253" customWidth="1"/>
    <col min="7682" max="7682" width="28.83203125" style="253" customWidth="1"/>
    <col min="7683" max="7695" width="11.33203125" style="253" customWidth="1"/>
    <col min="7696" max="7936" width="9.33203125" style="253"/>
    <col min="7937" max="7937" width="5.5" style="253" customWidth="1"/>
    <col min="7938" max="7938" width="28.83203125" style="253" customWidth="1"/>
    <col min="7939" max="7951" width="11.33203125" style="253" customWidth="1"/>
    <col min="7952" max="8192" width="9.33203125" style="253"/>
    <col min="8193" max="8193" width="5.5" style="253" customWidth="1"/>
    <col min="8194" max="8194" width="28.83203125" style="253" customWidth="1"/>
    <col min="8195" max="8207" width="11.33203125" style="253" customWidth="1"/>
    <col min="8208" max="8448" width="9.33203125" style="253"/>
    <col min="8449" max="8449" width="5.5" style="253" customWidth="1"/>
    <col min="8450" max="8450" width="28.83203125" style="253" customWidth="1"/>
    <col min="8451" max="8463" width="11.33203125" style="253" customWidth="1"/>
    <col min="8464" max="8704" width="9.33203125" style="253"/>
    <col min="8705" max="8705" width="5.5" style="253" customWidth="1"/>
    <col min="8706" max="8706" width="28.83203125" style="253" customWidth="1"/>
    <col min="8707" max="8719" width="11.33203125" style="253" customWidth="1"/>
    <col min="8720" max="8960" width="9.33203125" style="253"/>
    <col min="8961" max="8961" width="5.5" style="253" customWidth="1"/>
    <col min="8962" max="8962" width="28.83203125" style="253" customWidth="1"/>
    <col min="8963" max="8975" width="11.33203125" style="253" customWidth="1"/>
    <col min="8976" max="9216" width="9.33203125" style="253"/>
    <col min="9217" max="9217" width="5.5" style="253" customWidth="1"/>
    <col min="9218" max="9218" width="28.83203125" style="253" customWidth="1"/>
    <col min="9219" max="9231" width="11.33203125" style="253" customWidth="1"/>
    <col min="9232" max="9472" width="9.33203125" style="253"/>
    <col min="9473" max="9473" width="5.5" style="253" customWidth="1"/>
    <col min="9474" max="9474" width="28.83203125" style="253" customWidth="1"/>
    <col min="9475" max="9487" width="11.33203125" style="253" customWidth="1"/>
    <col min="9488" max="9728" width="9.33203125" style="253"/>
    <col min="9729" max="9729" width="5.5" style="253" customWidth="1"/>
    <col min="9730" max="9730" width="28.83203125" style="253" customWidth="1"/>
    <col min="9731" max="9743" width="11.33203125" style="253" customWidth="1"/>
    <col min="9744" max="9984" width="9.33203125" style="253"/>
    <col min="9985" max="9985" width="5.5" style="253" customWidth="1"/>
    <col min="9986" max="9986" width="28.83203125" style="253" customWidth="1"/>
    <col min="9987" max="9999" width="11.33203125" style="253" customWidth="1"/>
    <col min="10000" max="10240" width="9.33203125" style="253"/>
    <col min="10241" max="10241" width="5.5" style="253" customWidth="1"/>
    <col min="10242" max="10242" width="28.83203125" style="253" customWidth="1"/>
    <col min="10243" max="10255" width="11.33203125" style="253" customWidth="1"/>
    <col min="10256" max="10496" width="9.33203125" style="253"/>
    <col min="10497" max="10497" width="5.5" style="253" customWidth="1"/>
    <col min="10498" max="10498" width="28.83203125" style="253" customWidth="1"/>
    <col min="10499" max="10511" width="11.33203125" style="253" customWidth="1"/>
    <col min="10512" max="10752" width="9.33203125" style="253"/>
    <col min="10753" max="10753" width="5.5" style="253" customWidth="1"/>
    <col min="10754" max="10754" width="28.83203125" style="253" customWidth="1"/>
    <col min="10755" max="10767" width="11.33203125" style="253" customWidth="1"/>
    <col min="10768" max="11008" width="9.33203125" style="253"/>
    <col min="11009" max="11009" width="5.5" style="253" customWidth="1"/>
    <col min="11010" max="11010" width="28.83203125" style="253" customWidth="1"/>
    <col min="11011" max="11023" width="11.33203125" style="253" customWidth="1"/>
    <col min="11024" max="11264" width="9.33203125" style="253"/>
    <col min="11265" max="11265" width="5.5" style="253" customWidth="1"/>
    <col min="11266" max="11266" width="28.83203125" style="253" customWidth="1"/>
    <col min="11267" max="11279" width="11.33203125" style="253" customWidth="1"/>
    <col min="11280" max="11520" width="9.33203125" style="253"/>
    <col min="11521" max="11521" width="5.5" style="253" customWidth="1"/>
    <col min="11522" max="11522" width="28.83203125" style="253" customWidth="1"/>
    <col min="11523" max="11535" width="11.33203125" style="253" customWidth="1"/>
    <col min="11536" max="11776" width="9.33203125" style="253"/>
    <col min="11777" max="11777" width="5.5" style="253" customWidth="1"/>
    <col min="11778" max="11778" width="28.83203125" style="253" customWidth="1"/>
    <col min="11779" max="11791" width="11.33203125" style="253" customWidth="1"/>
    <col min="11792" max="12032" width="9.33203125" style="253"/>
    <col min="12033" max="12033" width="5.5" style="253" customWidth="1"/>
    <col min="12034" max="12034" width="28.83203125" style="253" customWidth="1"/>
    <col min="12035" max="12047" width="11.33203125" style="253" customWidth="1"/>
    <col min="12048" max="12288" width="9.33203125" style="253"/>
    <col min="12289" max="12289" width="5.5" style="253" customWidth="1"/>
    <col min="12290" max="12290" width="28.83203125" style="253" customWidth="1"/>
    <col min="12291" max="12303" width="11.33203125" style="253" customWidth="1"/>
    <col min="12304" max="12544" width="9.33203125" style="253"/>
    <col min="12545" max="12545" width="5.5" style="253" customWidth="1"/>
    <col min="12546" max="12546" width="28.83203125" style="253" customWidth="1"/>
    <col min="12547" max="12559" width="11.33203125" style="253" customWidth="1"/>
    <col min="12560" max="12800" width="9.33203125" style="253"/>
    <col min="12801" max="12801" width="5.5" style="253" customWidth="1"/>
    <col min="12802" max="12802" width="28.83203125" style="253" customWidth="1"/>
    <col min="12803" max="12815" width="11.33203125" style="253" customWidth="1"/>
    <col min="12816" max="13056" width="9.33203125" style="253"/>
    <col min="13057" max="13057" width="5.5" style="253" customWidth="1"/>
    <col min="13058" max="13058" width="28.83203125" style="253" customWidth="1"/>
    <col min="13059" max="13071" width="11.33203125" style="253" customWidth="1"/>
    <col min="13072" max="13312" width="9.33203125" style="253"/>
    <col min="13313" max="13313" width="5.5" style="253" customWidth="1"/>
    <col min="13314" max="13314" width="28.83203125" style="253" customWidth="1"/>
    <col min="13315" max="13327" width="11.33203125" style="253" customWidth="1"/>
    <col min="13328" max="13568" width="9.33203125" style="253"/>
    <col min="13569" max="13569" width="5.5" style="253" customWidth="1"/>
    <col min="13570" max="13570" width="28.83203125" style="253" customWidth="1"/>
    <col min="13571" max="13583" width="11.33203125" style="253" customWidth="1"/>
    <col min="13584" max="13824" width="9.33203125" style="253"/>
    <col min="13825" max="13825" width="5.5" style="253" customWidth="1"/>
    <col min="13826" max="13826" width="28.83203125" style="253" customWidth="1"/>
    <col min="13827" max="13839" width="11.33203125" style="253" customWidth="1"/>
    <col min="13840" max="14080" width="9.33203125" style="253"/>
    <col min="14081" max="14081" width="5.5" style="253" customWidth="1"/>
    <col min="14082" max="14082" width="28.83203125" style="253" customWidth="1"/>
    <col min="14083" max="14095" width="11.33203125" style="253" customWidth="1"/>
    <col min="14096" max="14336" width="9.33203125" style="253"/>
    <col min="14337" max="14337" width="5.5" style="253" customWidth="1"/>
    <col min="14338" max="14338" width="28.83203125" style="253" customWidth="1"/>
    <col min="14339" max="14351" width="11.33203125" style="253" customWidth="1"/>
    <col min="14352" max="14592" width="9.33203125" style="253"/>
    <col min="14593" max="14593" width="5.5" style="253" customWidth="1"/>
    <col min="14594" max="14594" width="28.83203125" style="253" customWidth="1"/>
    <col min="14595" max="14607" width="11.33203125" style="253" customWidth="1"/>
    <col min="14608" max="14848" width="9.33203125" style="253"/>
    <col min="14849" max="14849" width="5.5" style="253" customWidth="1"/>
    <col min="14850" max="14850" width="28.83203125" style="253" customWidth="1"/>
    <col min="14851" max="14863" width="11.33203125" style="253" customWidth="1"/>
    <col min="14864" max="15104" width="9.33203125" style="253"/>
    <col min="15105" max="15105" width="5.5" style="253" customWidth="1"/>
    <col min="15106" max="15106" width="28.83203125" style="253" customWidth="1"/>
    <col min="15107" max="15119" width="11.33203125" style="253" customWidth="1"/>
    <col min="15120" max="15360" width="9.33203125" style="253"/>
    <col min="15361" max="15361" width="5.5" style="253" customWidth="1"/>
    <col min="15362" max="15362" width="28.83203125" style="253" customWidth="1"/>
    <col min="15363" max="15375" width="11.33203125" style="253" customWidth="1"/>
    <col min="15376" max="15616" width="9.33203125" style="253"/>
    <col min="15617" max="15617" width="5.5" style="253" customWidth="1"/>
    <col min="15618" max="15618" width="28.83203125" style="253" customWidth="1"/>
    <col min="15619" max="15631" width="11.33203125" style="253" customWidth="1"/>
    <col min="15632" max="15872" width="9.33203125" style="253"/>
    <col min="15873" max="15873" width="5.5" style="253" customWidth="1"/>
    <col min="15874" max="15874" width="28.83203125" style="253" customWidth="1"/>
    <col min="15875" max="15887" width="11.33203125" style="253" customWidth="1"/>
    <col min="15888" max="16128" width="9.33203125" style="253"/>
    <col min="16129" max="16129" width="5.5" style="253" customWidth="1"/>
    <col min="16130" max="16130" width="28.83203125" style="253" customWidth="1"/>
    <col min="16131" max="16143" width="11.33203125" style="253" customWidth="1"/>
    <col min="16144" max="16384" width="9.33203125" style="253"/>
  </cols>
  <sheetData>
    <row r="1" spans="1:15" ht="45.75" customHeight="1" x14ac:dyDescent="0.25">
      <c r="A1" s="1362" t="s">
        <v>741</v>
      </c>
      <c r="B1" s="1363"/>
      <c r="C1" s="1363"/>
      <c r="D1" s="1363"/>
      <c r="E1" s="1363"/>
      <c r="F1" s="1363"/>
      <c r="G1" s="1363"/>
      <c r="H1" s="1363"/>
      <c r="I1" s="1363"/>
      <c r="J1" s="1363"/>
      <c r="K1" s="1363"/>
      <c r="L1" s="1363"/>
      <c r="M1" s="1363"/>
      <c r="N1" s="1363"/>
      <c r="O1" s="1363"/>
    </row>
    <row r="2" spans="1:15" ht="12" customHeight="1" x14ac:dyDescent="0.25">
      <c r="N2" s="255"/>
      <c r="O2" s="256" t="s">
        <v>722</v>
      </c>
    </row>
    <row r="3" spans="1:15" s="254" customFormat="1" ht="31.5" customHeight="1" x14ac:dyDescent="0.25">
      <c r="A3" s="257" t="s">
        <v>406</v>
      </c>
      <c r="B3" s="258" t="s">
        <v>268</v>
      </c>
      <c r="C3" s="258" t="s">
        <v>506</v>
      </c>
      <c r="D3" s="258" t="s">
        <v>507</v>
      </c>
      <c r="E3" s="258" t="s">
        <v>508</v>
      </c>
      <c r="F3" s="258" t="s">
        <v>509</v>
      </c>
      <c r="G3" s="258" t="s">
        <v>510</v>
      </c>
      <c r="H3" s="258" t="s">
        <v>511</v>
      </c>
      <c r="I3" s="258" t="s">
        <v>512</v>
      </c>
      <c r="J3" s="258" t="s">
        <v>513</v>
      </c>
      <c r="K3" s="258" t="s">
        <v>514</v>
      </c>
      <c r="L3" s="258" t="s">
        <v>515</v>
      </c>
      <c r="M3" s="258" t="s">
        <v>516</v>
      </c>
      <c r="N3" s="258" t="s">
        <v>517</v>
      </c>
      <c r="O3" s="259" t="s">
        <v>518</v>
      </c>
    </row>
    <row r="4" spans="1:15" s="261" customFormat="1" ht="21" customHeight="1" x14ac:dyDescent="0.2">
      <c r="A4" s="260" t="s">
        <v>10</v>
      </c>
      <c r="B4" s="1364" t="s">
        <v>266</v>
      </c>
      <c r="C4" s="1364"/>
      <c r="D4" s="1364"/>
      <c r="E4" s="1364"/>
      <c r="F4" s="1364"/>
      <c r="G4" s="1364"/>
      <c r="H4" s="1364"/>
      <c r="I4" s="1364"/>
      <c r="J4" s="1364"/>
      <c r="K4" s="1364"/>
      <c r="L4" s="1364"/>
      <c r="M4" s="1364"/>
      <c r="N4" s="1364"/>
      <c r="O4" s="1365"/>
    </row>
    <row r="5" spans="1:15" s="266" customFormat="1" ht="21" customHeight="1" x14ac:dyDescent="0.2">
      <c r="A5" s="262" t="s">
        <v>13</v>
      </c>
      <c r="B5" s="263" t="s">
        <v>519</v>
      </c>
      <c r="C5" s="264">
        <v>2228135</v>
      </c>
      <c r="D5" s="264">
        <v>2228135</v>
      </c>
      <c r="E5" s="264">
        <v>3669502</v>
      </c>
      <c r="F5" s="264">
        <v>3669501</v>
      </c>
      <c r="G5" s="264">
        <v>3669501</v>
      </c>
      <c r="H5" s="264">
        <v>3669501</v>
      </c>
      <c r="I5" s="264">
        <v>3669501</v>
      </c>
      <c r="J5" s="264">
        <v>3669501</v>
      </c>
      <c r="K5" s="264">
        <v>3669501</v>
      </c>
      <c r="L5" s="264">
        <v>3669501</v>
      </c>
      <c r="M5" s="264">
        <v>3669501</v>
      </c>
      <c r="N5" s="264">
        <v>3669501</v>
      </c>
      <c r="O5" s="265">
        <f t="shared" ref="O5:O12" si="0">SUM(C5:N5)</f>
        <v>41151281</v>
      </c>
    </row>
    <row r="6" spans="1:15" s="266" customFormat="1" ht="21" customHeight="1" x14ac:dyDescent="0.2">
      <c r="A6" s="267" t="s">
        <v>16</v>
      </c>
      <c r="B6" s="268" t="s">
        <v>520</v>
      </c>
      <c r="C6" s="269">
        <v>0</v>
      </c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70">
        <f t="shared" si="0"/>
        <v>0</v>
      </c>
    </row>
    <row r="7" spans="1:15" s="266" customFormat="1" ht="21" customHeight="1" x14ac:dyDescent="0.2">
      <c r="A7" s="267" t="s">
        <v>19</v>
      </c>
      <c r="B7" s="271" t="s">
        <v>448</v>
      </c>
      <c r="C7" s="269">
        <v>1330000</v>
      </c>
      <c r="D7" s="269">
        <v>1330000</v>
      </c>
      <c r="E7" s="269">
        <v>15930000</v>
      </c>
      <c r="F7" s="269">
        <v>1330000</v>
      </c>
      <c r="G7" s="269">
        <v>1330000</v>
      </c>
      <c r="H7" s="269">
        <v>3400000</v>
      </c>
      <c r="I7" s="269">
        <v>1330000</v>
      </c>
      <c r="J7" s="269">
        <v>1330000</v>
      </c>
      <c r="K7" s="269">
        <v>18930000</v>
      </c>
      <c r="L7" s="269">
        <v>1330000</v>
      </c>
      <c r="M7" s="269">
        <v>1330000</v>
      </c>
      <c r="N7" s="269">
        <v>4517634</v>
      </c>
      <c r="O7" s="270">
        <f t="shared" si="0"/>
        <v>53417634</v>
      </c>
    </row>
    <row r="8" spans="1:15" s="266" customFormat="1" ht="21" customHeight="1" x14ac:dyDescent="0.2">
      <c r="A8" s="267" t="s">
        <v>22</v>
      </c>
      <c r="B8" s="271" t="s">
        <v>449</v>
      </c>
      <c r="C8" s="269"/>
      <c r="D8" s="269"/>
      <c r="E8" s="269">
        <v>60000</v>
      </c>
      <c r="F8" s="269"/>
      <c r="G8" s="269"/>
      <c r="H8" s="269"/>
      <c r="I8" s="269"/>
      <c r="J8" s="269"/>
      <c r="K8" s="269"/>
      <c r="L8" s="269"/>
      <c r="M8" s="269"/>
      <c r="N8" s="269"/>
      <c r="O8" s="270">
        <f t="shared" si="0"/>
        <v>60000</v>
      </c>
    </row>
    <row r="9" spans="1:15" s="266" customFormat="1" ht="21" customHeight="1" x14ac:dyDescent="0.2">
      <c r="A9" s="267" t="s">
        <v>25</v>
      </c>
      <c r="B9" s="271" t="s">
        <v>521</v>
      </c>
      <c r="C9" s="269">
        <v>133960</v>
      </c>
      <c r="D9" s="269">
        <v>133960</v>
      </c>
      <c r="E9" s="269">
        <v>208960</v>
      </c>
      <c r="F9" s="269">
        <v>208960</v>
      </c>
      <c r="G9" s="269">
        <v>208960</v>
      </c>
      <c r="H9" s="269">
        <v>208960</v>
      </c>
      <c r="I9" s="269">
        <v>208960</v>
      </c>
      <c r="J9" s="269">
        <v>208960</v>
      </c>
      <c r="K9" s="269">
        <v>208960</v>
      </c>
      <c r="L9" s="269">
        <v>208960</v>
      </c>
      <c r="M9" s="269">
        <v>208960</v>
      </c>
      <c r="N9" s="269">
        <v>208919</v>
      </c>
      <c r="O9" s="270">
        <f t="shared" si="0"/>
        <v>2357479</v>
      </c>
    </row>
    <row r="10" spans="1:15" s="266" customFormat="1" ht="21" customHeight="1" x14ac:dyDescent="0.2">
      <c r="A10" s="267" t="s">
        <v>28</v>
      </c>
      <c r="B10" s="271" t="s">
        <v>522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>
        <f t="shared" si="0"/>
        <v>0</v>
      </c>
    </row>
    <row r="11" spans="1:15" s="266" customFormat="1" ht="21" customHeight="1" x14ac:dyDescent="0.2">
      <c r="A11" s="272" t="s">
        <v>31</v>
      </c>
      <c r="B11" s="273" t="s">
        <v>523</v>
      </c>
      <c r="C11" s="274">
        <v>22032412</v>
      </c>
      <c r="D11" s="274">
        <v>2750396</v>
      </c>
      <c r="E11" s="274"/>
      <c r="F11" s="274"/>
      <c r="G11" s="274"/>
      <c r="H11" s="274">
        <v>30995526</v>
      </c>
      <c r="I11" s="274"/>
      <c r="J11" s="274">
        <v>2261572</v>
      </c>
      <c r="K11" s="274"/>
      <c r="L11" s="274">
        <v>1817004</v>
      </c>
      <c r="M11" s="274"/>
      <c r="N11" s="274"/>
      <c r="O11" s="275">
        <f t="shared" si="0"/>
        <v>59856910</v>
      </c>
    </row>
    <row r="12" spans="1:15" s="261" customFormat="1" ht="21" customHeight="1" x14ac:dyDescent="0.2">
      <c r="A12" s="276" t="s">
        <v>34</v>
      </c>
      <c r="B12" s="277" t="s">
        <v>524</v>
      </c>
      <c r="C12" s="278">
        <f t="shared" ref="C12:N12" si="1">SUM(C5:C11)</f>
        <v>25724507</v>
      </c>
      <c r="D12" s="278">
        <f t="shared" si="1"/>
        <v>6442491</v>
      </c>
      <c r="E12" s="278">
        <f t="shared" si="1"/>
        <v>19868462</v>
      </c>
      <c r="F12" s="278">
        <f t="shared" si="1"/>
        <v>5208461</v>
      </c>
      <c r="G12" s="278">
        <f t="shared" si="1"/>
        <v>5208461</v>
      </c>
      <c r="H12" s="278">
        <f t="shared" si="1"/>
        <v>38273987</v>
      </c>
      <c r="I12" s="278">
        <f t="shared" si="1"/>
        <v>5208461</v>
      </c>
      <c r="J12" s="278">
        <f t="shared" si="1"/>
        <v>7470033</v>
      </c>
      <c r="K12" s="278">
        <f t="shared" si="1"/>
        <v>22808461</v>
      </c>
      <c r="L12" s="278">
        <f t="shared" si="1"/>
        <v>7025465</v>
      </c>
      <c r="M12" s="278">
        <f t="shared" si="1"/>
        <v>5208461</v>
      </c>
      <c r="N12" s="278">
        <f t="shared" si="1"/>
        <v>8396054</v>
      </c>
      <c r="O12" s="279">
        <f t="shared" si="0"/>
        <v>156843304</v>
      </c>
    </row>
    <row r="13" spans="1:15" s="261" customFormat="1" ht="21" customHeight="1" x14ac:dyDescent="0.2">
      <c r="A13" s="260" t="s">
        <v>37</v>
      </c>
      <c r="B13" s="1364" t="s">
        <v>267</v>
      </c>
      <c r="C13" s="1364"/>
      <c r="D13" s="1364"/>
      <c r="E13" s="1364"/>
      <c r="F13" s="1364"/>
      <c r="G13" s="1364"/>
      <c r="H13" s="1364"/>
      <c r="I13" s="1364"/>
      <c r="J13" s="1364"/>
      <c r="K13" s="1364"/>
      <c r="L13" s="1364"/>
      <c r="M13" s="1364"/>
      <c r="N13" s="1364"/>
      <c r="O13" s="1365"/>
    </row>
    <row r="14" spans="1:15" s="266" customFormat="1" ht="21" customHeight="1" x14ac:dyDescent="0.2">
      <c r="A14" s="262" t="s">
        <v>39</v>
      </c>
      <c r="B14" s="263" t="s">
        <v>452</v>
      </c>
      <c r="C14" s="264">
        <v>2240450</v>
      </c>
      <c r="D14" s="264">
        <v>2240466</v>
      </c>
      <c r="E14" s="264">
        <v>3035530</v>
      </c>
      <c r="F14" s="264">
        <v>3035530</v>
      </c>
      <c r="G14" s="264">
        <v>3035530</v>
      </c>
      <c r="H14" s="264">
        <v>3035530</v>
      </c>
      <c r="I14" s="264">
        <v>3035530</v>
      </c>
      <c r="J14" s="264">
        <v>3035530</v>
      </c>
      <c r="K14" s="264">
        <v>3035530</v>
      </c>
      <c r="L14" s="264">
        <v>3035530</v>
      </c>
      <c r="M14" s="264">
        <v>3035530</v>
      </c>
      <c r="N14" s="264">
        <v>3035530</v>
      </c>
      <c r="O14" s="265">
        <f t="shared" ref="O14:O23" si="2">SUM(C14:N14)</f>
        <v>34836216</v>
      </c>
    </row>
    <row r="15" spans="1:15" s="266" customFormat="1" ht="21" customHeight="1" x14ac:dyDescent="0.2">
      <c r="A15" s="267" t="s">
        <v>41</v>
      </c>
      <c r="B15" s="268" t="s">
        <v>206</v>
      </c>
      <c r="C15" s="269">
        <v>483137</v>
      </c>
      <c r="D15" s="269">
        <v>483137</v>
      </c>
      <c r="E15" s="269">
        <v>569819</v>
      </c>
      <c r="F15" s="269">
        <v>569819</v>
      </c>
      <c r="G15" s="269">
        <v>569819</v>
      </c>
      <c r="H15" s="269">
        <v>569819</v>
      </c>
      <c r="I15" s="269">
        <v>569819</v>
      </c>
      <c r="J15" s="269">
        <v>569819</v>
      </c>
      <c r="K15" s="269">
        <v>569819</v>
      </c>
      <c r="L15" s="269">
        <v>569819</v>
      </c>
      <c r="M15" s="269">
        <v>569819</v>
      </c>
      <c r="N15" s="269">
        <v>569815</v>
      </c>
      <c r="O15" s="270">
        <f t="shared" si="2"/>
        <v>6664460</v>
      </c>
    </row>
    <row r="16" spans="1:15" s="266" customFormat="1" ht="21" customHeight="1" x14ac:dyDescent="0.2">
      <c r="A16" s="267" t="s">
        <v>43</v>
      </c>
      <c r="B16" s="271" t="s">
        <v>208</v>
      </c>
      <c r="C16" s="269">
        <v>3635558</v>
      </c>
      <c r="D16" s="269">
        <v>3635558</v>
      </c>
      <c r="E16" s="269">
        <v>3635558</v>
      </c>
      <c r="F16" s="269">
        <v>3635558</v>
      </c>
      <c r="G16" s="269">
        <v>3635558</v>
      </c>
      <c r="H16" s="269">
        <v>3635558</v>
      </c>
      <c r="I16" s="269">
        <v>3635558</v>
      </c>
      <c r="J16" s="269">
        <v>3635558</v>
      </c>
      <c r="K16" s="269">
        <v>3635558</v>
      </c>
      <c r="L16" s="269">
        <v>3635558</v>
      </c>
      <c r="M16" s="269">
        <v>3635558</v>
      </c>
      <c r="N16" s="269">
        <v>3635550</v>
      </c>
      <c r="O16" s="270">
        <f t="shared" si="2"/>
        <v>43626688</v>
      </c>
    </row>
    <row r="17" spans="1:15" s="266" customFormat="1" ht="21" customHeight="1" x14ac:dyDescent="0.2">
      <c r="A17" s="267" t="s">
        <v>45</v>
      </c>
      <c r="B17" s="271" t="s">
        <v>210</v>
      </c>
      <c r="C17" s="269">
        <v>776720</v>
      </c>
      <c r="D17" s="269">
        <v>83330</v>
      </c>
      <c r="E17" s="269">
        <v>123330</v>
      </c>
      <c r="F17" s="269">
        <v>123330</v>
      </c>
      <c r="G17" s="269">
        <v>123330</v>
      </c>
      <c r="H17" s="269">
        <v>123330</v>
      </c>
      <c r="I17" s="269">
        <v>123330</v>
      </c>
      <c r="J17" s="269">
        <v>123330</v>
      </c>
      <c r="K17" s="269">
        <v>123330</v>
      </c>
      <c r="L17" s="269">
        <v>123330</v>
      </c>
      <c r="M17" s="269">
        <v>123330</v>
      </c>
      <c r="N17" s="269">
        <v>123400</v>
      </c>
      <c r="O17" s="270">
        <f t="shared" si="2"/>
        <v>2093420</v>
      </c>
    </row>
    <row r="18" spans="1:15" s="266" customFormat="1" ht="21" customHeight="1" x14ac:dyDescent="0.2">
      <c r="A18" s="267" t="s">
        <v>47</v>
      </c>
      <c r="B18" s="271" t="s">
        <v>212</v>
      </c>
      <c r="C18" s="269">
        <v>18030000</v>
      </c>
      <c r="D18" s="269"/>
      <c r="E18" s="269">
        <v>332188</v>
      </c>
      <c r="F18" s="269">
        <v>332188</v>
      </c>
      <c r="G18" s="269">
        <v>3232188</v>
      </c>
      <c r="H18" s="269">
        <v>232188</v>
      </c>
      <c r="I18" s="269">
        <v>282188</v>
      </c>
      <c r="J18" s="269">
        <v>262188</v>
      </c>
      <c r="K18" s="269">
        <v>282188</v>
      </c>
      <c r="L18" s="269">
        <v>282188</v>
      </c>
      <c r="M18" s="269">
        <v>282188</v>
      </c>
      <c r="N18" s="269">
        <v>232186</v>
      </c>
      <c r="O18" s="270">
        <f t="shared" si="2"/>
        <v>23781878</v>
      </c>
    </row>
    <row r="19" spans="1:15" s="266" customFormat="1" ht="21" customHeight="1" x14ac:dyDescent="0.2">
      <c r="A19" s="267" t="s">
        <v>49</v>
      </c>
      <c r="B19" s="271" t="s">
        <v>231</v>
      </c>
      <c r="C19" s="269"/>
      <c r="D19" s="269"/>
      <c r="E19" s="269"/>
      <c r="F19" s="269">
        <v>317000</v>
      </c>
      <c r="G19" s="269"/>
      <c r="H19" s="269"/>
      <c r="I19" s="269"/>
      <c r="J19" s="269"/>
      <c r="K19" s="269">
        <v>0</v>
      </c>
      <c r="L19" s="269"/>
      <c r="M19" s="269"/>
      <c r="N19" s="269"/>
      <c r="O19" s="270">
        <f t="shared" si="2"/>
        <v>317000</v>
      </c>
    </row>
    <row r="20" spans="1:15" s="266" customFormat="1" ht="21" customHeight="1" x14ac:dyDescent="0.2">
      <c r="A20" s="267" t="s">
        <v>51</v>
      </c>
      <c r="B20" s="268" t="s">
        <v>233</v>
      </c>
      <c r="C20" s="269"/>
      <c r="D20" s="269"/>
      <c r="E20" s="269"/>
      <c r="F20" s="269"/>
      <c r="G20" s="269"/>
      <c r="H20" s="269">
        <v>30000000</v>
      </c>
      <c r="I20" s="269"/>
      <c r="J20" s="269"/>
      <c r="K20" s="269">
        <v>14965000</v>
      </c>
      <c r="L20" s="269"/>
      <c r="M20" s="269"/>
      <c r="N20" s="269"/>
      <c r="O20" s="270">
        <f t="shared" si="2"/>
        <v>44965000</v>
      </c>
    </row>
    <row r="21" spans="1:15" s="266" customFormat="1" ht="21" customHeight="1" x14ac:dyDescent="0.2">
      <c r="A21" s="267" t="s">
        <v>54</v>
      </c>
      <c r="B21" s="271" t="s">
        <v>235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70">
        <f t="shared" si="2"/>
        <v>0</v>
      </c>
    </row>
    <row r="22" spans="1:15" s="266" customFormat="1" ht="21" customHeight="1" x14ac:dyDescent="0.2">
      <c r="A22" s="280" t="s">
        <v>64</v>
      </c>
      <c r="B22" s="281" t="s">
        <v>455</v>
      </c>
      <c r="C22" s="282">
        <v>558642</v>
      </c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3">
        <f t="shared" si="2"/>
        <v>558642</v>
      </c>
    </row>
    <row r="23" spans="1:15" s="261" customFormat="1" ht="21" customHeight="1" x14ac:dyDescent="0.2">
      <c r="A23" s="284" t="s">
        <v>66</v>
      </c>
      <c r="B23" s="277" t="s">
        <v>436</v>
      </c>
      <c r="C23" s="278">
        <f t="shared" ref="C23:N23" si="3">SUM(C14:C22)</f>
        <v>25724507</v>
      </c>
      <c r="D23" s="278">
        <f t="shared" si="3"/>
        <v>6442491</v>
      </c>
      <c r="E23" s="278">
        <f t="shared" si="3"/>
        <v>7696425</v>
      </c>
      <c r="F23" s="278">
        <f t="shared" si="3"/>
        <v>8013425</v>
      </c>
      <c r="G23" s="278">
        <f t="shared" si="3"/>
        <v>10596425</v>
      </c>
      <c r="H23" s="278">
        <f t="shared" si="3"/>
        <v>37596425</v>
      </c>
      <c r="I23" s="278">
        <f t="shared" si="3"/>
        <v>7646425</v>
      </c>
      <c r="J23" s="278">
        <f t="shared" si="3"/>
        <v>7626425</v>
      </c>
      <c r="K23" s="278">
        <f t="shared" si="3"/>
        <v>22611425</v>
      </c>
      <c r="L23" s="278">
        <f t="shared" si="3"/>
        <v>7646425</v>
      </c>
      <c r="M23" s="278">
        <f t="shared" si="3"/>
        <v>7646425</v>
      </c>
      <c r="N23" s="278">
        <f t="shared" si="3"/>
        <v>7596481</v>
      </c>
      <c r="O23" s="279">
        <f t="shared" si="2"/>
        <v>156843304</v>
      </c>
    </row>
    <row r="24" spans="1:15" ht="21" customHeight="1" x14ac:dyDescent="0.25">
      <c r="A24" s="285" t="s">
        <v>68</v>
      </c>
      <c r="B24" s="286" t="s">
        <v>525</v>
      </c>
      <c r="C24" s="287">
        <f t="shared" ref="C24:O24" si="4">C12-C23</f>
        <v>0</v>
      </c>
      <c r="D24" s="287">
        <f t="shared" si="4"/>
        <v>0</v>
      </c>
      <c r="E24" s="287">
        <f t="shared" si="4"/>
        <v>12172037</v>
      </c>
      <c r="F24" s="287">
        <f t="shared" si="4"/>
        <v>-2804964</v>
      </c>
      <c r="G24" s="287">
        <f t="shared" si="4"/>
        <v>-5387964</v>
      </c>
      <c r="H24" s="287">
        <f t="shared" si="4"/>
        <v>677562</v>
      </c>
      <c r="I24" s="287">
        <f t="shared" si="4"/>
        <v>-2437964</v>
      </c>
      <c r="J24" s="287">
        <f t="shared" si="4"/>
        <v>-156392</v>
      </c>
      <c r="K24" s="287">
        <f t="shared" si="4"/>
        <v>197036</v>
      </c>
      <c r="L24" s="287">
        <f t="shared" si="4"/>
        <v>-620960</v>
      </c>
      <c r="M24" s="287">
        <f t="shared" si="4"/>
        <v>-2437964</v>
      </c>
      <c r="N24" s="287">
        <f t="shared" si="4"/>
        <v>799573</v>
      </c>
      <c r="O24" s="288">
        <f t="shared" si="4"/>
        <v>0</v>
      </c>
    </row>
    <row r="25" spans="1:15" x14ac:dyDescent="0.25">
      <c r="A25" s="289"/>
    </row>
    <row r="26" spans="1:15" x14ac:dyDescent="0.25">
      <c r="B26" s="290"/>
      <c r="C26" s="291"/>
      <c r="D26" s="291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activeCell="H13" sqref="H13"/>
    </sheetView>
  </sheetViews>
  <sheetFormatPr defaultRowHeight="12.75" x14ac:dyDescent="0.2"/>
  <cols>
    <col min="1" max="1" width="5.83203125" style="361" customWidth="1"/>
    <col min="2" max="2" width="54.83203125" style="229" customWidth="1"/>
    <col min="3" max="4" width="17.6640625" style="229" customWidth="1"/>
    <col min="5" max="256" width="9.33203125" style="229"/>
    <col min="257" max="257" width="5.83203125" style="229" customWidth="1"/>
    <col min="258" max="258" width="54.83203125" style="229" customWidth="1"/>
    <col min="259" max="260" width="17.6640625" style="229" customWidth="1"/>
    <col min="261" max="512" width="9.33203125" style="229"/>
    <col min="513" max="513" width="5.83203125" style="229" customWidth="1"/>
    <col min="514" max="514" width="54.83203125" style="229" customWidth="1"/>
    <col min="515" max="516" width="17.6640625" style="229" customWidth="1"/>
    <col min="517" max="768" width="9.33203125" style="229"/>
    <col min="769" max="769" width="5.83203125" style="229" customWidth="1"/>
    <col min="770" max="770" width="54.83203125" style="229" customWidth="1"/>
    <col min="771" max="772" width="17.6640625" style="229" customWidth="1"/>
    <col min="773" max="1024" width="9.33203125" style="229"/>
    <col min="1025" max="1025" width="5.83203125" style="229" customWidth="1"/>
    <col min="1026" max="1026" width="54.83203125" style="229" customWidth="1"/>
    <col min="1027" max="1028" width="17.6640625" style="229" customWidth="1"/>
    <col min="1029" max="1280" width="9.33203125" style="229"/>
    <col min="1281" max="1281" width="5.83203125" style="229" customWidth="1"/>
    <col min="1282" max="1282" width="54.83203125" style="229" customWidth="1"/>
    <col min="1283" max="1284" width="17.6640625" style="229" customWidth="1"/>
    <col min="1285" max="1536" width="9.33203125" style="229"/>
    <col min="1537" max="1537" width="5.83203125" style="229" customWidth="1"/>
    <col min="1538" max="1538" width="54.83203125" style="229" customWidth="1"/>
    <col min="1539" max="1540" width="17.6640625" style="229" customWidth="1"/>
    <col min="1541" max="1792" width="9.33203125" style="229"/>
    <col min="1793" max="1793" width="5.83203125" style="229" customWidth="1"/>
    <col min="1794" max="1794" width="54.83203125" style="229" customWidth="1"/>
    <col min="1795" max="1796" width="17.6640625" style="229" customWidth="1"/>
    <col min="1797" max="2048" width="9.33203125" style="229"/>
    <col min="2049" max="2049" width="5.83203125" style="229" customWidth="1"/>
    <col min="2050" max="2050" width="54.83203125" style="229" customWidth="1"/>
    <col min="2051" max="2052" width="17.6640625" style="229" customWidth="1"/>
    <col min="2053" max="2304" width="9.33203125" style="229"/>
    <col min="2305" max="2305" width="5.83203125" style="229" customWidth="1"/>
    <col min="2306" max="2306" width="54.83203125" style="229" customWidth="1"/>
    <col min="2307" max="2308" width="17.6640625" style="229" customWidth="1"/>
    <col min="2309" max="2560" width="9.33203125" style="229"/>
    <col min="2561" max="2561" width="5.83203125" style="229" customWidth="1"/>
    <col min="2562" max="2562" width="54.83203125" style="229" customWidth="1"/>
    <col min="2563" max="2564" width="17.6640625" style="229" customWidth="1"/>
    <col min="2565" max="2816" width="9.33203125" style="229"/>
    <col min="2817" max="2817" width="5.83203125" style="229" customWidth="1"/>
    <col min="2818" max="2818" width="54.83203125" style="229" customWidth="1"/>
    <col min="2819" max="2820" width="17.6640625" style="229" customWidth="1"/>
    <col min="2821" max="3072" width="9.33203125" style="229"/>
    <col min="3073" max="3073" width="5.83203125" style="229" customWidth="1"/>
    <col min="3074" max="3074" width="54.83203125" style="229" customWidth="1"/>
    <col min="3075" max="3076" width="17.6640625" style="229" customWidth="1"/>
    <col min="3077" max="3328" width="9.33203125" style="229"/>
    <col min="3329" max="3329" width="5.83203125" style="229" customWidth="1"/>
    <col min="3330" max="3330" width="54.83203125" style="229" customWidth="1"/>
    <col min="3331" max="3332" width="17.6640625" style="229" customWidth="1"/>
    <col min="3333" max="3584" width="9.33203125" style="229"/>
    <col min="3585" max="3585" width="5.83203125" style="229" customWidth="1"/>
    <col min="3586" max="3586" width="54.83203125" style="229" customWidth="1"/>
    <col min="3587" max="3588" width="17.6640625" style="229" customWidth="1"/>
    <col min="3589" max="3840" width="9.33203125" style="229"/>
    <col min="3841" max="3841" width="5.83203125" style="229" customWidth="1"/>
    <col min="3842" max="3842" width="54.83203125" style="229" customWidth="1"/>
    <col min="3843" max="3844" width="17.6640625" style="229" customWidth="1"/>
    <col min="3845" max="4096" width="9.33203125" style="229"/>
    <col min="4097" max="4097" width="5.83203125" style="229" customWidth="1"/>
    <col min="4098" max="4098" width="54.83203125" style="229" customWidth="1"/>
    <col min="4099" max="4100" width="17.6640625" style="229" customWidth="1"/>
    <col min="4101" max="4352" width="9.33203125" style="229"/>
    <col min="4353" max="4353" width="5.83203125" style="229" customWidth="1"/>
    <col min="4354" max="4354" width="54.83203125" style="229" customWidth="1"/>
    <col min="4355" max="4356" width="17.6640625" style="229" customWidth="1"/>
    <col min="4357" max="4608" width="9.33203125" style="229"/>
    <col min="4609" max="4609" width="5.83203125" style="229" customWidth="1"/>
    <col min="4610" max="4610" width="54.83203125" style="229" customWidth="1"/>
    <col min="4611" max="4612" width="17.6640625" style="229" customWidth="1"/>
    <col min="4613" max="4864" width="9.33203125" style="229"/>
    <col min="4865" max="4865" width="5.83203125" style="229" customWidth="1"/>
    <col min="4866" max="4866" width="54.83203125" style="229" customWidth="1"/>
    <col min="4867" max="4868" width="17.6640625" style="229" customWidth="1"/>
    <col min="4869" max="5120" width="9.33203125" style="229"/>
    <col min="5121" max="5121" width="5.83203125" style="229" customWidth="1"/>
    <col min="5122" max="5122" width="54.83203125" style="229" customWidth="1"/>
    <col min="5123" max="5124" width="17.6640625" style="229" customWidth="1"/>
    <col min="5125" max="5376" width="9.33203125" style="229"/>
    <col min="5377" max="5377" width="5.83203125" style="229" customWidth="1"/>
    <col min="5378" max="5378" width="54.83203125" style="229" customWidth="1"/>
    <col min="5379" max="5380" width="17.6640625" style="229" customWidth="1"/>
    <col min="5381" max="5632" width="9.33203125" style="229"/>
    <col min="5633" max="5633" width="5.83203125" style="229" customWidth="1"/>
    <col min="5634" max="5634" width="54.83203125" style="229" customWidth="1"/>
    <col min="5635" max="5636" width="17.6640625" style="229" customWidth="1"/>
    <col min="5637" max="5888" width="9.33203125" style="229"/>
    <col min="5889" max="5889" width="5.83203125" style="229" customWidth="1"/>
    <col min="5890" max="5890" width="54.83203125" style="229" customWidth="1"/>
    <col min="5891" max="5892" width="17.6640625" style="229" customWidth="1"/>
    <col min="5893" max="6144" width="9.33203125" style="229"/>
    <col min="6145" max="6145" width="5.83203125" style="229" customWidth="1"/>
    <col min="6146" max="6146" width="54.83203125" style="229" customWidth="1"/>
    <col min="6147" max="6148" width="17.6640625" style="229" customWidth="1"/>
    <col min="6149" max="6400" width="9.33203125" style="229"/>
    <col min="6401" max="6401" width="5.83203125" style="229" customWidth="1"/>
    <col min="6402" max="6402" width="54.83203125" style="229" customWidth="1"/>
    <col min="6403" max="6404" width="17.6640625" style="229" customWidth="1"/>
    <col min="6405" max="6656" width="9.33203125" style="229"/>
    <col min="6657" max="6657" width="5.83203125" style="229" customWidth="1"/>
    <col min="6658" max="6658" width="54.83203125" style="229" customWidth="1"/>
    <col min="6659" max="6660" width="17.6640625" style="229" customWidth="1"/>
    <col min="6661" max="6912" width="9.33203125" style="229"/>
    <col min="6913" max="6913" width="5.83203125" style="229" customWidth="1"/>
    <col min="6914" max="6914" width="54.83203125" style="229" customWidth="1"/>
    <col min="6915" max="6916" width="17.6640625" style="229" customWidth="1"/>
    <col min="6917" max="7168" width="9.33203125" style="229"/>
    <col min="7169" max="7169" width="5.83203125" style="229" customWidth="1"/>
    <col min="7170" max="7170" width="54.83203125" style="229" customWidth="1"/>
    <col min="7171" max="7172" width="17.6640625" style="229" customWidth="1"/>
    <col min="7173" max="7424" width="9.33203125" style="229"/>
    <col min="7425" max="7425" width="5.83203125" style="229" customWidth="1"/>
    <col min="7426" max="7426" width="54.83203125" style="229" customWidth="1"/>
    <col min="7427" max="7428" width="17.6640625" style="229" customWidth="1"/>
    <col min="7429" max="7680" width="9.33203125" style="229"/>
    <col min="7681" max="7681" width="5.83203125" style="229" customWidth="1"/>
    <col min="7682" max="7682" width="54.83203125" style="229" customWidth="1"/>
    <col min="7683" max="7684" width="17.6640625" style="229" customWidth="1"/>
    <col min="7685" max="7936" width="9.33203125" style="229"/>
    <col min="7937" max="7937" width="5.83203125" style="229" customWidth="1"/>
    <col min="7938" max="7938" width="54.83203125" style="229" customWidth="1"/>
    <col min="7939" max="7940" width="17.6640625" style="229" customWidth="1"/>
    <col min="7941" max="8192" width="9.33203125" style="229"/>
    <col min="8193" max="8193" width="5.83203125" style="229" customWidth="1"/>
    <col min="8194" max="8194" width="54.83203125" style="229" customWidth="1"/>
    <col min="8195" max="8196" width="17.6640625" style="229" customWidth="1"/>
    <col min="8197" max="8448" width="9.33203125" style="229"/>
    <col min="8449" max="8449" width="5.83203125" style="229" customWidth="1"/>
    <col min="8450" max="8450" width="54.83203125" style="229" customWidth="1"/>
    <col min="8451" max="8452" width="17.6640625" style="229" customWidth="1"/>
    <col min="8453" max="8704" width="9.33203125" style="229"/>
    <col min="8705" max="8705" width="5.83203125" style="229" customWidth="1"/>
    <col min="8706" max="8706" width="54.83203125" style="229" customWidth="1"/>
    <col min="8707" max="8708" width="17.6640625" style="229" customWidth="1"/>
    <col min="8709" max="8960" width="9.33203125" style="229"/>
    <col min="8961" max="8961" width="5.83203125" style="229" customWidth="1"/>
    <col min="8962" max="8962" width="54.83203125" style="229" customWidth="1"/>
    <col min="8963" max="8964" width="17.6640625" style="229" customWidth="1"/>
    <col min="8965" max="9216" width="9.33203125" style="229"/>
    <col min="9217" max="9217" width="5.83203125" style="229" customWidth="1"/>
    <col min="9218" max="9218" width="54.83203125" style="229" customWidth="1"/>
    <col min="9219" max="9220" width="17.6640625" style="229" customWidth="1"/>
    <col min="9221" max="9472" width="9.33203125" style="229"/>
    <col min="9473" max="9473" width="5.83203125" style="229" customWidth="1"/>
    <col min="9474" max="9474" width="54.83203125" style="229" customWidth="1"/>
    <col min="9475" max="9476" width="17.6640625" style="229" customWidth="1"/>
    <col min="9477" max="9728" width="9.33203125" style="229"/>
    <col min="9729" max="9729" width="5.83203125" style="229" customWidth="1"/>
    <col min="9730" max="9730" width="54.83203125" style="229" customWidth="1"/>
    <col min="9731" max="9732" width="17.6640625" style="229" customWidth="1"/>
    <col min="9733" max="9984" width="9.33203125" style="229"/>
    <col min="9985" max="9985" width="5.83203125" style="229" customWidth="1"/>
    <col min="9986" max="9986" width="54.83203125" style="229" customWidth="1"/>
    <col min="9987" max="9988" width="17.6640625" style="229" customWidth="1"/>
    <col min="9989" max="10240" width="9.33203125" style="229"/>
    <col min="10241" max="10241" width="5.83203125" style="229" customWidth="1"/>
    <col min="10242" max="10242" width="54.83203125" style="229" customWidth="1"/>
    <col min="10243" max="10244" width="17.6640625" style="229" customWidth="1"/>
    <col min="10245" max="10496" width="9.33203125" style="229"/>
    <col min="10497" max="10497" width="5.83203125" style="229" customWidth="1"/>
    <col min="10498" max="10498" width="54.83203125" style="229" customWidth="1"/>
    <col min="10499" max="10500" width="17.6640625" style="229" customWidth="1"/>
    <col min="10501" max="10752" width="9.33203125" style="229"/>
    <col min="10753" max="10753" width="5.83203125" style="229" customWidth="1"/>
    <col min="10754" max="10754" width="54.83203125" style="229" customWidth="1"/>
    <col min="10755" max="10756" width="17.6640625" style="229" customWidth="1"/>
    <col min="10757" max="11008" width="9.33203125" style="229"/>
    <col min="11009" max="11009" width="5.83203125" style="229" customWidth="1"/>
    <col min="11010" max="11010" width="54.83203125" style="229" customWidth="1"/>
    <col min="11011" max="11012" width="17.6640625" style="229" customWidth="1"/>
    <col min="11013" max="11264" width="9.33203125" style="229"/>
    <col min="11265" max="11265" width="5.83203125" style="229" customWidth="1"/>
    <col min="11266" max="11266" width="54.83203125" style="229" customWidth="1"/>
    <col min="11267" max="11268" width="17.6640625" style="229" customWidth="1"/>
    <col min="11269" max="11520" width="9.33203125" style="229"/>
    <col min="11521" max="11521" width="5.83203125" style="229" customWidth="1"/>
    <col min="11522" max="11522" width="54.83203125" style="229" customWidth="1"/>
    <col min="11523" max="11524" width="17.6640625" style="229" customWidth="1"/>
    <col min="11525" max="11776" width="9.33203125" style="229"/>
    <col min="11777" max="11777" width="5.83203125" style="229" customWidth="1"/>
    <col min="11778" max="11778" width="54.83203125" style="229" customWidth="1"/>
    <col min="11779" max="11780" width="17.6640625" style="229" customWidth="1"/>
    <col min="11781" max="12032" width="9.33203125" style="229"/>
    <col min="12033" max="12033" width="5.83203125" style="229" customWidth="1"/>
    <col min="12034" max="12034" width="54.83203125" style="229" customWidth="1"/>
    <col min="12035" max="12036" width="17.6640625" style="229" customWidth="1"/>
    <col min="12037" max="12288" width="9.33203125" style="229"/>
    <col min="12289" max="12289" width="5.83203125" style="229" customWidth="1"/>
    <col min="12290" max="12290" width="54.83203125" style="229" customWidth="1"/>
    <col min="12291" max="12292" width="17.6640625" style="229" customWidth="1"/>
    <col min="12293" max="12544" width="9.33203125" style="229"/>
    <col min="12545" max="12545" width="5.83203125" style="229" customWidth="1"/>
    <col min="12546" max="12546" width="54.83203125" style="229" customWidth="1"/>
    <col min="12547" max="12548" width="17.6640625" style="229" customWidth="1"/>
    <col min="12549" max="12800" width="9.33203125" style="229"/>
    <col min="12801" max="12801" width="5.83203125" style="229" customWidth="1"/>
    <col min="12802" max="12802" width="54.83203125" style="229" customWidth="1"/>
    <col min="12803" max="12804" width="17.6640625" style="229" customWidth="1"/>
    <col min="12805" max="13056" width="9.33203125" style="229"/>
    <col min="13057" max="13057" width="5.83203125" style="229" customWidth="1"/>
    <col min="13058" max="13058" width="54.83203125" style="229" customWidth="1"/>
    <col min="13059" max="13060" width="17.6640625" style="229" customWidth="1"/>
    <col min="13061" max="13312" width="9.33203125" style="229"/>
    <col min="13313" max="13313" width="5.83203125" style="229" customWidth="1"/>
    <col min="13314" max="13314" width="54.83203125" style="229" customWidth="1"/>
    <col min="13315" max="13316" width="17.6640625" style="229" customWidth="1"/>
    <col min="13317" max="13568" width="9.33203125" style="229"/>
    <col min="13569" max="13569" width="5.83203125" style="229" customWidth="1"/>
    <col min="13570" max="13570" width="54.83203125" style="229" customWidth="1"/>
    <col min="13571" max="13572" width="17.6640625" style="229" customWidth="1"/>
    <col min="13573" max="13824" width="9.33203125" style="229"/>
    <col min="13825" max="13825" width="5.83203125" style="229" customWidth="1"/>
    <col min="13826" max="13826" width="54.83203125" style="229" customWidth="1"/>
    <col min="13827" max="13828" width="17.6640625" style="229" customWidth="1"/>
    <col min="13829" max="14080" width="9.33203125" style="229"/>
    <col min="14081" max="14081" width="5.83203125" style="229" customWidth="1"/>
    <col min="14082" max="14082" width="54.83203125" style="229" customWidth="1"/>
    <col min="14083" max="14084" width="17.6640625" style="229" customWidth="1"/>
    <col min="14085" max="14336" width="9.33203125" style="229"/>
    <col min="14337" max="14337" width="5.83203125" style="229" customWidth="1"/>
    <col min="14338" max="14338" width="54.83203125" style="229" customWidth="1"/>
    <col min="14339" max="14340" width="17.6640625" style="229" customWidth="1"/>
    <col min="14341" max="14592" width="9.33203125" style="229"/>
    <col min="14593" max="14593" width="5.83203125" style="229" customWidth="1"/>
    <col min="14594" max="14594" width="54.83203125" style="229" customWidth="1"/>
    <col min="14595" max="14596" width="17.6640625" style="229" customWidth="1"/>
    <col min="14597" max="14848" width="9.33203125" style="229"/>
    <col min="14849" max="14849" width="5.83203125" style="229" customWidth="1"/>
    <col min="14850" max="14850" width="54.83203125" style="229" customWidth="1"/>
    <col min="14851" max="14852" width="17.6640625" style="229" customWidth="1"/>
    <col min="14853" max="15104" width="9.33203125" style="229"/>
    <col min="15105" max="15105" width="5.83203125" style="229" customWidth="1"/>
    <col min="15106" max="15106" width="54.83203125" style="229" customWidth="1"/>
    <col min="15107" max="15108" width="17.6640625" style="229" customWidth="1"/>
    <col min="15109" max="15360" width="9.33203125" style="229"/>
    <col min="15361" max="15361" width="5.83203125" style="229" customWidth="1"/>
    <col min="15362" max="15362" width="54.83203125" style="229" customWidth="1"/>
    <col min="15363" max="15364" width="17.6640625" style="229" customWidth="1"/>
    <col min="15365" max="15616" width="9.33203125" style="229"/>
    <col min="15617" max="15617" width="5.83203125" style="229" customWidth="1"/>
    <col min="15618" max="15618" width="54.83203125" style="229" customWidth="1"/>
    <col min="15619" max="15620" width="17.6640625" style="229" customWidth="1"/>
    <col min="15621" max="15872" width="9.33203125" style="229"/>
    <col min="15873" max="15873" width="5.83203125" style="229" customWidth="1"/>
    <col min="15874" max="15874" width="54.83203125" style="229" customWidth="1"/>
    <col min="15875" max="15876" width="17.6640625" style="229" customWidth="1"/>
    <col min="15877" max="16128" width="9.33203125" style="229"/>
    <col min="16129" max="16129" width="5.83203125" style="229" customWidth="1"/>
    <col min="16130" max="16130" width="54.83203125" style="229" customWidth="1"/>
    <col min="16131" max="16132" width="17.6640625" style="229" customWidth="1"/>
    <col min="16133" max="16384" width="9.33203125" style="229"/>
  </cols>
  <sheetData>
    <row r="1" spans="1:4" ht="44.25" customHeight="1" x14ac:dyDescent="0.2">
      <c r="A1" s="1366" t="s">
        <v>742</v>
      </c>
      <c r="B1" s="1366"/>
      <c r="C1" s="1366"/>
      <c r="D1" s="1366"/>
    </row>
    <row r="2" spans="1:4" ht="20.25" customHeight="1" x14ac:dyDescent="0.2">
      <c r="A2" s="1367"/>
      <c r="B2" s="1367"/>
      <c r="C2" s="1367"/>
      <c r="D2" s="1367"/>
    </row>
    <row r="3" spans="1:4" ht="20.25" customHeight="1" x14ac:dyDescent="0.2">
      <c r="A3" s="1367"/>
      <c r="B3" s="1367"/>
      <c r="C3" s="1367"/>
      <c r="D3" s="1367"/>
    </row>
    <row r="4" spans="1:4" s="336" customFormat="1" ht="15.75" thickBot="1" x14ac:dyDescent="0.25">
      <c r="A4" s="335"/>
      <c r="D4" s="337" t="s">
        <v>722</v>
      </c>
    </row>
    <row r="5" spans="1:4" s="341" customFormat="1" ht="48" customHeight="1" thickBot="1" x14ac:dyDescent="0.25">
      <c r="A5" s="338" t="s">
        <v>406</v>
      </c>
      <c r="B5" s="339" t="s">
        <v>3</v>
      </c>
      <c r="C5" s="339" t="s">
        <v>542</v>
      </c>
      <c r="D5" s="340" t="s">
        <v>543</v>
      </c>
    </row>
    <row r="6" spans="1:4" s="341" customFormat="1" ht="14.1" customHeight="1" thickBot="1" x14ac:dyDescent="0.25">
      <c r="A6" s="342">
        <v>1</v>
      </c>
      <c r="B6" s="343">
        <v>2</v>
      </c>
      <c r="C6" s="344">
        <v>3</v>
      </c>
      <c r="D6" s="345">
        <v>4</v>
      </c>
    </row>
    <row r="7" spans="1:4" ht="18" customHeight="1" x14ac:dyDescent="0.2">
      <c r="A7" s="346" t="s">
        <v>10</v>
      </c>
      <c r="B7" s="347"/>
      <c r="C7" s="348"/>
      <c r="D7" s="349"/>
    </row>
    <row r="8" spans="1:4" ht="18" customHeight="1" x14ac:dyDescent="0.2">
      <c r="A8" s="350" t="s">
        <v>13</v>
      </c>
      <c r="B8" s="351"/>
      <c r="C8" s="352"/>
      <c r="D8" s="353"/>
    </row>
    <row r="9" spans="1:4" ht="18" customHeight="1" x14ac:dyDescent="0.2">
      <c r="A9" s="350" t="s">
        <v>16</v>
      </c>
      <c r="B9" s="351"/>
      <c r="C9" s="352"/>
      <c r="D9" s="353"/>
    </row>
    <row r="10" spans="1:4" ht="18" customHeight="1" x14ac:dyDescent="0.2">
      <c r="A10" s="350" t="s">
        <v>19</v>
      </c>
      <c r="B10" s="351"/>
      <c r="C10" s="352"/>
      <c r="D10" s="353"/>
    </row>
    <row r="11" spans="1:4" ht="18" customHeight="1" x14ac:dyDescent="0.2">
      <c r="A11" s="350" t="s">
        <v>22</v>
      </c>
      <c r="B11" s="351"/>
      <c r="C11" s="352"/>
      <c r="D11" s="353"/>
    </row>
    <row r="12" spans="1:4" ht="18" customHeight="1" x14ac:dyDescent="0.2">
      <c r="A12" s="350" t="s">
        <v>25</v>
      </c>
      <c r="B12" s="351"/>
      <c r="C12" s="352"/>
      <c r="D12" s="353"/>
    </row>
    <row r="13" spans="1:4" ht="18" customHeight="1" x14ac:dyDescent="0.2">
      <c r="A13" s="354" t="s">
        <v>28</v>
      </c>
      <c r="B13" s="351"/>
      <c r="C13" s="355"/>
      <c r="D13" s="353"/>
    </row>
    <row r="14" spans="1:4" ht="18" customHeight="1" x14ac:dyDescent="0.2">
      <c r="A14" s="354" t="s">
        <v>31</v>
      </c>
      <c r="B14" s="351"/>
      <c r="C14" s="355"/>
      <c r="D14" s="353"/>
    </row>
    <row r="15" spans="1:4" ht="18" customHeight="1" x14ac:dyDescent="0.2">
      <c r="A15" s="354" t="s">
        <v>34</v>
      </c>
      <c r="B15" s="351"/>
      <c r="C15" s="355"/>
      <c r="D15" s="353"/>
    </row>
    <row r="16" spans="1:4" ht="18" customHeight="1" x14ac:dyDescent="0.2">
      <c r="A16" s="354" t="s">
        <v>37</v>
      </c>
      <c r="B16" s="351"/>
      <c r="C16" s="355"/>
      <c r="D16" s="353"/>
    </row>
    <row r="17" spans="1:4" ht="18" customHeight="1" thickBot="1" x14ac:dyDescent="0.25">
      <c r="A17" s="356" t="s">
        <v>39</v>
      </c>
      <c r="B17" s="357" t="s">
        <v>518</v>
      </c>
      <c r="C17" s="358">
        <f>SUM(C7:C16)</f>
        <v>0</v>
      </c>
      <c r="D17" s="359">
        <f>SUM(D7:D16)</f>
        <v>0</v>
      </c>
    </row>
    <row r="18" spans="1:4" ht="25.5" customHeight="1" x14ac:dyDescent="0.2">
      <c r="A18" s="360"/>
      <c r="B18" s="1368"/>
      <c r="C18" s="1368"/>
      <c r="D18" s="1368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E14" sqref="E14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369" t="s">
        <v>743</v>
      </c>
      <c r="B1" s="1370"/>
      <c r="C1" s="1370"/>
      <c r="D1" s="1370"/>
      <c r="E1" s="1370"/>
      <c r="F1" s="1370"/>
      <c r="G1" s="1370"/>
      <c r="H1" s="1370"/>
    </row>
    <row r="2" spans="1:8" ht="12.75" customHeight="1" x14ac:dyDescent="0.2">
      <c r="A2" s="399"/>
      <c r="B2" s="400"/>
      <c r="C2" s="400"/>
      <c r="D2" s="400"/>
      <c r="E2" s="400"/>
      <c r="F2" s="400"/>
      <c r="G2" s="400"/>
      <c r="H2" s="401" t="s">
        <v>566</v>
      </c>
    </row>
    <row r="3" spans="1:8" ht="38.25" x14ac:dyDescent="0.2">
      <c r="A3" s="402" t="s">
        <v>406</v>
      </c>
      <c r="B3" s="403" t="s">
        <v>567</v>
      </c>
      <c r="C3" s="403" t="s">
        <v>571</v>
      </c>
      <c r="D3" s="403" t="s">
        <v>568</v>
      </c>
      <c r="E3" s="403" t="s">
        <v>569</v>
      </c>
      <c r="F3" s="403" t="s">
        <v>570</v>
      </c>
      <c r="G3" s="403" t="s">
        <v>572</v>
      </c>
      <c r="H3" s="404" t="s">
        <v>407</v>
      </c>
    </row>
    <row r="4" spans="1:8" ht="40.9" customHeight="1" x14ac:dyDescent="0.2">
      <c r="A4" s="1247" t="s">
        <v>10</v>
      </c>
      <c r="B4" s="1248" t="s">
        <v>744</v>
      </c>
      <c r="C4" s="1241"/>
      <c r="D4" s="1242">
        <v>4</v>
      </c>
      <c r="E4" s="1242">
        <v>2</v>
      </c>
      <c r="F4" s="1242"/>
      <c r="G4" s="1242"/>
      <c r="H4" s="1243">
        <f>SUM(C4:G4)</f>
        <v>6</v>
      </c>
    </row>
    <row r="5" spans="1:8" ht="33" customHeight="1" x14ac:dyDescent="0.2">
      <c r="A5" s="1249" t="s">
        <v>13</v>
      </c>
      <c r="B5" s="1250" t="s">
        <v>653</v>
      </c>
      <c r="C5" s="1244"/>
      <c r="D5" s="1245">
        <v>2</v>
      </c>
      <c r="E5" s="1245"/>
      <c r="F5" s="1245"/>
      <c r="G5" s="1245">
        <v>8</v>
      </c>
      <c r="H5" s="1246">
        <f t="shared" ref="H5" si="0">SUM(C5:G5)</f>
        <v>10</v>
      </c>
    </row>
    <row r="6" spans="1:8" ht="35.25" customHeight="1" x14ac:dyDescent="0.25">
      <c r="A6" s="405"/>
      <c r="B6" s="406" t="s">
        <v>407</v>
      </c>
      <c r="C6" s="1218">
        <f>C4+C5</f>
        <v>0</v>
      </c>
      <c r="D6" s="1218">
        <f t="shared" ref="D6:H6" si="1">D4+D5</f>
        <v>6</v>
      </c>
      <c r="E6" s="1218">
        <f t="shared" si="1"/>
        <v>2</v>
      </c>
      <c r="F6" s="1218">
        <f t="shared" si="1"/>
        <v>0</v>
      </c>
      <c r="G6" s="1218">
        <f t="shared" si="1"/>
        <v>8</v>
      </c>
      <c r="H6" s="1219">
        <f t="shared" si="1"/>
        <v>16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4" zoomScaleNormal="100" zoomScaleSheetLayoutView="100" workbookViewId="0">
      <selection activeCell="J19" sqref="J19"/>
    </sheetView>
  </sheetViews>
  <sheetFormatPr defaultColWidth="9.33203125" defaultRowHeight="15.75" x14ac:dyDescent="0.25"/>
  <cols>
    <col min="1" max="1" width="6.33203125" style="67" customWidth="1"/>
    <col min="2" max="2" width="75.83203125" style="67" customWidth="1"/>
    <col min="3" max="3" width="11.1640625" style="67" customWidth="1"/>
    <col min="4" max="4" width="13.1640625" style="68" customWidth="1"/>
    <col min="5" max="6" width="12.83203125" style="1" customWidth="1"/>
    <col min="7" max="16384" width="9.33203125" style="1"/>
  </cols>
  <sheetData>
    <row r="1" spans="1:6" ht="60" customHeight="1" x14ac:dyDescent="0.25">
      <c r="A1" s="1269" t="s">
        <v>654</v>
      </c>
      <c r="B1" s="1269"/>
      <c r="C1" s="1269"/>
      <c r="D1" s="1269"/>
      <c r="E1" s="1269"/>
      <c r="F1" s="1269"/>
    </row>
    <row r="2" spans="1:6" ht="15.95" customHeight="1" x14ac:dyDescent="0.25">
      <c r="A2" s="1267" t="s">
        <v>0</v>
      </c>
      <c r="B2" s="1267"/>
      <c r="C2" s="1267"/>
      <c r="D2" s="1267"/>
      <c r="E2" s="1267"/>
      <c r="F2" s="1267"/>
    </row>
    <row r="3" spans="1:6" ht="15.95" customHeight="1" x14ac:dyDescent="0.25">
      <c r="A3" s="1270" t="s">
        <v>1</v>
      </c>
      <c r="B3" s="1270"/>
      <c r="C3" s="1270"/>
      <c r="D3" s="1270"/>
      <c r="E3" s="1270"/>
      <c r="F3" s="1270"/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28" t="s">
        <v>753</v>
      </c>
      <c r="F4" s="105" t="s">
        <v>752</v>
      </c>
    </row>
    <row r="5" spans="1:6" s="7" customFormat="1" ht="12" customHeight="1" x14ac:dyDescent="0.2">
      <c r="A5" s="4" t="s">
        <v>6</v>
      </c>
      <c r="B5" s="5" t="s">
        <v>7</v>
      </c>
      <c r="C5" s="5" t="s">
        <v>8</v>
      </c>
      <c r="D5" s="5" t="s">
        <v>9</v>
      </c>
      <c r="E5" s="665" t="s">
        <v>270</v>
      </c>
      <c r="F5" s="666" t="s">
        <v>464</v>
      </c>
    </row>
    <row r="6" spans="1:6" s="11" customFormat="1" ht="15.75" customHeight="1" x14ac:dyDescent="0.2">
      <c r="A6" s="8" t="s">
        <v>10</v>
      </c>
      <c r="B6" s="9" t="s">
        <v>11</v>
      </c>
      <c r="C6" s="10" t="s">
        <v>12</v>
      </c>
      <c r="D6" s="663">
        <v>44323</v>
      </c>
      <c r="E6" s="664">
        <f>'9.sz.mell.'!G6</f>
        <v>0</v>
      </c>
      <c r="F6" s="674">
        <f>'9.sz.mell.'!H6</f>
        <v>44323</v>
      </c>
    </row>
    <row r="7" spans="1:6" s="11" customFormat="1" ht="15.75" customHeight="1" x14ac:dyDescent="0.2">
      <c r="A7" s="12" t="s">
        <v>13</v>
      </c>
      <c r="B7" s="13" t="s">
        <v>14</v>
      </c>
      <c r="C7" s="14" t="s">
        <v>15</v>
      </c>
      <c r="D7" s="660">
        <v>12542300</v>
      </c>
      <c r="E7" s="661">
        <f>'9.sz.mell.'!G7</f>
        <v>0</v>
      </c>
      <c r="F7" s="675">
        <f>'9.sz.mell.'!H7</f>
        <v>12542300</v>
      </c>
    </row>
    <row r="8" spans="1:6" s="11" customFormat="1" ht="24" customHeight="1" x14ac:dyDescent="0.2">
      <c r="A8" s="12" t="s">
        <v>16</v>
      </c>
      <c r="B8" s="13" t="s">
        <v>17</v>
      </c>
      <c r="C8" s="14" t="s">
        <v>18</v>
      </c>
      <c r="D8" s="660">
        <v>4734700</v>
      </c>
      <c r="E8" s="661">
        <f>'9.sz.mell.'!G8</f>
        <v>0</v>
      </c>
      <c r="F8" s="675">
        <f>'9.sz.mell.'!H8</f>
        <v>4734700</v>
      </c>
    </row>
    <row r="9" spans="1:6" s="11" customFormat="1" ht="15.75" customHeight="1" x14ac:dyDescent="0.2">
      <c r="A9" s="12" t="s">
        <v>19</v>
      </c>
      <c r="B9" s="13" t="s">
        <v>20</v>
      </c>
      <c r="C9" s="14" t="s">
        <v>21</v>
      </c>
      <c r="D9" s="660">
        <v>1200000</v>
      </c>
      <c r="E9" s="661">
        <f>'9.sz.mell.'!G9</f>
        <v>0</v>
      </c>
      <c r="F9" s="675">
        <f>'9.sz.mell.'!H9</f>
        <v>1200000</v>
      </c>
    </row>
    <row r="10" spans="1:6" s="11" customFormat="1" ht="15.75" customHeight="1" x14ac:dyDescent="0.2">
      <c r="A10" s="12" t="s">
        <v>22</v>
      </c>
      <c r="B10" s="13" t="s">
        <v>23</v>
      </c>
      <c r="C10" s="14" t="s">
        <v>24</v>
      </c>
      <c r="D10" s="660"/>
      <c r="E10" s="661">
        <f>'9.sz.mell.'!G10</f>
        <v>107877</v>
      </c>
      <c r="F10" s="675">
        <f>'9.sz.mell.'!H10</f>
        <v>107877</v>
      </c>
    </row>
    <row r="11" spans="1:6" s="11" customFormat="1" ht="15.75" customHeight="1" x14ac:dyDescent="0.2">
      <c r="A11" s="17" t="s">
        <v>25</v>
      </c>
      <c r="B11" s="37" t="s">
        <v>26</v>
      </c>
      <c r="C11" s="18" t="s">
        <v>27</v>
      </c>
      <c r="D11" s="667"/>
      <c r="E11" s="668">
        <f>'9.sz.mell.'!G11</f>
        <v>0</v>
      </c>
      <c r="F11" s="676">
        <f>'9.sz.mell.'!H11</f>
        <v>0</v>
      </c>
    </row>
    <row r="12" spans="1:6" s="11" customFormat="1" ht="15.75" customHeight="1" x14ac:dyDescent="0.2">
      <c r="A12" s="26" t="s">
        <v>28</v>
      </c>
      <c r="B12" s="27" t="s">
        <v>29</v>
      </c>
      <c r="C12" s="28" t="s">
        <v>30</v>
      </c>
      <c r="D12" s="672">
        <f>SUM(D6:D11)</f>
        <v>18521323</v>
      </c>
      <c r="E12" s="672">
        <f t="shared" ref="E12:F12" si="0">SUM(E6:E11)</f>
        <v>107877</v>
      </c>
      <c r="F12" s="659">
        <f t="shared" si="0"/>
        <v>18629200</v>
      </c>
    </row>
    <row r="13" spans="1:6" s="11" customFormat="1" ht="15.75" customHeight="1" x14ac:dyDescent="0.2">
      <c r="A13" s="8" t="s">
        <v>31</v>
      </c>
      <c r="B13" s="9" t="s">
        <v>32</v>
      </c>
      <c r="C13" s="10" t="s">
        <v>33</v>
      </c>
      <c r="D13" s="663"/>
      <c r="E13" s="664">
        <f>'9.sz.mell.'!G13</f>
        <v>0</v>
      </c>
      <c r="F13" s="674">
        <f>'9.sz.mell.'!H13</f>
        <v>0</v>
      </c>
    </row>
    <row r="14" spans="1:6" s="11" customFormat="1" ht="15.75" customHeight="1" x14ac:dyDescent="0.2">
      <c r="A14" s="12" t="s">
        <v>34</v>
      </c>
      <c r="B14" s="13" t="s">
        <v>35</v>
      </c>
      <c r="C14" s="14" t="s">
        <v>36</v>
      </c>
      <c r="D14" s="660">
        <v>8216300</v>
      </c>
      <c r="E14" s="661">
        <f>'9.sz.mell.'!G14</f>
        <v>14305781</v>
      </c>
      <c r="F14" s="675">
        <f>'9.sz.mell.'!H14</f>
        <v>22522081</v>
      </c>
    </row>
    <row r="15" spans="1:6" s="11" customFormat="1" ht="24" customHeight="1" x14ac:dyDescent="0.2">
      <c r="A15" s="12" t="s">
        <v>37</v>
      </c>
      <c r="B15" s="15" t="s">
        <v>38</v>
      </c>
      <c r="C15" s="14" t="s">
        <v>36</v>
      </c>
      <c r="D15" s="660"/>
      <c r="E15" s="661">
        <f>'9.sz.mell.'!G15</f>
        <v>0</v>
      </c>
      <c r="F15" s="675" t="str">
        <f>'9.sz.mell.'!H15</f>
        <v xml:space="preserve"> </v>
      </c>
    </row>
    <row r="16" spans="1:6" s="11" customFormat="1" ht="18.75" customHeight="1" x14ac:dyDescent="0.2">
      <c r="A16" s="12" t="s">
        <v>39</v>
      </c>
      <c r="B16" s="16" t="s">
        <v>40</v>
      </c>
      <c r="C16" s="14" t="s">
        <v>36</v>
      </c>
      <c r="D16" s="660"/>
      <c r="E16" s="661">
        <f>'9.sz.mell.'!G16</f>
        <v>0</v>
      </c>
      <c r="F16" s="675">
        <f>'9.sz.mell.'!H16</f>
        <v>0</v>
      </c>
    </row>
    <row r="17" spans="1:6" s="11" customFormat="1" ht="15.75" customHeight="1" x14ac:dyDescent="0.2">
      <c r="A17" s="12" t="s">
        <v>41</v>
      </c>
      <c r="B17" s="16" t="s">
        <v>42</v>
      </c>
      <c r="C17" s="14" t="s">
        <v>36</v>
      </c>
      <c r="D17" s="660"/>
      <c r="E17" s="661">
        <f>'9.sz.mell.'!G17</f>
        <v>0</v>
      </c>
      <c r="F17" s="675">
        <f>'9.sz.mell.'!H17</f>
        <v>0</v>
      </c>
    </row>
    <row r="18" spans="1:6" s="11" customFormat="1" ht="19.5" customHeight="1" x14ac:dyDescent="0.2">
      <c r="A18" s="12" t="s">
        <v>43</v>
      </c>
      <c r="B18" s="16" t="s">
        <v>44</v>
      </c>
      <c r="C18" s="14" t="s">
        <v>36</v>
      </c>
      <c r="D18" s="660"/>
      <c r="E18" s="661">
        <f>'9.sz.mell.'!G18</f>
        <v>0</v>
      </c>
      <c r="F18" s="675">
        <f>'9.sz.mell.'!H18</f>
        <v>0</v>
      </c>
    </row>
    <row r="19" spans="1:6" s="11" customFormat="1" ht="19.5" customHeight="1" x14ac:dyDescent="0.2">
      <c r="A19" s="12" t="s">
        <v>45</v>
      </c>
      <c r="B19" s="16" t="s">
        <v>46</v>
      </c>
      <c r="C19" s="14" t="s">
        <v>36</v>
      </c>
      <c r="D19" s="660">
        <v>8200000</v>
      </c>
      <c r="E19" s="661">
        <f>'9.sz.mell.'!G19</f>
        <v>0</v>
      </c>
      <c r="F19" s="675">
        <f>'9.sz.mell.'!H19</f>
        <v>8200000</v>
      </c>
    </row>
    <row r="20" spans="1:6" s="11" customFormat="1" ht="24" customHeight="1" x14ac:dyDescent="0.2">
      <c r="A20" s="12" t="s">
        <v>47</v>
      </c>
      <c r="B20" s="16" t="s">
        <v>48</v>
      </c>
      <c r="C20" s="14" t="s">
        <v>36</v>
      </c>
      <c r="D20" s="660">
        <v>16300</v>
      </c>
      <c r="E20" s="661">
        <f>'9.sz.mell.'!G20</f>
        <v>14305781</v>
      </c>
      <c r="F20" s="675">
        <f>'9.sz.mell.'!H20</f>
        <v>14322081</v>
      </c>
    </row>
    <row r="21" spans="1:6" s="11" customFormat="1" ht="24.75" customHeight="1" x14ac:dyDescent="0.2">
      <c r="A21" s="17" t="s">
        <v>49</v>
      </c>
      <c r="B21" s="656" t="s">
        <v>50</v>
      </c>
      <c r="C21" s="18" t="s">
        <v>36</v>
      </c>
      <c r="D21" s="667"/>
      <c r="E21" s="668">
        <f>'9.sz.mell.'!G21</f>
        <v>0</v>
      </c>
      <c r="F21" s="676">
        <f>'9.sz.mell.'!H21</f>
        <v>0</v>
      </c>
    </row>
    <row r="22" spans="1:6" s="11" customFormat="1" ht="18" customHeight="1" x14ac:dyDescent="0.2">
      <c r="A22" s="19" t="s">
        <v>51</v>
      </c>
      <c r="B22" s="20" t="s">
        <v>52</v>
      </c>
      <c r="C22" s="21" t="s">
        <v>53</v>
      </c>
      <c r="D22" s="669">
        <f>D12+D14</f>
        <v>26737623</v>
      </c>
      <c r="E22" s="669">
        <f t="shared" ref="E22:F22" si="1">E12+E14</f>
        <v>14413658</v>
      </c>
      <c r="F22" s="657">
        <f t="shared" si="1"/>
        <v>41151281</v>
      </c>
    </row>
    <row r="23" spans="1:6" s="11" customFormat="1" ht="15.75" customHeight="1" x14ac:dyDescent="0.2">
      <c r="A23" s="8" t="s">
        <v>54</v>
      </c>
      <c r="B23" s="22" t="s">
        <v>55</v>
      </c>
      <c r="C23" s="10" t="s">
        <v>56</v>
      </c>
      <c r="D23" s="663"/>
      <c r="E23" s="664"/>
      <c r="F23" s="674"/>
    </row>
    <row r="24" spans="1:6" s="11" customFormat="1" ht="15.75" customHeight="1" x14ac:dyDescent="0.2">
      <c r="A24" s="12" t="s">
        <v>57</v>
      </c>
      <c r="B24" s="23" t="s">
        <v>58</v>
      </c>
      <c r="C24" s="14" t="s">
        <v>59</v>
      </c>
      <c r="D24" s="660"/>
      <c r="E24" s="661"/>
      <c r="F24" s="675"/>
    </row>
    <row r="25" spans="1:6" s="11" customFormat="1" ht="15.75" customHeight="1" x14ac:dyDescent="0.2">
      <c r="A25" s="12" t="s">
        <v>60</v>
      </c>
      <c r="B25" s="15" t="s">
        <v>61</v>
      </c>
      <c r="C25" s="14" t="s">
        <v>59</v>
      </c>
      <c r="D25" s="660"/>
      <c r="E25" s="661"/>
      <c r="F25" s="675"/>
    </row>
    <row r="26" spans="1:6" s="11" customFormat="1" ht="18.75" customHeight="1" x14ac:dyDescent="0.2">
      <c r="A26" s="12" t="s">
        <v>62</v>
      </c>
      <c r="B26" s="24" t="s">
        <v>63</v>
      </c>
      <c r="C26" s="14" t="s">
        <v>59</v>
      </c>
      <c r="D26" s="660"/>
      <c r="E26" s="661"/>
      <c r="F26" s="675"/>
    </row>
    <row r="27" spans="1:6" s="11" customFormat="1" ht="15.75" customHeight="1" x14ac:dyDescent="0.2">
      <c r="A27" s="12" t="s">
        <v>64</v>
      </c>
      <c r="B27" s="24" t="s">
        <v>65</v>
      </c>
      <c r="C27" s="14" t="s">
        <v>59</v>
      </c>
      <c r="D27" s="660"/>
      <c r="E27" s="661"/>
      <c r="F27" s="675"/>
    </row>
    <row r="28" spans="1:6" s="11" customFormat="1" ht="15.75" customHeight="1" x14ac:dyDescent="0.2">
      <c r="A28" s="12" t="s">
        <v>66</v>
      </c>
      <c r="B28" s="24" t="s">
        <v>67</v>
      </c>
      <c r="C28" s="14" t="s">
        <v>59</v>
      </c>
      <c r="D28" s="660"/>
      <c r="E28" s="661"/>
      <c r="F28" s="675"/>
    </row>
    <row r="29" spans="1:6" s="11" customFormat="1" ht="24.75" customHeight="1" x14ac:dyDescent="0.2">
      <c r="A29" s="12" t="s">
        <v>68</v>
      </c>
      <c r="B29" s="24" t="s">
        <v>69</v>
      </c>
      <c r="C29" s="14" t="s">
        <v>59</v>
      </c>
      <c r="D29" s="660"/>
      <c r="E29" s="661"/>
      <c r="F29" s="675"/>
    </row>
    <row r="30" spans="1:6" s="11" customFormat="1" ht="24" customHeight="1" x14ac:dyDescent="0.2">
      <c r="A30" s="17" t="s">
        <v>70</v>
      </c>
      <c r="B30" s="25" t="s">
        <v>71</v>
      </c>
      <c r="C30" s="18" t="s">
        <v>59</v>
      </c>
      <c r="D30" s="667"/>
      <c r="E30" s="668"/>
      <c r="F30" s="676"/>
    </row>
    <row r="31" spans="1:6" s="11" customFormat="1" ht="22.5" customHeight="1" x14ac:dyDescent="0.2">
      <c r="A31" s="26" t="s">
        <v>72</v>
      </c>
      <c r="B31" s="27" t="s">
        <v>73</v>
      </c>
      <c r="C31" s="28" t="s">
        <v>74</v>
      </c>
      <c r="D31" s="670">
        <f>SUM(D23+D24)</f>
        <v>0</v>
      </c>
      <c r="E31" s="699">
        <v>0</v>
      </c>
      <c r="F31" s="700">
        <v>0</v>
      </c>
    </row>
    <row r="32" spans="1:6" s="11" customFormat="1" ht="14.25" customHeight="1" x14ac:dyDescent="0.2">
      <c r="A32" s="784" t="s">
        <v>75</v>
      </c>
      <c r="B32" s="1155" t="s">
        <v>76</v>
      </c>
      <c r="C32" s="925" t="s">
        <v>77</v>
      </c>
      <c r="D32" s="1156"/>
      <c r="E32" s="1157">
        <f>'9.sz.mell.'!G32</f>
        <v>60000</v>
      </c>
      <c r="F32" s="1158">
        <f>'9.sz.mell.'!H32</f>
        <v>60000</v>
      </c>
    </row>
    <row r="33" spans="1:6" s="11" customFormat="1" ht="14.25" customHeight="1" x14ac:dyDescent="0.2">
      <c r="A33" s="12" t="s">
        <v>78</v>
      </c>
      <c r="B33" s="13" t="s">
        <v>79</v>
      </c>
      <c r="C33" s="14" t="s">
        <v>80</v>
      </c>
      <c r="D33" s="660">
        <f>D34+D36</f>
        <v>6800000</v>
      </c>
      <c r="E33" s="661">
        <f>'9.sz.mell.'!G33</f>
        <v>0</v>
      </c>
      <c r="F33" s="675">
        <f>'9.sz.mell.'!H33</f>
        <v>6800000</v>
      </c>
    </row>
    <row r="34" spans="1:6" s="11" customFormat="1" ht="14.25" customHeight="1" x14ac:dyDescent="0.2">
      <c r="A34" s="12" t="s">
        <v>81</v>
      </c>
      <c r="B34" s="29" t="s">
        <v>82</v>
      </c>
      <c r="C34" s="30" t="s">
        <v>80</v>
      </c>
      <c r="D34" s="660">
        <v>5800000</v>
      </c>
      <c r="E34" s="661">
        <f>'9.sz.mell.'!G34</f>
        <v>0</v>
      </c>
      <c r="F34" s="675">
        <f>'9.sz.mell.'!H34</f>
        <v>5800000</v>
      </c>
    </row>
    <row r="35" spans="1:6" s="11" customFormat="1" ht="14.25" customHeight="1" x14ac:dyDescent="0.2">
      <c r="A35" s="12" t="s">
        <v>83</v>
      </c>
      <c r="B35" s="31" t="s">
        <v>84</v>
      </c>
      <c r="C35" s="30" t="s">
        <v>80</v>
      </c>
      <c r="D35" s="660"/>
      <c r="E35" s="661">
        <f>'9.sz.mell.'!G35</f>
        <v>0</v>
      </c>
      <c r="F35" s="675">
        <f>'9.sz.mell.'!H35</f>
        <v>0</v>
      </c>
    </row>
    <row r="36" spans="1:6" s="11" customFormat="1" ht="14.25" customHeight="1" x14ac:dyDescent="0.2">
      <c r="A36" s="12" t="s">
        <v>85</v>
      </c>
      <c r="B36" s="31" t="s">
        <v>86</v>
      </c>
      <c r="C36" s="30" t="s">
        <v>80</v>
      </c>
      <c r="D36" s="660">
        <v>1000000</v>
      </c>
      <c r="E36" s="661">
        <f>'9.sz.mell.'!G36</f>
        <v>0</v>
      </c>
      <c r="F36" s="675">
        <f>'9.sz.mell.'!H36</f>
        <v>1000000</v>
      </c>
    </row>
    <row r="37" spans="1:6" s="11" customFormat="1" ht="14.25" customHeight="1" x14ac:dyDescent="0.2">
      <c r="A37" s="12" t="s">
        <v>87</v>
      </c>
      <c r="B37" s="32" t="s">
        <v>88</v>
      </c>
      <c r="C37" s="14" t="s">
        <v>89</v>
      </c>
      <c r="D37" s="660">
        <f>D38+D39</f>
        <v>27500000</v>
      </c>
      <c r="E37" s="661">
        <f>'9.sz.mell.'!G37</f>
        <v>0</v>
      </c>
      <c r="F37" s="675">
        <f>'9.sz.mell.'!H37</f>
        <v>27500000</v>
      </c>
    </row>
    <row r="38" spans="1:6" s="11" customFormat="1" ht="14.25" customHeight="1" x14ac:dyDescent="0.2">
      <c r="A38" s="12" t="s">
        <v>90</v>
      </c>
      <c r="B38" s="33" t="s">
        <v>91</v>
      </c>
      <c r="C38" s="30" t="s">
        <v>89</v>
      </c>
      <c r="D38" s="660">
        <v>27500000</v>
      </c>
      <c r="E38" s="661">
        <f>'9.sz.mell.'!G38</f>
        <v>0</v>
      </c>
      <c r="F38" s="675">
        <f>'9.sz.mell.'!H38</f>
        <v>27500000</v>
      </c>
    </row>
    <row r="39" spans="1:6" s="11" customFormat="1" ht="14.25" customHeight="1" x14ac:dyDescent="0.2">
      <c r="A39" s="12" t="s">
        <v>92</v>
      </c>
      <c r="B39" s="33" t="s">
        <v>93</v>
      </c>
      <c r="C39" s="30" t="s">
        <v>89</v>
      </c>
      <c r="D39" s="660"/>
      <c r="E39" s="661">
        <f>'9.sz.mell.'!G39</f>
        <v>0</v>
      </c>
      <c r="F39" s="675">
        <f>'9.sz.mell.'!H39</f>
        <v>0</v>
      </c>
    </row>
    <row r="40" spans="1:6" s="11" customFormat="1" ht="17.25" customHeight="1" x14ac:dyDescent="0.2">
      <c r="A40" s="12" t="s">
        <v>94</v>
      </c>
      <c r="B40" s="34" t="s">
        <v>95</v>
      </c>
      <c r="C40" s="14" t="s">
        <v>96</v>
      </c>
      <c r="D40" s="660">
        <v>1200000</v>
      </c>
      <c r="E40" s="661">
        <f>'9.sz.mell.'!G40</f>
        <v>500000</v>
      </c>
      <c r="F40" s="675">
        <f>'9.sz.mell.'!H40</f>
        <v>1700000</v>
      </c>
    </row>
    <row r="41" spans="1:6" s="11" customFormat="1" ht="17.25" customHeight="1" x14ac:dyDescent="0.2">
      <c r="A41" s="12" t="s">
        <v>97</v>
      </c>
      <c r="B41" s="32" t="s">
        <v>98</v>
      </c>
      <c r="C41" s="14" t="s">
        <v>99</v>
      </c>
      <c r="D41" s="660"/>
      <c r="E41" s="661">
        <f>'9.sz.mell.'!G41</f>
        <v>0</v>
      </c>
      <c r="F41" s="675">
        <f>'9.sz.mell.'!H41</f>
        <v>0</v>
      </c>
    </row>
    <row r="42" spans="1:6" s="11" customFormat="1" ht="14.25" customHeight="1" x14ac:dyDescent="0.2">
      <c r="A42" s="12" t="s">
        <v>100</v>
      </c>
      <c r="B42" s="33" t="s">
        <v>101</v>
      </c>
      <c r="C42" s="30" t="s">
        <v>99</v>
      </c>
      <c r="D42" s="660"/>
      <c r="E42" s="661">
        <f>'9.sz.mell.'!G42</f>
        <v>0</v>
      </c>
      <c r="F42" s="675">
        <f>'9.sz.mell.'!H42</f>
        <v>0</v>
      </c>
    </row>
    <row r="43" spans="1:6" s="11" customFormat="1" ht="14.25" customHeight="1" x14ac:dyDescent="0.2">
      <c r="A43" s="12" t="s">
        <v>102</v>
      </c>
      <c r="B43" s="33" t="s">
        <v>103</v>
      </c>
      <c r="C43" s="30" t="s">
        <v>99</v>
      </c>
      <c r="D43" s="660"/>
      <c r="E43" s="661">
        <f>'9.sz.mell.'!G43</f>
        <v>0</v>
      </c>
      <c r="F43" s="675">
        <f>'9.sz.mell.'!H43</f>
        <v>0</v>
      </c>
    </row>
    <row r="44" spans="1:6" s="11" customFormat="1" ht="14.25" customHeight="1" x14ac:dyDescent="0.2">
      <c r="A44" s="1159" t="s">
        <v>104</v>
      </c>
      <c r="B44" s="1160" t="s">
        <v>105</v>
      </c>
      <c r="C44" s="1161" t="s">
        <v>106</v>
      </c>
      <c r="D44" s="1162"/>
      <c r="E44" s="1163">
        <f>'9.sz.mell.'!G44</f>
        <v>148136</v>
      </c>
      <c r="F44" s="1164">
        <f>'9.sz.mell.'!H44</f>
        <v>148136</v>
      </c>
    </row>
    <row r="45" spans="1:6" s="11" customFormat="1" ht="17.25" customHeight="1" x14ac:dyDescent="0.2">
      <c r="A45" s="26" t="s">
        <v>107</v>
      </c>
      <c r="B45" s="27" t="s">
        <v>108</v>
      </c>
      <c r="C45" s="28" t="s">
        <v>109</v>
      </c>
      <c r="D45" s="670">
        <f>D32+D33+D37+D40+D41+D44</f>
        <v>35500000</v>
      </c>
      <c r="E45" s="670">
        <f t="shared" ref="E45:F45" si="2">E32+E33+E37+E40+E41+E44</f>
        <v>708136</v>
      </c>
      <c r="F45" s="658">
        <f t="shared" si="2"/>
        <v>36208136</v>
      </c>
    </row>
    <row r="46" spans="1:6" s="11" customFormat="1" ht="14.25" customHeight="1" x14ac:dyDescent="0.2">
      <c r="A46" s="8" t="s">
        <v>110</v>
      </c>
      <c r="B46" s="22" t="s">
        <v>111</v>
      </c>
      <c r="C46" s="40" t="s">
        <v>112</v>
      </c>
      <c r="D46" s="663">
        <v>9494898</v>
      </c>
      <c r="E46" s="664">
        <f>'9.sz.mell.'!G46+'10.sz.mell'!G16</f>
        <v>200000</v>
      </c>
      <c r="F46" s="674">
        <f>'9.sz.mell.'!H46+'10.sz.mell'!H16</f>
        <v>9694898</v>
      </c>
    </row>
    <row r="47" spans="1:6" s="11" customFormat="1" ht="14.25" customHeight="1" x14ac:dyDescent="0.2">
      <c r="A47" s="12" t="s">
        <v>113</v>
      </c>
      <c r="B47" s="23" t="s">
        <v>114</v>
      </c>
      <c r="C47" s="36" t="s">
        <v>115</v>
      </c>
      <c r="D47" s="660">
        <v>2070000</v>
      </c>
      <c r="E47" s="661">
        <f>'9.sz.mell.'!G47+'10.sz.mell'!G17</f>
        <v>-100000</v>
      </c>
      <c r="F47" s="675">
        <f>'9.sz.mell.'!H47+'10.sz.mell'!H17</f>
        <v>1970000</v>
      </c>
    </row>
    <row r="48" spans="1:6" s="11" customFormat="1" ht="14.25" customHeight="1" x14ac:dyDescent="0.2">
      <c r="A48" s="12" t="s">
        <v>116</v>
      </c>
      <c r="B48" s="23" t="s">
        <v>117</v>
      </c>
      <c r="C48" s="36" t="s">
        <v>118</v>
      </c>
      <c r="D48" s="660">
        <v>2400000</v>
      </c>
      <c r="E48" s="661">
        <f>'9.sz.mell.'!G48+'10.sz.mell'!G18</f>
        <v>0</v>
      </c>
      <c r="F48" s="675">
        <f>'9.sz.mell.'!H48+'10.sz.mell'!H18</f>
        <v>2400000</v>
      </c>
    </row>
    <row r="49" spans="1:6" s="11" customFormat="1" ht="14.25" customHeight="1" x14ac:dyDescent="0.2">
      <c r="A49" s="12" t="s">
        <v>119</v>
      </c>
      <c r="B49" s="23" t="s">
        <v>120</v>
      </c>
      <c r="C49" s="36" t="s">
        <v>121</v>
      </c>
      <c r="D49" s="660"/>
      <c r="E49" s="661">
        <f>'9.sz.mell.'!G49+'10.sz.mell'!G19</f>
        <v>0</v>
      </c>
      <c r="F49" s="675">
        <f>'9.sz.mell.'!H49+'10.sz.mell'!H19</f>
        <v>0</v>
      </c>
    </row>
    <row r="50" spans="1:6" s="11" customFormat="1" ht="14.25" customHeight="1" x14ac:dyDescent="0.2">
      <c r="A50" s="12" t="s">
        <v>122</v>
      </c>
      <c r="B50" s="23" t="s">
        <v>123</v>
      </c>
      <c r="C50" s="36" t="s">
        <v>124</v>
      </c>
      <c r="D50" s="660"/>
      <c r="E50" s="661">
        <f>'9.sz.mell.'!G50+'10.sz.mell'!G20</f>
        <v>0</v>
      </c>
      <c r="F50" s="675">
        <f>'9.sz.mell.'!H50+'10.sz.mell'!H20</f>
        <v>0</v>
      </c>
    </row>
    <row r="51" spans="1:6" s="11" customFormat="1" ht="14.25" customHeight="1" x14ac:dyDescent="0.2">
      <c r="A51" s="12" t="s">
        <v>125</v>
      </c>
      <c r="B51" s="23" t="s">
        <v>126</v>
      </c>
      <c r="C51" s="36" t="s">
        <v>127</v>
      </c>
      <c r="D51" s="660">
        <v>600000</v>
      </c>
      <c r="E51" s="661">
        <f>'9.sz.mell.'!G51+'10.sz.mell'!G21</f>
        <v>0</v>
      </c>
      <c r="F51" s="675">
        <f>'9.sz.mell.'!H51+'10.sz.mell'!H21</f>
        <v>600000</v>
      </c>
    </row>
    <row r="52" spans="1:6" s="11" customFormat="1" ht="14.25" customHeight="1" x14ac:dyDescent="0.2">
      <c r="A52" s="12" t="s">
        <v>128</v>
      </c>
      <c r="B52" s="23" t="s">
        <v>129</v>
      </c>
      <c r="C52" s="36" t="s">
        <v>130</v>
      </c>
      <c r="D52" s="660">
        <v>2241000</v>
      </c>
      <c r="E52" s="661">
        <f>'9.sz.mell.'!G52+'10.sz.mell'!G22</f>
        <v>0</v>
      </c>
      <c r="F52" s="675">
        <f>'9.sz.mell.'!H52+'10.sz.mell'!H22</f>
        <v>2241000</v>
      </c>
    </row>
    <row r="53" spans="1:6" s="11" customFormat="1" ht="14.25" customHeight="1" x14ac:dyDescent="0.2">
      <c r="A53" s="12" t="s">
        <v>131</v>
      </c>
      <c r="B53" s="23" t="s">
        <v>132</v>
      </c>
      <c r="C53" s="36" t="s">
        <v>133</v>
      </c>
      <c r="D53" s="660"/>
      <c r="E53" s="661">
        <f>'9.sz.mell.'!G53+'10.sz.mell'!G23</f>
        <v>3100</v>
      </c>
      <c r="F53" s="675">
        <f>'9.sz.mell.'!H53+'10.sz.mell'!H23</f>
        <v>3100</v>
      </c>
    </row>
    <row r="54" spans="1:6" s="11" customFormat="1" ht="14.25" customHeight="1" x14ac:dyDescent="0.2">
      <c r="A54" s="12" t="s">
        <v>134</v>
      </c>
      <c r="B54" s="23" t="s">
        <v>135</v>
      </c>
      <c r="C54" s="36" t="s">
        <v>136</v>
      </c>
      <c r="D54" s="660"/>
      <c r="E54" s="661">
        <f>'9.sz.mell.'!G54+'10.sz.mell'!G24</f>
        <v>0</v>
      </c>
      <c r="F54" s="675">
        <f>'9.sz.mell.'!H54+'10.sz.mell'!H24</f>
        <v>0</v>
      </c>
    </row>
    <row r="55" spans="1:6" s="11" customFormat="1" ht="14.25" customHeight="1" x14ac:dyDescent="0.2">
      <c r="A55" s="12" t="s">
        <v>137</v>
      </c>
      <c r="B55" s="23" t="s">
        <v>138</v>
      </c>
      <c r="C55" s="36" t="s">
        <v>139</v>
      </c>
      <c r="D55" s="660"/>
      <c r="E55" s="661">
        <f>'9.sz.mell.'!G55+'10.sz.mell'!G25</f>
        <v>0</v>
      </c>
      <c r="F55" s="675">
        <f>'9.sz.mell.'!H55+'10.sz.mell'!H25</f>
        <v>0</v>
      </c>
    </row>
    <row r="56" spans="1:6" s="11" customFormat="1" ht="14.25" customHeight="1" x14ac:dyDescent="0.2">
      <c r="A56" s="17" t="s">
        <v>140</v>
      </c>
      <c r="B56" s="37" t="s">
        <v>141</v>
      </c>
      <c r="C56" s="35" t="s">
        <v>142</v>
      </c>
      <c r="D56" s="667"/>
      <c r="E56" s="668">
        <f>'9.sz.mell.'!G56+'10.sz.mell'!G26</f>
        <v>300500</v>
      </c>
      <c r="F56" s="676">
        <f>'9.sz.mell.'!H56+'10.sz.mell'!H26</f>
        <v>300500</v>
      </c>
    </row>
    <row r="57" spans="1:6" s="11" customFormat="1" ht="15.75" customHeight="1" x14ac:dyDescent="0.2">
      <c r="A57" s="19" t="s">
        <v>143</v>
      </c>
      <c r="B57" s="38" t="s">
        <v>144</v>
      </c>
      <c r="C57" s="21" t="s">
        <v>145</v>
      </c>
      <c r="D57" s="672">
        <f>SUM(D46:D56)</f>
        <v>16805898</v>
      </c>
      <c r="E57" s="672">
        <f t="shared" ref="E57:F57" si="3">SUM(E46:E56)</f>
        <v>403600</v>
      </c>
      <c r="F57" s="659">
        <f t="shared" si="3"/>
        <v>17209498</v>
      </c>
    </row>
    <row r="58" spans="1:6" s="11" customFormat="1" ht="14.25" customHeight="1" x14ac:dyDescent="0.2">
      <c r="A58" s="39" t="s">
        <v>146</v>
      </c>
      <c r="B58" s="22" t="s">
        <v>147</v>
      </c>
      <c r="C58" s="40" t="s">
        <v>148</v>
      </c>
      <c r="D58" s="671"/>
      <c r="E58" s="664">
        <f>'9.sz.mell.'!G58</f>
        <v>0</v>
      </c>
      <c r="F58" s="674">
        <f>'9.sz.mell.'!H58</f>
        <v>0</v>
      </c>
    </row>
    <row r="59" spans="1:6" s="11" customFormat="1" ht="14.25" customHeight="1" x14ac:dyDescent="0.2">
      <c r="A59" s="41" t="s">
        <v>149</v>
      </c>
      <c r="B59" s="23" t="s">
        <v>150</v>
      </c>
      <c r="C59" s="36" t="s">
        <v>151</v>
      </c>
      <c r="D59" s="662"/>
      <c r="E59" s="661">
        <f>'9.sz.mell.'!G59</f>
        <v>60000</v>
      </c>
      <c r="F59" s="675">
        <f>'9.sz.mell.'!H59</f>
        <v>60000</v>
      </c>
    </row>
    <row r="60" spans="1:6" s="11" customFormat="1" ht="14.25" customHeight="1" x14ac:dyDescent="0.2">
      <c r="A60" s="41" t="s">
        <v>152</v>
      </c>
      <c r="B60" s="23" t="s">
        <v>153</v>
      </c>
      <c r="C60" s="36" t="s">
        <v>154</v>
      </c>
      <c r="D60" s="662"/>
      <c r="E60" s="661">
        <f>'9.sz.mell.'!G60</f>
        <v>0</v>
      </c>
      <c r="F60" s="675">
        <f>'9.sz.mell.'!H60</f>
        <v>0</v>
      </c>
    </row>
    <row r="61" spans="1:6" s="11" customFormat="1" ht="14.25" customHeight="1" x14ac:dyDescent="0.2">
      <c r="A61" s="41" t="s">
        <v>155</v>
      </c>
      <c r="B61" s="23" t="s">
        <v>156</v>
      </c>
      <c r="C61" s="36" t="s">
        <v>157</v>
      </c>
      <c r="D61" s="662"/>
      <c r="E61" s="661">
        <f>'9.sz.mell.'!G61</f>
        <v>0</v>
      </c>
      <c r="F61" s="675">
        <f>'9.sz.mell.'!H61</f>
        <v>0</v>
      </c>
    </row>
    <row r="62" spans="1:6" s="11" customFormat="1" ht="14.25" customHeight="1" x14ac:dyDescent="0.2">
      <c r="A62" s="42" t="s">
        <v>158</v>
      </c>
      <c r="B62" s="37" t="s">
        <v>159</v>
      </c>
      <c r="C62" s="35" t="s">
        <v>160</v>
      </c>
      <c r="D62" s="673"/>
      <c r="E62" s="668">
        <f>'9.sz.mell.'!G62</f>
        <v>0</v>
      </c>
      <c r="F62" s="676">
        <f>'9.sz.mell.'!H62</f>
        <v>0</v>
      </c>
    </row>
    <row r="63" spans="1:6" s="11" customFormat="1" ht="14.25" customHeight="1" x14ac:dyDescent="0.2">
      <c r="A63" s="26" t="s">
        <v>161</v>
      </c>
      <c r="B63" s="38" t="s">
        <v>162</v>
      </c>
      <c r="C63" s="43" t="s">
        <v>163</v>
      </c>
      <c r="D63" s="669">
        <v>0</v>
      </c>
      <c r="E63" s="669">
        <f>E58+E59+E60+E61+E62</f>
        <v>60000</v>
      </c>
      <c r="F63" s="657">
        <f>F58+F59+F60+F61+F62</f>
        <v>60000</v>
      </c>
    </row>
    <row r="64" spans="1:6" s="11" customFormat="1" ht="16.5" customHeight="1" x14ac:dyDescent="0.2">
      <c r="A64" s="8" t="s">
        <v>164</v>
      </c>
      <c r="B64" s="9" t="s">
        <v>165</v>
      </c>
      <c r="C64" s="10" t="s">
        <v>166</v>
      </c>
      <c r="D64" s="663"/>
      <c r="E64" s="664">
        <f>'9.sz.mell.'!G64</f>
        <v>750000</v>
      </c>
      <c r="F64" s="674">
        <f>'9.sz.mell.'!H64</f>
        <v>750000</v>
      </c>
    </row>
    <row r="65" spans="1:6" s="11" customFormat="1" ht="17.25" customHeight="1" x14ac:dyDescent="0.2">
      <c r="A65" s="17" t="s">
        <v>167</v>
      </c>
      <c r="B65" s="37" t="s">
        <v>168</v>
      </c>
      <c r="C65" s="18" t="s">
        <v>169</v>
      </c>
      <c r="D65" s="667">
        <v>1607479</v>
      </c>
      <c r="E65" s="668">
        <f>'9.sz.mell.'!G65</f>
        <v>0</v>
      </c>
      <c r="F65" s="676">
        <f>'9.sz.mell.'!H65</f>
        <v>1607479</v>
      </c>
    </row>
    <row r="66" spans="1:6" s="11" customFormat="1" ht="17.25" customHeight="1" x14ac:dyDescent="0.2">
      <c r="A66" s="26" t="s">
        <v>170</v>
      </c>
      <c r="B66" s="20" t="s">
        <v>171</v>
      </c>
      <c r="C66" s="21" t="s">
        <v>172</v>
      </c>
      <c r="D66" s="669">
        <f>SUM(D64:D65)</f>
        <v>1607479</v>
      </c>
      <c r="E66" s="669">
        <f t="shared" ref="E66:F66" si="4">SUM(E64:E65)</f>
        <v>750000</v>
      </c>
      <c r="F66" s="657">
        <f t="shared" si="4"/>
        <v>2357479</v>
      </c>
    </row>
    <row r="67" spans="1:6" s="11" customFormat="1" ht="16.5" customHeight="1" x14ac:dyDescent="0.2">
      <c r="A67" s="8" t="s">
        <v>173</v>
      </c>
      <c r="B67" s="9" t="s">
        <v>174</v>
      </c>
      <c r="C67" s="10" t="s">
        <v>175</v>
      </c>
      <c r="D67" s="671"/>
      <c r="E67" s="664"/>
      <c r="F67" s="674"/>
    </row>
    <row r="68" spans="1:6" s="11" customFormat="1" ht="14.25" customHeight="1" x14ac:dyDescent="0.2">
      <c r="A68" s="17" t="s">
        <v>176</v>
      </c>
      <c r="B68" s="37" t="s">
        <v>177</v>
      </c>
      <c r="C68" s="18" t="s">
        <v>178</v>
      </c>
      <c r="D68" s="673"/>
      <c r="E68" s="668"/>
      <c r="F68" s="676"/>
    </row>
    <row r="69" spans="1:6" s="11" customFormat="1" ht="15.75" customHeight="1" x14ac:dyDescent="0.2">
      <c r="A69" s="26" t="s">
        <v>179</v>
      </c>
      <c r="B69" s="20" t="s">
        <v>180</v>
      </c>
      <c r="C69" s="21" t="s">
        <v>181</v>
      </c>
      <c r="D69" s="672">
        <f>SUM(D67:D68)</f>
        <v>0</v>
      </c>
      <c r="E69" s="672">
        <f t="shared" ref="E69:F69" si="5">SUM(E67:E68)</f>
        <v>0</v>
      </c>
      <c r="F69" s="659">
        <f t="shared" si="5"/>
        <v>0</v>
      </c>
    </row>
    <row r="70" spans="1:6" s="11" customFormat="1" ht="21" customHeight="1" x14ac:dyDescent="0.2">
      <c r="A70" s="26" t="s">
        <v>182</v>
      </c>
      <c r="B70" s="647" t="s">
        <v>183</v>
      </c>
      <c r="C70" s="44" t="s">
        <v>184</v>
      </c>
      <c r="D70" s="670">
        <f>SUM(D22+D31+D45+D57+D63+D66+D69)</f>
        <v>80651000</v>
      </c>
      <c r="E70" s="670">
        <f t="shared" ref="E70:F70" si="6">SUM(E22+E31+E45+E57+E63+E66+E69)</f>
        <v>16335394</v>
      </c>
      <c r="F70" s="658">
        <f t="shared" si="6"/>
        <v>96986394</v>
      </c>
    </row>
    <row r="71" spans="1:6" s="11" customFormat="1" ht="14.25" customHeight="1" x14ac:dyDescent="0.2">
      <c r="A71" s="8" t="s">
        <v>185</v>
      </c>
      <c r="B71" s="9" t="s">
        <v>186</v>
      </c>
      <c r="C71" s="10" t="s">
        <v>187</v>
      </c>
      <c r="D71" s="663"/>
      <c r="E71" s="664"/>
      <c r="F71" s="674"/>
    </row>
    <row r="72" spans="1:6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60">
        <f>D73+D74</f>
        <v>58000000</v>
      </c>
      <c r="E72" s="661">
        <f>'9.sz.mell.'!G72+'10.sz.mell'!G32</f>
        <v>1856910</v>
      </c>
      <c r="F72" s="675">
        <f>'9.sz.mell.'!H72+'10.sz.mell'!H32</f>
        <v>59856910</v>
      </c>
    </row>
    <row r="73" spans="1:6" s="11" customFormat="1" ht="14.25" customHeight="1" x14ac:dyDescent="0.2">
      <c r="A73" s="12" t="s">
        <v>191</v>
      </c>
      <c r="B73" s="45" t="s">
        <v>192</v>
      </c>
      <c r="C73" s="30" t="s">
        <v>193</v>
      </c>
      <c r="D73" s="660">
        <v>58000000</v>
      </c>
      <c r="E73" s="661">
        <f>'9.sz.mell.'!G73+'10.sz.mell'!G33</f>
        <v>1856910</v>
      </c>
      <c r="F73" s="675">
        <f>'9.sz.mell.'!H73+'10.sz.mell'!H33</f>
        <v>59856910</v>
      </c>
    </row>
    <row r="74" spans="1:6" s="11" customFormat="1" ht="14.25" customHeight="1" x14ac:dyDescent="0.2">
      <c r="A74" s="12" t="s">
        <v>194</v>
      </c>
      <c r="B74" s="45" t="s">
        <v>195</v>
      </c>
      <c r="C74" s="30" t="s">
        <v>196</v>
      </c>
      <c r="D74" s="660"/>
      <c r="E74" s="661"/>
      <c r="F74" s="675"/>
    </row>
    <row r="75" spans="1:6" s="11" customFormat="1" ht="14.25" customHeight="1" x14ac:dyDescent="0.2">
      <c r="A75" s="17" t="s">
        <v>197</v>
      </c>
      <c r="B75" s="37" t="s">
        <v>638</v>
      </c>
      <c r="C75" s="18" t="s">
        <v>639</v>
      </c>
      <c r="D75" s="667"/>
      <c r="E75" s="668"/>
      <c r="F75" s="676"/>
    </row>
    <row r="76" spans="1:6" s="11" customFormat="1" ht="14.25" customHeight="1" x14ac:dyDescent="0.2">
      <c r="A76" s="26" t="s">
        <v>200</v>
      </c>
      <c r="B76" s="46" t="s">
        <v>643</v>
      </c>
      <c r="C76" s="47" t="s">
        <v>199</v>
      </c>
      <c r="D76" s="670">
        <f>D71+D72+D75</f>
        <v>58000000</v>
      </c>
      <c r="E76" s="670">
        <f t="shared" ref="E76:F76" si="7">E71+E72+E75</f>
        <v>1856910</v>
      </c>
      <c r="F76" s="658">
        <f t="shared" si="7"/>
        <v>59856910</v>
      </c>
    </row>
    <row r="77" spans="1:6" s="11" customFormat="1" ht="18.75" customHeight="1" x14ac:dyDescent="0.2">
      <c r="A77" s="26" t="s">
        <v>640</v>
      </c>
      <c r="B77" s="646" t="s">
        <v>641</v>
      </c>
      <c r="C77" s="47" t="s">
        <v>642</v>
      </c>
      <c r="D77" s="670">
        <f>D70+D76</f>
        <v>138651000</v>
      </c>
      <c r="E77" s="670">
        <f t="shared" ref="E77:F77" si="8">E70+E76</f>
        <v>18192304</v>
      </c>
      <c r="F77" s="658">
        <f t="shared" si="8"/>
        <v>156843304</v>
      </c>
    </row>
    <row r="78" spans="1:6" ht="17.25" customHeight="1" x14ac:dyDescent="0.25">
      <c r="A78" s="1267"/>
      <c r="B78" s="1267"/>
      <c r="C78" s="1267"/>
      <c r="D78" s="1267"/>
    </row>
    <row r="79" spans="1:6" s="48" customFormat="1" ht="16.5" customHeight="1" x14ac:dyDescent="0.25">
      <c r="A79" s="1271" t="s">
        <v>202</v>
      </c>
      <c r="B79" s="1271"/>
      <c r="C79" s="1271"/>
      <c r="D79" s="1271"/>
      <c r="E79" s="1271"/>
      <c r="F79" s="1271"/>
    </row>
    <row r="80" spans="1:6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  <c r="E80" s="650" t="s">
        <v>753</v>
      </c>
      <c r="F80" s="235" t="s">
        <v>752</v>
      </c>
    </row>
    <row r="81" spans="1:6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  <c r="E81" s="651" t="s">
        <v>270</v>
      </c>
      <c r="F81" s="649" t="s">
        <v>464</v>
      </c>
    </row>
    <row r="82" spans="1:6" ht="15.75" customHeight="1" x14ac:dyDescent="0.25">
      <c r="A82" s="39" t="s">
        <v>10</v>
      </c>
      <c r="B82" s="49" t="s">
        <v>204</v>
      </c>
      <c r="C82" s="50" t="s">
        <v>205</v>
      </c>
      <c r="D82" s="368">
        <v>26885422</v>
      </c>
      <c r="E82" s="679">
        <v>7950794</v>
      </c>
      <c r="F82" s="685">
        <f>D82+E82</f>
        <v>34836216</v>
      </c>
    </row>
    <row r="83" spans="1:6" ht="15.75" customHeight="1" x14ac:dyDescent="0.25">
      <c r="A83" s="41" t="s">
        <v>13</v>
      </c>
      <c r="B83" s="51" t="s">
        <v>206</v>
      </c>
      <c r="C83" s="52" t="s">
        <v>207</v>
      </c>
      <c r="D83" s="373">
        <v>5797642</v>
      </c>
      <c r="E83" s="677">
        <v>866818</v>
      </c>
      <c r="F83" s="686">
        <f t="shared" ref="F83:F95" si="9">D83+E83</f>
        <v>6664460</v>
      </c>
    </row>
    <row r="84" spans="1:6" ht="15.75" customHeight="1" x14ac:dyDescent="0.25">
      <c r="A84" s="41" t="s">
        <v>16</v>
      </c>
      <c r="B84" s="51" t="s">
        <v>208</v>
      </c>
      <c r="C84" s="52" t="s">
        <v>209</v>
      </c>
      <c r="D84" s="373">
        <v>37040874</v>
      </c>
      <c r="E84" s="677">
        <v>6585814</v>
      </c>
      <c r="F84" s="686">
        <f t="shared" si="9"/>
        <v>43626688</v>
      </c>
    </row>
    <row r="85" spans="1:6" ht="15.75" customHeight="1" x14ac:dyDescent="0.25">
      <c r="A85" s="41" t="s">
        <v>19</v>
      </c>
      <c r="B85" s="51" t="s">
        <v>210</v>
      </c>
      <c r="C85" s="52" t="s">
        <v>211</v>
      </c>
      <c r="D85" s="373">
        <v>1693420</v>
      </c>
      <c r="E85" s="678">
        <v>400000</v>
      </c>
      <c r="F85" s="686">
        <f t="shared" si="9"/>
        <v>2093420</v>
      </c>
    </row>
    <row r="86" spans="1:6" ht="15.75" customHeight="1" x14ac:dyDescent="0.25">
      <c r="A86" s="41" t="s">
        <v>22</v>
      </c>
      <c r="B86" s="51" t="s">
        <v>212</v>
      </c>
      <c r="C86" s="52" t="s">
        <v>213</v>
      </c>
      <c r="D86" s="373">
        <f>D90+D92+D93+D87</f>
        <v>21460000</v>
      </c>
      <c r="E86" s="677">
        <v>2321878</v>
      </c>
      <c r="F86" s="686">
        <f t="shared" si="9"/>
        <v>23781878</v>
      </c>
    </row>
    <row r="87" spans="1:6" ht="15.75" customHeight="1" x14ac:dyDescent="0.25">
      <c r="A87" s="41" t="s">
        <v>25</v>
      </c>
      <c r="B87" s="51" t="s">
        <v>214</v>
      </c>
      <c r="C87" s="52" t="s">
        <v>215</v>
      </c>
      <c r="D87" s="373">
        <v>194000</v>
      </c>
      <c r="E87" s="677">
        <v>74000</v>
      </c>
      <c r="F87" s="686">
        <f t="shared" si="9"/>
        <v>268000</v>
      </c>
    </row>
    <row r="88" spans="1:6" ht="15.75" customHeight="1" x14ac:dyDescent="0.25">
      <c r="A88" s="41" t="s">
        <v>28</v>
      </c>
      <c r="B88" s="53" t="s">
        <v>216</v>
      </c>
      <c r="C88" s="70" t="s">
        <v>217</v>
      </c>
      <c r="D88" s="373"/>
      <c r="E88" s="677"/>
      <c r="F88" s="686">
        <f t="shared" si="9"/>
        <v>0</v>
      </c>
    </row>
    <row r="89" spans="1:6" ht="15.75" customHeight="1" x14ac:dyDescent="0.25">
      <c r="A89" s="41" t="s">
        <v>31</v>
      </c>
      <c r="B89" s="53" t="s">
        <v>218</v>
      </c>
      <c r="C89" s="70" t="s">
        <v>219</v>
      </c>
      <c r="D89" s="373"/>
      <c r="E89" s="677"/>
      <c r="F89" s="686">
        <f t="shared" si="9"/>
        <v>0</v>
      </c>
    </row>
    <row r="90" spans="1:6" ht="15.75" customHeight="1" x14ac:dyDescent="0.25">
      <c r="A90" s="41" t="s">
        <v>34</v>
      </c>
      <c r="B90" s="54" t="s">
        <v>220</v>
      </c>
      <c r="C90" s="70" t="s">
        <v>221</v>
      </c>
      <c r="D90" s="373">
        <v>3000000</v>
      </c>
      <c r="E90" s="677">
        <v>1800000</v>
      </c>
      <c r="F90" s="686">
        <f t="shared" si="9"/>
        <v>4800000</v>
      </c>
    </row>
    <row r="91" spans="1:6" ht="15.75" customHeight="1" x14ac:dyDescent="0.25">
      <c r="A91" s="41" t="s">
        <v>37</v>
      </c>
      <c r="B91" s="53" t="s">
        <v>222</v>
      </c>
      <c r="C91" s="70" t="s">
        <v>223</v>
      </c>
      <c r="D91" s="373"/>
      <c r="E91" s="677"/>
      <c r="F91" s="686">
        <f t="shared" si="9"/>
        <v>0</v>
      </c>
    </row>
    <row r="92" spans="1:6" ht="15.75" customHeight="1" x14ac:dyDescent="0.25">
      <c r="A92" s="41" t="s">
        <v>39</v>
      </c>
      <c r="B92" s="53" t="s">
        <v>224</v>
      </c>
      <c r="C92" s="70" t="s">
        <v>225</v>
      </c>
      <c r="D92" s="373">
        <v>460000</v>
      </c>
      <c r="E92" s="677"/>
      <c r="F92" s="686">
        <f t="shared" si="9"/>
        <v>460000</v>
      </c>
    </row>
    <row r="93" spans="1:6" ht="15.75" customHeight="1" x14ac:dyDescent="0.25">
      <c r="A93" s="41" t="s">
        <v>41</v>
      </c>
      <c r="B93" s="53" t="s">
        <v>226</v>
      </c>
      <c r="C93" s="70" t="s">
        <v>227</v>
      </c>
      <c r="D93" s="373">
        <f>D94+D95</f>
        <v>17806000</v>
      </c>
      <c r="E93" s="677">
        <v>447878</v>
      </c>
      <c r="F93" s="686">
        <f t="shared" si="9"/>
        <v>18253878</v>
      </c>
    </row>
    <row r="94" spans="1:6" ht="15.75" customHeight="1" x14ac:dyDescent="0.25">
      <c r="A94" s="41" t="s">
        <v>43</v>
      </c>
      <c r="B94" s="53" t="s">
        <v>228</v>
      </c>
      <c r="C94" s="55" t="s">
        <v>227</v>
      </c>
      <c r="D94" s="373">
        <v>17806000</v>
      </c>
      <c r="E94" s="677">
        <v>447878</v>
      </c>
      <c r="F94" s="686">
        <f t="shared" si="9"/>
        <v>18253878</v>
      </c>
    </row>
    <row r="95" spans="1:6" ht="15.75" customHeight="1" x14ac:dyDescent="0.25">
      <c r="A95" s="42" t="s">
        <v>45</v>
      </c>
      <c r="B95" s="56" t="s">
        <v>229</v>
      </c>
      <c r="C95" s="57" t="s">
        <v>227</v>
      </c>
      <c r="D95" s="680"/>
      <c r="E95" s="681"/>
      <c r="F95" s="687">
        <f t="shared" si="9"/>
        <v>0</v>
      </c>
    </row>
    <row r="96" spans="1:6" ht="15.75" customHeight="1" x14ac:dyDescent="0.25">
      <c r="A96" s="58" t="s">
        <v>47</v>
      </c>
      <c r="B96" s="59" t="s">
        <v>458</v>
      </c>
      <c r="C96" s="28" t="s">
        <v>230</v>
      </c>
      <c r="D96" s="697">
        <f>D82+D83+D84+D85+D86</f>
        <v>92877358</v>
      </c>
      <c r="E96" s="697">
        <f t="shared" ref="E96:F96" si="10">E82+E83+E84+E85+E86</f>
        <v>18125304</v>
      </c>
      <c r="F96" s="698">
        <f t="shared" si="10"/>
        <v>111002662</v>
      </c>
    </row>
    <row r="97" spans="1:7" ht="16.5" customHeight="1" x14ac:dyDescent="0.25">
      <c r="A97" s="39" t="s">
        <v>49</v>
      </c>
      <c r="B97" s="49" t="s">
        <v>231</v>
      </c>
      <c r="C97" s="50" t="s">
        <v>232</v>
      </c>
      <c r="D97" s="368"/>
      <c r="E97" s="679">
        <v>317000</v>
      </c>
      <c r="F97" s="685">
        <f>D97+E97</f>
        <v>317000</v>
      </c>
    </row>
    <row r="98" spans="1:7" ht="16.5" customHeight="1" x14ac:dyDescent="0.25">
      <c r="A98" s="41" t="s">
        <v>51</v>
      </c>
      <c r="B98" s="51" t="s">
        <v>233</v>
      </c>
      <c r="C98" s="52" t="s">
        <v>234</v>
      </c>
      <c r="D98" s="373">
        <v>45215000</v>
      </c>
      <c r="E98" s="677">
        <v>-250000</v>
      </c>
      <c r="F98" s="686">
        <f t="shared" ref="F98:F102" si="11">D98+E98</f>
        <v>44965000</v>
      </c>
    </row>
    <row r="99" spans="1:7" ht="16.5" customHeight="1" x14ac:dyDescent="0.25">
      <c r="A99" s="41" t="s">
        <v>54</v>
      </c>
      <c r="B99" s="13" t="s">
        <v>235</v>
      </c>
      <c r="C99" s="14" t="s">
        <v>236</v>
      </c>
      <c r="D99" s="373"/>
      <c r="E99" s="677"/>
      <c r="F99" s="686">
        <f t="shared" si="11"/>
        <v>0</v>
      </c>
    </row>
    <row r="100" spans="1:7" ht="16.5" customHeight="1" x14ac:dyDescent="0.25">
      <c r="A100" s="41" t="s">
        <v>57</v>
      </c>
      <c r="B100" s="51" t="s">
        <v>237</v>
      </c>
      <c r="C100" s="14" t="s">
        <v>238</v>
      </c>
      <c r="D100" s="373"/>
      <c r="E100" s="677"/>
      <c r="F100" s="686">
        <f t="shared" si="11"/>
        <v>0</v>
      </c>
    </row>
    <row r="101" spans="1:7" ht="16.5" customHeight="1" x14ac:dyDescent="0.25">
      <c r="A101" s="41" t="s">
        <v>60</v>
      </c>
      <c r="B101" s="60" t="s">
        <v>218</v>
      </c>
      <c r="C101" s="14" t="s">
        <v>239</v>
      </c>
      <c r="D101" s="373"/>
      <c r="E101" s="677"/>
      <c r="F101" s="686">
        <f t="shared" si="11"/>
        <v>0</v>
      </c>
    </row>
    <row r="102" spans="1:7" ht="16.5" customHeight="1" x14ac:dyDescent="0.25">
      <c r="A102" s="41" t="s">
        <v>62</v>
      </c>
      <c r="B102" s="60" t="s">
        <v>240</v>
      </c>
      <c r="C102" s="14" t="s">
        <v>241</v>
      </c>
      <c r="D102" s="373"/>
      <c r="E102" s="677"/>
      <c r="F102" s="686">
        <f t="shared" si="11"/>
        <v>0</v>
      </c>
    </row>
    <row r="103" spans="1:7" ht="16.5" customHeight="1" x14ac:dyDescent="0.25">
      <c r="A103" s="41" t="s">
        <v>64</v>
      </c>
      <c r="B103" s="60" t="s">
        <v>242</v>
      </c>
      <c r="C103" s="14" t="s">
        <v>243</v>
      </c>
      <c r="D103" s="373"/>
      <c r="E103" s="677"/>
      <c r="F103" s="688"/>
    </row>
    <row r="104" spans="1:7" ht="16.5" customHeight="1" x14ac:dyDescent="0.25">
      <c r="A104" s="41" t="s">
        <v>66</v>
      </c>
      <c r="B104" s="60" t="s">
        <v>244</v>
      </c>
      <c r="C104" s="14" t="s">
        <v>245</v>
      </c>
      <c r="D104" s="373"/>
      <c r="E104" s="677"/>
      <c r="F104" s="688"/>
    </row>
    <row r="105" spans="1:7" ht="16.5" customHeight="1" x14ac:dyDescent="0.25">
      <c r="A105" s="42" t="s">
        <v>68</v>
      </c>
      <c r="B105" s="61" t="s">
        <v>246</v>
      </c>
      <c r="C105" s="18" t="s">
        <v>247</v>
      </c>
      <c r="D105" s="680"/>
      <c r="E105" s="682"/>
      <c r="F105" s="689"/>
    </row>
    <row r="106" spans="1:7" ht="16.5" customHeight="1" x14ac:dyDescent="0.25">
      <c r="A106" s="58" t="s">
        <v>70</v>
      </c>
      <c r="B106" s="59" t="s">
        <v>457</v>
      </c>
      <c r="C106" s="28" t="s">
        <v>248</v>
      </c>
      <c r="D106" s="384">
        <f>+D97+D98+D99</f>
        <v>45215000</v>
      </c>
      <c r="E106" s="384">
        <f t="shared" ref="E106:F106" si="12">+E97+E98+E99</f>
        <v>67000</v>
      </c>
      <c r="F106" s="385">
        <f t="shared" si="12"/>
        <v>45282000</v>
      </c>
    </row>
    <row r="107" spans="1:7" ht="16.5" customHeight="1" x14ac:dyDescent="0.25">
      <c r="A107" s="26" t="s">
        <v>72</v>
      </c>
      <c r="B107" s="38" t="s">
        <v>249</v>
      </c>
      <c r="C107" s="28" t="s">
        <v>250</v>
      </c>
      <c r="D107" s="690">
        <f>SUM(D96+D106)</f>
        <v>138092358</v>
      </c>
      <c r="E107" s="690">
        <f t="shared" ref="E107:F107" si="13">SUM(E96+E106)</f>
        <v>18192304</v>
      </c>
      <c r="F107" s="691">
        <f t="shared" si="13"/>
        <v>156284662</v>
      </c>
    </row>
    <row r="108" spans="1:7" ht="16.5" customHeight="1" x14ac:dyDescent="0.25">
      <c r="A108" s="39" t="s">
        <v>75</v>
      </c>
      <c r="B108" s="683" t="s">
        <v>251</v>
      </c>
      <c r="C108" s="684" t="s">
        <v>252</v>
      </c>
      <c r="D108" s="368"/>
      <c r="E108" s="692"/>
      <c r="F108" s="693"/>
    </row>
    <row r="109" spans="1:7" ht="16.5" customHeight="1" x14ac:dyDescent="0.25">
      <c r="A109" s="41" t="s">
        <v>78</v>
      </c>
      <c r="B109" s="62" t="s">
        <v>253</v>
      </c>
      <c r="C109" s="52" t="s">
        <v>254</v>
      </c>
      <c r="D109" s="373">
        <v>558642</v>
      </c>
      <c r="E109" s="694"/>
      <c r="F109" s="695">
        <v>558642</v>
      </c>
    </row>
    <row r="110" spans="1:7" ht="16.5" customHeight="1" x14ac:dyDescent="0.25">
      <c r="A110" s="63" t="s">
        <v>81</v>
      </c>
      <c r="B110" s="62" t="s">
        <v>255</v>
      </c>
      <c r="C110" s="52" t="s">
        <v>256</v>
      </c>
      <c r="D110" s="373"/>
      <c r="E110" s="694"/>
      <c r="F110" s="696"/>
    </row>
    <row r="111" spans="1:7" ht="16.5" customHeight="1" x14ac:dyDescent="0.25">
      <c r="A111" s="42" t="s">
        <v>83</v>
      </c>
      <c r="B111" s="958" t="s">
        <v>257</v>
      </c>
      <c r="C111" s="929" t="s">
        <v>258</v>
      </c>
      <c r="D111" s="680"/>
      <c r="E111" s="959"/>
      <c r="F111" s="960"/>
    </row>
    <row r="112" spans="1:7" ht="16.5" customHeight="1" x14ac:dyDescent="0.25">
      <c r="A112" s="19" t="s">
        <v>85</v>
      </c>
      <c r="B112" s="27" t="s">
        <v>259</v>
      </c>
      <c r="C112" s="28" t="s">
        <v>260</v>
      </c>
      <c r="D112" s="397">
        <f>SUM(D108:D111)</f>
        <v>558642</v>
      </c>
      <c r="E112" s="397">
        <f t="shared" ref="E112:F112" si="14">SUM(E108:E111)</f>
        <v>0</v>
      </c>
      <c r="F112" s="398">
        <f t="shared" si="14"/>
        <v>558642</v>
      </c>
      <c r="G112" s="65"/>
    </row>
    <row r="113" spans="1:6" s="11" customFormat="1" ht="16.5" customHeight="1" x14ac:dyDescent="0.2">
      <c r="A113" s="961">
        <v>32</v>
      </c>
      <c r="B113" s="962" t="s">
        <v>261</v>
      </c>
      <c r="C113" s="963" t="s">
        <v>262</v>
      </c>
      <c r="D113" s="806">
        <f>D107+D112</f>
        <v>138651000</v>
      </c>
      <c r="E113" s="806">
        <f t="shared" ref="E113:F113" si="15">E107+E112</f>
        <v>18192304</v>
      </c>
      <c r="F113" s="964">
        <f t="shared" si="15"/>
        <v>156843304</v>
      </c>
    </row>
    <row r="114" spans="1:6" ht="16.5" customHeight="1" x14ac:dyDescent="0.25"/>
    <row r="115" spans="1:6" ht="30.75" customHeight="1" x14ac:dyDescent="0.25">
      <c r="A115" s="1268" t="s">
        <v>263</v>
      </c>
      <c r="B115" s="1268"/>
      <c r="C115" s="1268"/>
      <c r="D115" s="1268"/>
    </row>
    <row r="116" spans="1:6" ht="15" customHeight="1" x14ac:dyDescent="0.25">
      <c r="A116" s="1266"/>
      <c r="B116" s="1266"/>
      <c r="C116" s="2"/>
      <c r="D116" s="69"/>
    </row>
    <row r="117" spans="1:6" ht="29.25" customHeight="1" x14ac:dyDescent="0.25">
      <c r="A117" s="968">
        <v>1</v>
      </c>
      <c r="B117" s="5" t="s">
        <v>264</v>
      </c>
      <c r="C117" s="933"/>
      <c r="D117" s="969">
        <f>D70-D107</f>
        <v>-57441358</v>
      </c>
      <c r="E117" s="969">
        <f t="shared" ref="E117:F117" si="16">E70-E107</f>
        <v>-1856910</v>
      </c>
      <c r="F117" s="969">
        <f t="shared" si="16"/>
        <v>-59298268</v>
      </c>
    </row>
    <row r="118" spans="1:6" ht="40.5" customHeight="1" x14ac:dyDescent="0.25">
      <c r="A118" s="961" t="s">
        <v>13</v>
      </c>
      <c r="B118" s="965" t="s">
        <v>265</v>
      </c>
      <c r="C118" s="966"/>
      <c r="D118" s="967">
        <f>D76-D112</f>
        <v>57441358</v>
      </c>
      <c r="E118" s="967">
        <f t="shared" ref="E118:F118" si="17">E76-E112</f>
        <v>1856910</v>
      </c>
      <c r="F118" s="967">
        <f t="shared" si="17"/>
        <v>59298268</v>
      </c>
    </row>
  </sheetData>
  <mergeCells count="7">
    <mergeCell ref="A116:B116"/>
    <mergeCell ref="A78:D78"/>
    <mergeCell ref="A115:D115"/>
    <mergeCell ref="A1:F1"/>
    <mergeCell ref="A2:F2"/>
    <mergeCell ref="A3:F3"/>
    <mergeCell ref="A79:F79"/>
  </mergeCells>
  <printOptions horizontalCentered="1"/>
  <pageMargins left="0.25" right="0.25" top="0.75" bottom="0.75" header="0.3" footer="0.3"/>
  <pageSetup paperSize="9" scale="80" fitToHeight="2" orientation="portrait" r:id="rId1"/>
  <headerFooter alignWithMargins="0">
    <oddHeader>&amp;R&amp;"Times New Roman CE,Félkövér dőlt"&amp;11 1. melléklet a ........./2017. (.......) önkormányzati rendelethez</oddHeader>
  </headerFooter>
  <rowBreaks count="2" manualBreakCount="2">
    <brk id="4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zoomScaleNormal="100" workbookViewId="0">
      <selection activeCell="F13" sqref="F13"/>
    </sheetView>
  </sheetViews>
  <sheetFormatPr defaultColWidth="9.33203125" defaultRowHeight="15" x14ac:dyDescent="0.25"/>
  <cols>
    <col min="1" max="1" width="5.1640625" style="315" customWidth="1"/>
    <col min="2" max="2" width="49.1640625" style="314" customWidth="1"/>
    <col min="3" max="3" width="15.83203125" style="334" customWidth="1"/>
    <col min="4" max="5" width="15.83203125" style="314" customWidth="1"/>
    <col min="6" max="6" width="17.83203125" style="314" customWidth="1"/>
    <col min="7" max="8" width="19" style="314" customWidth="1"/>
    <col min="9" max="16384" width="9.33203125" style="314"/>
  </cols>
  <sheetData>
    <row r="1" spans="1:5" ht="42" customHeight="1" x14ac:dyDescent="0.25">
      <c r="A1" s="1372" t="s">
        <v>745</v>
      </c>
      <c r="B1" s="1372"/>
      <c r="C1" s="1372"/>
      <c r="D1" s="1372"/>
      <c r="E1" s="1372"/>
    </row>
    <row r="2" spans="1:5" ht="15" customHeight="1" x14ac:dyDescent="0.25">
      <c r="C2" s="316"/>
    </row>
    <row r="3" spans="1:5" s="317" customFormat="1" ht="25.5" customHeight="1" x14ac:dyDescent="0.2">
      <c r="A3" s="1371" t="s">
        <v>534</v>
      </c>
      <c r="B3" s="1371"/>
      <c r="C3" s="1371"/>
      <c r="D3" s="1371"/>
      <c r="E3" s="1371"/>
    </row>
    <row r="4" spans="1:5" x14ac:dyDescent="0.25">
      <c r="A4" s="1373" t="s">
        <v>1</v>
      </c>
      <c r="B4" s="1373"/>
      <c r="C4" s="1373"/>
      <c r="D4" s="1373"/>
      <c r="E4" s="1373"/>
    </row>
    <row r="5" spans="1:5" s="320" customFormat="1" ht="27.75" customHeight="1" x14ac:dyDescent="0.2">
      <c r="A5" s="1143" t="s">
        <v>535</v>
      </c>
      <c r="B5" s="1144" t="s">
        <v>536</v>
      </c>
      <c r="C5" s="1145" t="s">
        <v>544</v>
      </c>
      <c r="D5" s="1146" t="s">
        <v>771</v>
      </c>
      <c r="E5" s="1147" t="s">
        <v>752</v>
      </c>
    </row>
    <row r="6" spans="1:5" ht="34.5" customHeight="1" x14ac:dyDescent="0.25">
      <c r="A6" s="328" t="s">
        <v>10</v>
      </c>
      <c r="B6" s="329" t="s">
        <v>537</v>
      </c>
      <c r="C6" s="1141"/>
      <c r="D6" s="1220"/>
      <c r="E6" s="1149"/>
    </row>
    <row r="7" spans="1:5" ht="25.5" customHeight="1" x14ac:dyDescent="0.25">
      <c r="A7" s="321" t="s">
        <v>13</v>
      </c>
      <c r="B7" s="322" t="s">
        <v>538</v>
      </c>
      <c r="C7" s="1150">
        <v>17806000</v>
      </c>
      <c r="D7" s="1221">
        <v>447878</v>
      </c>
      <c r="E7" s="1153">
        <v>18253878</v>
      </c>
    </row>
    <row r="8" spans="1:5" s="326" customFormat="1" ht="25.5" customHeight="1" x14ac:dyDescent="0.2">
      <c r="A8" s="323" t="s">
        <v>16</v>
      </c>
      <c r="B8" s="324" t="s">
        <v>407</v>
      </c>
      <c r="C8" s="1151">
        <f>C6+C7</f>
        <v>17806000</v>
      </c>
      <c r="D8" s="1151">
        <f t="shared" ref="D8:E8" si="0">D6+D7</f>
        <v>447878</v>
      </c>
      <c r="E8" s="325">
        <f t="shared" si="0"/>
        <v>18253878</v>
      </c>
    </row>
    <row r="10" spans="1:5" s="317" customFormat="1" ht="25.5" customHeight="1" x14ac:dyDescent="0.2">
      <c r="A10" s="1371" t="s">
        <v>539</v>
      </c>
      <c r="B10" s="1371"/>
      <c r="C10" s="1371"/>
    </row>
    <row r="11" spans="1:5" x14ac:dyDescent="0.25">
      <c r="A11" s="318"/>
      <c r="B11" s="319"/>
      <c r="C11" s="327"/>
    </row>
    <row r="12" spans="1:5" s="320" customFormat="1" ht="30" x14ac:dyDescent="0.2">
      <c r="A12" s="1143" t="s">
        <v>535</v>
      </c>
      <c r="B12" s="1144" t="s">
        <v>536</v>
      </c>
      <c r="C12" s="1145" t="s">
        <v>544</v>
      </c>
      <c r="D12" s="1146" t="s">
        <v>771</v>
      </c>
      <c r="E12" s="1147" t="s">
        <v>752</v>
      </c>
    </row>
    <row r="13" spans="1:5" ht="25.5" customHeight="1" x14ac:dyDescent="0.25">
      <c r="A13" s="328" t="s">
        <v>10</v>
      </c>
      <c r="B13" s="329" t="s">
        <v>540</v>
      </c>
      <c r="C13" s="1148"/>
      <c r="D13" s="1142"/>
      <c r="E13" s="1149"/>
    </row>
    <row r="14" spans="1:5" ht="25.5" customHeight="1" x14ac:dyDescent="0.25">
      <c r="A14" s="328" t="s">
        <v>13</v>
      </c>
      <c r="B14" s="329"/>
      <c r="C14" s="1148"/>
      <c r="D14" s="1142"/>
      <c r="E14" s="1149"/>
    </row>
    <row r="15" spans="1:5" ht="25.5" customHeight="1" x14ac:dyDescent="0.25">
      <c r="A15" s="328" t="s">
        <v>16</v>
      </c>
      <c r="B15" s="329"/>
      <c r="C15" s="1148"/>
      <c r="D15" s="1142"/>
      <c r="E15" s="1149"/>
    </row>
    <row r="16" spans="1:5" ht="25.5" customHeight="1" x14ac:dyDescent="0.25">
      <c r="A16" s="321" t="s">
        <v>19</v>
      </c>
      <c r="B16" s="330"/>
      <c r="C16" s="1152"/>
      <c r="D16" s="322"/>
      <c r="E16" s="1153"/>
    </row>
    <row r="17" spans="1:5" ht="25.5" customHeight="1" x14ac:dyDescent="0.25">
      <c r="A17" s="323" t="s">
        <v>22</v>
      </c>
      <c r="B17" s="331" t="s">
        <v>407</v>
      </c>
      <c r="C17" s="1154">
        <f>SUM(C13:C16)</f>
        <v>0</v>
      </c>
      <c r="D17" s="1154">
        <f t="shared" ref="D17:E17" si="1">SUM(D13:D16)</f>
        <v>0</v>
      </c>
      <c r="E17" s="332">
        <f t="shared" si="1"/>
        <v>0</v>
      </c>
    </row>
    <row r="18" spans="1:5" ht="25.5" customHeight="1" x14ac:dyDescent="0.25">
      <c r="A18" s="323" t="s">
        <v>25</v>
      </c>
      <c r="B18" s="1222" t="s">
        <v>541</v>
      </c>
      <c r="C18" s="1154">
        <f>SUM(C8+C17)</f>
        <v>17806000</v>
      </c>
      <c r="D18" s="1154">
        <f t="shared" ref="D18:E18" si="2">SUM(D8+D17)</f>
        <v>447878</v>
      </c>
      <c r="E18" s="332">
        <f t="shared" si="2"/>
        <v>18253878</v>
      </c>
    </row>
    <row r="19" spans="1:5" ht="18.75" x14ac:dyDescent="0.3">
      <c r="A19" s="333"/>
      <c r="B19" s="333"/>
      <c r="C19" s="333"/>
      <c r="D19" s="333"/>
    </row>
  </sheetData>
  <mergeCells count="4">
    <mergeCell ref="A10:C10"/>
    <mergeCell ref="A1:E1"/>
    <mergeCell ref="A3:E3"/>
    <mergeCell ref="A4:E4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8" zoomScaleNormal="100" workbookViewId="0">
      <selection activeCell="I23" sqref="I23"/>
    </sheetView>
  </sheetViews>
  <sheetFormatPr defaultRowHeight="15.75" x14ac:dyDescent="0.25"/>
  <cols>
    <col min="1" max="1" width="7" style="67" customWidth="1"/>
    <col min="2" max="2" width="55.5" style="67" customWidth="1"/>
    <col min="3" max="3" width="12.6640625" style="68" customWidth="1"/>
    <col min="4" max="6" width="12.6640625" style="67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374" t="s">
        <v>746</v>
      </c>
      <c r="B1" s="1375"/>
      <c r="C1" s="1375"/>
      <c r="D1" s="1375"/>
      <c r="E1" s="1375"/>
      <c r="F1" s="1375"/>
    </row>
    <row r="3" spans="1:6" ht="15.95" customHeight="1" x14ac:dyDescent="0.25">
      <c r="A3" s="1267" t="s">
        <v>545</v>
      </c>
      <c r="B3" s="1267"/>
      <c r="C3" s="1267"/>
      <c r="D3" s="1267"/>
      <c r="E3" s="1267"/>
      <c r="F3" s="1267"/>
    </row>
    <row r="4" spans="1:6" ht="15.95" customHeight="1" x14ac:dyDescent="0.25">
      <c r="A4" s="1266"/>
      <c r="B4" s="1266"/>
      <c r="D4" s="252"/>
      <c r="E4" s="252"/>
      <c r="F4" s="3" t="s">
        <v>722</v>
      </c>
    </row>
    <row r="5" spans="1:6" ht="31.5" customHeight="1" x14ac:dyDescent="0.25">
      <c r="A5" s="104" t="s">
        <v>2</v>
      </c>
      <c r="B5" s="28" t="s">
        <v>3</v>
      </c>
      <c r="C5" s="28" t="s">
        <v>546</v>
      </c>
      <c r="D5" s="28" t="s">
        <v>547</v>
      </c>
      <c r="E5" s="28" t="s">
        <v>548</v>
      </c>
      <c r="F5" s="105" t="s">
        <v>549</v>
      </c>
    </row>
    <row r="6" spans="1:6" s="7" customFormat="1" ht="12" customHeight="1" x14ac:dyDescent="0.2">
      <c r="A6" s="362" t="s">
        <v>6</v>
      </c>
      <c r="B6" s="363" t="s">
        <v>7</v>
      </c>
      <c r="C6" s="363" t="s">
        <v>8</v>
      </c>
      <c r="D6" s="363" t="s">
        <v>9</v>
      </c>
      <c r="E6" s="364" t="s">
        <v>270</v>
      </c>
      <c r="F6" s="365" t="s">
        <v>464</v>
      </c>
    </row>
    <row r="7" spans="1:6" s="11" customFormat="1" ht="17.25" customHeight="1" x14ac:dyDescent="0.2">
      <c r="A7" s="366" t="s">
        <v>10</v>
      </c>
      <c r="B7" s="367" t="s">
        <v>550</v>
      </c>
      <c r="C7" s="368">
        <v>41151281</v>
      </c>
      <c r="D7" s="368">
        <v>27000000</v>
      </c>
      <c r="E7" s="369">
        <v>27200000</v>
      </c>
      <c r="F7" s="370">
        <v>27500000</v>
      </c>
    </row>
    <row r="8" spans="1:6" s="11" customFormat="1" ht="17.25" customHeight="1" x14ac:dyDescent="0.2">
      <c r="A8" s="371" t="s">
        <v>13</v>
      </c>
      <c r="B8" s="372" t="s">
        <v>551</v>
      </c>
      <c r="C8" s="373"/>
      <c r="D8" s="373"/>
      <c r="E8" s="374"/>
      <c r="F8" s="375"/>
    </row>
    <row r="9" spans="1:6" s="11" customFormat="1" ht="17.25" customHeight="1" x14ac:dyDescent="0.2">
      <c r="A9" s="371" t="s">
        <v>16</v>
      </c>
      <c r="B9" s="372" t="s">
        <v>552</v>
      </c>
      <c r="C9" s="373">
        <v>53417634</v>
      </c>
      <c r="D9" s="373">
        <v>52500000</v>
      </c>
      <c r="E9" s="374">
        <v>52700000</v>
      </c>
      <c r="F9" s="375">
        <v>52900000</v>
      </c>
    </row>
    <row r="10" spans="1:6" s="11" customFormat="1" ht="17.25" customHeight="1" x14ac:dyDescent="0.2">
      <c r="A10" s="371" t="s">
        <v>19</v>
      </c>
      <c r="B10" s="372" t="s">
        <v>449</v>
      </c>
      <c r="C10" s="373">
        <v>60000</v>
      </c>
      <c r="D10" s="373"/>
      <c r="E10" s="374"/>
      <c r="F10" s="375"/>
    </row>
    <row r="11" spans="1:6" s="11" customFormat="1" ht="17.25" customHeight="1" x14ac:dyDescent="0.2">
      <c r="A11" s="371" t="s">
        <v>22</v>
      </c>
      <c r="B11" s="372" t="s">
        <v>553</v>
      </c>
      <c r="C11" s="373">
        <v>2357479</v>
      </c>
      <c r="D11" s="373">
        <v>1800000</v>
      </c>
      <c r="E11" s="374">
        <v>1500000</v>
      </c>
      <c r="F11" s="375">
        <v>1200000</v>
      </c>
    </row>
    <row r="12" spans="1:6" s="11" customFormat="1" ht="17.25" customHeight="1" x14ac:dyDescent="0.2">
      <c r="A12" s="371" t="s">
        <v>25</v>
      </c>
      <c r="B12" s="376" t="s">
        <v>554</v>
      </c>
      <c r="C12" s="373"/>
      <c r="D12" s="373"/>
      <c r="E12" s="374"/>
      <c r="F12" s="375"/>
    </row>
    <row r="13" spans="1:6" s="11" customFormat="1" ht="17.25" customHeight="1" x14ac:dyDescent="0.2">
      <c r="A13" s="371" t="s">
        <v>28</v>
      </c>
      <c r="B13" s="372" t="s">
        <v>555</v>
      </c>
      <c r="C13" s="377">
        <f>SUM(C7:C12)</f>
        <v>96986394</v>
      </c>
      <c r="D13" s="377">
        <f>SUM(D7:D12)</f>
        <v>81300000</v>
      </c>
      <c r="E13" s="377">
        <f>SUM(E7:E12)</f>
        <v>81400000</v>
      </c>
      <c r="F13" s="378">
        <f>SUM(F7:F12)</f>
        <v>81600000</v>
      </c>
    </row>
    <row r="14" spans="1:6" s="11" customFormat="1" ht="17.25" customHeight="1" x14ac:dyDescent="0.2">
      <c r="A14" s="379" t="s">
        <v>31</v>
      </c>
      <c r="B14" s="380" t="s">
        <v>556</v>
      </c>
      <c r="C14" s="381">
        <v>59856910</v>
      </c>
      <c r="D14" s="381">
        <v>5000000</v>
      </c>
      <c r="E14" s="382">
        <v>2000000</v>
      </c>
      <c r="F14" s="383">
        <v>1000000</v>
      </c>
    </row>
    <row r="15" spans="1:6" s="11" customFormat="1" ht="27" customHeight="1" x14ac:dyDescent="0.2">
      <c r="A15" s="104" t="s">
        <v>34</v>
      </c>
      <c r="B15" s="64" t="s">
        <v>557</v>
      </c>
      <c r="C15" s="384">
        <f>+C13+C14</f>
        <v>156843304</v>
      </c>
      <c r="D15" s="384">
        <f>+D13+D14</f>
        <v>86300000</v>
      </c>
      <c r="E15" s="384">
        <f>+E13+E14</f>
        <v>83400000</v>
      </c>
      <c r="F15" s="385">
        <f>+F13+F14</f>
        <v>82600000</v>
      </c>
    </row>
    <row r="16" spans="1:6" s="11" customFormat="1" ht="12" customHeight="1" x14ac:dyDescent="0.2">
      <c r="A16" s="386"/>
      <c r="B16" s="387"/>
      <c r="C16" s="388"/>
      <c r="D16" s="389"/>
      <c r="E16" s="389"/>
      <c r="F16" s="390"/>
    </row>
    <row r="17" spans="1:7" s="11" customFormat="1" ht="12" customHeight="1" x14ac:dyDescent="0.2">
      <c r="A17" s="1267" t="s">
        <v>496</v>
      </c>
      <c r="B17" s="1267"/>
      <c r="C17" s="1267"/>
      <c r="D17" s="1267"/>
      <c r="E17" s="1267"/>
      <c r="F17" s="1267"/>
    </row>
    <row r="18" spans="1:7" s="11" customFormat="1" ht="12" customHeight="1" x14ac:dyDescent="0.2">
      <c r="A18" s="1376"/>
      <c r="B18" s="1376"/>
      <c r="C18" s="68"/>
      <c r="D18" s="252"/>
      <c r="E18" s="252"/>
      <c r="F18" s="3" t="s">
        <v>722</v>
      </c>
    </row>
    <row r="19" spans="1:7" s="11" customFormat="1" ht="31.5" customHeight="1" x14ac:dyDescent="0.2">
      <c r="A19" s="104" t="s">
        <v>2</v>
      </c>
      <c r="B19" s="28" t="s">
        <v>3</v>
      </c>
      <c r="C19" s="28" t="s">
        <v>546</v>
      </c>
      <c r="D19" s="28" t="s">
        <v>547</v>
      </c>
      <c r="E19" s="28" t="s">
        <v>548</v>
      </c>
      <c r="F19" s="105" t="s">
        <v>549</v>
      </c>
      <c r="G19" s="391"/>
    </row>
    <row r="20" spans="1:7" s="11" customFormat="1" ht="12" customHeight="1" x14ac:dyDescent="0.2">
      <c r="A20" s="362" t="s">
        <v>6</v>
      </c>
      <c r="B20" s="363" t="s">
        <v>7</v>
      </c>
      <c r="C20" s="363" t="s">
        <v>8</v>
      </c>
      <c r="D20" s="363" t="s">
        <v>9</v>
      </c>
      <c r="E20" s="364" t="s">
        <v>270</v>
      </c>
      <c r="F20" s="365" t="s">
        <v>464</v>
      </c>
      <c r="G20" s="391"/>
    </row>
    <row r="21" spans="1:7" s="11" customFormat="1" ht="17.25" customHeight="1" x14ac:dyDescent="0.2">
      <c r="A21" s="1223" t="s">
        <v>10</v>
      </c>
      <c r="B21" s="1224" t="s">
        <v>558</v>
      </c>
      <c r="C21" s="926">
        <v>111002662</v>
      </c>
      <c r="D21" s="926">
        <v>75000000</v>
      </c>
      <c r="E21" s="926">
        <v>75500000</v>
      </c>
      <c r="F21" s="1225">
        <v>75800000</v>
      </c>
      <c r="G21" s="391"/>
    </row>
    <row r="22" spans="1:7" ht="17.25" customHeight="1" x14ac:dyDescent="0.25">
      <c r="A22" s="63" t="s">
        <v>13</v>
      </c>
      <c r="B22" s="392" t="s">
        <v>559</v>
      </c>
      <c r="C22" s="377">
        <f>+C23+C24+C25</f>
        <v>45282000</v>
      </c>
      <c r="D22" s="377">
        <f>+D23+D24+D25</f>
        <v>10700000</v>
      </c>
      <c r="E22" s="377">
        <f t="shared" ref="E22:F22" si="0">+E23+E24+E25</f>
        <v>7300000</v>
      </c>
      <c r="F22" s="378">
        <f t="shared" si="0"/>
        <v>6100000</v>
      </c>
    </row>
    <row r="23" spans="1:7" ht="17.25" customHeight="1" x14ac:dyDescent="0.25">
      <c r="A23" s="41" t="s">
        <v>560</v>
      </c>
      <c r="B23" s="372" t="s">
        <v>231</v>
      </c>
      <c r="C23" s="373">
        <v>317000</v>
      </c>
      <c r="D23" s="373"/>
      <c r="E23" s="373">
        <v>7300000</v>
      </c>
      <c r="F23" s="375"/>
    </row>
    <row r="24" spans="1:7" ht="17.25" customHeight="1" x14ac:dyDescent="0.25">
      <c r="A24" s="41" t="s">
        <v>561</v>
      </c>
      <c r="B24" s="372" t="s">
        <v>233</v>
      </c>
      <c r="C24" s="373">
        <v>44965000</v>
      </c>
      <c r="D24" s="373">
        <v>10700000</v>
      </c>
      <c r="E24" s="373">
        <v>0</v>
      </c>
      <c r="F24" s="375">
        <v>6100000</v>
      </c>
    </row>
    <row r="25" spans="1:7" ht="17.25" customHeight="1" x14ac:dyDescent="0.25">
      <c r="A25" s="41" t="s">
        <v>562</v>
      </c>
      <c r="B25" s="376" t="s">
        <v>235</v>
      </c>
      <c r="C25" s="373"/>
      <c r="D25" s="373"/>
      <c r="E25" s="373"/>
      <c r="F25" s="375"/>
    </row>
    <row r="26" spans="1:7" ht="17.25" customHeight="1" x14ac:dyDescent="0.25">
      <c r="A26" s="63" t="s">
        <v>16</v>
      </c>
      <c r="B26" s="393" t="s">
        <v>563</v>
      </c>
      <c r="C26" s="394">
        <f>+C21+C22</f>
        <v>156284662</v>
      </c>
      <c r="D26" s="394">
        <f>+D21+D22</f>
        <v>85700000</v>
      </c>
      <c r="E26" s="394">
        <f t="shared" ref="E26:F26" si="1">+E21+E22</f>
        <v>82800000</v>
      </c>
      <c r="F26" s="792">
        <f t="shared" si="1"/>
        <v>81900000</v>
      </c>
    </row>
    <row r="27" spans="1:7" ht="17.25" customHeight="1" x14ac:dyDescent="0.25">
      <c r="A27" s="1226" t="s">
        <v>19</v>
      </c>
      <c r="B27" s="1227" t="s">
        <v>564</v>
      </c>
      <c r="C27" s="1228">
        <v>558642</v>
      </c>
      <c r="D27" s="1228">
        <v>600000</v>
      </c>
      <c r="E27" s="1228">
        <v>600000</v>
      </c>
      <c r="F27" s="1229">
        <v>700000</v>
      </c>
      <c r="G27" s="65"/>
    </row>
    <row r="28" spans="1:7" s="11" customFormat="1" ht="17.25" customHeight="1" x14ac:dyDescent="0.2">
      <c r="A28" s="396" t="s">
        <v>22</v>
      </c>
      <c r="B28" s="66" t="s">
        <v>565</v>
      </c>
      <c r="C28" s="397">
        <f>+C26+C27</f>
        <v>156843304</v>
      </c>
      <c r="D28" s="397">
        <f>+D26+D27</f>
        <v>86300000</v>
      </c>
      <c r="E28" s="397">
        <f>+E26+E27</f>
        <v>83400000</v>
      </c>
      <c r="F28" s="398">
        <f>+F26+F27</f>
        <v>82600000</v>
      </c>
    </row>
    <row r="29" spans="1:7" x14ac:dyDescent="0.25">
      <c r="C29" s="67"/>
    </row>
    <row r="30" spans="1:7" x14ac:dyDescent="0.25">
      <c r="C30" s="67"/>
    </row>
    <row r="31" spans="1:7" x14ac:dyDescent="0.25">
      <c r="C31" s="67"/>
    </row>
    <row r="32" spans="1:7" ht="16.5" customHeight="1" x14ac:dyDescent="0.25">
      <c r="C32" s="67"/>
    </row>
    <row r="33" spans="3:8" x14ac:dyDescent="0.25">
      <c r="C33" s="67"/>
    </row>
    <row r="34" spans="3:8" x14ac:dyDescent="0.25">
      <c r="C34" s="67"/>
    </row>
    <row r="35" spans="3:8" s="67" customFormat="1" x14ac:dyDescent="0.25">
      <c r="G35" s="1"/>
      <c r="H35" s="1"/>
    </row>
    <row r="36" spans="3:8" s="67" customFormat="1" x14ac:dyDescent="0.25">
      <c r="G36" s="1"/>
      <c r="H36" s="1"/>
    </row>
    <row r="37" spans="3:8" s="67" customFormat="1" x14ac:dyDescent="0.25">
      <c r="G37" s="1"/>
      <c r="H37" s="1"/>
    </row>
    <row r="38" spans="3:8" s="67" customFormat="1" x14ac:dyDescent="0.25">
      <c r="G38" s="1"/>
      <c r="H38" s="1"/>
    </row>
    <row r="39" spans="3:8" s="67" customFormat="1" x14ac:dyDescent="0.25">
      <c r="G39" s="1"/>
      <c r="H39" s="1"/>
    </row>
    <row r="40" spans="3:8" s="67" customFormat="1" x14ac:dyDescent="0.25">
      <c r="G40" s="1"/>
      <c r="H40" s="1"/>
    </row>
    <row r="41" spans="3:8" s="67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A2" sqref="A2:I2"/>
    </sheetView>
  </sheetViews>
  <sheetFormatPr defaultColWidth="9.33203125" defaultRowHeight="15" x14ac:dyDescent="0.25"/>
  <cols>
    <col min="1" max="1" width="41.33203125" style="292" customWidth="1"/>
    <col min="2" max="2" width="19.6640625" style="292" customWidth="1"/>
    <col min="3" max="3" width="16.6640625" style="292" customWidth="1"/>
    <col min="4" max="9" width="16" style="292" customWidth="1"/>
    <col min="10" max="10" width="17.83203125" style="292" customWidth="1"/>
    <col min="11" max="16384" width="9.33203125" style="292"/>
  </cols>
  <sheetData>
    <row r="1" spans="1:10" x14ac:dyDescent="0.25">
      <c r="A1" s="1377" t="s">
        <v>678</v>
      </c>
      <c r="B1" s="1377"/>
      <c r="C1" s="1377"/>
      <c r="D1" s="1377"/>
      <c r="E1" s="1377"/>
      <c r="F1" s="1377"/>
      <c r="G1" s="1377"/>
      <c r="H1" s="1377"/>
      <c r="I1" s="1377"/>
    </row>
    <row r="2" spans="1:10" ht="56.25" customHeight="1" x14ac:dyDescent="0.25">
      <c r="A2" s="1378" t="s">
        <v>737</v>
      </c>
      <c r="B2" s="1378"/>
      <c r="C2" s="1378"/>
      <c r="D2" s="1378"/>
      <c r="E2" s="1378"/>
      <c r="F2" s="1378"/>
      <c r="G2" s="1378"/>
      <c r="H2" s="1378"/>
      <c r="I2" s="1378"/>
    </row>
    <row r="3" spans="1:10" ht="18.75" customHeight="1" x14ac:dyDescent="0.25">
      <c r="A3" s="293"/>
      <c r="B3" s="293"/>
      <c r="C3" s="293"/>
      <c r="D3" s="293"/>
      <c r="E3" s="293"/>
      <c r="F3" s="293"/>
      <c r="G3" s="293"/>
      <c r="H3" s="293"/>
      <c r="I3" s="293"/>
    </row>
    <row r="4" spans="1:10" x14ac:dyDescent="0.25">
      <c r="A4" s="294"/>
      <c r="B4" s="294"/>
      <c r="C4" s="294"/>
      <c r="D4" s="294"/>
      <c r="E4" s="294"/>
      <c r="F4" s="294"/>
      <c r="G4" s="294"/>
      <c r="H4" s="1379" t="s">
        <v>1</v>
      </c>
      <c r="I4" s="1379"/>
    </row>
    <row r="5" spans="1:10" s="295" customFormat="1" ht="71.25" customHeight="1" x14ac:dyDescent="0.2">
      <c r="A5" s="1380" t="s">
        <v>526</v>
      </c>
      <c r="B5" s="1382" t="s">
        <v>527</v>
      </c>
      <c r="C5" s="1380" t="s">
        <v>528</v>
      </c>
      <c r="D5" s="1384" t="s">
        <v>529</v>
      </c>
      <c r="E5" s="1384"/>
      <c r="F5" s="1384" t="s">
        <v>530</v>
      </c>
      <c r="G5" s="1384"/>
      <c r="H5" s="1384" t="s">
        <v>531</v>
      </c>
      <c r="I5" s="1385"/>
    </row>
    <row r="6" spans="1:10" s="298" customFormat="1" x14ac:dyDescent="0.25">
      <c r="A6" s="1381"/>
      <c r="B6" s="1383"/>
      <c r="C6" s="1381"/>
      <c r="D6" s="296" t="s">
        <v>532</v>
      </c>
      <c r="E6" s="296" t="s">
        <v>533</v>
      </c>
      <c r="F6" s="296" t="s">
        <v>532</v>
      </c>
      <c r="G6" s="296" t="s">
        <v>533</v>
      </c>
      <c r="H6" s="296" t="s">
        <v>532</v>
      </c>
      <c r="I6" s="297" t="s">
        <v>533</v>
      </c>
    </row>
    <row r="7" spans="1:10" x14ac:dyDescent="0.25">
      <c r="A7" s="509"/>
      <c r="B7" s="300"/>
      <c r="C7" s="299"/>
      <c r="D7" s="301"/>
      <c r="E7" s="301"/>
      <c r="F7" s="301"/>
      <c r="G7" s="301"/>
      <c r="H7" s="301"/>
      <c r="I7" s="302"/>
    </row>
    <row r="8" spans="1:10" s="308" customFormat="1" x14ac:dyDescent="0.25">
      <c r="A8" s="509"/>
      <c r="B8" s="304"/>
      <c r="C8" s="303"/>
      <c r="D8" s="305"/>
      <c r="E8" s="305"/>
      <c r="F8" s="305"/>
      <c r="G8" s="305"/>
      <c r="H8" s="305"/>
      <c r="I8" s="306"/>
      <c r="J8" s="307"/>
    </row>
    <row r="9" spans="1:10" s="313" customFormat="1" ht="26.25" customHeight="1" x14ac:dyDescent="0.2">
      <c r="A9" s="510" t="s">
        <v>407</v>
      </c>
      <c r="B9" s="309">
        <f>SUM(B7:B8)</f>
        <v>0</v>
      </c>
      <c r="C9" s="310"/>
      <c r="D9" s="311">
        <f t="shared" ref="D9:I9" si="0">SUM(D7:D8)</f>
        <v>0</v>
      </c>
      <c r="E9" s="311">
        <f t="shared" si="0"/>
        <v>0</v>
      </c>
      <c r="F9" s="311">
        <f t="shared" si="0"/>
        <v>0</v>
      </c>
      <c r="G9" s="311">
        <f t="shared" si="0"/>
        <v>0</v>
      </c>
      <c r="H9" s="311">
        <f t="shared" si="0"/>
        <v>0</v>
      </c>
      <c r="I9" s="312">
        <f t="shared" si="0"/>
        <v>0</v>
      </c>
    </row>
    <row r="10" spans="1:10" x14ac:dyDescent="0.25">
      <c r="A10" s="294"/>
      <c r="B10" s="294"/>
      <c r="C10" s="294"/>
      <c r="D10" s="294"/>
      <c r="E10" s="294"/>
      <c r="F10" s="294"/>
      <c r="G10" s="294"/>
      <c r="H10" s="294"/>
      <c r="I10" s="294"/>
    </row>
    <row r="11" spans="1:10" x14ac:dyDescent="0.25">
      <c r="A11" s="294"/>
      <c r="B11" s="294"/>
      <c r="C11" s="294"/>
      <c r="D11" s="294"/>
      <c r="E11" s="294"/>
      <c r="F11" s="294"/>
      <c r="G11" s="294"/>
      <c r="H11" s="294"/>
      <c r="I11" s="294"/>
    </row>
    <row r="12" spans="1:10" x14ac:dyDescent="0.25">
      <c r="A12" s="294"/>
      <c r="B12" s="294"/>
      <c r="C12" s="294"/>
      <c r="D12" s="294"/>
      <c r="E12" s="294"/>
      <c r="F12" s="294"/>
      <c r="G12" s="294"/>
      <c r="H12" s="294"/>
      <c r="I12" s="294"/>
    </row>
    <row r="13" spans="1:10" x14ac:dyDescent="0.25">
      <c r="A13" s="294"/>
      <c r="B13" s="294"/>
      <c r="C13" s="294"/>
      <c r="D13" s="294"/>
      <c r="E13" s="294"/>
      <c r="F13" s="294"/>
      <c r="G13" s="294"/>
      <c r="H13" s="294"/>
      <c r="I13" s="294"/>
    </row>
    <row r="14" spans="1:10" x14ac:dyDescent="0.25">
      <c r="A14" s="294"/>
      <c r="B14" s="294"/>
      <c r="C14" s="294"/>
      <c r="D14" s="294"/>
      <c r="E14" s="294"/>
      <c r="F14" s="294"/>
      <c r="G14" s="294"/>
      <c r="H14" s="294"/>
      <c r="I14" s="294"/>
    </row>
    <row r="15" spans="1:10" x14ac:dyDescent="0.25">
      <c r="A15" s="294"/>
      <c r="B15" s="294"/>
      <c r="C15" s="294"/>
      <c r="D15" s="294"/>
      <c r="E15" s="294"/>
      <c r="F15" s="294"/>
      <c r="G15" s="294"/>
      <c r="H15" s="294"/>
      <c r="I15" s="294"/>
    </row>
    <row r="16" spans="1:10" x14ac:dyDescent="0.25">
      <c r="A16" s="294"/>
      <c r="B16" s="294"/>
      <c r="C16" s="294"/>
      <c r="D16" s="294"/>
      <c r="E16" s="294"/>
      <c r="F16" s="294"/>
      <c r="G16" s="294"/>
      <c r="H16" s="294"/>
      <c r="I16" s="294"/>
    </row>
    <row r="17" spans="1:9" x14ac:dyDescent="0.25">
      <c r="A17" s="294"/>
      <c r="B17" s="294"/>
      <c r="C17" s="294"/>
      <c r="D17" s="294"/>
      <c r="E17" s="294"/>
      <c r="F17" s="294"/>
      <c r="G17" s="294"/>
      <c r="H17" s="294"/>
      <c r="I17" s="294"/>
    </row>
    <row r="18" spans="1:9" x14ac:dyDescent="0.25">
      <c r="A18" s="294"/>
      <c r="B18" s="294"/>
      <c r="C18" s="294"/>
      <c r="D18" s="294"/>
      <c r="E18" s="294"/>
      <c r="F18" s="294"/>
      <c r="G18" s="294"/>
      <c r="H18" s="294"/>
      <c r="I18" s="294"/>
    </row>
    <row r="19" spans="1:9" x14ac:dyDescent="0.25">
      <c r="A19" s="294"/>
      <c r="B19" s="294"/>
      <c r="C19" s="294"/>
      <c r="D19" s="294"/>
      <c r="E19" s="294"/>
      <c r="F19" s="294"/>
      <c r="G19" s="294"/>
      <c r="H19" s="294"/>
      <c r="I19" s="294"/>
    </row>
    <row r="20" spans="1:9" x14ac:dyDescent="0.25">
      <c r="A20" s="294"/>
      <c r="B20" s="294"/>
      <c r="C20" s="294"/>
      <c r="D20" s="294"/>
      <c r="E20" s="294"/>
      <c r="F20" s="294"/>
      <c r="G20" s="294"/>
      <c r="H20" s="294"/>
      <c r="I20" s="294"/>
    </row>
    <row r="21" spans="1:9" x14ac:dyDescent="0.25">
      <c r="A21" s="294"/>
      <c r="B21" s="294"/>
      <c r="C21" s="294"/>
      <c r="D21" s="294"/>
      <c r="E21" s="294"/>
      <c r="F21" s="294"/>
      <c r="G21" s="294"/>
      <c r="H21" s="294"/>
      <c r="I21" s="294"/>
    </row>
    <row r="22" spans="1:9" x14ac:dyDescent="0.25">
      <c r="A22" s="294"/>
      <c r="B22" s="294"/>
      <c r="C22" s="294"/>
      <c r="D22" s="294"/>
      <c r="E22" s="294"/>
      <c r="F22" s="294"/>
      <c r="G22" s="294"/>
      <c r="H22" s="294"/>
      <c r="I22" s="294"/>
    </row>
    <row r="23" spans="1:9" x14ac:dyDescent="0.25">
      <c r="A23" s="294"/>
      <c r="B23" s="294"/>
      <c r="C23" s="294"/>
      <c r="D23" s="294"/>
      <c r="E23" s="294"/>
      <c r="F23" s="294"/>
      <c r="G23" s="294"/>
      <c r="H23" s="294"/>
      <c r="I23" s="294"/>
    </row>
    <row r="24" spans="1:9" x14ac:dyDescent="0.25">
      <c r="A24" s="294"/>
      <c r="B24" s="294"/>
      <c r="C24" s="294"/>
      <c r="D24" s="294"/>
      <c r="E24" s="294"/>
      <c r="F24" s="294"/>
      <c r="G24" s="294"/>
      <c r="H24" s="294"/>
      <c r="I24" s="294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view="pageLayout" zoomScaleNormal="100" workbookViewId="0">
      <selection activeCell="C12" sqref="C12"/>
    </sheetView>
  </sheetViews>
  <sheetFormatPr defaultColWidth="9.33203125" defaultRowHeight="15" x14ac:dyDescent="0.25"/>
  <cols>
    <col min="1" max="1" width="8" style="419" customWidth="1"/>
    <col min="2" max="2" width="64.83203125" style="419" customWidth="1"/>
    <col min="3" max="3" width="24" style="419" customWidth="1"/>
    <col min="4" max="16384" width="9.33203125" style="419"/>
  </cols>
  <sheetData>
    <row r="1" spans="1:3" s="418" customFormat="1" ht="60" customHeight="1" x14ac:dyDescent="0.2">
      <c r="A1" s="1390" t="s">
        <v>738</v>
      </c>
      <c r="B1" s="1390"/>
      <c r="C1" s="1390"/>
    </row>
    <row r="2" spans="1:3" x14ac:dyDescent="0.25">
      <c r="C2" s="511" t="s">
        <v>1</v>
      </c>
    </row>
    <row r="3" spans="1:3" ht="16.5" customHeight="1" x14ac:dyDescent="0.25">
      <c r="A3" s="1386" t="s">
        <v>581</v>
      </c>
      <c r="B3" s="1388" t="s">
        <v>268</v>
      </c>
      <c r="C3" s="1391">
        <v>2017</v>
      </c>
    </row>
    <row r="4" spans="1:3" s="420" customFormat="1" ht="16.5" customHeight="1" x14ac:dyDescent="0.2">
      <c r="A4" s="1387"/>
      <c r="B4" s="1389"/>
      <c r="C4" s="1392"/>
    </row>
    <row r="5" spans="1:3" ht="22.5" customHeight="1" x14ac:dyDescent="0.25">
      <c r="A5" s="421" t="s">
        <v>10</v>
      </c>
      <c r="B5" s="422" t="s">
        <v>582</v>
      </c>
      <c r="C5" s="423">
        <v>36208136</v>
      </c>
    </row>
    <row r="6" spans="1:3" ht="22.5" customHeight="1" x14ac:dyDescent="0.25">
      <c r="A6" s="424" t="s">
        <v>13</v>
      </c>
      <c r="B6" s="425" t="s">
        <v>583</v>
      </c>
      <c r="C6" s="426"/>
    </row>
    <row r="7" spans="1:3" ht="22.5" customHeight="1" x14ac:dyDescent="0.25">
      <c r="A7" s="424" t="s">
        <v>16</v>
      </c>
      <c r="B7" s="427" t="s">
        <v>584</v>
      </c>
      <c r="C7" s="426"/>
    </row>
    <row r="8" spans="1:3" ht="31.5" customHeight="1" x14ac:dyDescent="0.25">
      <c r="A8" s="424" t="s">
        <v>19</v>
      </c>
      <c r="B8" s="425" t="s">
        <v>585</v>
      </c>
      <c r="C8" s="426"/>
    </row>
    <row r="9" spans="1:3" ht="22.5" customHeight="1" x14ac:dyDescent="0.25">
      <c r="A9" s="424" t="s">
        <v>22</v>
      </c>
      <c r="B9" s="427" t="s">
        <v>586</v>
      </c>
      <c r="C9" s="429"/>
    </row>
    <row r="10" spans="1:3" ht="28.5" customHeight="1" x14ac:dyDescent="0.25">
      <c r="A10" s="424" t="s">
        <v>25</v>
      </c>
      <c r="B10" s="425" t="s">
        <v>587</v>
      </c>
      <c r="C10" s="429"/>
    </row>
    <row r="11" spans="1:3" ht="22.5" customHeight="1" x14ac:dyDescent="0.25">
      <c r="A11" s="541" t="s">
        <v>28</v>
      </c>
      <c r="B11" s="542" t="s">
        <v>588</v>
      </c>
      <c r="C11" s="543"/>
    </row>
    <row r="12" spans="1:3" s="418" customFormat="1" ht="22.5" customHeight="1" x14ac:dyDescent="0.2">
      <c r="A12" s="544" t="s">
        <v>31</v>
      </c>
      <c r="B12" s="545" t="s">
        <v>589</v>
      </c>
      <c r="C12" s="546">
        <f t="shared" ref="C12" si="0">SUM(C5:C11)</f>
        <v>36208136</v>
      </c>
    </row>
    <row r="13" spans="1:3" s="418" customFormat="1" ht="22.5" customHeight="1" x14ac:dyDescent="0.2">
      <c r="A13" s="547" t="s">
        <v>34</v>
      </c>
      <c r="B13" s="548" t="s">
        <v>590</v>
      </c>
      <c r="C13" s="549">
        <f t="shared" ref="C13" si="1">C12/2</f>
        <v>18104068</v>
      </c>
    </row>
    <row r="14" spans="1:3" s="418" customFormat="1" ht="27" customHeight="1" x14ac:dyDescent="0.2">
      <c r="A14" s="544" t="s">
        <v>37</v>
      </c>
      <c r="B14" s="552" t="s">
        <v>591</v>
      </c>
      <c r="C14" s="546">
        <f t="shared" ref="C14" si="2">SUM(C15:C21)</f>
        <v>0</v>
      </c>
    </row>
    <row r="15" spans="1:3" ht="22.5" customHeight="1" x14ac:dyDescent="0.25">
      <c r="A15" s="421" t="s">
        <v>39</v>
      </c>
      <c r="B15" s="550" t="s">
        <v>592</v>
      </c>
      <c r="C15" s="551"/>
    </row>
    <row r="16" spans="1:3" ht="22.5" customHeight="1" x14ac:dyDescent="0.25">
      <c r="A16" s="424" t="s">
        <v>41</v>
      </c>
      <c r="B16" s="428" t="s">
        <v>593</v>
      </c>
      <c r="C16" s="429"/>
    </row>
    <row r="17" spans="1:3" ht="22.5" customHeight="1" x14ac:dyDescent="0.25">
      <c r="A17" s="424" t="s">
        <v>43</v>
      </c>
      <c r="B17" s="428" t="s">
        <v>594</v>
      </c>
      <c r="C17" s="429"/>
    </row>
    <row r="18" spans="1:3" ht="22.5" customHeight="1" x14ac:dyDescent="0.25">
      <c r="A18" s="424" t="s">
        <v>45</v>
      </c>
      <c r="B18" s="428" t="s">
        <v>595</v>
      </c>
      <c r="C18" s="429"/>
    </row>
    <row r="19" spans="1:3" ht="22.5" customHeight="1" x14ac:dyDescent="0.25">
      <c r="A19" s="424" t="s">
        <v>47</v>
      </c>
      <c r="B19" s="428" t="s">
        <v>596</v>
      </c>
      <c r="C19" s="429"/>
    </row>
    <row r="20" spans="1:3" ht="22.5" customHeight="1" x14ac:dyDescent="0.25">
      <c r="A20" s="424" t="s">
        <v>49</v>
      </c>
      <c r="B20" s="428" t="s">
        <v>597</v>
      </c>
      <c r="C20" s="429"/>
    </row>
    <row r="21" spans="1:3" ht="22.5" customHeight="1" x14ac:dyDescent="0.25">
      <c r="A21" s="541" t="s">
        <v>51</v>
      </c>
      <c r="B21" s="553" t="s">
        <v>598</v>
      </c>
      <c r="C21" s="543"/>
    </row>
    <row r="22" spans="1:3" s="418" customFormat="1" ht="30" customHeight="1" x14ac:dyDescent="0.2">
      <c r="A22" s="544" t="s">
        <v>54</v>
      </c>
      <c r="B22" s="552" t="s">
        <v>599</v>
      </c>
      <c r="C22" s="554">
        <f t="shared" ref="C22" si="3">SUM(C23:C29)</f>
        <v>0</v>
      </c>
    </row>
    <row r="23" spans="1:3" ht="22.5" customHeight="1" x14ac:dyDescent="0.25">
      <c r="A23" s="421" t="s">
        <v>57</v>
      </c>
      <c r="B23" s="550" t="s">
        <v>600</v>
      </c>
      <c r="C23" s="551"/>
    </row>
    <row r="24" spans="1:3" ht="22.5" customHeight="1" x14ac:dyDescent="0.25">
      <c r="A24" s="424" t="s">
        <v>60</v>
      </c>
      <c r="B24" s="425" t="s">
        <v>601</v>
      </c>
      <c r="C24" s="429"/>
    </row>
    <row r="25" spans="1:3" ht="22.5" customHeight="1" x14ac:dyDescent="0.25">
      <c r="A25" s="424" t="s">
        <v>62</v>
      </c>
      <c r="B25" s="427" t="s">
        <v>594</v>
      </c>
      <c r="C25" s="429"/>
    </row>
    <row r="26" spans="1:3" ht="22.5" customHeight="1" x14ac:dyDescent="0.25">
      <c r="A26" s="424" t="s">
        <v>64</v>
      </c>
      <c r="B26" s="427" t="s">
        <v>595</v>
      </c>
      <c r="C26" s="429"/>
    </row>
    <row r="27" spans="1:3" ht="22.5" customHeight="1" x14ac:dyDescent="0.25">
      <c r="A27" s="424" t="s">
        <v>66</v>
      </c>
      <c r="B27" s="427" t="s">
        <v>596</v>
      </c>
      <c r="C27" s="429"/>
    </row>
    <row r="28" spans="1:3" ht="22.5" customHeight="1" x14ac:dyDescent="0.25">
      <c r="A28" s="424" t="s">
        <v>68</v>
      </c>
      <c r="B28" s="427" t="s">
        <v>597</v>
      </c>
      <c r="C28" s="429"/>
    </row>
    <row r="29" spans="1:3" ht="22.5" customHeight="1" x14ac:dyDescent="0.25">
      <c r="A29" s="424" t="s">
        <v>70</v>
      </c>
      <c r="B29" s="425" t="s">
        <v>602</v>
      </c>
      <c r="C29" s="429"/>
    </row>
    <row r="30" spans="1:3" ht="22.5" customHeight="1" x14ac:dyDescent="0.25">
      <c r="A30" s="541" t="s">
        <v>72</v>
      </c>
      <c r="B30" s="553" t="s">
        <v>603</v>
      </c>
      <c r="C30" s="543">
        <f t="shared" ref="C30" si="4">C22+C14</f>
        <v>0</v>
      </c>
    </row>
    <row r="31" spans="1:3" ht="27.75" customHeight="1" x14ac:dyDescent="0.25">
      <c r="A31" s="555" t="s">
        <v>75</v>
      </c>
      <c r="B31" s="556" t="s">
        <v>604</v>
      </c>
      <c r="C31" s="557">
        <f t="shared" ref="C31" si="5">C13-C30</f>
        <v>18104068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horizontalDpi="4294967293" verticalDpi="4294967293" r:id="rId1"/>
  <headerFooter>
    <oddHeader>&amp;R&amp;"Times New Roman,Félkövér dőlt"&amp;11
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zoomScaleNormal="100" workbookViewId="0">
      <selection sqref="A1:E1"/>
    </sheetView>
  </sheetViews>
  <sheetFormatPr defaultRowHeight="15" x14ac:dyDescent="0.25"/>
  <cols>
    <col min="1" max="1" width="7.33203125" style="430" customWidth="1"/>
    <col min="2" max="2" width="56.1640625" style="430" customWidth="1"/>
    <col min="3" max="5" width="20.6640625" style="437" customWidth="1"/>
    <col min="6" max="6" width="9.33203125" style="430"/>
    <col min="7" max="7" width="12.83203125" style="430" bestFit="1" customWidth="1"/>
    <col min="8" max="256" width="9.33203125" style="430"/>
    <col min="257" max="257" width="5" style="430" customWidth="1"/>
    <col min="258" max="258" width="76.33203125" style="430" customWidth="1"/>
    <col min="259" max="259" width="17.1640625" style="430" customWidth="1"/>
    <col min="260" max="260" width="19.1640625" style="430" customWidth="1"/>
    <col min="261" max="261" width="17.1640625" style="430" customWidth="1"/>
    <col min="262" max="262" width="9.33203125" style="430"/>
    <col min="263" max="263" width="12.83203125" style="430" bestFit="1" customWidth="1"/>
    <col min="264" max="512" width="9.33203125" style="430"/>
    <col min="513" max="513" width="5" style="430" customWidth="1"/>
    <col min="514" max="514" width="76.33203125" style="430" customWidth="1"/>
    <col min="515" max="515" width="17.1640625" style="430" customWidth="1"/>
    <col min="516" max="516" width="19.1640625" style="430" customWidth="1"/>
    <col min="517" max="517" width="17.1640625" style="430" customWidth="1"/>
    <col min="518" max="518" width="9.33203125" style="430"/>
    <col min="519" max="519" width="12.83203125" style="430" bestFit="1" customWidth="1"/>
    <col min="520" max="768" width="9.33203125" style="430"/>
    <col min="769" max="769" width="5" style="430" customWidth="1"/>
    <col min="770" max="770" width="76.33203125" style="430" customWidth="1"/>
    <col min="771" max="771" width="17.1640625" style="430" customWidth="1"/>
    <col min="772" max="772" width="19.1640625" style="430" customWidth="1"/>
    <col min="773" max="773" width="17.1640625" style="430" customWidth="1"/>
    <col min="774" max="774" width="9.33203125" style="430"/>
    <col min="775" max="775" width="12.83203125" style="430" bestFit="1" customWidth="1"/>
    <col min="776" max="1024" width="9.33203125" style="430"/>
    <col min="1025" max="1025" width="5" style="430" customWidth="1"/>
    <col min="1026" max="1026" width="76.33203125" style="430" customWidth="1"/>
    <col min="1027" max="1027" width="17.1640625" style="430" customWidth="1"/>
    <col min="1028" max="1028" width="19.1640625" style="430" customWidth="1"/>
    <col min="1029" max="1029" width="17.1640625" style="430" customWidth="1"/>
    <col min="1030" max="1030" width="9.33203125" style="430"/>
    <col min="1031" max="1031" width="12.83203125" style="430" bestFit="1" customWidth="1"/>
    <col min="1032" max="1280" width="9.33203125" style="430"/>
    <col min="1281" max="1281" width="5" style="430" customWidth="1"/>
    <col min="1282" max="1282" width="76.33203125" style="430" customWidth="1"/>
    <col min="1283" max="1283" width="17.1640625" style="430" customWidth="1"/>
    <col min="1284" max="1284" width="19.1640625" style="430" customWidth="1"/>
    <col min="1285" max="1285" width="17.1640625" style="430" customWidth="1"/>
    <col min="1286" max="1286" width="9.33203125" style="430"/>
    <col min="1287" max="1287" width="12.83203125" style="430" bestFit="1" customWidth="1"/>
    <col min="1288" max="1536" width="9.33203125" style="430"/>
    <col min="1537" max="1537" width="5" style="430" customWidth="1"/>
    <col min="1538" max="1538" width="76.33203125" style="430" customWidth="1"/>
    <col min="1539" max="1539" width="17.1640625" style="430" customWidth="1"/>
    <col min="1540" max="1540" width="19.1640625" style="430" customWidth="1"/>
    <col min="1541" max="1541" width="17.1640625" style="430" customWidth="1"/>
    <col min="1542" max="1542" width="9.33203125" style="430"/>
    <col min="1543" max="1543" width="12.83203125" style="430" bestFit="1" customWidth="1"/>
    <col min="1544" max="1792" width="9.33203125" style="430"/>
    <col min="1793" max="1793" width="5" style="430" customWidth="1"/>
    <col min="1794" max="1794" width="76.33203125" style="430" customWidth="1"/>
    <col min="1795" max="1795" width="17.1640625" style="430" customWidth="1"/>
    <col min="1796" max="1796" width="19.1640625" style="430" customWidth="1"/>
    <col min="1797" max="1797" width="17.1640625" style="430" customWidth="1"/>
    <col min="1798" max="1798" width="9.33203125" style="430"/>
    <col min="1799" max="1799" width="12.83203125" style="430" bestFit="1" customWidth="1"/>
    <col min="1800" max="2048" width="9.33203125" style="430"/>
    <col min="2049" max="2049" width="5" style="430" customWidth="1"/>
    <col min="2050" max="2050" width="76.33203125" style="430" customWidth="1"/>
    <col min="2051" max="2051" width="17.1640625" style="430" customWidth="1"/>
    <col min="2052" max="2052" width="19.1640625" style="430" customWidth="1"/>
    <col min="2053" max="2053" width="17.1640625" style="430" customWidth="1"/>
    <col min="2054" max="2054" width="9.33203125" style="430"/>
    <col min="2055" max="2055" width="12.83203125" style="430" bestFit="1" customWidth="1"/>
    <col min="2056" max="2304" width="9.33203125" style="430"/>
    <col min="2305" max="2305" width="5" style="430" customWidth="1"/>
    <col min="2306" max="2306" width="76.33203125" style="430" customWidth="1"/>
    <col min="2307" max="2307" width="17.1640625" style="430" customWidth="1"/>
    <col min="2308" max="2308" width="19.1640625" style="430" customWidth="1"/>
    <col min="2309" max="2309" width="17.1640625" style="430" customWidth="1"/>
    <col min="2310" max="2310" width="9.33203125" style="430"/>
    <col min="2311" max="2311" width="12.83203125" style="430" bestFit="1" customWidth="1"/>
    <col min="2312" max="2560" width="9.33203125" style="430"/>
    <col min="2561" max="2561" width="5" style="430" customWidth="1"/>
    <col min="2562" max="2562" width="76.33203125" style="430" customWidth="1"/>
    <col min="2563" max="2563" width="17.1640625" style="430" customWidth="1"/>
    <col min="2564" max="2564" width="19.1640625" style="430" customWidth="1"/>
    <col min="2565" max="2565" width="17.1640625" style="430" customWidth="1"/>
    <col min="2566" max="2566" width="9.33203125" style="430"/>
    <col min="2567" max="2567" width="12.83203125" style="430" bestFit="1" customWidth="1"/>
    <col min="2568" max="2816" width="9.33203125" style="430"/>
    <col min="2817" max="2817" width="5" style="430" customWidth="1"/>
    <col min="2818" max="2818" width="76.33203125" style="430" customWidth="1"/>
    <col min="2819" max="2819" width="17.1640625" style="430" customWidth="1"/>
    <col min="2820" max="2820" width="19.1640625" style="430" customWidth="1"/>
    <col min="2821" max="2821" width="17.1640625" style="430" customWidth="1"/>
    <col min="2822" max="2822" width="9.33203125" style="430"/>
    <col min="2823" max="2823" width="12.83203125" style="430" bestFit="1" customWidth="1"/>
    <col min="2824" max="3072" width="9.33203125" style="430"/>
    <col min="3073" max="3073" width="5" style="430" customWidth="1"/>
    <col min="3074" max="3074" width="76.33203125" style="430" customWidth="1"/>
    <col min="3075" max="3075" width="17.1640625" style="430" customWidth="1"/>
    <col min="3076" max="3076" width="19.1640625" style="430" customWidth="1"/>
    <col min="3077" max="3077" width="17.1640625" style="430" customWidth="1"/>
    <col min="3078" max="3078" width="9.33203125" style="430"/>
    <col min="3079" max="3079" width="12.83203125" style="430" bestFit="1" customWidth="1"/>
    <col min="3080" max="3328" width="9.33203125" style="430"/>
    <col min="3329" max="3329" width="5" style="430" customWidth="1"/>
    <col min="3330" max="3330" width="76.33203125" style="430" customWidth="1"/>
    <col min="3331" max="3331" width="17.1640625" style="430" customWidth="1"/>
    <col min="3332" max="3332" width="19.1640625" style="430" customWidth="1"/>
    <col min="3333" max="3333" width="17.1640625" style="430" customWidth="1"/>
    <col min="3334" max="3334" width="9.33203125" style="430"/>
    <col min="3335" max="3335" width="12.83203125" style="430" bestFit="1" customWidth="1"/>
    <col min="3336" max="3584" width="9.33203125" style="430"/>
    <col min="3585" max="3585" width="5" style="430" customWidth="1"/>
    <col min="3586" max="3586" width="76.33203125" style="430" customWidth="1"/>
    <col min="3587" max="3587" width="17.1640625" style="430" customWidth="1"/>
    <col min="3588" max="3588" width="19.1640625" style="430" customWidth="1"/>
    <col min="3589" max="3589" width="17.1640625" style="430" customWidth="1"/>
    <col min="3590" max="3590" width="9.33203125" style="430"/>
    <col min="3591" max="3591" width="12.83203125" style="430" bestFit="1" customWidth="1"/>
    <col min="3592" max="3840" width="9.33203125" style="430"/>
    <col min="3841" max="3841" width="5" style="430" customWidth="1"/>
    <col min="3842" max="3842" width="76.33203125" style="430" customWidth="1"/>
    <col min="3843" max="3843" width="17.1640625" style="430" customWidth="1"/>
    <col min="3844" max="3844" width="19.1640625" style="430" customWidth="1"/>
    <col min="3845" max="3845" width="17.1640625" style="430" customWidth="1"/>
    <col min="3846" max="3846" width="9.33203125" style="430"/>
    <col min="3847" max="3847" width="12.83203125" style="430" bestFit="1" customWidth="1"/>
    <col min="3848" max="4096" width="9.33203125" style="430"/>
    <col min="4097" max="4097" width="5" style="430" customWidth="1"/>
    <col min="4098" max="4098" width="76.33203125" style="430" customWidth="1"/>
    <col min="4099" max="4099" width="17.1640625" style="430" customWidth="1"/>
    <col min="4100" max="4100" width="19.1640625" style="430" customWidth="1"/>
    <col min="4101" max="4101" width="17.1640625" style="430" customWidth="1"/>
    <col min="4102" max="4102" width="9.33203125" style="430"/>
    <col min="4103" max="4103" width="12.83203125" style="430" bestFit="1" customWidth="1"/>
    <col min="4104" max="4352" width="9.33203125" style="430"/>
    <col min="4353" max="4353" width="5" style="430" customWidth="1"/>
    <col min="4354" max="4354" width="76.33203125" style="430" customWidth="1"/>
    <col min="4355" max="4355" width="17.1640625" style="430" customWidth="1"/>
    <col min="4356" max="4356" width="19.1640625" style="430" customWidth="1"/>
    <col min="4357" max="4357" width="17.1640625" style="430" customWidth="1"/>
    <col min="4358" max="4358" width="9.33203125" style="430"/>
    <col min="4359" max="4359" width="12.83203125" style="430" bestFit="1" customWidth="1"/>
    <col min="4360" max="4608" width="9.33203125" style="430"/>
    <col min="4609" max="4609" width="5" style="430" customWidth="1"/>
    <col min="4610" max="4610" width="76.33203125" style="430" customWidth="1"/>
    <col min="4611" max="4611" width="17.1640625" style="430" customWidth="1"/>
    <col min="4612" max="4612" width="19.1640625" style="430" customWidth="1"/>
    <col min="4613" max="4613" width="17.1640625" style="430" customWidth="1"/>
    <col min="4614" max="4614" width="9.33203125" style="430"/>
    <col min="4615" max="4615" width="12.83203125" style="430" bestFit="1" customWidth="1"/>
    <col min="4616" max="4864" width="9.33203125" style="430"/>
    <col min="4865" max="4865" width="5" style="430" customWidth="1"/>
    <col min="4866" max="4866" width="76.33203125" style="430" customWidth="1"/>
    <col min="4867" max="4867" width="17.1640625" style="430" customWidth="1"/>
    <col min="4868" max="4868" width="19.1640625" style="430" customWidth="1"/>
    <col min="4869" max="4869" width="17.1640625" style="430" customWidth="1"/>
    <col min="4870" max="4870" width="9.33203125" style="430"/>
    <col min="4871" max="4871" width="12.83203125" style="430" bestFit="1" customWidth="1"/>
    <col min="4872" max="5120" width="9.33203125" style="430"/>
    <col min="5121" max="5121" width="5" style="430" customWidth="1"/>
    <col min="5122" max="5122" width="76.33203125" style="430" customWidth="1"/>
    <col min="5123" max="5123" width="17.1640625" style="430" customWidth="1"/>
    <col min="5124" max="5124" width="19.1640625" style="430" customWidth="1"/>
    <col min="5125" max="5125" width="17.1640625" style="430" customWidth="1"/>
    <col min="5126" max="5126" width="9.33203125" style="430"/>
    <col min="5127" max="5127" width="12.83203125" style="430" bestFit="1" customWidth="1"/>
    <col min="5128" max="5376" width="9.33203125" style="430"/>
    <col min="5377" max="5377" width="5" style="430" customWidth="1"/>
    <col min="5378" max="5378" width="76.33203125" style="430" customWidth="1"/>
    <col min="5379" max="5379" width="17.1640625" style="430" customWidth="1"/>
    <col min="5380" max="5380" width="19.1640625" style="430" customWidth="1"/>
    <col min="5381" max="5381" width="17.1640625" style="430" customWidth="1"/>
    <col min="5382" max="5382" width="9.33203125" style="430"/>
    <col min="5383" max="5383" width="12.83203125" style="430" bestFit="1" customWidth="1"/>
    <col min="5384" max="5632" width="9.33203125" style="430"/>
    <col min="5633" max="5633" width="5" style="430" customWidth="1"/>
    <col min="5634" max="5634" width="76.33203125" style="430" customWidth="1"/>
    <col min="5635" max="5635" width="17.1640625" style="430" customWidth="1"/>
    <col min="5636" max="5636" width="19.1640625" style="430" customWidth="1"/>
    <col min="5637" max="5637" width="17.1640625" style="430" customWidth="1"/>
    <col min="5638" max="5638" width="9.33203125" style="430"/>
    <col min="5639" max="5639" width="12.83203125" style="430" bestFit="1" customWidth="1"/>
    <col min="5640" max="5888" width="9.33203125" style="430"/>
    <col min="5889" max="5889" width="5" style="430" customWidth="1"/>
    <col min="5890" max="5890" width="76.33203125" style="430" customWidth="1"/>
    <col min="5891" max="5891" width="17.1640625" style="430" customWidth="1"/>
    <col min="5892" max="5892" width="19.1640625" style="430" customWidth="1"/>
    <col min="5893" max="5893" width="17.1640625" style="430" customWidth="1"/>
    <col min="5894" max="5894" width="9.33203125" style="430"/>
    <col min="5895" max="5895" width="12.83203125" style="430" bestFit="1" customWidth="1"/>
    <col min="5896" max="6144" width="9.33203125" style="430"/>
    <col min="6145" max="6145" width="5" style="430" customWidth="1"/>
    <col min="6146" max="6146" width="76.33203125" style="430" customWidth="1"/>
    <col min="6147" max="6147" width="17.1640625" style="430" customWidth="1"/>
    <col min="6148" max="6148" width="19.1640625" style="430" customWidth="1"/>
    <col min="6149" max="6149" width="17.1640625" style="430" customWidth="1"/>
    <col min="6150" max="6150" width="9.33203125" style="430"/>
    <col min="6151" max="6151" width="12.83203125" style="430" bestFit="1" customWidth="1"/>
    <col min="6152" max="6400" width="9.33203125" style="430"/>
    <col min="6401" max="6401" width="5" style="430" customWidth="1"/>
    <col min="6402" max="6402" width="76.33203125" style="430" customWidth="1"/>
    <col min="6403" max="6403" width="17.1640625" style="430" customWidth="1"/>
    <col min="6404" max="6404" width="19.1640625" style="430" customWidth="1"/>
    <col min="6405" max="6405" width="17.1640625" style="430" customWidth="1"/>
    <col min="6406" max="6406" width="9.33203125" style="430"/>
    <col min="6407" max="6407" width="12.83203125" style="430" bestFit="1" customWidth="1"/>
    <col min="6408" max="6656" width="9.33203125" style="430"/>
    <col min="6657" max="6657" width="5" style="430" customWidth="1"/>
    <col min="6658" max="6658" width="76.33203125" style="430" customWidth="1"/>
    <col min="6659" max="6659" width="17.1640625" style="430" customWidth="1"/>
    <col min="6660" max="6660" width="19.1640625" style="430" customWidth="1"/>
    <col min="6661" max="6661" width="17.1640625" style="430" customWidth="1"/>
    <col min="6662" max="6662" width="9.33203125" style="430"/>
    <col min="6663" max="6663" width="12.83203125" style="430" bestFit="1" customWidth="1"/>
    <col min="6664" max="6912" width="9.33203125" style="430"/>
    <col min="6913" max="6913" width="5" style="430" customWidth="1"/>
    <col min="6914" max="6914" width="76.33203125" style="430" customWidth="1"/>
    <col min="6915" max="6915" width="17.1640625" style="430" customWidth="1"/>
    <col min="6916" max="6916" width="19.1640625" style="430" customWidth="1"/>
    <col min="6917" max="6917" width="17.1640625" style="430" customWidth="1"/>
    <col min="6918" max="6918" width="9.33203125" style="430"/>
    <col min="6919" max="6919" width="12.83203125" style="430" bestFit="1" customWidth="1"/>
    <col min="6920" max="7168" width="9.33203125" style="430"/>
    <col min="7169" max="7169" width="5" style="430" customWidth="1"/>
    <col min="7170" max="7170" width="76.33203125" style="430" customWidth="1"/>
    <col min="7171" max="7171" width="17.1640625" style="430" customWidth="1"/>
    <col min="7172" max="7172" width="19.1640625" style="430" customWidth="1"/>
    <col min="7173" max="7173" width="17.1640625" style="430" customWidth="1"/>
    <col min="7174" max="7174" width="9.33203125" style="430"/>
    <col min="7175" max="7175" width="12.83203125" style="430" bestFit="1" customWidth="1"/>
    <col min="7176" max="7424" width="9.33203125" style="430"/>
    <col min="7425" max="7425" width="5" style="430" customWidth="1"/>
    <col min="7426" max="7426" width="76.33203125" style="430" customWidth="1"/>
    <col min="7427" max="7427" width="17.1640625" style="430" customWidth="1"/>
    <col min="7428" max="7428" width="19.1640625" style="430" customWidth="1"/>
    <col min="7429" max="7429" width="17.1640625" style="430" customWidth="1"/>
    <col min="7430" max="7430" width="9.33203125" style="430"/>
    <col min="7431" max="7431" width="12.83203125" style="430" bestFit="1" customWidth="1"/>
    <col min="7432" max="7680" width="9.33203125" style="430"/>
    <col min="7681" max="7681" width="5" style="430" customWidth="1"/>
    <col min="7682" max="7682" width="76.33203125" style="430" customWidth="1"/>
    <col min="7683" max="7683" width="17.1640625" style="430" customWidth="1"/>
    <col min="7684" max="7684" width="19.1640625" style="430" customWidth="1"/>
    <col min="7685" max="7685" width="17.1640625" style="430" customWidth="1"/>
    <col min="7686" max="7686" width="9.33203125" style="430"/>
    <col min="7687" max="7687" width="12.83203125" style="430" bestFit="1" customWidth="1"/>
    <col min="7688" max="7936" width="9.33203125" style="430"/>
    <col min="7937" max="7937" width="5" style="430" customWidth="1"/>
    <col min="7938" max="7938" width="76.33203125" style="430" customWidth="1"/>
    <col min="7939" max="7939" width="17.1640625" style="430" customWidth="1"/>
    <col min="7940" max="7940" width="19.1640625" style="430" customWidth="1"/>
    <col min="7941" max="7941" width="17.1640625" style="430" customWidth="1"/>
    <col min="7942" max="7942" width="9.33203125" style="430"/>
    <col min="7943" max="7943" width="12.83203125" style="430" bestFit="1" customWidth="1"/>
    <col min="7944" max="8192" width="9.33203125" style="430"/>
    <col min="8193" max="8193" width="5" style="430" customWidth="1"/>
    <col min="8194" max="8194" width="76.33203125" style="430" customWidth="1"/>
    <col min="8195" max="8195" width="17.1640625" style="430" customWidth="1"/>
    <col min="8196" max="8196" width="19.1640625" style="430" customWidth="1"/>
    <col min="8197" max="8197" width="17.1640625" style="430" customWidth="1"/>
    <col min="8198" max="8198" width="9.33203125" style="430"/>
    <col min="8199" max="8199" width="12.83203125" style="430" bestFit="1" customWidth="1"/>
    <col min="8200" max="8448" width="9.33203125" style="430"/>
    <col min="8449" max="8449" width="5" style="430" customWidth="1"/>
    <col min="8450" max="8450" width="76.33203125" style="430" customWidth="1"/>
    <col min="8451" max="8451" width="17.1640625" style="430" customWidth="1"/>
    <col min="8452" max="8452" width="19.1640625" style="430" customWidth="1"/>
    <col min="8453" max="8453" width="17.1640625" style="430" customWidth="1"/>
    <col min="8454" max="8454" width="9.33203125" style="430"/>
    <col min="8455" max="8455" width="12.83203125" style="430" bestFit="1" customWidth="1"/>
    <col min="8456" max="8704" width="9.33203125" style="430"/>
    <col min="8705" max="8705" width="5" style="430" customWidth="1"/>
    <col min="8706" max="8706" width="76.33203125" style="430" customWidth="1"/>
    <col min="8707" max="8707" width="17.1640625" style="430" customWidth="1"/>
    <col min="8708" max="8708" width="19.1640625" style="430" customWidth="1"/>
    <col min="8709" max="8709" width="17.1640625" style="430" customWidth="1"/>
    <col min="8710" max="8710" width="9.33203125" style="430"/>
    <col min="8711" max="8711" width="12.83203125" style="430" bestFit="1" customWidth="1"/>
    <col min="8712" max="8960" width="9.33203125" style="430"/>
    <col min="8961" max="8961" width="5" style="430" customWidth="1"/>
    <col min="8962" max="8962" width="76.33203125" style="430" customWidth="1"/>
    <col min="8963" max="8963" width="17.1640625" style="430" customWidth="1"/>
    <col min="8964" max="8964" width="19.1640625" style="430" customWidth="1"/>
    <col min="8965" max="8965" width="17.1640625" style="430" customWidth="1"/>
    <col min="8966" max="8966" width="9.33203125" style="430"/>
    <col min="8967" max="8967" width="12.83203125" style="430" bestFit="1" customWidth="1"/>
    <col min="8968" max="9216" width="9.33203125" style="430"/>
    <col min="9217" max="9217" width="5" style="430" customWidth="1"/>
    <col min="9218" max="9218" width="76.33203125" style="430" customWidth="1"/>
    <col min="9219" max="9219" width="17.1640625" style="430" customWidth="1"/>
    <col min="9220" max="9220" width="19.1640625" style="430" customWidth="1"/>
    <col min="9221" max="9221" width="17.1640625" style="430" customWidth="1"/>
    <col min="9222" max="9222" width="9.33203125" style="430"/>
    <col min="9223" max="9223" width="12.83203125" style="430" bestFit="1" customWidth="1"/>
    <col min="9224" max="9472" width="9.33203125" style="430"/>
    <col min="9473" max="9473" width="5" style="430" customWidth="1"/>
    <col min="9474" max="9474" width="76.33203125" style="430" customWidth="1"/>
    <col min="9475" max="9475" width="17.1640625" style="430" customWidth="1"/>
    <col min="9476" max="9476" width="19.1640625" style="430" customWidth="1"/>
    <col min="9477" max="9477" width="17.1640625" style="430" customWidth="1"/>
    <col min="9478" max="9478" width="9.33203125" style="430"/>
    <col min="9479" max="9479" width="12.83203125" style="430" bestFit="1" customWidth="1"/>
    <col min="9480" max="9728" width="9.33203125" style="430"/>
    <col min="9729" max="9729" width="5" style="430" customWidth="1"/>
    <col min="9730" max="9730" width="76.33203125" style="430" customWidth="1"/>
    <col min="9731" max="9731" width="17.1640625" style="430" customWidth="1"/>
    <col min="9732" max="9732" width="19.1640625" style="430" customWidth="1"/>
    <col min="9733" max="9733" width="17.1640625" style="430" customWidth="1"/>
    <col min="9734" max="9734" width="9.33203125" style="430"/>
    <col min="9735" max="9735" width="12.83203125" style="430" bestFit="1" customWidth="1"/>
    <col min="9736" max="9984" width="9.33203125" style="430"/>
    <col min="9985" max="9985" width="5" style="430" customWidth="1"/>
    <col min="9986" max="9986" width="76.33203125" style="430" customWidth="1"/>
    <col min="9987" max="9987" width="17.1640625" style="430" customWidth="1"/>
    <col min="9988" max="9988" width="19.1640625" style="430" customWidth="1"/>
    <col min="9989" max="9989" width="17.1640625" style="430" customWidth="1"/>
    <col min="9990" max="9990" width="9.33203125" style="430"/>
    <col min="9991" max="9991" width="12.83203125" style="430" bestFit="1" customWidth="1"/>
    <col min="9992" max="10240" width="9.33203125" style="430"/>
    <col min="10241" max="10241" width="5" style="430" customWidth="1"/>
    <col min="10242" max="10242" width="76.33203125" style="430" customWidth="1"/>
    <col min="10243" max="10243" width="17.1640625" style="430" customWidth="1"/>
    <col min="10244" max="10244" width="19.1640625" style="430" customWidth="1"/>
    <col min="10245" max="10245" width="17.1640625" style="430" customWidth="1"/>
    <col min="10246" max="10246" width="9.33203125" style="430"/>
    <col min="10247" max="10247" width="12.83203125" style="430" bestFit="1" customWidth="1"/>
    <col min="10248" max="10496" width="9.33203125" style="430"/>
    <col min="10497" max="10497" width="5" style="430" customWidth="1"/>
    <col min="10498" max="10498" width="76.33203125" style="430" customWidth="1"/>
    <col min="10499" max="10499" width="17.1640625" style="430" customWidth="1"/>
    <col min="10500" max="10500" width="19.1640625" style="430" customWidth="1"/>
    <col min="10501" max="10501" width="17.1640625" style="430" customWidth="1"/>
    <col min="10502" max="10502" width="9.33203125" style="430"/>
    <col min="10503" max="10503" width="12.83203125" style="430" bestFit="1" customWidth="1"/>
    <col min="10504" max="10752" width="9.33203125" style="430"/>
    <col min="10753" max="10753" width="5" style="430" customWidth="1"/>
    <col min="10754" max="10754" width="76.33203125" style="430" customWidth="1"/>
    <col min="10755" max="10755" width="17.1640625" style="430" customWidth="1"/>
    <col min="10756" max="10756" width="19.1640625" style="430" customWidth="1"/>
    <col min="10757" max="10757" width="17.1640625" style="430" customWidth="1"/>
    <col min="10758" max="10758" width="9.33203125" style="430"/>
    <col min="10759" max="10759" width="12.83203125" style="430" bestFit="1" customWidth="1"/>
    <col min="10760" max="11008" width="9.33203125" style="430"/>
    <col min="11009" max="11009" width="5" style="430" customWidth="1"/>
    <col min="11010" max="11010" width="76.33203125" style="430" customWidth="1"/>
    <col min="11011" max="11011" width="17.1640625" style="430" customWidth="1"/>
    <col min="11012" max="11012" width="19.1640625" style="430" customWidth="1"/>
    <col min="11013" max="11013" width="17.1640625" style="430" customWidth="1"/>
    <col min="11014" max="11014" width="9.33203125" style="430"/>
    <col min="11015" max="11015" width="12.83203125" style="430" bestFit="1" customWidth="1"/>
    <col min="11016" max="11264" width="9.33203125" style="430"/>
    <col min="11265" max="11265" width="5" style="430" customWidth="1"/>
    <col min="11266" max="11266" width="76.33203125" style="430" customWidth="1"/>
    <col min="11267" max="11267" width="17.1640625" style="430" customWidth="1"/>
    <col min="11268" max="11268" width="19.1640625" style="430" customWidth="1"/>
    <col min="11269" max="11269" width="17.1640625" style="430" customWidth="1"/>
    <col min="11270" max="11270" width="9.33203125" style="430"/>
    <col min="11271" max="11271" width="12.83203125" style="430" bestFit="1" customWidth="1"/>
    <col min="11272" max="11520" width="9.33203125" style="430"/>
    <col min="11521" max="11521" width="5" style="430" customWidth="1"/>
    <col min="11522" max="11522" width="76.33203125" style="430" customWidth="1"/>
    <col min="11523" max="11523" width="17.1640625" style="430" customWidth="1"/>
    <col min="11524" max="11524" width="19.1640625" style="430" customWidth="1"/>
    <col min="11525" max="11525" width="17.1640625" style="430" customWidth="1"/>
    <col min="11526" max="11526" width="9.33203125" style="430"/>
    <col min="11527" max="11527" width="12.83203125" style="430" bestFit="1" customWidth="1"/>
    <col min="11528" max="11776" width="9.33203125" style="430"/>
    <col min="11777" max="11777" width="5" style="430" customWidth="1"/>
    <col min="11778" max="11778" width="76.33203125" style="430" customWidth="1"/>
    <col min="11779" max="11779" width="17.1640625" style="430" customWidth="1"/>
    <col min="11780" max="11780" width="19.1640625" style="430" customWidth="1"/>
    <col min="11781" max="11781" width="17.1640625" style="430" customWidth="1"/>
    <col min="11782" max="11782" width="9.33203125" style="430"/>
    <col min="11783" max="11783" width="12.83203125" style="430" bestFit="1" customWidth="1"/>
    <col min="11784" max="12032" width="9.33203125" style="430"/>
    <col min="12033" max="12033" width="5" style="430" customWidth="1"/>
    <col min="12034" max="12034" width="76.33203125" style="430" customWidth="1"/>
    <col min="12035" max="12035" width="17.1640625" style="430" customWidth="1"/>
    <col min="12036" max="12036" width="19.1640625" style="430" customWidth="1"/>
    <col min="12037" max="12037" width="17.1640625" style="430" customWidth="1"/>
    <col min="12038" max="12038" width="9.33203125" style="430"/>
    <col min="12039" max="12039" width="12.83203125" style="430" bestFit="1" customWidth="1"/>
    <col min="12040" max="12288" width="9.33203125" style="430"/>
    <col min="12289" max="12289" width="5" style="430" customWidth="1"/>
    <col min="12290" max="12290" width="76.33203125" style="430" customWidth="1"/>
    <col min="12291" max="12291" width="17.1640625" style="430" customWidth="1"/>
    <col min="12292" max="12292" width="19.1640625" style="430" customWidth="1"/>
    <col min="12293" max="12293" width="17.1640625" style="430" customWidth="1"/>
    <col min="12294" max="12294" width="9.33203125" style="430"/>
    <col min="12295" max="12295" width="12.83203125" style="430" bestFit="1" customWidth="1"/>
    <col min="12296" max="12544" width="9.33203125" style="430"/>
    <col min="12545" max="12545" width="5" style="430" customWidth="1"/>
    <col min="12546" max="12546" width="76.33203125" style="430" customWidth="1"/>
    <col min="12547" max="12547" width="17.1640625" style="430" customWidth="1"/>
    <col min="12548" max="12548" width="19.1640625" style="430" customWidth="1"/>
    <col min="12549" max="12549" width="17.1640625" style="430" customWidth="1"/>
    <col min="12550" max="12550" width="9.33203125" style="430"/>
    <col min="12551" max="12551" width="12.83203125" style="430" bestFit="1" customWidth="1"/>
    <col min="12552" max="12800" width="9.33203125" style="430"/>
    <col min="12801" max="12801" width="5" style="430" customWidth="1"/>
    <col min="12802" max="12802" width="76.33203125" style="430" customWidth="1"/>
    <col min="12803" max="12803" width="17.1640625" style="430" customWidth="1"/>
    <col min="12804" max="12804" width="19.1640625" style="430" customWidth="1"/>
    <col min="12805" max="12805" width="17.1640625" style="430" customWidth="1"/>
    <col min="12806" max="12806" width="9.33203125" style="430"/>
    <col min="12807" max="12807" width="12.83203125" style="430" bestFit="1" customWidth="1"/>
    <col min="12808" max="13056" width="9.33203125" style="430"/>
    <col min="13057" max="13057" width="5" style="430" customWidth="1"/>
    <col min="13058" max="13058" width="76.33203125" style="430" customWidth="1"/>
    <col min="13059" max="13059" width="17.1640625" style="430" customWidth="1"/>
    <col min="13060" max="13060" width="19.1640625" style="430" customWidth="1"/>
    <col min="13061" max="13061" width="17.1640625" style="430" customWidth="1"/>
    <col min="13062" max="13062" width="9.33203125" style="430"/>
    <col min="13063" max="13063" width="12.83203125" style="430" bestFit="1" customWidth="1"/>
    <col min="13064" max="13312" width="9.33203125" style="430"/>
    <col min="13313" max="13313" width="5" style="430" customWidth="1"/>
    <col min="13314" max="13314" width="76.33203125" style="430" customWidth="1"/>
    <col min="13315" max="13315" width="17.1640625" style="430" customWidth="1"/>
    <col min="13316" max="13316" width="19.1640625" style="430" customWidth="1"/>
    <col min="13317" max="13317" width="17.1640625" style="430" customWidth="1"/>
    <col min="13318" max="13318" width="9.33203125" style="430"/>
    <col min="13319" max="13319" width="12.83203125" style="430" bestFit="1" customWidth="1"/>
    <col min="13320" max="13568" width="9.33203125" style="430"/>
    <col min="13569" max="13569" width="5" style="430" customWidth="1"/>
    <col min="13570" max="13570" width="76.33203125" style="430" customWidth="1"/>
    <col min="13571" max="13571" width="17.1640625" style="430" customWidth="1"/>
    <col min="13572" max="13572" width="19.1640625" style="430" customWidth="1"/>
    <col min="13573" max="13573" width="17.1640625" style="430" customWidth="1"/>
    <col min="13574" max="13574" width="9.33203125" style="430"/>
    <col min="13575" max="13575" width="12.83203125" style="430" bestFit="1" customWidth="1"/>
    <col min="13576" max="13824" width="9.33203125" style="430"/>
    <col min="13825" max="13825" width="5" style="430" customWidth="1"/>
    <col min="13826" max="13826" width="76.33203125" style="430" customWidth="1"/>
    <col min="13827" max="13827" width="17.1640625" style="430" customWidth="1"/>
    <col min="13828" max="13828" width="19.1640625" style="430" customWidth="1"/>
    <col min="13829" max="13829" width="17.1640625" style="430" customWidth="1"/>
    <col min="13830" max="13830" width="9.33203125" style="430"/>
    <col min="13831" max="13831" width="12.83203125" style="430" bestFit="1" customWidth="1"/>
    <col min="13832" max="14080" width="9.33203125" style="430"/>
    <col min="14081" max="14081" width="5" style="430" customWidth="1"/>
    <col min="14082" max="14082" width="76.33203125" style="430" customWidth="1"/>
    <col min="14083" max="14083" width="17.1640625" style="430" customWidth="1"/>
    <col min="14084" max="14084" width="19.1640625" style="430" customWidth="1"/>
    <col min="14085" max="14085" width="17.1640625" style="430" customWidth="1"/>
    <col min="14086" max="14086" width="9.33203125" style="430"/>
    <col min="14087" max="14087" width="12.83203125" style="430" bestFit="1" customWidth="1"/>
    <col min="14088" max="14336" width="9.33203125" style="430"/>
    <col min="14337" max="14337" width="5" style="430" customWidth="1"/>
    <col min="14338" max="14338" width="76.33203125" style="430" customWidth="1"/>
    <col min="14339" max="14339" width="17.1640625" style="430" customWidth="1"/>
    <col min="14340" max="14340" width="19.1640625" style="430" customWidth="1"/>
    <col min="14341" max="14341" width="17.1640625" style="430" customWidth="1"/>
    <col min="14342" max="14342" width="9.33203125" style="430"/>
    <col min="14343" max="14343" width="12.83203125" style="430" bestFit="1" customWidth="1"/>
    <col min="14344" max="14592" width="9.33203125" style="430"/>
    <col min="14593" max="14593" width="5" style="430" customWidth="1"/>
    <col min="14594" max="14594" width="76.33203125" style="430" customWidth="1"/>
    <col min="14595" max="14595" width="17.1640625" style="430" customWidth="1"/>
    <col min="14596" max="14596" width="19.1640625" style="430" customWidth="1"/>
    <col min="14597" max="14597" width="17.1640625" style="430" customWidth="1"/>
    <col min="14598" max="14598" width="9.33203125" style="430"/>
    <col min="14599" max="14599" width="12.83203125" style="430" bestFit="1" customWidth="1"/>
    <col min="14600" max="14848" width="9.33203125" style="430"/>
    <col min="14849" max="14849" width="5" style="430" customWidth="1"/>
    <col min="14850" max="14850" width="76.33203125" style="430" customWidth="1"/>
    <col min="14851" max="14851" width="17.1640625" style="430" customWidth="1"/>
    <col min="14852" max="14852" width="19.1640625" style="430" customWidth="1"/>
    <col min="14853" max="14853" width="17.1640625" style="430" customWidth="1"/>
    <col min="14854" max="14854" width="9.33203125" style="430"/>
    <col min="14855" max="14855" width="12.83203125" style="430" bestFit="1" customWidth="1"/>
    <col min="14856" max="15104" width="9.33203125" style="430"/>
    <col min="15105" max="15105" width="5" style="430" customWidth="1"/>
    <col min="15106" max="15106" width="76.33203125" style="430" customWidth="1"/>
    <col min="15107" max="15107" width="17.1640625" style="430" customWidth="1"/>
    <col min="15108" max="15108" width="19.1640625" style="430" customWidth="1"/>
    <col min="15109" max="15109" width="17.1640625" style="430" customWidth="1"/>
    <col min="15110" max="15110" width="9.33203125" style="430"/>
    <col min="15111" max="15111" width="12.83203125" style="430" bestFit="1" customWidth="1"/>
    <col min="15112" max="15360" width="9.33203125" style="430"/>
    <col min="15361" max="15361" width="5" style="430" customWidth="1"/>
    <col min="15362" max="15362" width="76.33203125" style="430" customWidth="1"/>
    <col min="15363" max="15363" width="17.1640625" style="430" customWidth="1"/>
    <col min="15364" max="15364" width="19.1640625" style="430" customWidth="1"/>
    <col min="15365" max="15365" width="17.1640625" style="430" customWidth="1"/>
    <col min="15366" max="15366" width="9.33203125" style="430"/>
    <col min="15367" max="15367" width="12.83203125" style="430" bestFit="1" customWidth="1"/>
    <col min="15368" max="15616" width="9.33203125" style="430"/>
    <col min="15617" max="15617" width="5" style="430" customWidth="1"/>
    <col min="15618" max="15618" width="76.33203125" style="430" customWidth="1"/>
    <col min="15619" max="15619" width="17.1640625" style="430" customWidth="1"/>
    <col min="15620" max="15620" width="19.1640625" style="430" customWidth="1"/>
    <col min="15621" max="15621" width="17.1640625" style="430" customWidth="1"/>
    <col min="15622" max="15622" width="9.33203125" style="430"/>
    <col min="15623" max="15623" width="12.83203125" style="430" bestFit="1" customWidth="1"/>
    <col min="15624" max="15872" width="9.33203125" style="430"/>
    <col min="15873" max="15873" width="5" style="430" customWidth="1"/>
    <col min="15874" max="15874" width="76.33203125" style="430" customWidth="1"/>
    <col min="15875" max="15875" width="17.1640625" style="430" customWidth="1"/>
    <col min="15876" max="15876" width="19.1640625" style="430" customWidth="1"/>
    <col min="15877" max="15877" width="17.1640625" style="430" customWidth="1"/>
    <col min="15878" max="15878" width="9.33203125" style="430"/>
    <col min="15879" max="15879" width="12.83203125" style="430" bestFit="1" customWidth="1"/>
    <col min="15880" max="16128" width="9.33203125" style="430"/>
    <col min="16129" max="16129" width="5" style="430" customWidth="1"/>
    <col min="16130" max="16130" width="76.33203125" style="430" customWidth="1"/>
    <col min="16131" max="16131" width="17.1640625" style="430" customWidth="1"/>
    <col min="16132" max="16132" width="19.1640625" style="430" customWidth="1"/>
    <col min="16133" max="16133" width="17.1640625" style="430" customWidth="1"/>
    <col min="16134" max="16134" width="9.33203125" style="430"/>
    <col min="16135" max="16135" width="12.83203125" style="430" bestFit="1" customWidth="1"/>
    <col min="16136" max="16384" width="9.33203125" style="430"/>
  </cols>
  <sheetData>
    <row r="1" spans="1:7" x14ac:dyDescent="0.25">
      <c r="A1" s="1394" t="s">
        <v>678</v>
      </c>
      <c r="B1" s="1394"/>
      <c r="C1" s="1394"/>
      <c r="D1" s="1394"/>
      <c r="E1" s="1394"/>
    </row>
    <row r="2" spans="1:7" ht="36.75" customHeight="1" x14ac:dyDescent="0.25">
      <c r="A2" s="1393" t="s">
        <v>739</v>
      </c>
      <c r="B2" s="1393"/>
      <c r="C2" s="1393"/>
      <c r="D2" s="1393"/>
      <c r="E2" s="1393"/>
    </row>
    <row r="3" spans="1:7" x14ac:dyDescent="0.25">
      <c r="A3" s="103"/>
      <c r="B3" s="103"/>
      <c r="C3" s="431"/>
      <c r="D3" s="431"/>
      <c r="E3" s="483" t="s">
        <v>1</v>
      </c>
    </row>
    <row r="4" spans="1:7" s="432" customFormat="1" ht="63.75" x14ac:dyDescent="0.2">
      <c r="A4" s="104" t="s">
        <v>406</v>
      </c>
      <c r="B4" s="28" t="s">
        <v>605</v>
      </c>
      <c r="C4" s="456" t="s">
        <v>611</v>
      </c>
      <c r="D4" s="456" t="s">
        <v>612</v>
      </c>
      <c r="E4" s="457" t="s">
        <v>606</v>
      </c>
      <c r="G4" s="433"/>
    </row>
    <row r="5" spans="1:7" s="432" customFormat="1" ht="12" customHeight="1" x14ac:dyDescent="0.2">
      <c r="A5" s="452">
        <v>1</v>
      </c>
      <c r="B5" s="453">
        <v>2</v>
      </c>
      <c r="C5" s="454">
        <v>3</v>
      </c>
      <c r="D5" s="454">
        <v>4</v>
      </c>
      <c r="E5" s="455">
        <v>5</v>
      </c>
    </row>
    <row r="6" spans="1:7" s="432" customFormat="1" ht="18" customHeight="1" x14ac:dyDescent="0.25">
      <c r="A6" s="469" t="s">
        <v>10</v>
      </c>
      <c r="B6" s="450"/>
      <c r="C6" s="451">
        <v>0</v>
      </c>
      <c r="D6" s="451">
        <v>0</v>
      </c>
      <c r="E6" s="470"/>
    </row>
    <row r="7" spans="1:7" s="432" customFormat="1" ht="18" customHeight="1" x14ac:dyDescent="0.25">
      <c r="A7" s="471" t="s">
        <v>13</v>
      </c>
      <c r="B7" s="438"/>
      <c r="C7" s="439">
        <v>0</v>
      </c>
      <c r="D7" s="439">
        <v>0</v>
      </c>
      <c r="E7" s="472"/>
    </row>
    <row r="8" spans="1:7" s="432" customFormat="1" ht="18" customHeight="1" x14ac:dyDescent="0.25">
      <c r="A8" s="471" t="s">
        <v>16</v>
      </c>
      <c r="B8" s="440"/>
      <c r="C8" s="439"/>
      <c r="D8" s="439"/>
      <c r="E8" s="472"/>
    </row>
    <row r="9" spans="1:7" s="432" customFormat="1" ht="18" customHeight="1" x14ac:dyDescent="0.25">
      <c r="A9" s="469" t="s">
        <v>19</v>
      </c>
      <c r="B9" s="438"/>
      <c r="C9" s="441"/>
      <c r="D9" s="441"/>
      <c r="E9" s="472"/>
    </row>
    <row r="10" spans="1:7" s="432" customFormat="1" ht="18" customHeight="1" x14ac:dyDescent="0.2">
      <c r="A10" s="471" t="s">
        <v>22</v>
      </c>
      <c r="B10" s="442"/>
      <c r="C10" s="443"/>
      <c r="D10" s="443"/>
      <c r="E10" s="473"/>
    </row>
    <row r="11" spans="1:7" s="432" customFormat="1" ht="18" customHeight="1" x14ac:dyDescent="0.2">
      <c r="A11" s="471" t="s">
        <v>25</v>
      </c>
      <c r="B11" s="444"/>
      <c r="C11" s="445"/>
      <c r="D11" s="445"/>
      <c r="E11" s="473"/>
    </row>
    <row r="12" spans="1:7" s="432" customFormat="1" ht="18" customHeight="1" x14ac:dyDescent="0.2">
      <c r="A12" s="469" t="s">
        <v>28</v>
      </c>
      <c r="B12" s="444"/>
      <c r="C12" s="445"/>
      <c r="D12" s="445"/>
      <c r="E12" s="473"/>
    </row>
    <row r="13" spans="1:7" s="432" customFormat="1" ht="18" customHeight="1" x14ac:dyDescent="0.2">
      <c r="A13" s="471" t="s">
        <v>31</v>
      </c>
      <c r="B13" s="444"/>
      <c r="C13" s="445"/>
      <c r="D13" s="445"/>
      <c r="E13" s="473"/>
    </row>
    <row r="14" spans="1:7" s="432" customFormat="1" ht="18" customHeight="1" x14ac:dyDescent="0.2">
      <c r="A14" s="471" t="s">
        <v>34</v>
      </c>
      <c r="B14" s="444"/>
      <c r="C14" s="445"/>
      <c r="D14" s="445"/>
      <c r="E14" s="473"/>
    </row>
    <row r="15" spans="1:7" s="432" customFormat="1" ht="18" customHeight="1" x14ac:dyDescent="0.2">
      <c r="A15" s="474" t="s">
        <v>37</v>
      </c>
      <c r="B15" s="458"/>
      <c r="C15" s="459"/>
      <c r="D15" s="459"/>
      <c r="E15" s="475"/>
    </row>
    <row r="16" spans="1:7" s="432" customFormat="1" x14ac:dyDescent="0.2">
      <c r="A16" s="106" t="s">
        <v>39</v>
      </c>
      <c r="B16" s="461" t="s">
        <v>607</v>
      </c>
      <c r="C16" s="462">
        <f>SUM(C6:C15)</f>
        <v>0</v>
      </c>
      <c r="D16" s="462">
        <f>SUM(D6:D15)</f>
        <v>0</v>
      </c>
      <c r="E16" s="463">
        <f>SUM(E6:E15)</f>
        <v>0</v>
      </c>
    </row>
    <row r="17" spans="1:6" s="432" customFormat="1" x14ac:dyDescent="0.2">
      <c r="A17" s="474" t="s">
        <v>41</v>
      </c>
      <c r="B17" s="464"/>
      <c r="C17" s="465"/>
      <c r="D17" s="465"/>
      <c r="E17" s="476"/>
    </row>
    <row r="18" spans="1:6" s="432" customFormat="1" x14ac:dyDescent="0.2">
      <c r="A18" s="106" t="s">
        <v>43</v>
      </c>
      <c r="B18" s="461" t="s">
        <v>608</v>
      </c>
      <c r="C18" s="462">
        <f>SUM(C17:C17)</f>
        <v>0</v>
      </c>
      <c r="D18" s="462">
        <f>SUM(D17:D17)</f>
        <v>0</v>
      </c>
      <c r="E18" s="463">
        <f>SUM(E17:E17)</f>
        <v>0</v>
      </c>
    </row>
    <row r="19" spans="1:6" s="432" customFormat="1" x14ac:dyDescent="0.2">
      <c r="A19" s="469" t="s">
        <v>45</v>
      </c>
      <c r="B19" s="466"/>
      <c r="C19" s="460"/>
      <c r="D19" s="460"/>
      <c r="E19" s="477"/>
    </row>
    <row r="20" spans="1:6" s="432" customFormat="1" x14ac:dyDescent="0.2">
      <c r="A20" s="471" t="s">
        <v>47</v>
      </c>
      <c r="B20" s="448"/>
      <c r="C20" s="449"/>
      <c r="D20" s="449"/>
      <c r="E20" s="473"/>
    </row>
    <row r="21" spans="1:6" s="432" customFormat="1" x14ac:dyDescent="0.2">
      <c r="A21" s="469" t="s">
        <v>49</v>
      </c>
      <c r="B21" s="446"/>
      <c r="C21" s="447"/>
      <c r="D21" s="447"/>
      <c r="E21" s="473"/>
    </row>
    <row r="22" spans="1:6" s="432" customFormat="1" x14ac:dyDescent="0.2">
      <c r="A22" s="471" t="s">
        <v>51</v>
      </c>
      <c r="B22" s="446"/>
      <c r="C22" s="447"/>
      <c r="D22" s="447"/>
      <c r="E22" s="473"/>
    </row>
    <row r="23" spans="1:6" s="432" customFormat="1" x14ac:dyDescent="0.2">
      <c r="A23" s="478" t="s">
        <v>54</v>
      </c>
      <c r="B23" s="467"/>
      <c r="C23" s="468"/>
      <c r="D23" s="468"/>
      <c r="E23" s="475"/>
    </row>
    <row r="24" spans="1:6" s="432" customFormat="1" x14ac:dyDescent="0.2">
      <c r="A24" s="106" t="s">
        <v>57</v>
      </c>
      <c r="B24" s="461" t="s">
        <v>609</v>
      </c>
      <c r="C24" s="462">
        <f>SUM(C19:C23)</f>
        <v>0</v>
      </c>
      <c r="D24" s="462">
        <f>SUM(D19:D23)</f>
        <v>0</v>
      </c>
      <c r="E24" s="463">
        <f>SUM(E19:E23)</f>
        <v>0</v>
      </c>
    </row>
    <row r="25" spans="1:6" s="432" customFormat="1" ht="27" customHeight="1" x14ac:dyDescent="0.2">
      <c r="A25" s="479" t="s">
        <v>60</v>
      </c>
      <c r="B25" s="480" t="s">
        <v>610</v>
      </c>
      <c r="C25" s="481">
        <f>SUM(C24,C18,C16)</f>
        <v>0</v>
      </c>
      <c r="D25" s="481">
        <f>SUM(D24,D18,D16)</f>
        <v>0</v>
      </c>
      <c r="E25" s="482">
        <f>SUM(E24,E18,E16)</f>
        <v>0</v>
      </c>
    </row>
    <row r="28" spans="1:6" x14ac:dyDescent="0.25">
      <c r="A28" s="434"/>
      <c r="B28" s="435"/>
      <c r="C28" s="434"/>
      <c r="D28" s="434"/>
      <c r="E28" s="434"/>
    </row>
    <row r="29" spans="1:6" x14ac:dyDescent="0.25">
      <c r="A29" s="434"/>
      <c r="B29" s="435"/>
      <c r="C29" s="434"/>
      <c r="D29" s="434"/>
      <c r="E29" s="434"/>
    </row>
    <row r="30" spans="1:6" x14ac:dyDescent="0.25">
      <c r="A30" s="434"/>
      <c r="B30" s="435"/>
      <c r="C30" s="434"/>
      <c r="D30" s="434"/>
      <c r="E30" s="434"/>
      <c r="F30" s="436"/>
    </row>
    <row r="31" spans="1:6" x14ac:dyDescent="0.25">
      <c r="A31" s="434"/>
      <c r="B31" s="435"/>
      <c r="C31" s="434"/>
      <c r="D31" s="434"/>
      <c r="E31" s="434"/>
    </row>
    <row r="32" spans="1:6" x14ac:dyDescent="0.25">
      <c r="A32" s="434"/>
      <c r="B32" s="435"/>
      <c r="C32" s="434"/>
      <c r="D32" s="434"/>
      <c r="E32" s="434"/>
    </row>
    <row r="33" spans="1:5" x14ac:dyDescent="0.25">
      <c r="A33" s="434"/>
      <c r="B33" s="435"/>
      <c r="C33" s="434"/>
      <c r="D33" s="434"/>
      <c r="E33" s="434"/>
    </row>
    <row r="34" spans="1:5" x14ac:dyDescent="0.25">
      <c r="A34" s="434"/>
      <c r="B34" s="435"/>
      <c r="C34" s="434"/>
      <c r="D34" s="434"/>
      <c r="E34" s="434"/>
    </row>
    <row r="35" spans="1:5" x14ac:dyDescent="0.25">
      <c r="A35" s="434"/>
      <c r="B35" s="435"/>
      <c r="C35" s="434"/>
      <c r="D35" s="434"/>
      <c r="E35" s="434"/>
    </row>
    <row r="36" spans="1:5" x14ac:dyDescent="0.25">
      <c r="A36" s="434"/>
      <c r="B36" s="435"/>
      <c r="C36" s="434"/>
      <c r="D36" s="434"/>
      <c r="E36" s="434"/>
    </row>
    <row r="37" spans="1:5" x14ac:dyDescent="0.25">
      <c r="A37" s="434"/>
      <c r="B37" s="434"/>
      <c r="C37" s="434"/>
      <c r="D37" s="434"/>
      <c r="E37" s="434"/>
    </row>
    <row r="38" spans="1:5" x14ac:dyDescent="0.25">
      <c r="A38" s="434"/>
      <c r="B38" s="434"/>
      <c r="C38" s="434"/>
      <c r="D38" s="434"/>
      <c r="E38" s="434"/>
    </row>
    <row r="39" spans="1:5" x14ac:dyDescent="0.25">
      <c r="A39" s="434"/>
      <c r="B39" s="434"/>
      <c r="C39" s="434"/>
      <c r="D39" s="434"/>
      <c r="E39" s="434"/>
    </row>
    <row r="40" spans="1:5" x14ac:dyDescent="0.25">
      <c r="A40" s="434"/>
      <c r="B40" s="434"/>
      <c r="C40" s="434"/>
      <c r="D40" s="434"/>
      <c r="E40" s="434"/>
    </row>
    <row r="41" spans="1:5" x14ac:dyDescent="0.25">
      <c r="A41" s="434"/>
      <c r="B41" s="434"/>
      <c r="C41" s="434"/>
      <c r="D41" s="434"/>
      <c r="E41" s="434"/>
    </row>
    <row r="42" spans="1:5" x14ac:dyDescent="0.25">
      <c r="A42" s="434"/>
      <c r="B42" s="434"/>
      <c r="C42" s="434"/>
      <c r="D42" s="434"/>
      <c r="E42" s="434"/>
    </row>
    <row r="43" spans="1:5" x14ac:dyDescent="0.25">
      <c r="A43" s="434"/>
      <c r="B43" s="434"/>
      <c r="C43" s="434"/>
      <c r="D43" s="434"/>
      <c r="E43" s="434"/>
    </row>
    <row r="44" spans="1:5" x14ac:dyDescent="0.25">
      <c r="A44" s="434"/>
      <c r="B44" s="434"/>
      <c r="C44" s="434"/>
      <c r="D44" s="434"/>
      <c r="E44" s="43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4" zoomScaleNormal="100" zoomScaleSheetLayoutView="100" workbookViewId="0">
      <selection activeCell="H20" sqref="H20"/>
    </sheetView>
  </sheetViews>
  <sheetFormatPr defaultColWidth="9.33203125" defaultRowHeight="12.75" x14ac:dyDescent="0.2"/>
  <cols>
    <col min="1" max="1" width="5.83203125" style="72" customWidth="1"/>
    <col min="2" max="2" width="30.83203125" style="73" customWidth="1"/>
    <col min="3" max="3" width="11.5" style="72" customWidth="1"/>
    <col min="4" max="4" width="11.83203125" style="72" customWidth="1"/>
    <col min="5" max="5" width="11.1640625" style="72" customWidth="1"/>
    <col min="6" max="6" width="33.5" style="72" customWidth="1"/>
    <col min="7" max="7" width="12.83203125" style="72" customWidth="1"/>
    <col min="8" max="8" width="11.83203125" style="72" customWidth="1"/>
    <col min="9" max="9" width="10.83203125" style="72" customWidth="1"/>
    <col min="10" max="16384" width="9.33203125" style="72"/>
  </cols>
  <sheetData>
    <row r="1" spans="1:9" ht="44.25" customHeight="1" x14ac:dyDescent="0.2">
      <c r="A1" s="1277" t="s">
        <v>733</v>
      </c>
      <c r="B1" s="1277"/>
      <c r="C1" s="1277"/>
      <c r="D1" s="1277"/>
      <c r="E1" s="1277"/>
      <c r="F1" s="1277"/>
      <c r="G1" s="1277"/>
      <c r="H1" s="1277"/>
      <c r="I1" s="1277"/>
    </row>
    <row r="2" spans="1:9" x14ac:dyDescent="0.2">
      <c r="H2" s="71"/>
      <c r="I2" s="74" t="s">
        <v>1</v>
      </c>
    </row>
    <row r="3" spans="1:9" ht="18" customHeight="1" x14ac:dyDescent="0.2">
      <c r="A3" s="1272" t="s">
        <v>2</v>
      </c>
      <c r="B3" s="1274" t="s">
        <v>266</v>
      </c>
      <c r="C3" s="1275"/>
      <c r="D3" s="1275"/>
      <c r="E3" s="1276"/>
      <c r="F3" s="1275" t="s">
        <v>267</v>
      </c>
      <c r="G3" s="1275"/>
      <c r="H3" s="1275"/>
      <c r="I3" s="1276"/>
    </row>
    <row r="4" spans="1:9" s="77" customFormat="1" ht="35.25" customHeight="1" x14ac:dyDescent="0.2">
      <c r="A4" s="1273"/>
      <c r="B4" s="75" t="s">
        <v>268</v>
      </c>
      <c r="C4" s="76" t="s">
        <v>269</v>
      </c>
      <c r="D4" s="75" t="s">
        <v>764</v>
      </c>
      <c r="E4" s="1058" t="s">
        <v>765</v>
      </c>
      <c r="F4" s="1051" t="s">
        <v>268</v>
      </c>
      <c r="G4" s="76" t="s">
        <v>269</v>
      </c>
      <c r="H4" s="75" t="s">
        <v>764</v>
      </c>
      <c r="I4" s="79" t="s">
        <v>765</v>
      </c>
    </row>
    <row r="5" spans="1:9" s="80" customFormat="1" ht="12" customHeight="1" x14ac:dyDescent="0.2">
      <c r="A5" s="78" t="s">
        <v>6</v>
      </c>
      <c r="B5" s="78" t="s">
        <v>7</v>
      </c>
      <c r="C5" s="79" t="s">
        <v>8</v>
      </c>
      <c r="D5" s="78" t="s">
        <v>9</v>
      </c>
      <c r="E5" s="79" t="s">
        <v>270</v>
      </c>
      <c r="F5" s="1052" t="s">
        <v>464</v>
      </c>
      <c r="G5" s="79" t="s">
        <v>754</v>
      </c>
      <c r="H5" s="79" t="s">
        <v>755</v>
      </c>
      <c r="I5" s="79" t="s">
        <v>763</v>
      </c>
    </row>
    <row r="6" spans="1:9" ht="19.899999999999999" customHeight="1" x14ac:dyDescent="0.2">
      <c r="A6" s="970" t="s">
        <v>10</v>
      </c>
      <c r="B6" s="971" t="s">
        <v>459</v>
      </c>
      <c r="C6" s="972">
        <f>'1.sz.mell.'!D12</f>
        <v>18521323</v>
      </c>
      <c r="D6" s="972">
        <f>'1.sz.mell.'!E12</f>
        <v>107877</v>
      </c>
      <c r="E6" s="1035">
        <f>'1.sz.mell.'!F12</f>
        <v>18629200</v>
      </c>
      <c r="F6" s="1030" t="str">
        <f>'1.sz.mell.'!B82</f>
        <v>Személyi  juttatások</v>
      </c>
      <c r="G6" s="972">
        <f>'1.sz.mell.'!D82</f>
        <v>26885422</v>
      </c>
      <c r="H6" s="1238">
        <v>7950794</v>
      </c>
      <c r="I6" s="998">
        <v>34836216</v>
      </c>
    </row>
    <row r="7" spans="1:9" ht="19.899999999999999" customHeight="1" x14ac:dyDescent="0.2">
      <c r="A7" s="973" t="s">
        <v>13</v>
      </c>
      <c r="B7" s="977" t="s">
        <v>550</v>
      </c>
      <c r="C7" s="976">
        <f>'1.sz.mell.'!D13+'1.sz.mell.'!D14</f>
        <v>8216300</v>
      </c>
      <c r="D7" s="976">
        <v>14305781</v>
      </c>
      <c r="E7" s="1036">
        <f>C7+D7</f>
        <v>22522081</v>
      </c>
      <c r="F7" s="1053" t="str">
        <f>'1.sz.mell.'!B83</f>
        <v>Munkaadókat terhelő járulékok és szociális hozzájárulási adó</v>
      </c>
      <c r="G7" s="976">
        <f>'1.sz.mell.'!D83</f>
        <v>5797642</v>
      </c>
      <c r="H7" s="1239">
        <v>866818</v>
      </c>
      <c r="I7" s="999">
        <v>6664460</v>
      </c>
    </row>
    <row r="8" spans="1:9" ht="19.899999999999999" customHeight="1" x14ac:dyDescent="0.2">
      <c r="A8" s="973" t="s">
        <v>16</v>
      </c>
      <c r="B8" s="974" t="s">
        <v>108</v>
      </c>
      <c r="C8" s="976">
        <v>29032938</v>
      </c>
      <c r="D8" s="976">
        <v>701136</v>
      </c>
      <c r="E8" s="1036">
        <f t="shared" ref="E8:E10" si="0">C8+D8</f>
        <v>29734074</v>
      </c>
      <c r="F8" s="1031" t="str">
        <f>'1.sz.mell.'!B84</f>
        <v>Dologi  kiadások</v>
      </c>
      <c r="G8" s="976">
        <f>'1.sz.mell.'!D84</f>
        <v>37040874</v>
      </c>
      <c r="H8" s="1239">
        <v>6585814</v>
      </c>
      <c r="I8" s="999">
        <v>43626688</v>
      </c>
    </row>
    <row r="9" spans="1:9" ht="19.899999999999999" customHeight="1" x14ac:dyDescent="0.2">
      <c r="A9" s="973" t="s">
        <v>19</v>
      </c>
      <c r="B9" s="974" t="s">
        <v>448</v>
      </c>
      <c r="C9" s="976">
        <f>'1.sz.mell.'!D57</f>
        <v>16805898</v>
      </c>
      <c r="D9" s="976">
        <v>403600</v>
      </c>
      <c r="E9" s="1036">
        <f t="shared" si="0"/>
        <v>17209498</v>
      </c>
      <c r="F9" s="1031" t="str">
        <f>'1.sz.mell.'!B85</f>
        <v>Ellátottak pénzbeli juttatásai</v>
      </c>
      <c r="G9" s="976">
        <f>'1.sz.mell.'!D85</f>
        <v>1693420</v>
      </c>
      <c r="H9" s="1239">
        <v>400000</v>
      </c>
      <c r="I9" s="999">
        <v>2093420</v>
      </c>
    </row>
    <row r="10" spans="1:9" ht="19.899999999999999" customHeight="1" x14ac:dyDescent="0.2">
      <c r="A10" s="973" t="s">
        <v>22</v>
      </c>
      <c r="B10" s="974" t="s">
        <v>415</v>
      </c>
      <c r="C10" s="976">
        <f>'1.sz.mell.'!D66</f>
        <v>1607479</v>
      </c>
      <c r="D10" s="976">
        <v>750000</v>
      </c>
      <c r="E10" s="1036">
        <f t="shared" si="0"/>
        <v>2357479</v>
      </c>
      <c r="F10" s="1031" t="str">
        <f>'1.sz.mell.'!B86</f>
        <v>Egyéb működési célú kiadások</v>
      </c>
      <c r="G10" s="976">
        <f>'1.sz.mell.'!D86</f>
        <v>21460000</v>
      </c>
      <c r="H10" s="1240">
        <v>2321878</v>
      </c>
      <c r="I10" s="1007">
        <v>23781878</v>
      </c>
    </row>
    <row r="11" spans="1:9" ht="19.899999999999999" customHeight="1" x14ac:dyDescent="0.2">
      <c r="A11" s="973" t="s">
        <v>25</v>
      </c>
      <c r="B11" s="974"/>
      <c r="C11" s="976"/>
      <c r="D11" s="976">
        <f>'1.sz.mell.'!E17</f>
        <v>0</v>
      </c>
      <c r="E11" s="1036">
        <f>'1.sz.mell.'!F17</f>
        <v>0</v>
      </c>
      <c r="F11" s="1032" t="s">
        <v>271</v>
      </c>
      <c r="G11" s="976">
        <v>17806000</v>
      </c>
      <c r="H11" s="1012">
        <v>447878</v>
      </c>
      <c r="I11" s="999">
        <v>18253878</v>
      </c>
    </row>
    <row r="12" spans="1:9" ht="19.899999999999999" customHeight="1" x14ac:dyDescent="0.2">
      <c r="A12" s="982" t="s">
        <v>28</v>
      </c>
      <c r="B12" s="983"/>
      <c r="C12" s="984"/>
      <c r="D12" s="984">
        <f>'1.sz.mell.'!E18</f>
        <v>0</v>
      </c>
      <c r="E12" s="1038">
        <f>'1.sz.mell.'!F18</f>
        <v>0</v>
      </c>
      <c r="F12" s="1033" t="s">
        <v>272</v>
      </c>
      <c r="G12" s="984"/>
      <c r="H12" s="1005"/>
      <c r="I12" s="1000"/>
    </row>
    <row r="13" spans="1:9" ht="19.899999999999999" customHeight="1" x14ac:dyDescent="0.2">
      <c r="A13" s="989" t="s">
        <v>31</v>
      </c>
      <c r="B13" s="990" t="s">
        <v>644</v>
      </c>
      <c r="C13" s="991">
        <f>SUM(C6:C12)</f>
        <v>74183938</v>
      </c>
      <c r="D13" s="991">
        <f t="shared" ref="D13:E13" si="1">SUM(D6:D12)</f>
        <v>16268394</v>
      </c>
      <c r="E13" s="1023">
        <f t="shared" si="1"/>
        <v>90452332</v>
      </c>
      <c r="F13" s="1034" t="s">
        <v>273</v>
      </c>
      <c r="G13" s="991">
        <f>SUM(G6:G10)</f>
        <v>92877358</v>
      </c>
      <c r="H13" s="991">
        <f t="shared" ref="H13:I13" si="2">SUM(H6:H10)</f>
        <v>18125304</v>
      </c>
      <c r="I13" s="1023">
        <f t="shared" si="2"/>
        <v>111002662</v>
      </c>
    </row>
    <row r="14" spans="1:9" ht="19.899999999999999" customHeight="1" x14ac:dyDescent="0.2">
      <c r="A14" s="985" t="s">
        <v>34</v>
      </c>
      <c r="B14" s="986" t="str">
        <f>'1.sz.mell.'!B71</f>
        <v xml:space="preserve">Hitel-, kölcsönfelvétel államháztartáson kívülről </v>
      </c>
      <c r="C14" s="987">
        <f>'1.sz.mell.'!D71</f>
        <v>0</v>
      </c>
      <c r="D14" s="987"/>
      <c r="E14" s="1059"/>
      <c r="F14" s="1054" t="s">
        <v>274</v>
      </c>
      <c r="G14" s="988"/>
      <c r="H14" s="1006"/>
      <c r="I14" s="1002"/>
    </row>
    <row r="15" spans="1:9" ht="19.899999999999999" customHeight="1" x14ac:dyDescent="0.2">
      <c r="A15" s="973" t="s">
        <v>37</v>
      </c>
      <c r="B15" s="978" t="s">
        <v>189</v>
      </c>
      <c r="C15" s="976">
        <f>SUM(C16:C17)</f>
        <v>19252062</v>
      </c>
      <c r="D15" s="976">
        <f t="shared" ref="D15:E15" si="3">SUM(D16:D17)</f>
        <v>1856910</v>
      </c>
      <c r="E15" s="1036">
        <f t="shared" si="3"/>
        <v>21108972</v>
      </c>
      <c r="F15" s="1055" t="s">
        <v>275</v>
      </c>
      <c r="G15" s="976"/>
      <c r="H15" s="1004"/>
      <c r="I15" s="999"/>
    </row>
    <row r="16" spans="1:9" ht="19.899999999999999" customHeight="1" x14ac:dyDescent="0.2">
      <c r="A16" s="980" t="s">
        <v>276</v>
      </c>
      <c r="B16" s="979" t="str">
        <f>'1.sz.mell.'!B73</f>
        <v>Előző év költségvetési maradványának igénybevétele</v>
      </c>
      <c r="C16" s="976">
        <v>19252062</v>
      </c>
      <c r="D16" s="976">
        <f>'1.sz.mell.'!E73</f>
        <v>1856910</v>
      </c>
      <c r="E16" s="1036">
        <v>21108972</v>
      </c>
      <c r="F16" s="1055" t="s">
        <v>277</v>
      </c>
      <c r="G16" s="976"/>
      <c r="H16" s="1004"/>
      <c r="I16" s="999"/>
    </row>
    <row r="17" spans="1:9" ht="19.899999999999999" customHeight="1" x14ac:dyDescent="0.2">
      <c r="A17" s="981" t="s">
        <v>278</v>
      </c>
      <c r="B17" s="979" t="str">
        <f>'1.sz.mell.'!B74</f>
        <v>Előző év vállalkozási maradványának igénybevétele</v>
      </c>
      <c r="C17" s="976">
        <f>'1.sz.mell.'!D74</f>
        <v>0</v>
      </c>
      <c r="D17" s="976"/>
      <c r="E17" s="1036"/>
      <c r="F17" s="1055" t="s">
        <v>735</v>
      </c>
      <c r="G17" s="976">
        <v>558642</v>
      </c>
      <c r="H17" s="1004"/>
      <c r="I17" s="999">
        <v>558642</v>
      </c>
    </row>
    <row r="18" spans="1:9" ht="19.899999999999999" customHeight="1" x14ac:dyDescent="0.2">
      <c r="A18" s="982" t="s">
        <v>39</v>
      </c>
      <c r="B18" s="994" t="str">
        <f>'[16]1.sz.mell.'!B17</f>
        <v>Lekötött betétek megszüntetése</v>
      </c>
      <c r="C18" s="984">
        <f>'1.sz.mell.'!D75</f>
        <v>0</v>
      </c>
      <c r="D18" s="984"/>
      <c r="E18" s="1038"/>
      <c r="F18" s="1056"/>
      <c r="G18" s="984"/>
      <c r="H18" s="1005"/>
      <c r="I18" s="1000"/>
    </row>
    <row r="19" spans="1:9" ht="19.899999999999999" customHeight="1" x14ac:dyDescent="0.2">
      <c r="A19" s="989" t="s">
        <v>41</v>
      </c>
      <c r="B19" s="990" t="s">
        <v>279</v>
      </c>
      <c r="C19" s="991">
        <f>SUM(C14+C15+C18)</f>
        <v>19252062</v>
      </c>
      <c r="D19" s="991">
        <f t="shared" ref="D19:E19" si="4">SUM(D14+D15+D18)</f>
        <v>1856910</v>
      </c>
      <c r="E19" s="1023">
        <f t="shared" si="4"/>
        <v>21108972</v>
      </c>
      <c r="F19" s="1057" t="s">
        <v>280</v>
      </c>
      <c r="G19" s="991">
        <f>SUM(G14:G18)</f>
        <v>558642</v>
      </c>
      <c r="H19" s="991">
        <f t="shared" ref="H19:I19" si="5">SUM(H14:H18)</f>
        <v>0</v>
      </c>
      <c r="I19" s="1023">
        <f t="shared" si="5"/>
        <v>558642</v>
      </c>
    </row>
    <row r="20" spans="1:9" ht="19.899999999999999" customHeight="1" x14ac:dyDescent="0.2">
      <c r="A20" s="989" t="s">
        <v>43</v>
      </c>
      <c r="B20" s="990" t="s">
        <v>281</v>
      </c>
      <c r="C20" s="991">
        <f>SUM(C13+C19)</f>
        <v>93436000</v>
      </c>
      <c r="D20" s="991">
        <f t="shared" ref="D20:E20" si="6">SUM(D13+D19)</f>
        <v>18125304</v>
      </c>
      <c r="E20" s="1023">
        <f t="shared" si="6"/>
        <v>111561304</v>
      </c>
      <c r="F20" s="1057" t="s">
        <v>282</v>
      </c>
      <c r="G20" s="991">
        <f>SUM(G13+G19)</f>
        <v>93436000</v>
      </c>
      <c r="H20" s="991">
        <f t="shared" ref="H20:I20" si="7">SUM(H13+H19)</f>
        <v>18125304</v>
      </c>
      <c r="I20" s="1023">
        <f t="shared" si="7"/>
        <v>111561304</v>
      </c>
    </row>
    <row r="21" spans="1:9" ht="19.899999999999999" customHeight="1" x14ac:dyDescent="0.2">
      <c r="A21" s="995" t="s">
        <v>45</v>
      </c>
      <c r="B21" s="992" t="s">
        <v>648</v>
      </c>
      <c r="C21" s="996">
        <f>IF(C13-G13&lt;0,G13-C13,"-")</f>
        <v>18693420</v>
      </c>
      <c r="D21" s="996">
        <f t="shared" ref="D21:E21" si="8">IF(D13-H13&lt;0,H13-D13,"-")</f>
        <v>1856910</v>
      </c>
      <c r="E21" s="1029">
        <f t="shared" si="8"/>
        <v>20550330</v>
      </c>
      <c r="F21" s="1034" t="s">
        <v>649</v>
      </c>
      <c r="G21" s="996" t="str">
        <f>IF(C13-G13&gt;0,C13-G13,"-")</f>
        <v>-</v>
      </c>
      <c r="H21" s="1003"/>
      <c r="I21" s="1001"/>
    </row>
    <row r="22" spans="1:9" ht="19.899999999999999" customHeight="1" x14ac:dyDescent="0.2">
      <c r="A22" s="995" t="s">
        <v>47</v>
      </c>
      <c r="B22" s="992" t="s">
        <v>650</v>
      </c>
      <c r="C22" s="996" t="str">
        <f>IF(C13+C19-G20&lt;0,G20-(C13+C19),"-")</f>
        <v>-</v>
      </c>
      <c r="D22" s="996" t="str">
        <f t="shared" ref="D22:E22" si="9">IF(D13+D19-H20&lt;0,H20-(D13+D19),"-")</f>
        <v>-</v>
      </c>
      <c r="E22" s="1029" t="str">
        <f t="shared" si="9"/>
        <v>-</v>
      </c>
      <c r="F22" s="1034" t="s">
        <v>651</v>
      </c>
      <c r="G22" s="996" t="str">
        <f>IF(C13+C19-G20&gt;0,C13+C19-G20,"-")</f>
        <v>-</v>
      </c>
      <c r="H22" s="997"/>
      <c r="I22" s="993"/>
    </row>
    <row r="23" spans="1:9" ht="15.75" x14ac:dyDescent="0.2">
      <c r="B23" s="82"/>
    </row>
  </sheetData>
  <mergeCells count="4">
    <mergeCell ref="A3:A4"/>
    <mergeCell ref="B3:E3"/>
    <mergeCell ref="F3:I3"/>
    <mergeCell ref="A1:I1"/>
  </mergeCells>
  <printOptions horizontalCentered="1"/>
  <pageMargins left="0.19685039370078741" right="0.19685039370078741" top="0.9055118110236221" bottom="0.78740157480314965" header="0.59055118110236227" footer="0.55118110236220474"/>
  <pageSetup paperSize="9" fitToHeight="0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zoomScaleSheetLayoutView="115" workbookViewId="0">
      <selection activeCell="E8" sqref="E8"/>
    </sheetView>
  </sheetViews>
  <sheetFormatPr defaultColWidth="9.33203125" defaultRowHeight="12.75" x14ac:dyDescent="0.2"/>
  <cols>
    <col min="1" max="1" width="5" style="72" customWidth="1"/>
    <col min="2" max="2" width="37.6640625" style="73" customWidth="1"/>
    <col min="3" max="3" width="12.1640625" style="72" customWidth="1"/>
    <col min="4" max="4" width="8.83203125" style="72" customWidth="1"/>
    <col min="5" max="5" width="12.6640625" style="72" customWidth="1"/>
    <col min="6" max="6" width="36.5" style="72" customWidth="1"/>
    <col min="7" max="7" width="11.33203125" style="72" customWidth="1"/>
    <col min="8" max="8" width="10.33203125" style="72" customWidth="1"/>
    <col min="9" max="9" width="11.83203125" style="72" customWidth="1"/>
    <col min="10" max="16384" width="9.33203125" style="72"/>
  </cols>
  <sheetData>
    <row r="1" spans="1:9" ht="44.25" customHeight="1" x14ac:dyDescent="0.2">
      <c r="A1" s="1277" t="s">
        <v>734</v>
      </c>
      <c r="B1" s="1277"/>
      <c r="C1" s="1277"/>
      <c r="D1" s="1277"/>
      <c r="E1" s="1277"/>
      <c r="F1" s="1277"/>
      <c r="G1" s="1277"/>
      <c r="H1" s="1277"/>
      <c r="I1" s="1277"/>
    </row>
    <row r="2" spans="1:9" x14ac:dyDescent="0.2">
      <c r="F2" s="1281" t="s">
        <v>1</v>
      </c>
      <c r="G2" s="1281"/>
      <c r="H2" s="1281"/>
      <c r="I2" s="1281"/>
    </row>
    <row r="3" spans="1:9" ht="15.75" x14ac:dyDescent="0.2">
      <c r="A3" s="1278" t="s">
        <v>2</v>
      </c>
      <c r="B3" s="1274" t="s">
        <v>266</v>
      </c>
      <c r="C3" s="1275"/>
      <c r="D3" s="1275"/>
      <c r="E3" s="1276"/>
      <c r="F3" s="1280" t="s">
        <v>267</v>
      </c>
      <c r="G3" s="1280"/>
      <c r="H3" s="1280"/>
      <c r="I3" s="1280"/>
    </row>
    <row r="4" spans="1:9" s="77" customFormat="1" ht="25.5" x14ac:dyDescent="0.2">
      <c r="A4" s="1279"/>
      <c r="B4" s="83" t="s">
        <v>268</v>
      </c>
      <c r="C4" s="83" t="s">
        <v>269</v>
      </c>
      <c r="D4" s="83" t="s">
        <v>766</v>
      </c>
      <c r="E4" s="83" t="s">
        <v>765</v>
      </c>
      <c r="F4" s="79" t="s">
        <v>268</v>
      </c>
      <c r="G4" s="79" t="str">
        <f>+C4</f>
        <v>2017. évi előirányzat</v>
      </c>
      <c r="H4" s="81" t="s">
        <v>766</v>
      </c>
      <c r="I4" s="1008" t="s">
        <v>765</v>
      </c>
    </row>
    <row r="5" spans="1:9" s="77" customFormat="1" x14ac:dyDescent="0.2">
      <c r="A5" s="84" t="s">
        <v>6</v>
      </c>
      <c r="B5" s="84" t="s">
        <v>7</v>
      </c>
      <c r="C5" s="84" t="s">
        <v>8</v>
      </c>
      <c r="D5" s="84" t="s">
        <v>9</v>
      </c>
      <c r="E5" s="84" t="s">
        <v>270</v>
      </c>
      <c r="F5" s="84" t="s">
        <v>464</v>
      </c>
      <c r="G5" s="84" t="s">
        <v>754</v>
      </c>
      <c r="H5" s="84" t="s">
        <v>755</v>
      </c>
      <c r="I5" s="84" t="s">
        <v>763</v>
      </c>
    </row>
    <row r="6" spans="1:9" ht="16.5" customHeight="1" x14ac:dyDescent="0.2">
      <c r="A6" s="1009" t="s">
        <v>10</v>
      </c>
      <c r="B6" s="971" t="s">
        <v>551</v>
      </c>
      <c r="C6" s="972"/>
      <c r="D6" s="972"/>
      <c r="E6" s="1035"/>
      <c r="F6" s="1043" t="str">
        <f>'1.sz.mell.'!B97</f>
        <v>Beruházások</v>
      </c>
      <c r="G6" s="972"/>
      <c r="H6" s="1010">
        <v>317000</v>
      </c>
      <c r="I6" s="998">
        <v>317000</v>
      </c>
    </row>
    <row r="7" spans="1:9" ht="16.5" customHeight="1" x14ac:dyDescent="0.2">
      <c r="A7" s="1011" t="s">
        <v>13</v>
      </c>
      <c r="B7" s="974" t="s">
        <v>645</v>
      </c>
      <c r="C7" s="976">
        <v>6467062</v>
      </c>
      <c r="D7" s="976">
        <v>67000</v>
      </c>
      <c r="E7" s="1036">
        <v>6534062</v>
      </c>
      <c r="F7" s="1044" t="str">
        <f>'1.sz.mell.'!B98</f>
        <v>Felújítások</v>
      </c>
      <c r="G7" s="976">
        <v>45215000</v>
      </c>
      <c r="H7" s="1012">
        <v>-250000</v>
      </c>
      <c r="I7" s="999">
        <v>44965000</v>
      </c>
    </row>
    <row r="8" spans="1:9" ht="16.5" customHeight="1" x14ac:dyDescent="0.2">
      <c r="A8" s="1011" t="s">
        <v>16</v>
      </c>
      <c r="B8" s="974" t="s">
        <v>646</v>
      </c>
      <c r="C8" s="976"/>
      <c r="D8" s="976"/>
      <c r="E8" s="1036"/>
      <c r="F8" s="1044" t="str">
        <f>'1.sz.mell.'!B99</f>
        <v>Egyéb felhalmozási kiadások</v>
      </c>
      <c r="G8" s="976"/>
      <c r="H8" s="1012"/>
      <c r="I8" s="999"/>
    </row>
    <row r="9" spans="1:9" ht="21.75" customHeight="1" x14ac:dyDescent="0.2">
      <c r="A9" s="1011" t="s">
        <v>19</v>
      </c>
      <c r="B9" s="1013"/>
      <c r="C9" s="975"/>
      <c r="D9" s="975"/>
      <c r="E9" s="1037"/>
      <c r="F9" s="1045" t="s">
        <v>283</v>
      </c>
      <c r="G9" s="976"/>
      <c r="H9" s="1012"/>
      <c r="I9" s="999"/>
    </row>
    <row r="10" spans="1:9" ht="16.5" customHeight="1" x14ac:dyDescent="0.2">
      <c r="A10" s="1011" t="s">
        <v>22</v>
      </c>
      <c r="B10" s="974"/>
      <c r="C10" s="976"/>
      <c r="D10" s="976"/>
      <c r="E10" s="1036"/>
      <c r="F10" s="1046" t="s">
        <v>284</v>
      </c>
      <c r="G10" s="976"/>
      <c r="H10" s="1012"/>
      <c r="I10" s="999"/>
    </row>
    <row r="11" spans="1:9" ht="16.5" customHeight="1" x14ac:dyDescent="0.2">
      <c r="A11" s="1017" t="s">
        <v>25</v>
      </c>
      <c r="B11" s="1018"/>
      <c r="C11" s="984"/>
      <c r="D11" s="984"/>
      <c r="E11" s="1038"/>
      <c r="F11" s="1047"/>
      <c r="G11" s="984"/>
      <c r="H11" s="1019"/>
      <c r="I11" s="1000"/>
    </row>
    <row r="12" spans="1:9" s="85" customFormat="1" ht="16.5" customHeight="1" x14ac:dyDescent="0.2">
      <c r="A12" s="995" t="s">
        <v>28</v>
      </c>
      <c r="B12" s="992" t="s">
        <v>647</v>
      </c>
      <c r="C12" s="991">
        <f>SUM(C6:C11)</f>
        <v>6467062</v>
      </c>
      <c r="D12" s="991">
        <f t="shared" ref="D12:E12" si="0">SUM(D6:D11)</f>
        <v>67000</v>
      </c>
      <c r="E12" s="1023">
        <f t="shared" si="0"/>
        <v>6534062</v>
      </c>
      <c r="F12" s="1048" t="s">
        <v>285</v>
      </c>
      <c r="G12" s="991">
        <f>SUM(G6:G8)</f>
        <v>45215000</v>
      </c>
      <c r="H12" s="991">
        <f t="shared" ref="H12:I12" si="1">SUM(H6:H8)</f>
        <v>67000</v>
      </c>
      <c r="I12" s="1023">
        <f t="shared" si="1"/>
        <v>45282000</v>
      </c>
    </row>
    <row r="13" spans="1:9" ht="16.5" customHeight="1" x14ac:dyDescent="0.2">
      <c r="A13" s="985" t="s">
        <v>31</v>
      </c>
      <c r="B13" s="986" t="s">
        <v>286</v>
      </c>
      <c r="C13" s="1020"/>
      <c r="D13" s="1020"/>
      <c r="E13" s="1039"/>
      <c r="F13" s="1049" t="s">
        <v>274</v>
      </c>
      <c r="G13" s="1021"/>
      <c r="H13" s="1022"/>
      <c r="I13" s="1002"/>
    </row>
    <row r="14" spans="1:9" ht="16.5" customHeight="1" x14ac:dyDescent="0.2">
      <c r="A14" s="973" t="s">
        <v>34</v>
      </c>
      <c r="B14" s="978" t="s">
        <v>189</v>
      </c>
      <c r="C14" s="1014">
        <f>SUM(C15:C16)</f>
        <v>38747938</v>
      </c>
      <c r="D14" s="1014">
        <f t="shared" ref="D14:E14" si="2">SUM(D15:D16)</f>
        <v>0</v>
      </c>
      <c r="E14" s="1040">
        <f t="shared" si="2"/>
        <v>38747938</v>
      </c>
      <c r="F14" s="1044" t="s">
        <v>275</v>
      </c>
      <c r="G14" s="1014"/>
      <c r="H14" s="1012"/>
      <c r="I14" s="999"/>
    </row>
    <row r="15" spans="1:9" ht="16.5" customHeight="1" x14ac:dyDescent="0.2">
      <c r="A15" s="1015" t="s">
        <v>287</v>
      </c>
      <c r="B15" s="1016" t="s">
        <v>288</v>
      </c>
      <c r="C15" s="1014">
        <v>38747938</v>
      </c>
      <c r="D15" s="1014"/>
      <c r="E15" s="1040">
        <v>38747938</v>
      </c>
      <c r="F15" s="1044"/>
      <c r="G15" s="1014"/>
      <c r="H15" s="1012"/>
      <c r="I15" s="999"/>
    </row>
    <row r="16" spans="1:9" ht="16.5" customHeight="1" x14ac:dyDescent="0.2">
      <c r="A16" s="1024" t="s">
        <v>289</v>
      </c>
      <c r="B16" s="1025" t="s">
        <v>290</v>
      </c>
      <c r="C16" s="1026"/>
      <c r="D16" s="1026"/>
      <c r="E16" s="1041"/>
      <c r="F16" s="1050"/>
      <c r="G16" s="1026"/>
      <c r="H16" s="1019"/>
      <c r="I16" s="1000"/>
    </row>
    <row r="17" spans="1:9" ht="16.5" customHeight="1" x14ac:dyDescent="0.2">
      <c r="A17" s="989" t="s">
        <v>37</v>
      </c>
      <c r="B17" s="992" t="s">
        <v>291</v>
      </c>
      <c r="C17" s="1027">
        <f>SUM(C13:C14)</f>
        <v>38747938</v>
      </c>
      <c r="D17" s="1027">
        <f t="shared" ref="D17:E17" si="3">SUM(D13:D14)</f>
        <v>0</v>
      </c>
      <c r="E17" s="1042">
        <f t="shared" si="3"/>
        <v>38747938</v>
      </c>
      <c r="F17" s="1048" t="s">
        <v>292</v>
      </c>
      <c r="G17" s="1027">
        <f>SUM(G13:G16)</f>
        <v>0</v>
      </c>
      <c r="H17" s="1028"/>
      <c r="I17" s="1001"/>
    </row>
    <row r="18" spans="1:9" ht="22.5" customHeight="1" x14ac:dyDescent="0.2">
      <c r="A18" s="989" t="s">
        <v>39</v>
      </c>
      <c r="B18" s="992" t="s">
        <v>293</v>
      </c>
      <c r="C18" s="991">
        <f>+C12+C17</f>
        <v>45215000</v>
      </c>
      <c r="D18" s="991">
        <f t="shared" ref="D18:E18" si="4">+D12+D17</f>
        <v>67000</v>
      </c>
      <c r="E18" s="1023">
        <f t="shared" si="4"/>
        <v>45282000</v>
      </c>
      <c r="F18" s="1048" t="s">
        <v>294</v>
      </c>
      <c r="G18" s="991">
        <f>SUM(G12+G17)</f>
        <v>45215000</v>
      </c>
      <c r="H18" s="991">
        <f t="shared" ref="H18:I18" si="5">SUM(H12+H17)</f>
        <v>67000</v>
      </c>
      <c r="I18" s="1023">
        <f t="shared" si="5"/>
        <v>45282000</v>
      </c>
    </row>
    <row r="19" spans="1:9" ht="18.75" customHeight="1" x14ac:dyDescent="0.2">
      <c r="A19" s="995" t="s">
        <v>41</v>
      </c>
      <c r="B19" s="992" t="s">
        <v>648</v>
      </c>
      <c r="C19" s="996">
        <f>C12-G12</f>
        <v>-38747938</v>
      </c>
      <c r="D19" s="996">
        <f t="shared" ref="D19:E19" si="6">D12-H12</f>
        <v>0</v>
      </c>
      <c r="E19" s="1029">
        <f t="shared" si="6"/>
        <v>-38747938</v>
      </c>
      <c r="F19" s="1048" t="s">
        <v>649</v>
      </c>
      <c r="G19" s="996" t="str">
        <f>IF(C11-G11&gt;0,C11-G11,"-")</f>
        <v>-</v>
      </c>
      <c r="H19" s="996" t="str">
        <f t="shared" ref="H19:I19" si="7">IF(D11-H11&gt;0,D11-H11,"-")</f>
        <v>-</v>
      </c>
      <c r="I19" s="1029" t="str">
        <f t="shared" si="7"/>
        <v>-</v>
      </c>
    </row>
    <row r="20" spans="1:9" ht="18.75" customHeight="1" x14ac:dyDescent="0.2">
      <c r="A20" s="995" t="s">
        <v>43</v>
      </c>
      <c r="B20" s="992" t="s">
        <v>650</v>
      </c>
      <c r="C20" s="996" t="str">
        <f>IF(C12+C17-G18&lt;0,G18-(C11+C17),"-")</f>
        <v>-</v>
      </c>
      <c r="D20" s="996" t="str">
        <f t="shared" ref="D20:E20" si="8">IF(D12+D17-H18&lt;0,H18-(D11+D17),"-")</f>
        <v>-</v>
      </c>
      <c r="E20" s="1029" t="str">
        <f t="shared" si="8"/>
        <v>-</v>
      </c>
      <c r="F20" s="1048" t="s">
        <v>651</v>
      </c>
      <c r="G20" s="996" t="str">
        <f>IF(C11+C17-G18&gt;0,C11+C17-G18,"-")</f>
        <v>-</v>
      </c>
      <c r="H20" s="996" t="str">
        <f t="shared" ref="H20:I20" si="9">IF(D11+D17-H18&gt;0,D11+D17-H18,"-")</f>
        <v>-</v>
      </c>
      <c r="I20" s="1029" t="str">
        <f t="shared" si="9"/>
        <v>-</v>
      </c>
    </row>
  </sheetData>
  <mergeCells count="5">
    <mergeCell ref="A3:A4"/>
    <mergeCell ref="B3:E3"/>
    <mergeCell ref="F3:I3"/>
    <mergeCell ref="A1:I1"/>
    <mergeCell ref="F2:I2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55" zoomScaleNormal="100" workbookViewId="0">
      <selection activeCell="C69" sqref="C69"/>
    </sheetView>
  </sheetViews>
  <sheetFormatPr defaultColWidth="18.33203125" defaultRowHeight="12.75" x14ac:dyDescent="0.2"/>
  <cols>
    <col min="1" max="1" width="9.33203125" style="86" customWidth="1"/>
    <col min="2" max="2" width="46.83203125" style="87" customWidth="1"/>
    <col min="3" max="3" width="11.83203125" style="86" customWidth="1"/>
    <col min="4" max="6" width="11.83203125" style="88" customWidth="1"/>
    <col min="7" max="8" width="12.83203125" style="87" customWidth="1"/>
    <col min="9" max="16384" width="18.33203125" style="87"/>
  </cols>
  <sheetData>
    <row r="1" spans="1:8" ht="43.5" customHeight="1" x14ac:dyDescent="0.2">
      <c r="A1" s="1290" t="s">
        <v>656</v>
      </c>
      <c r="B1" s="1290"/>
      <c r="C1" s="1290"/>
      <c r="D1" s="1290"/>
      <c r="E1" s="1290"/>
      <c r="F1" s="1290"/>
      <c r="G1" s="1290"/>
      <c r="H1" s="1290"/>
    </row>
    <row r="2" spans="1:8" ht="15.75" customHeight="1" x14ac:dyDescent="0.2">
      <c r="A2" s="1291" t="s">
        <v>1</v>
      </c>
      <c r="B2" s="1291"/>
      <c r="C2" s="1291"/>
      <c r="D2" s="1291"/>
      <c r="E2" s="1291"/>
      <c r="F2" s="1291"/>
      <c r="G2" s="1291"/>
      <c r="H2" s="1291"/>
    </row>
    <row r="3" spans="1:8" s="91" customFormat="1" ht="22.5" customHeight="1" x14ac:dyDescent="0.2">
      <c r="A3" s="1283" t="s">
        <v>295</v>
      </c>
      <c r="B3" s="1285" t="s">
        <v>296</v>
      </c>
      <c r="C3" s="1287" t="s">
        <v>405</v>
      </c>
      <c r="D3" s="1287"/>
      <c r="E3" s="1287"/>
      <c r="F3" s="1287"/>
      <c r="G3" s="1287"/>
      <c r="H3" s="1287"/>
    </row>
    <row r="4" spans="1:8" s="92" customFormat="1" ht="25.5" customHeight="1" x14ac:dyDescent="0.2">
      <c r="A4" s="1284"/>
      <c r="B4" s="1286"/>
      <c r="C4" s="652" t="s">
        <v>297</v>
      </c>
      <c r="D4" s="653" t="s">
        <v>299</v>
      </c>
      <c r="E4" s="652" t="s">
        <v>298</v>
      </c>
      <c r="F4" s="654" t="s">
        <v>409</v>
      </c>
      <c r="G4" s="1110" t="s">
        <v>753</v>
      </c>
      <c r="H4" s="1111" t="s">
        <v>752</v>
      </c>
    </row>
    <row r="5" spans="1:8" ht="28.5" customHeight="1" x14ac:dyDescent="0.2">
      <c r="A5" s="1070" t="s">
        <v>300</v>
      </c>
      <c r="B5" s="1071" t="s">
        <v>301</v>
      </c>
      <c r="C5" s="1072" t="s">
        <v>302</v>
      </c>
      <c r="D5" s="1060">
        <v>4580000</v>
      </c>
      <c r="E5" s="1060">
        <v>0</v>
      </c>
      <c r="F5" s="1060">
        <v>0</v>
      </c>
      <c r="G5" s="1092"/>
      <c r="H5" s="1112"/>
    </row>
    <row r="6" spans="1:8" ht="29.25" customHeight="1" x14ac:dyDescent="0.2">
      <c r="A6" s="1073" t="s">
        <v>303</v>
      </c>
      <c r="B6" s="1074" t="s">
        <v>304</v>
      </c>
      <c r="C6" s="1075"/>
      <c r="D6" s="1063"/>
      <c r="E6" s="1063"/>
      <c r="F6" s="1061"/>
      <c r="G6" s="1093"/>
      <c r="H6" s="1113"/>
    </row>
    <row r="7" spans="1:8" ht="28.5" customHeight="1" x14ac:dyDescent="0.2">
      <c r="A7" s="1076" t="s">
        <v>305</v>
      </c>
      <c r="B7" s="1077" t="s">
        <v>306</v>
      </c>
      <c r="C7" s="1078" t="s">
        <v>307</v>
      </c>
      <c r="D7" s="1062">
        <v>22300</v>
      </c>
      <c r="E7" s="1062"/>
      <c r="F7" s="1062">
        <v>0</v>
      </c>
      <c r="G7" s="1093"/>
      <c r="H7" s="1113"/>
    </row>
    <row r="8" spans="1:8" ht="29.25" customHeight="1" x14ac:dyDescent="0.2">
      <c r="A8" s="1076" t="s">
        <v>308</v>
      </c>
      <c r="B8" s="1077" t="s">
        <v>309</v>
      </c>
      <c r="C8" s="1078" t="s">
        <v>310</v>
      </c>
      <c r="D8" s="1062"/>
      <c r="E8" s="1062"/>
      <c r="F8" s="1062">
        <v>0</v>
      </c>
      <c r="G8" s="1093"/>
      <c r="H8" s="1113"/>
    </row>
    <row r="9" spans="1:8" ht="23.25" customHeight="1" x14ac:dyDescent="0.2">
      <c r="A9" s="1076" t="s">
        <v>311</v>
      </c>
      <c r="B9" s="1077" t="s">
        <v>312</v>
      </c>
      <c r="C9" s="1078" t="s">
        <v>313</v>
      </c>
      <c r="D9" s="1062"/>
      <c r="E9" s="1062"/>
      <c r="F9" s="1062">
        <v>0</v>
      </c>
      <c r="G9" s="1093"/>
      <c r="H9" s="1113"/>
    </row>
    <row r="10" spans="1:8" ht="18.75" customHeight="1" x14ac:dyDescent="0.2">
      <c r="A10" s="1076" t="s">
        <v>314</v>
      </c>
      <c r="B10" s="1077" t="s">
        <v>315</v>
      </c>
      <c r="C10" s="1078" t="s">
        <v>310</v>
      </c>
      <c r="D10" s="1062"/>
      <c r="E10" s="1062"/>
      <c r="F10" s="1062">
        <v>0</v>
      </c>
      <c r="G10" s="1093"/>
      <c r="H10" s="1113"/>
    </row>
    <row r="11" spans="1:8" ht="24" customHeight="1" x14ac:dyDescent="0.2">
      <c r="A11" s="1080" t="s">
        <v>316</v>
      </c>
      <c r="B11" s="1074" t="s">
        <v>317</v>
      </c>
      <c r="C11" s="1075" t="s">
        <v>318</v>
      </c>
      <c r="D11" s="1063">
        <v>2700</v>
      </c>
      <c r="E11" s="1063"/>
      <c r="F11" s="1063">
        <v>0</v>
      </c>
      <c r="G11" s="1093"/>
      <c r="H11" s="1113"/>
    </row>
    <row r="12" spans="1:8" ht="35.25" customHeight="1" x14ac:dyDescent="0.2">
      <c r="A12" s="1080" t="s">
        <v>319</v>
      </c>
      <c r="B12" s="1074" t="s">
        <v>320</v>
      </c>
      <c r="C12" s="1081" t="s">
        <v>321</v>
      </c>
      <c r="D12" s="1063">
        <v>2550</v>
      </c>
      <c r="E12" s="1063"/>
      <c r="F12" s="1063">
        <v>0</v>
      </c>
      <c r="G12" s="1093"/>
      <c r="H12" s="1113"/>
    </row>
    <row r="13" spans="1:8" ht="24.75" customHeight="1" x14ac:dyDescent="0.2">
      <c r="A13" s="1080" t="s">
        <v>322</v>
      </c>
      <c r="B13" s="1074" t="s">
        <v>323</v>
      </c>
      <c r="C13" s="1081" t="s">
        <v>324</v>
      </c>
      <c r="D13" s="1063">
        <v>1</v>
      </c>
      <c r="E13" s="1063"/>
      <c r="F13" s="1063">
        <v>0</v>
      </c>
      <c r="G13" s="1093"/>
      <c r="H13" s="1113"/>
    </row>
    <row r="14" spans="1:8" ht="24.75" customHeight="1" x14ac:dyDescent="0.2">
      <c r="A14" s="1082"/>
      <c r="B14" s="1083" t="s">
        <v>408</v>
      </c>
      <c r="C14" s="1084"/>
      <c r="D14" s="1065"/>
      <c r="E14" s="1065"/>
      <c r="F14" s="1065">
        <v>0</v>
      </c>
      <c r="G14" s="1094"/>
      <c r="H14" s="1114"/>
    </row>
    <row r="15" spans="1:8" ht="24.75" customHeight="1" x14ac:dyDescent="0.2">
      <c r="A15" s="1088" t="s">
        <v>325</v>
      </c>
      <c r="B15" s="1089" t="s">
        <v>326</v>
      </c>
      <c r="C15" s="1090" t="s">
        <v>327</v>
      </c>
      <c r="D15" s="1067"/>
      <c r="E15" s="1067"/>
      <c r="F15" s="1067">
        <v>0</v>
      </c>
      <c r="G15" s="1095"/>
      <c r="H15" s="1096">
        <v>0</v>
      </c>
    </row>
    <row r="16" spans="1:8" ht="24.75" customHeight="1" x14ac:dyDescent="0.2">
      <c r="A16" s="1085" t="s">
        <v>657</v>
      </c>
      <c r="B16" s="1086" t="s">
        <v>658</v>
      </c>
      <c r="C16" s="1087" t="s">
        <v>327</v>
      </c>
      <c r="D16" s="1066"/>
      <c r="E16" s="1066"/>
      <c r="F16" s="1066">
        <v>2335026</v>
      </c>
      <c r="G16" s="1069"/>
      <c r="H16" s="1115">
        <f>F16+G16</f>
        <v>2335026</v>
      </c>
    </row>
    <row r="17" spans="1:8" ht="24.75" customHeight="1" x14ac:dyDescent="0.2">
      <c r="A17" s="1082" t="s">
        <v>659</v>
      </c>
      <c r="B17" s="1083" t="s">
        <v>660</v>
      </c>
      <c r="C17" s="1084" t="s">
        <v>327</v>
      </c>
      <c r="D17" s="1065"/>
      <c r="E17" s="1065"/>
      <c r="F17" s="1065">
        <v>1634518</v>
      </c>
      <c r="G17" s="1094"/>
      <c r="H17" s="1114">
        <f t="shared" ref="H17:H59" si="0">F17+G17</f>
        <v>1634518</v>
      </c>
    </row>
    <row r="18" spans="1:8" ht="18.75" customHeight="1" x14ac:dyDescent="0.2">
      <c r="A18" s="1088" t="s">
        <v>661</v>
      </c>
      <c r="B18" s="1091" t="s">
        <v>404</v>
      </c>
      <c r="C18" s="1090" t="s">
        <v>327</v>
      </c>
      <c r="D18" s="1067" t="s">
        <v>328</v>
      </c>
      <c r="E18" s="1067" t="s">
        <v>328</v>
      </c>
      <c r="F18" s="1067">
        <v>44323</v>
      </c>
      <c r="G18" s="1095"/>
      <c r="H18" s="1096">
        <f t="shared" si="0"/>
        <v>44323</v>
      </c>
    </row>
    <row r="19" spans="1:8" s="94" customFormat="1" ht="30" customHeight="1" x14ac:dyDescent="0.2">
      <c r="A19" s="1088" t="s">
        <v>329</v>
      </c>
      <c r="B19" s="1089" t="s">
        <v>330</v>
      </c>
      <c r="C19" s="1090" t="s">
        <v>327</v>
      </c>
      <c r="D19" s="1067"/>
      <c r="E19" s="1067"/>
      <c r="F19" s="1067">
        <f>SUM(F18:F18)</f>
        <v>44323</v>
      </c>
      <c r="G19" s="1098"/>
      <c r="H19" s="1096">
        <f t="shared" si="0"/>
        <v>44323</v>
      </c>
    </row>
    <row r="20" spans="1:8" ht="34.5" customHeight="1" x14ac:dyDescent="0.2">
      <c r="A20" s="1085" t="s">
        <v>331</v>
      </c>
      <c r="B20" s="1086" t="s">
        <v>332</v>
      </c>
      <c r="C20" s="1097"/>
      <c r="D20" s="1066"/>
      <c r="E20" s="1066"/>
      <c r="F20" s="1066">
        <f>SUM(F21:F26)</f>
        <v>10816200</v>
      </c>
      <c r="G20" s="1069"/>
      <c r="H20" s="1115">
        <f t="shared" si="0"/>
        <v>10816200</v>
      </c>
    </row>
    <row r="21" spans="1:8" ht="18.75" customHeight="1" x14ac:dyDescent="0.2">
      <c r="A21" s="1076" t="s">
        <v>333</v>
      </c>
      <c r="B21" s="1079" t="s">
        <v>334</v>
      </c>
      <c r="C21" s="1078" t="s">
        <v>318</v>
      </c>
      <c r="D21" s="1062">
        <v>4469900</v>
      </c>
      <c r="E21" s="1062">
        <v>2</v>
      </c>
      <c r="F21" s="1062">
        <v>5959867</v>
      </c>
      <c r="G21" s="1093"/>
      <c r="H21" s="1113">
        <f t="shared" si="0"/>
        <v>5959867</v>
      </c>
    </row>
    <row r="22" spans="1:8" ht="49.5" customHeight="1" x14ac:dyDescent="0.2">
      <c r="A22" s="1076" t="s">
        <v>335</v>
      </c>
      <c r="B22" s="1077" t="s">
        <v>336</v>
      </c>
      <c r="C22" s="1078" t="s">
        <v>318</v>
      </c>
      <c r="D22" s="1062">
        <v>1800000</v>
      </c>
      <c r="E22" s="1062">
        <v>1</v>
      </c>
      <c r="F22" s="1062">
        <v>1200000</v>
      </c>
      <c r="G22" s="1093"/>
      <c r="H22" s="1113">
        <f t="shared" si="0"/>
        <v>1200000</v>
      </c>
    </row>
    <row r="23" spans="1:8" ht="45.75" customHeight="1" x14ac:dyDescent="0.2">
      <c r="A23" s="1076" t="s">
        <v>337</v>
      </c>
      <c r="B23" s="1077" t="s">
        <v>338</v>
      </c>
      <c r="C23" s="1078" t="s">
        <v>318</v>
      </c>
      <c r="D23" s="1062">
        <v>4469900</v>
      </c>
      <c r="E23" s="1062"/>
      <c r="F23" s="1062">
        <v>0</v>
      </c>
      <c r="G23" s="1093"/>
      <c r="H23" s="1113">
        <f t="shared" si="0"/>
        <v>0</v>
      </c>
    </row>
    <row r="24" spans="1:8" ht="18.75" customHeight="1" x14ac:dyDescent="0.2">
      <c r="A24" s="1076" t="s">
        <v>339</v>
      </c>
      <c r="B24" s="1079" t="s">
        <v>334</v>
      </c>
      <c r="C24" s="1078" t="s">
        <v>318</v>
      </c>
      <c r="D24" s="1062">
        <v>4469900</v>
      </c>
      <c r="E24" s="1062">
        <v>2</v>
      </c>
      <c r="F24" s="1062">
        <v>2979933</v>
      </c>
      <c r="G24" s="1093"/>
      <c r="H24" s="1113">
        <f t="shared" si="0"/>
        <v>2979933</v>
      </c>
    </row>
    <row r="25" spans="1:8" ht="45" customHeight="1" x14ac:dyDescent="0.2">
      <c r="A25" s="1076" t="s">
        <v>340</v>
      </c>
      <c r="B25" s="1077" t="s">
        <v>336</v>
      </c>
      <c r="C25" s="1078" t="s">
        <v>318</v>
      </c>
      <c r="D25" s="1062">
        <v>1800000</v>
      </c>
      <c r="E25" s="1062">
        <v>1</v>
      </c>
      <c r="F25" s="1062">
        <v>600000</v>
      </c>
      <c r="G25" s="1093"/>
      <c r="H25" s="1113">
        <f t="shared" si="0"/>
        <v>600000</v>
      </c>
    </row>
    <row r="26" spans="1:8" ht="24.75" customHeight="1" x14ac:dyDescent="0.2">
      <c r="A26" s="1076" t="s">
        <v>341</v>
      </c>
      <c r="B26" s="1077" t="s">
        <v>342</v>
      </c>
      <c r="C26" s="1078" t="s">
        <v>318</v>
      </c>
      <c r="D26" s="1062">
        <v>38200</v>
      </c>
      <c r="E26" s="1062">
        <v>2</v>
      </c>
      <c r="F26" s="1062">
        <v>76400</v>
      </c>
      <c r="G26" s="1093"/>
      <c r="H26" s="1113">
        <f t="shared" si="0"/>
        <v>76400</v>
      </c>
    </row>
    <row r="27" spans="1:8" ht="18.75" customHeight="1" x14ac:dyDescent="0.2">
      <c r="A27" s="1080" t="s">
        <v>343</v>
      </c>
      <c r="B27" s="1074" t="s">
        <v>662</v>
      </c>
      <c r="C27" s="1075" t="s">
        <v>318</v>
      </c>
      <c r="D27" s="1063">
        <v>81700</v>
      </c>
      <c r="E27" s="1063">
        <v>16</v>
      </c>
      <c r="F27" s="1063">
        <v>871467</v>
      </c>
      <c r="G27" s="1093"/>
      <c r="H27" s="1113">
        <f t="shared" si="0"/>
        <v>871467</v>
      </c>
    </row>
    <row r="28" spans="1:8" ht="18.75" customHeight="1" x14ac:dyDescent="0.2">
      <c r="A28" s="1080" t="s">
        <v>344</v>
      </c>
      <c r="B28" s="1074" t="s">
        <v>665</v>
      </c>
      <c r="C28" s="1075" t="s">
        <v>318</v>
      </c>
      <c r="D28" s="1063">
        <v>40850</v>
      </c>
      <c r="E28" s="1063">
        <v>0</v>
      </c>
      <c r="F28" s="1063">
        <v>0</v>
      </c>
      <c r="G28" s="1093"/>
      <c r="H28" s="1113">
        <f t="shared" si="0"/>
        <v>0</v>
      </c>
    </row>
    <row r="29" spans="1:8" ht="18.75" customHeight="1" x14ac:dyDescent="0.2">
      <c r="A29" s="1080" t="s">
        <v>345</v>
      </c>
      <c r="B29" s="1074" t="s">
        <v>663</v>
      </c>
      <c r="C29" s="1075" t="s">
        <v>318</v>
      </c>
      <c r="D29" s="1063">
        <v>81700</v>
      </c>
      <c r="E29" s="1063">
        <v>16</v>
      </c>
      <c r="F29" s="1063">
        <v>435733</v>
      </c>
      <c r="G29" s="1093"/>
      <c r="H29" s="1113">
        <f t="shared" si="0"/>
        <v>435733</v>
      </c>
    </row>
    <row r="30" spans="1:8" ht="18.75" customHeight="1" x14ac:dyDescent="0.2">
      <c r="A30" s="1082" t="s">
        <v>664</v>
      </c>
      <c r="B30" s="1099" t="s">
        <v>666</v>
      </c>
      <c r="C30" s="1100" t="s">
        <v>318</v>
      </c>
      <c r="D30" s="1065">
        <v>40850</v>
      </c>
      <c r="E30" s="1065">
        <v>0</v>
      </c>
      <c r="F30" s="1065">
        <v>0</v>
      </c>
      <c r="G30" s="1094"/>
      <c r="H30" s="1114">
        <f t="shared" si="0"/>
        <v>0</v>
      </c>
    </row>
    <row r="31" spans="1:8" ht="18.75" customHeight="1" x14ac:dyDescent="0.2">
      <c r="A31" s="1088" t="s">
        <v>346</v>
      </c>
      <c r="B31" s="1101" t="s">
        <v>347</v>
      </c>
      <c r="C31" s="1090" t="s">
        <v>327</v>
      </c>
      <c r="D31" s="1098"/>
      <c r="E31" s="1098"/>
      <c r="F31" s="1098"/>
      <c r="G31" s="1095"/>
      <c r="H31" s="1102">
        <f t="shared" si="0"/>
        <v>0</v>
      </c>
    </row>
    <row r="32" spans="1:8" ht="33.75" customHeight="1" x14ac:dyDescent="0.2">
      <c r="A32" s="1103" t="s">
        <v>346</v>
      </c>
      <c r="B32" s="1104" t="s">
        <v>348</v>
      </c>
      <c r="C32" s="1090"/>
      <c r="D32" s="1067"/>
      <c r="E32" s="1067"/>
      <c r="F32" s="1067">
        <f>SUM(F33:F34)</f>
        <v>418900</v>
      </c>
      <c r="G32" s="1095"/>
      <c r="H32" s="1096">
        <f t="shared" si="0"/>
        <v>418900</v>
      </c>
    </row>
    <row r="33" spans="1:8" ht="37.5" customHeight="1" x14ac:dyDescent="0.2">
      <c r="A33" s="1085" t="s">
        <v>349</v>
      </c>
      <c r="B33" s="1086" t="s">
        <v>350</v>
      </c>
      <c r="C33" s="1097" t="s">
        <v>318</v>
      </c>
      <c r="D33" s="1066">
        <v>418900</v>
      </c>
      <c r="E33" s="1066">
        <v>1</v>
      </c>
      <c r="F33" s="1066">
        <v>418900</v>
      </c>
      <c r="G33" s="1069"/>
      <c r="H33" s="1115">
        <f t="shared" si="0"/>
        <v>418900</v>
      </c>
    </row>
    <row r="34" spans="1:8" ht="44.25" customHeight="1" x14ac:dyDescent="0.2">
      <c r="A34" s="1082" t="s">
        <v>351</v>
      </c>
      <c r="B34" s="1083" t="s">
        <v>352</v>
      </c>
      <c r="C34" s="1100" t="s">
        <v>318</v>
      </c>
      <c r="D34" s="1065"/>
      <c r="E34" s="1065"/>
      <c r="F34" s="1065"/>
      <c r="G34" s="1094"/>
      <c r="H34" s="1114">
        <f t="shared" si="0"/>
        <v>0</v>
      </c>
    </row>
    <row r="35" spans="1:8" ht="30.75" customHeight="1" x14ac:dyDescent="0.2">
      <c r="A35" s="1088" t="s">
        <v>353</v>
      </c>
      <c r="B35" s="1089" t="s">
        <v>354</v>
      </c>
      <c r="C35" s="1090" t="s">
        <v>327</v>
      </c>
      <c r="D35" s="1067"/>
      <c r="E35" s="1067"/>
      <c r="F35" s="1067">
        <f>SUM(F20+F27+F28+F29+F30+F32)</f>
        <v>12542300</v>
      </c>
      <c r="G35" s="1095"/>
      <c r="H35" s="1096">
        <f t="shared" si="0"/>
        <v>12542300</v>
      </c>
    </row>
    <row r="36" spans="1:8" ht="29.25" customHeight="1" x14ac:dyDescent="0.2">
      <c r="A36" s="1088" t="s">
        <v>355</v>
      </c>
      <c r="B36" s="1089" t="s">
        <v>356</v>
      </c>
      <c r="C36" s="1090" t="s">
        <v>327</v>
      </c>
      <c r="D36" s="1067"/>
      <c r="E36" s="1067"/>
      <c r="F36" s="1105"/>
      <c r="G36" s="1095"/>
      <c r="H36" s="1102">
        <f t="shared" si="0"/>
        <v>0</v>
      </c>
    </row>
    <row r="37" spans="1:8" ht="22.5" customHeight="1" x14ac:dyDescent="0.2">
      <c r="A37" s="1085" t="s">
        <v>357</v>
      </c>
      <c r="B37" s="1086" t="s">
        <v>358</v>
      </c>
      <c r="C37" s="1087" t="s">
        <v>359</v>
      </c>
      <c r="D37" s="1066"/>
      <c r="E37" s="1066"/>
      <c r="F37" s="1066"/>
      <c r="G37" s="1069"/>
      <c r="H37" s="1115">
        <f t="shared" si="0"/>
        <v>0</v>
      </c>
    </row>
    <row r="38" spans="1:8" ht="22.5" customHeight="1" x14ac:dyDescent="0.2">
      <c r="A38" s="1080" t="s">
        <v>360</v>
      </c>
      <c r="B38" s="1074" t="s">
        <v>361</v>
      </c>
      <c r="C38" s="1081" t="s">
        <v>359</v>
      </c>
      <c r="D38" s="1063"/>
      <c r="E38" s="1063"/>
      <c r="F38" s="1063"/>
      <c r="G38" s="1093"/>
      <c r="H38" s="1113">
        <f t="shared" si="0"/>
        <v>0</v>
      </c>
    </row>
    <row r="39" spans="1:8" ht="18.75" customHeight="1" x14ac:dyDescent="0.2">
      <c r="A39" s="1080" t="s">
        <v>362</v>
      </c>
      <c r="B39" s="1074" t="s">
        <v>363</v>
      </c>
      <c r="C39" s="1075" t="s">
        <v>318</v>
      </c>
      <c r="D39" s="1063"/>
      <c r="E39" s="1063"/>
      <c r="F39" s="1063"/>
      <c r="G39" s="1093"/>
      <c r="H39" s="1113">
        <f t="shared" si="0"/>
        <v>0</v>
      </c>
    </row>
    <row r="40" spans="1:8" ht="18.75" customHeight="1" x14ac:dyDescent="0.2">
      <c r="A40" s="1080" t="s">
        <v>364</v>
      </c>
      <c r="B40" s="1074" t="s">
        <v>365</v>
      </c>
      <c r="C40" s="1075" t="s">
        <v>318</v>
      </c>
      <c r="D40" s="1063"/>
      <c r="E40" s="1063"/>
      <c r="F40" s="1063"/>
      <c r="G40" s="1093"/>
      <c r="H40" s="1113">
        <f t="shared" si="0"/>
        <v>0</v>
      </c>
    </row>
    <row r="41" spans="1:8" ht="18.75" customHeight="1" x14ac:dyDescent="0.2">
      <c r="A41" s="1080" t="s">
        <v>366</v>
      </c>
      <c r="B41" s="1074" t="s">
        <v>367</v>
      </c>
      <c r="C41" s="1075" t="s">
        <v>318</v>
      </c>
      <c r="D41" s="1063"/>
      <c r="E41" s="1063"/>
      <c r="F41" s="1063"/>
      <c r="G41" s="1093"/>
      <c r="H41" s="1113">
        <f t="shared" si="0"/>
        <v>0</v>
      </c>
    </row>
    <row r="42" spans="1:8" ht="18.75" customHeight="1" x14ac:dyDescent="0.2">
      <c r="A42" s="1080" t="s">
        <v>368</v>
      </c>
      <c r="B42" s="1074" t="s">
        <v>369</v>
      </c>
      <c r="C42" s="1075" t="s">
        <v>318</v>
      </c>
      <c r="D42" s="1063"/>
      <c r="E42" s="1063"/>
      <c r="F42" s="1063"/>
      <c r="G42" s="1093"/>
      <c r="H42" s="1113">
        <f t="shared" si="0"/>
        <v>0</v>
      </c>
    </row>
    <row r="43" spans="1:8" ht="18.75" customHeight="1" x14ac:dyDescent="0.2">
      <c r="A43" s="1080" t="s">
        <v>370</v>
      </c>
      <c r="B43" s="1074" t="s">
        <v>371</v>
      </c>
      <c r="C43" s="1075" t="s">
        <v>318</v>
      </c>
      <c r="D43" s="1063"/>
      <c r="E43" s="1063"/>
      <c r="F43" s="1063"/>
      <c r="G43" s="1093"/>
      <c r="H43" s="1113">
        <f t="shared" si="0"/>
        <v>0</v>
      </c>
    </row>
    <row r="44" spans="1:8" ht="18.75" customHeight="1" x14ac:dyDescent="0.2">
      <c r="A44" s="1080" t="s">
        <v>372</v>
      </c>
      <c r="B44" s="1074" t="s">
        <v>373</v>
      </c>
      <c r="C44" s="1075" t="s">
        <v>318</v>
      </c>
      <c r="D44" s="1063"/>
      <c r="E44" s="1063"/>
      <c r="F44" s="1063"/>
      <c r="G44" s="1093"/>
      <c r="H44" s="1113">
        <f t="shared" si="0"/>
        <v>0</v>
      </c>
    </row>
    <row r="45" spans="1:8" ht="25.5" customHeight="1" x14ac:dyDescent="0.2">
      <c r="A45" s="1080" t="s">
        <v>374</v>
      </c>
      <c r="B45" s="1074" t="s">
        <v>375</v>
      </c>
      <c r="C45" s="1075" t="s">
        <v>318</v>
      </c>
      <c r="D45" s="1063"/>
      <c r="E45" s="1063"/>
      <c r="F45" s="1063"/>
      <c r="G45" s="1093"/>
      <c r="H45" s="1113">
        <f t="shared" si="0"/>
        <v>0</v>
      </c>
    </row>
    <row r="46" spans="1:8" ht="25.5" customHeight="1" x14ac:dyDescent="0.2">
      <c r="A46" s="1080" t="s">
        <v>667</v>
      </c>
      <c r="B46" s="1074" t="s">
        <v>668</v>
      </c>
      <c r="C46" s="1075" t="s">
        <v>669</v>
      </c>
      <c r="D46" s="1063">
        <v>2500000</v>
      </c>
      <c r="E46" s="1063">
        <v>12</v>
      </c>
      <c r="F46" s="1063">
        <v>2500000</v>
      </c>
      <c r="G46" s="1093"/>
      <c r="H46" s="1113">
        <f t="shared" si="0"/>
        <v>2500000</v>
      </c>
    </row>
    <row r="47" spans="1:8" ht="30" customHeight="1" x14ac:dyDescent="0.2">
      <c r="A47" s="1080" t="s">
        <v>376</v>
      </c>
      <c r="B47" s="1074" t="s">
        <v>377</v>
      </c>
      <c r="C47" s="1075" t="s">
        <v>318</v>
      </c>
      <c r="D47" s="1063"/>
      <c r="E47" s="1063"/>
      <c r="F47" s="1063"/>
      <c r="G47" s="1093"/>
      <c r="H47" s="1113">
        <f t="shared" si="0"/>
        <v>0</v>
      </c>
    </row>
    <row r="48" spans="1:8" ht="22.5" customHeight="1" x14ac:dyDescent="0.2">
      <c r="A48" s="1080" t="s">
        <v>378</v>
      </c>
      <c r="B48" s="1074" t="s">
        <v>379</v>
      </c>
      <c r="C48" s="1075" t="s">
        <v>318</v>
      </c>
      <c r="D48" s="1063"/>
      <c r="E48" s="1063"/>
      <c r="F48" s="1063"/>
      <c r="G48" s="1093"/>
      <c r="H48" s="1113">
        <f t="shared" si="0"/>
        <v>0</v>
      </c>
    </row>
    <row r="49" spans="1:8" ht="33.75" customHeight="1" x14ac:dyDescent="0.2">
      <c r="A49" s="1080" t="s">
        <v>380</v>
      </c>
      <c r="B49" s="1074" t="s">
        <v>381</v>
      </c>
      <c r="C49" s="1075" t="s">
        <v>318</v>
      </c>
      <c r="D49" s="1063"/>
      <c r="E49" s="1063"/>
      <c r="F49" s="1063"/>
      <c r="G49" s="1093"/>
      <c r="H49" s="1113">
        <f t="shared" si="0"/>
        <v>0</v>
      </c>
    </row>
    <row r="50" spans="1:8" ht="33.75" customHeight="1" x14ac:dyDescent="0.2">
      <c r="A50" s="1080" t="s">
        <v>382</v>
      </c>
      <c r="B50" s="1074" t="s">
        <v>383</v>
      </c>
      <c r="C50" s="1075" t="s">
        <v>318</v>
      </c>
      <c r="D50" s="1063"/>
      <c r="E50" s="1063"/>
      <c r="F50" s="1063"/>
      <c r="G50" s="1093"/>
      <c r="H50" s="1113">
        <f t="shared" si="0"/>
        <v>0</v>
      </c>
    </row>
    <row r="51" spans="1:8" ht="18.75" customHeight="1" x14ac:dyDescent="0.2">
      <c r="A51" s="1080" t="s">
        <v>384</v>
      </c>
      <c r="B51" s="1074" t="s">
        <v>385</v>
      </c>
      <c r="C51" s="1075" t="s">
        <v>327</v>
      </c>
      <c r="D51" s="1063"/>
      <c r="E51" s="1063"/>
      <c r="F51" s="1063"/>
      <c r="G51" s="1093"/>
      <c r="H51" s="1113">
        <f t="shared" si="0"/>
        <v>0</v>
      </c>
    </row>
    <row r="52" spans="1:8" ht="27" customHeight="1" x14ac:dyDescent="0.2">
      <c r="A52" s="1080" t="s">
        <v>386</v>
      </c>
      <c r="B52" s="1074" t="s">
        <v>387</v>
      </c>
      <c r="C52" s="1075" t="s">
        <v>318</v>
      </c>
      <c r="D52" s="1063">
        <v>1632000</v>
      </c>
      <c r="E52" s="1063">
        <v>0.52</v>
      </c>
      <c r="F52" s="1063">
        <v>848640</v>
      </c>
      <c r="G52" s="1093"/>
      <c r="H52" s="1113">
        <f t="shared" si="0"/>
        <v>848640</v>
      </c>
    </row>
    <row r="53" spans="1:8" ht="18.75" customHeight="1" x14ac:dyDescent="0.2">
      <c r="A53" s="1080" t="s">
        <v>388</v>
      </c>
      <c r="B53" s="1074" t="s">
        <v>389</v>
      </c>
      <c r="C53" s="1075" t="s">
        <v>327</v>
      </c>
      <c r="D53" s="1063"/>
      <c r="E53" s="1063"/>
      <c r="F53" s="1063">
        <v>1386060</v>
      </c>
      <c r="G53" s="1093"/>
      <c r="H53" s="1113">
        <f t="shared" si="0"/>
        <v>1386060</v>
      </c>
    </row>
    <row r="54" spans="1:8" ht="29.25" customHeight="1" x14ac:dyDescent="0.2">
      <c r="A54" s="1082" t="s">
        <v>390</v>
      </c>
      <c r="B54" s="1083" t="s">
        <v>391</v>
      </c>
      <c r="C54" s="1100" t="s">
        <v>327</v>
      </c>
      <c r="D54" s="1065"/>
      <c r="E54" s="1065"/>
      <c r="F54" s="1068"/>
      <c r="G54" s="1094"/>
      <c r="H54" s="1114">
        <f t="shared" si="0"/>
        <v>0</v>
      </c>
    </row>
    <row r="55" spans="1:8" ht="31.5" customHeight="1" x14ac:dyDescent="0.2">
      <c r="A55" s="1088" t="s">
        <v>392</v>
      </c>
      <c r="B55" s="1089" t="s">
        <v>393</v>
      </c>
      <c r="C55" s="1090" t="s">
        <v>327</v>
      </c>
      <c r="D55" s="1067"/>
      <c r="E55" s="1067"/>
      <c r="F55" s="1067">
        <f>SUM(F36:F54)</f>
        <v>4734700</v>
      </c>
      <c r="G55" s="1095"/>
      <c r="H55" s="1096">
        <f t="shared" si="0"/>
        <v>4734700</v>
      </c>
    </row>
    <row r="56" spans="1:8" ht="38.25" customHeight="1" x14ac:dyDescent="0.2">
      <c r="A56" s="1085" t="s">
        <v>394</v>
      </c>
      <c r="B56" s="1086" t="s">
        <v>395</v>
      </c>
      <c r="C56" s="1097" t="s">
        <v>396</v>
      </c>
      <c r="D56" s="1066">
        <v>1140</v>
      </c>
      <c r="E56" s="1066">
        <v>0</v>
      </c>
      <c r="F56" s="1066">
        <v>1200000</v>
      </c>
      <c r="G56" s="1069"/>
      <c r="H56" s="1115">
        <f t="shared" si="0"/>
        <v>1200000</v>
      </c>
    </row>
    <row r="57" spans="1:8" ht="37.5" customHeight="1" x14ac:dyDescent="0.2">
      <c r="A57" s="1080" t="s">
        <v>397</v>
      </c>
      <c r="B57" s="1074" t="s">
        <v>398</v>
      </c>
      <c r="C57" s="1075" t="s">
        <v>396</v>
      </c>
      <c r="D57" s="1063"/>
      <c r="E57" s="1063"/>
      <c r="F57" s="1064"/>
      <c r="G57" s="1093"/>
      <c r="H57" s="1113">
        <f t="shared" si="0"/>
        <v>0</v>
      </c>
    </row>
    <row r="58" spans="1:8" ht="39" customHeight="1" x14ac:dyDescent="0.2">
      <c r="A58" s="1082" t="s">
        <v>399</v>
      </c>
      <c r="B58" s="1083" t="s">
        <v>400</v>
      </c>
      <c r="C58" s="1100" t="s">
        <v>396</v>
      </c>
      <c r="D58" s="1065"/>
      <c r="E58" s="1065"/>
      <c r="F58" s="1065"/>
      <c r="G58" s="1094"/>
      <c r="H58" s="1114">
        <f t="shared" si="0"/>
        <v>0</v>
      </c>
    </row>
    <row r="59" spans="1:8" ht="18" customHeight="1" x14ac:dyDescent="0.2">
      <c r="A59" s="1088" t="s">
        <v>401</v>
      </c>
      <c r="B59" s="1106" t="s">
        <v>402</v>
      </c>
      <c r="C59" s="1090" t="s">
        <v>396</v>
      </c>
      <c r="D59" s="1067"/>
      <c r="E59" s="1067"/>
      <c r="F59" s="1067">
        <f>F56+F57+F58</f>
        <v>1200000</v>
      </c>
      <c r="G59" s="1095"/>
      <c r="H59" s="1096">
        <f t="shared" si="0"/>
        <v>1200000</v>
      </c>
    </row>
    <row r="60" spans="1:8" ht="21.75" customHeight="1" x14ac:dyDescent="0.2">
      <c r="A60" s="1088"/>
      <c r="B60" s="1091" t="s">
        <v>403</v>
      </c>
      <c r="C60" s="1107"/>
      <c r="D60" s="1108"/>
      <c r="E60" s="1108"/>
      <c r="F60" s="1067">
        <f>F19+F35+F55+F59</f>
        <v>18521323</v>
      </c>
      <c r="G60" s="1067">
        <f t="shared" ref="G60:H60" si="1">G19+G35+G55+G59</f>
        <v>0</v>
      </c>
      <c r="H60" s="1109">
        <f t="shared" si="1"/>
        <v>18521323</v>
      </c>
    </row>
    <row r="62" spans="1:8" ht="19.899999999999999" customHeight="1" x14ac:dyDescent="0.2">
      <c r="A62" s="1292" t="s">
        <v>767</v>
      </c>
      <c r="B62" s="1293"/>
      <c r="C62" s="1293"/>
      <c r="D62" s="1293"/>
      <c r="E62" s="1294"/>
      <c r="F62" s="1176"/>
      <c r="G62" s="1177">
        <v>107877</v>
      </c>
      <c r="H62" s="1178">
        <v>107877</v>
      </c>
    </row>
    <row r="63" spans="1:8" ht="19.899999999999999" customHeight="1" x14ac:dyDescent="0.2">
      <c r="A63" s="1295" t="s">
        <v>768</v>
      </c>
      <c r="B63" s="1296"/>
      <c r="C63" s="1296"/>
      <c r="D63" s="1296"/>
      <c r="E63" s="1297"/>
      <c r="F63" s="1177">
        <v>18521323</v>
      </c>
      <c r="G63" s="1177">
        <v>107877</v>
      </c>
      <c r="H63" s="1178">
        <v>18629200</v>
      </c>
    </row>
    <row r="64" spans="1:8" ht="18.75" customHeight="1" x14ac:dyDescent="0.2">
      <c r="C64" s="1288"/>
      <c r="D64" s="1288"/>
      <c r="E64" s="1288"/>
      <c r="F64" s="93"/>
    </row>
    <row r="65" spans="3:6" ht="18.75" customHeight="1" x14ac:dyDescent="0.25">
      <c r="C65" s="1289"/>
      <c r="D65" s="1289"/>
      <c r="E65" s="1289"/>
      <c r="F65" s="89"/>
    </row>
    <row r="66" spans="3:6" ht="18.75" customHeight="1" x14ac:dyDescent="0.25">
      <c r="C66" s="1289"/>
      <c r="D66" s="1289"/>
      <c r="E66" s="1289"/>
      <c r="F66" s="89"/>
    </row>
    <row r="67" spans="3:6" ht="18.75" customHeight="1" x14ac:dyDescent="0.25">
      <c r="C67" s="1289"/>
      <c r="D67" s="1289"/>
      <c r="E67" s="1289"/>
      <c r="F67" s="89"/>
    </row>
    <row r="68" spans="3:6" ht="18.75" customHeight="1" x14ac:dyDescent="0.2">
      <c r="C68" s="1282"/>
      <c r="D68" s="1282"/>
      <c r="E68" s="1282"/>
      <c r="F68" s="90"/>
    </row>
    <row r="69" spans="3:6" x14ac:dyDescent="0.2">
      <c r="D69" s="86"/>
    </row>
  </sheetData>
  <mergeCells count="12">
    <mergeCell ref="A1:H1"/>
    <mergeCell ref="A2:H2"/>
    <mergeCell ref="A62:E62"/>
    <mergeCell ref="A63:E63"/>
    <mergeCell ref="C67:E67"/>
    <mergeCell ref="C68:E68"/>
    <mergeCell ref="A3:A4"/>
    <mergeCell ref="B3:B4"/>
    <mergeCell ref="C3:H3"/>
    <mergeCell ref="C64:E64"/>
    <mergeCell ref="C65:E65"/>
    <mergeCell ref="C66:E6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 .../2017.(....)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zoomScale="91" zoomScaleNormal="91" workbookViewId="0">
      <selection activeCell="M35" sqref="M35"/>
    </sheetView>
  </sheetViews>
  <sheetFormatPr defaultColWidth="9.33203125" defaultRowHeight="12.75" x14ac:dyDescent="0.2"/>
  <cols>
    <col min="1" max="1" width="6.83203125" style="408" customWidth="1"/>
    <col min="2" max="2" width="33.6640625" style="408" customWidth="1"/>
    <col min="3" max="3" width="10.33203125" style="412" customWidth="1"/>
    <col min="4" max="4" width="10.33203125" style="408" customWidth="1"/>
    <col min="5" max="5" width="12.33203125" style="408" customWidth="1"/>
    <col min="6" max="6" width="12.83203125" style="408" customWidth="1"/>
    <col min="7" max="7" width="14.33203125" style="408" customWidth="1"/>
    <col min="8" max="11" width="13.1640625" style="408" customWidth="1"/>
    <col min="12" max="12" width="16.5" style="408" customWidth="1"/>
    <col min="13" max="13" width="14.1640625" style="408" customWidth="1"/>
    <col min="14" max="14" width="16.83203125" style="408" customWidth="1"/>
    <col min="15" max="16384" width="9.33203125" style="408"/>
  </cols>
  <sheetData>
    <row r="1" spans="1:14" ht="37.5" customHeight="1" x14ac:dyDescent="0.2">
      <c r="A1" s="1298" t="s">
        <v>670</v>
      </c>
      <c r="B1" s="1298"/>
      <c r="C1" s="1298"/>
      <c r="D1" s="1298"/>
      <c r="E1" s="1298"/>
      <c r="F1" s="1298"/>
      <c r="G1" s="1298"/>
      <c r="H1" s="1298"/>
      <c r="I1" s="1298"/>
      <c r="J1" s="1298"/>
      <c r="K1" s="1298"/>
      <c r="L1" s="1298"/>
      <c r="M1" s="1298"/>
      <c r="N1" s="1298"/>
    </row>
    <row r="2" spans="1:14" ht="18.75" customHeight="1" x14ac:dyDescent="0.2">
      <c r="M2" s="1299" t="s">
        <v>1</v>
      </c>
      <c r="N2" s="1299"/>
    </row>
    <row r="3" spans="1:14" ht="18" customHeight="1" x14ac:dyDescent="0.2">
      <c r="A3" s="1307" t="s">
        <v>406</v>
      </c>
      <c r="B3" s="1305" t="s">
        <v>268</v>
      </c>
      <c r="C3" s="1305" t="s">
        <v>622</v>
      </c>
      <c r="D3" s="1305" t="s">
        <v>623</v>
      </c>
      <c r="E3" s="1305" t="s">
        <v>624</v>
      </c>
      <c r="F3" s="1305" t="s">
        <v>625</v>
      </c>
      <c r="G3" s="1305"/>
      <c r="H3" s="1305"/>
      <c r="I3" s="1300" t="s">
        <v>626</v>
      </c>
      <c r="J3" s="1301"/>
      <c r="K3" s="1301"/>
      <c r="L3" s="1301"/>
      <c r="M3" s="1301"/>
      <c r="N3" s="1302"/>
    </row>
    <row r="4" spans="1:14" ht="18" customHeight="1" x14ac:dyDescent="0.2">
      <c r="A4" s="1308"/>
      <c r="B4" s="1303"/>
      <c r="C4" s="1303"/>
      <c r="D4" s="1303"/>
      <c r="E4" s="1303"/>
      <c r="F4" s="1303"/>
      <c r="G4" s="1303"/>
      <c r="H4" s="1303"/>
      <c r="I4" s="1303" t="s">
        <v>627</v>
      </c>
      <c r="J4" s="1303"/>
      <c r="K4" s="1303"/>
      <c r="L4" s="1303"/>
      <c r="M4" s="1303" t="s">
        <v>628</v>
      </c>
      <c r="N4" s="1304"/>
    </row>
    <row r="5" spans="1:14" ht="18" customHeight="1" x14ac:dyDescent="0.2">
      <c r="A5" s="1308"/>
      <c r="B5" s="1303"/>
      <c r="C5" s="1303"/>
      <c r="D5" s="1303"/>
      <c r="E5" s="1303"/>
      <c r="F5" s="1303" t="s">
        <v>629</v>
      </c>
      <c r="G5" s="1303" t="s">
        <v>429</v>
      </c>
      <c r="H5" s="1303" t="s">
        <v>630</v>
      </c>
      <c r="I5" s="1303" t="s">
        <v>631</v>
      </c>
      <c r="J5" s="1303"/>
      <c r="K5" s="1306" t="s">
        <v>635</v>
      </c>
      <c r="L5" s="1303" t="s">
        <v>632</v>
      </c>
      <c r="M5" s="1303" t="s">
        <v>631</v>
      </c>
      <c r="N5" s="1304" t="s">
        <v>632</v>
      </c>
    </row>
    <row r="6" spans="1:14" ht="67.5" customHeight="1" x14ac:dyDescent="0.2">
      <c r="A6" s="1309"/>
      <c r="B6" s="1306"/>
      <c r="C6" s="1306" t="s">
        <v>633</v>
      </c>
      <c r="D6" s="1306"/>
      <c r="E6" s="1306"/>
      <c r="F6" s="1306"/>
      <c r="G6" s="1306"/>
      <c r="H6" s="1306"/>
      <c r="I6" s="558" t="s">
        <v>407</v>
      </c>
      <c r="J6" s="558" t="s">
        <v>634</v>
      </c>
      <c r="K6" s="1310"/>
      <c r="L6" s="1306"/>
      <c r="M6" s="1306"/>
      <c r="N6" s="1311"/>
    </row>
    <row r="7" spans="1:14" ht="25.5" customHeight="1" x14ac:dyDescent="0.2">
      <c r="A7" s="561" t="s">
        <v>10</v>
      </c>
      <c r="B7" s="562" t="s">
        <v>769</v>
      </c>
      <c r="C7" s="563"/>
      <c r="D7" s="563"/>
      <c r="E7" s="562"/>
      <c r="F7" s="562"/>
      <c r="G7" s="562"/>
      <c r="H7" s="562"/>
      <c r="I7" s="562"/>
      <c r="J7" s="562"/>
      <c r="K7" s="562"/>
      <c r="L7" s="562"/>
      <c r="M7" s="562"/>
      <c r="N7" s="564"/>
    </row>
    <row r="8" spans="1:14" ht="25.5" customHeight="1" x14ac:dyDescent="0.2">
      <c r="A8" s="410"/>
      <c r="B8" s="570" t="s">
        <v>753</v>
      </c>
      <c r="C8" s="1116">
        <v>2017</v>
      </c>
      <c r="D8" s="1116">
        <v>2017</v>
      </c>
      <c r="E8" s="570">
        <v>317000</v>
      </c>
      <c r="F8" s="570"/>
      <c r="G8" s="570">
        <v>317000</v>
      </c>
      <c r="H8" s="570"/>
      <c r="I8" s="570">
        <v>317000</v>
      </c>
      <c r="J8" s="570">
        <v>317000</v>
      </c>
      <c r="K8" s="570"/>
      <c r="L8" s="570"/>
      <c r="M8" s="570"/>
      <c r="N8" s="571"/>
    </row>
    <row r="9" spans="1:14" ht="25.5" customHeight="1" x14ac:dyDescent="0.2">
      <c r="A9" s="410"/>
      <c r="B9" s="570" t="s">
        <v>752</v>
      </c>
      <c r="C9" s="1118"/>
      <c r="D9" s="570"/>
      <c r="E9" s="570">
        <v>317000</v>
      </c>
      <c r="F9" s="570"/>
      <c r="G9" s="570">
        <v>317000</v>
      </c>
      <c r="H9" s="570"/>
      <c r="I9" s="570">
        <v>317000</v>
      </c>
      <c r="J9" s="570">
        <v>317000</v>
      </c>
      <c r="K9" s="570"/>
      <c r="L9" s="570"/>
      <c r="M9" s="570"/>
      <c r="N9" s="571"/>
    </row>
    <row r="10" spans="1:14" ht="25.5" customHeight="1" x14ac:dyDescent="0.2">
      <c r="A10" s="411" t="s">
        <v>13</v>
      </c>
      <c r="B10" s="560"/>
      <c r="C10" s="559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5"/>
    </row>
    <row r="11" spans="1:14" ht="25.5" customHeight="1" x14ac:dyDescent="0.2">
      <c r="A11" s="411" t="s">
        <v>16</v>
      </c>
      <c r="B11" s="560"/>
      <c r="C11" s="559"/>
      <c r="D11" s="560"/>
      <c r="E11" s="560"/>
      <c r="F11" s="560"/>
      <c r="G11" s="560"/>
      <c r="H11" s="560"/>
      <c r="I11" s="560"/>
      <c r="J11" s="560"/>
      <c r="K11" s="560"/>
      <c r="L11" s="560"/>
      <c r="M11" s="560"/>
      <c r="N11" s="565"/>
    </row>
    <row r="12" spans="1:14" ht="25.5" customHeight="1" x14ac:dyDescent="0.2">
      <c r="A12" s="411" t="s">
        <v>19</v>
      </c>
      <c r="B12" s="560"/>
      <c r="C12" s="559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5"/>
    </row>
    <row r="13" spans="1:14" ht="25.5" customHeight="1" x14ac:dyDescent="0.2">
      <c r="A13" s="411" t="s">
        <v>22</v>
      </c>
      <c r="B13" s="560"/>
      <c r="C13" s="559"/>
      <c r="D13" s="560"/>
      <c r="E13" s="560"/>
      <c r="F13" s="560"/>
      <c r="G13" s="560"/>
      <c r="H13" s="560"/>
      <c r="I13" s="560"/>
      <c r="J13" s="560"/>
      <c r="K13" s="560"/>
      <c r="L13" s="560"/>
      <c r="M13" s="560"/>
      <c r="N13" s="565"/>
    </row>
    <row r="14" spans="1:14" ht="25.5" customHeight="1" x14ac:dyDescent="0.2">
      <c r="A14" s="566" t="s">
        <v>25</v>
      </c>
      <c r="B14" s="567"/>
      <c r="C14" s="568"/>
      <c r="D14" s="567"/>
      <c r="E14" s="567"/>
      <c r="F14" s="567"/>
      <c r="G14" s="567"/>
      <c r="H14" s="567"/>
      <c r="I14" s="567"/>
      <c r="J14" s="567"/>
      <c r="K14" s="567"/>
      <c r="L14" s="567"/>
      <c r="M14" s="567"/>
      <c r="N14" s="569"/>
    </row>
    <row r="15" spans="1:14" ht="25.5" customHeight="1" x14ac:dyDescent="0.2">
      <c r="A15" s="409" t="s">
        <v>28</v>
      </c>
      <c r="B15" s="572" t="s">
        <v>636</v>
      </c>
      <c r="C15" s="201"/>
      <c r="D15" s="572"/>
      <c r="E15" s="572">
        <v>0</v>
      </c>
      <c r="F15" s="572"/>
      <c r="G15" s="572"/>
      <c r="H15" s="572"/>
      <c r="I15" s="572"/>
      <c r="J15" s="572"/>
      <c r="K15" s="572"/>
      <c r="L15" s="572"/>
      <c r="M15" s="572"/>
      <c r="N15" s="573"/>
    </row>
    <row r="16" spans="1:14" ht="25.5" customHeight="1" x14ac:dyDescent="0.2">
      <c r="A16" s="409"/>
      <c r="B16" s="572" t="s">
        <v>753</v>
      </c>
      <c r="C16" s="201"/>
      <c r="D16" s="572"/>
      <c r="E16" s="572">
        <v>317000</v>
      </c>
      <c r="F16" s="572"/>
      <c r="G16" s="572">
        <v>317000</v>
      </c>
      <c r="H16" s="572"/>
      <c r="I16" s="572">
        <v>317000</v>
      </c>
      <c r="J16" s="572">
        <v>317000</v>
      </c>
      <c r="K16" s="572"/>
      <c r="L16" s="572"/>
      <c r="M16" s="572"/>
      <c r="N16" s="573"/>
    </row>
    <row r="17" spans="1:14" ht="25.5" customHeight="1" x14ac:dyDescent="0.2">
      <c r="A17" s="409"/>
      <c r="B17" s="572" t="s">
        <v>752</v>
      </c>
      <c r="C17" s="201"/>
      <c r="D17" s="572"/>
      <c r="E17" s="572">
        <v>317000</v>
      </c>
      <c r="F17" s="572"/>
      <c r="G17" s="572">
        <v>317000</v>
      </c>
      <c r="H17" s="572"/>
      <c r="I17" s="572">
        <v>317000</v>
      </c>
      <c r="J17" s="572">
        <v>317000</v>
      </c>
      <c r="K17" s="572"/>
      <c r="L17" s="572"/>
      <c r="M17" s="572"/>
      <c r="N17" s="573"/>
    </row>
    <row r="18" spans="1:14" ht="25.5" customHeight="1" x14ac:dyDescent="0.2">
      <c r="A18" s="410" t="s">
        <v>31</v>
      </c>
      <c r="B18" s="562" t="s">
        <v>711</v>
      </c>
      <c r="C18" s="1116">
        <v>2017</v>
      </c>
      <c r="D18" s="1116">
        <v>2017</v>
      </c>
      <c r="E18" s="570">
        <v>30000000</v>
      </c>
      <c r="F18" s="570">
        <v>0</v>
      </c>
      <c r="G18" s="570">
        <v>30000000</v>
      </c>
      <c r="H18" s="570"/>
      <c r="I18" s="570">
        <v>30000000</v>
      </c>
      <c r="J18" s="570"/>
      <c r="K18" s="570">
        <v>2659520</v>
      </c>
      <c r="L18" s="570">
        <v>27340480</v>
      </c>
      <c r="M18" s="570"/>
      <c r="N18" s="571"/>
    </row>
    <row r="19" spans="1:14" ht="25.5" customHeight="1" x14ac:dyDescent="0.2">
      <c r="A19" s="410"/>
      <c r="B19" s="570" t="s">
        <v>753</v>
      </c>
      <c r="C19" s="1116"/>
      <c r="D19" s="1116"/>
      <c r="E19" s="570"/>
      <c r="F19" s="570"/>
      <c r="G19" s="570"/>
      <c r="H19" s="570"/>
      <c r="I19" s="570"/>
      <c r="J19" s="570"/>
      <c r="K19" s="570"/>
      <c r="L19" s="570"/>
      <c r="M19" s="570"/>
      <c r="N19" s="571"/>
    </row>
    <row r="20" spans="1:14" ht="25.5" customHeight="1" x14ac:dyDescent="0.2">
      <c r="A20" s="410"/>
      <c r="B20" s="560" t="s">
        <v>752</v>
      </c>
      <c r="C20" s="1116"/>
      <c r="D20" s="1116"/>
      <c r="E20" s="570"/>
      <c r="F20" s="570"/>
      <c r="G20" s="570"/>
      <c r="H20" s="570"/>
      <c r="I20" s="570"/>
      <c r="J20" s="570"/>
      <c r="K20" s="570"/>
      <c r="L20" s="570"/>
      <c r="M20" s="570"/>
      <c r="N20" s="571"/>
    </row>
    <row r="21" spans="1:14" ht="25.5" customHeight="1" x14ac:dyDescent="0.2">
      <c r="A21" s="411" t="s">
        <v>34</v>
      </c>
      <c r="B21" s="560" t="s">
        <v>749</v>
      </c>
      <c r="C21" s="1117">
        <v>2017</v>
      </c>
      <c r="D21" s="1117">
        <v>2017</v>
      </c>
      <c r="E21" s="560">
        <v>15215000</v>
      </c>
      <c r="F21" s="560"/>
      <c r="G21" s="560">
        <v>15215000</v>
      </c>
      <c r="H21" s="560"/>
      <c r="I21" s="560">
        <v>15215000</v>
      </c>
      <c r="J21" s="560"/>
      <c r="K21" s="560">
        <v>3840480</v>
      </c>
      <c r="L21" s="560">
        <v>11374520</v>
      </c>
      <c r="M21" s="560"/>
      <c r="N21" s="565"/>
    </row>
    <row r="22" spans="1:14" ht="25.5" customHeight="1" x14ac:dyDescent="0.2">
      <c r="A22" s="411"/>
      <c r="B22" s="560" t="s">
        <v>753</v>
      </c>
      <c r="C22" s="593"/>
      <c r="D22" s="593"/>
      <c r="E22" s="560">
        <v>-250000</v>
      </c>
      <c r="F22" s="560"/>
      <c r="G22" s="560">
        <v>-250000</v>
      </c>
      <c r="H22" s="560"/>
      <c r="I22" s="560">
        <v>-250000</v>
      </c>
      <c r="J22" s="560"/>
      <c r="K22" s="560"/>
      <c r="L22" s="560">
        <v>-250000</v>
      </c>
      <c r="M22" s="560"/>
      <c r="N22" s="565"/>
    </row>
    <row r="23" spans="1:14" ht="25.5" customHeight="1" x14ac:dyDescent="0.2">
      <c r="A23" s="411"/>
      <c r="B23" s="560" t="s">
        <v>752</v>
      </c>
      <c r="C23" s="593"/>
      <c r="D23" s="593"/>
      <c r="E23" s="560"/>
      <c r="F23" s="560"/>
      <c r="G23" s="560"/>
      <c r="H23" s="560"/>
      <c r="I23" s="560"/>
      <c r="J23" s="560"/>
      <c r="K23" s="560"/>
      <c r="L23" s="560"/>
      <c r="M23" s="560"/>
      <c r="N23" s="565"/>
    </row>
    <row r="24" spans="1:14" ht="25.5" customHeight="1" x14ac:dyDescent="0.2">
      <c r="A24" s="411" t="s">
        <v>37</v>
      </c>
      <c r="B24" s="560"/>
      <c r="C24" s="559"/>
      <c r="D24" s="560"/>
      <c r="E24" s="560"/>
      <c r="F24" s="560"/>
      <c r="G24" s="560"/>
      <c r="H24" s="560"/>
      <c r="I24" s="560"/>
      <c r="J24" s="560"/>
      <c r="K24" s="560"/>
      <c r="L24" s="560"/>
      <c r="M24" s="560"/>
      <c r="N24" s="565"/>
    </row>
    <row r="25" spans="1:14" ht="25.5" customHeight="1" x14ac:dyDescent="0.2">
      <c r="A25" s="566" t="s">
        <v>39</v>
      </c>
      <c r="B25" s="567"/>
      <c r="C25" s="568"/>
      <c r="D25" s="567"/>
      <c r="E25" s="567"/>
      <c r="F25" s="567"/>
      <c r="G25" s="567"/>
      <c r="H25" s="567"/>
      <c r="I25" s="567"/>
      <c r="J25" s="567"/>
      <c r="K25" s="567"/>
      <c r="L25" s="567"/>
      <c r="M25" s="567"/>
      <c r="N25" s="569"/>
    </row>
    <row r="26" spans="1:14" ht="25.5" customHeight="1" x14ac:dyDescent="0.2">
      <c r="A26" s="409" t="s">
        <v>41</v>
      </c>
      <c r="B26" s="572" t="s">
        <v>637</v>
      </c>
      <c r="C26" s="201"/>
      <c r="D26" s="572"/>
      <c r="E26" s="572">
        <f>E18+E21+E24+E25</f>
        <v>45215000</v>
      </c>
      <c r="F26" s="572">
        <f t="shared" ref="F26:L26" si="0">F18+F21+F24+F25</f>
        <v>0</v>
      </c>
      <c r="G26" s="572">
        <f t="shared" si="0"/>
        <v>45215000</v>
      </c>
      <c r="H26" s="572">
        <f t="shared" si="0"/>
        <v>0</v>
      </c>
      <c r="I26" s="572">
        <f t="shared" si="0"/>
        <v>45215000</v>
      </c>
      <c r="J26" s="572">
        <f t="shared" si="0"/>
        <v>0</v>
      </c>
      <c r="K26" s="572">
        <f t="shared" si="0"/>
        <v>6500000</v>
      </c>
      <c r="L26" s="572">
        <f t="shared" si="0"/>
        <v>38715000</v>
      </c>
      <c r="M26" s="572"/>
      <c r="N26" s="573"/>
    </row>
    <row r="27" spans="1:14" ht="25.5" customHeight="1" x14ac:dyDescent="0.2">
      <c r="A27" s="409"/>
      <c r="B27" s="572" t="s">
        <v>753</v>
      </c>
      <c r="C27" s="201"/>
      <c r="D27" s="572"/>
      <c r="E27" s="572">
        <v>-250000</v>
      </c>
      <c r="F27" s="572"/>
      <c r="G27" s="572">
        <v>-250000</v>
      </c>
      <c r="H27" s="572"/>
      <c r="I27" s="572">
        <v>-250000</v>
      </c>
      <c r="J27" s="572"/>
      <c r="K27" s="572">
        <v>0</v>
      </c>
      <c r="L27" s="572">
        <v>-250000</v>
      </c>
      <c r="M27" s="572"/>
      <c r="N27" s="573"/>
    </row>
    <row r="28" spans="1:14" ht="25.5" customHeight="1" x14ac:dyDescent="0.2">
      <c r="A28" s="409"/>
      <c r="B28" s="572" t="s">
        <v>752</v>
      </c>
      <c r="C28" s="201"/>
      <c r="D28" s="572"/>
      <c r="E28" s="572">
        <f>E26+E27</f>
        <v>44965000</v>
      </c>
      <c r="F28" s="572">
        <f t="shared" ref="F28:L28" si="1">F26+F27</f>
        <v>0</v>
      </c>
      <c r="G28" s="572">
        <f t="shared" si="1"/>
        <v>44965000</v>
      </c>
      <c r="H28" s="572">
        <f t="shared" si="1"/>
        <v>0</v>
      </c>
      <c r="I28" s="572">
        <f t="shared" si="1"/>
        <v>44965000</v>
      </c>
      <c r="J28" s="572">
        <f t="shared" si="1"/>
        <v>0</v>
      </c>
      <c r="K28" s="572">
        <f t="shared" si="1"/>
        <v>6500000</v>
      </c>
      <c r="L28" s="572">
        <f t="shared" si="1"/>
        <v>38465000</v>
      </c>
      <c r="M28" s="572"/>
      <c r="N28" s="573"/>
    </row>
    <row r="29" spans="1:14" ht="25.5" customHeight="1" x14ac:dyDescent="0.2">
      <c r="A29" s="409" t="s">
        <v>43</v>
      </c>
      <c r="B29" s="572" t="s">
        <v>403</v>
      </c>
      <c r="C29" s="201"/>
      <c r="D29" s="572"/>
      <c r="E29" s="572">
        <f>E15+E26</f>
        <v>45215000</v>
      </c>
      <c r="F29" s="572">
        <f t="shared" ref="F29:L29" si="2">F15+F26</f>
        <v>0</v>
      </c>
      <c r="G29" s="572">
        <f t="shared" si="2"/>
        <v>45215000</v>
      </c>
      <c r="H29" s="572">
        <f t="shared" si="2"/>
        <v>0</v>
      </c>
      <c r="I29" s="572">
        <f t="shared" si="2"/>
        <v>45215000</v>
      </c>
      <c r="J29" s="572">
        <f t="shared" si="2"/>
        <v>0</v>
      </c>
      <c r="K29" s="572">
        <f t="shared" si="2"/>
        <v>6500000</v>
      </c>
      <c r="L29" s="572">
        <f t="shared" si="2"/>
        <v>38715000</v>
      </c>
      <c r="M29" s="572"/>
      <c r="N29" s="573"/>
    </row>
    <row r="30" spans="1:14" ht="25.5" customHeight="1" x14ac:dyDescent="0.2">
      <c r="A30" s="1119"/>
      <c r="B30" s="572" t="s">
        <v>753</v>
      </c>
      <c r="C30" s="1120"/>
      <c r="D30" s="1121"/>
      <c r="E30" s="572">
        <f t="shared" ref="E30:L31" si="3">E16+E27</f>
        <v>67000</v>
      </c>
      <c r="F30" s="572">
        <f t="shared" si="3"/>
        <v>0</v>
      </c>
      <c r="G30" s="572">
        <f t="shared" si="3"/>
        <v>67000</v>
      </c>
      <c r="H30" s="572">
        <f t="shared" si="3"/>
        <v>0</v>
      </c>
      <c r="I30" s="572">
        <f t="shared" si="3"/>
        <v>67000</v>
      </c>
      <c r="J30" s="572">
        <f t="shared" si="3"/>
        <v>317000</v>
      </c>
      <c r="K30" s="572">
        <f t="shared" si="3"/>
        <v>0</v>
      </c>
      <c r="L30" s="572">
        <f t="shared" si="3"/>
        <v>-250000</v>
      </c>
      <c r="M30" s="572"/>
      <c r="N30" s="573"/>
    </row>
    <row r="31" spans="1:14" ht="25.5" customHeight="1" x14ac:dyDescent="0.2">
      <c r="A31" s="1119"/>
      <c r="B31" s="572" t="s">
        <v>752</v>
      </c>
      <c r="C31" s="1120"/>
      <c r="D31" s="1121"/>
      <c r="E31" s="572">
        <f t="shared" si="3"/>
        <v>45282000</v>
      </c>
      <c r="F31" s="572">
        <f t="shared" si="3"/>
        <v>0</v>
      </c>
      <c r="G31" s="572">
        <f t="shared" si="3"/>
        <v>45282000</v>
      </c>
      <c r="H31" s="572">
        <f t="shared" si="3"/>
        <v>0</v>
      </c>
      <c r="I31" s="572">
        <f t="shared" si="3"/>
        <v>45282000</v>
      </c>
      <c r="J31" s="572">
        <f t="shared" si="3"/>
        <v>317000</v>
      </c>
      <c r="K31" s="572">
        <f t="shared" si="3"/>
        <v>6500000</v>
      </c>
      <c r="L31" s="572">
        <f t="shared" si="3"/>
        <v>38465000</v>
      </c>
      <c r="M31" s="572"/>
      <c r="N31" s="573"/>
    </row>
    <row r="32" spans="1:14" ht="17.25" customHeight="1" x14ac:dyDescent="0.2">
      <c r="A32" s="412"/>
    </row>
    <row r="33" spans="1:1" ht="17.25" customHeight="1" x14ac:dyDescent="0.2">
      <c r="A33" s="412"/>
    </row>
  </sheetData>
  <mergeCells count="20"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  <mergeCell ref="H5:H6"/>
    <mergeCell ref="I5:J5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 xml:space="preserve">&amp;R&amp;"Times New Roman CE,Félkövér dőlt"&amp;11 4. melléklet a ....../2017. (......) önkormányzati rendelethez
&amp;"Times New Roman CE,Normál"&amp;10
  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zoomScaleNormal="100" workbookViewId="0">
      <selection activeCell="B8" sqref="B8:D8"/>
    </sheetView>
  </sheetViews>
  <sheetFormatPr defaultColWidth="9.33203125" defaultRowHeight="15" x14ac:dyDescent="0.25"/>
  <cols>
    <col min="1" max="1" width="8.5" style="95" customWidth="1"/>
    <col min="2" max="2" width="9.33203125" style="95"/>
    <col min="3" max="3" width="22.1640625" style="95" customWidth="1"/>
    <col min="4" max="4" width="40.5" style="95" customWidth="1"/>
    <col min="5" max="5" width="30.83203125" style="97" customWidth="1"/>
    <col min="6" max="6" width="14.33203125" style="539" customWidth="1"/>
    <col min="7" max="16384" width="9.33203125" style="95"/>
  </cols>
  <sheetData>
    <row r="1" spans="1:5" ht="41.25" customHeight="1" x14ac:dyDescent="0.25">
      <c r="A1" s="1313" t="s">
        <v>671</v>
      </c>
      <c r="B1" s="1314"/>
      <c r="C1" s="1314"/>
      <c r="D1" s="1314"/>
      <c r="E1" s="1314"/>
    </row>
    <row r="2" spans="1:5" x14ac:dyDescent="0.25">
      <c r="A2" s="96"/>
      <c r="B2" s="96"/>
      <c r="C2" s="96"/>
      <c r="D2" s="96"/>
    </row>
    <row r="3" spans="1:5" x14ac:dyDescent="0.25">
      <c r="A3" s="96"/>
      <c r="B3" s="96"/>
      <c r="C3" s="96"/>
      <c r="D3" s="96"/>
      <c r="E3" s="98" t="s">
        <v>1</v>
      </c>
    </row>
    <row r="4" spans="1:5" ht="33" customHeight="1" x14ac:dyDescent="0.25">
      <c r="A4" s="530" t="s">
        <v>406</v>
      </c>
      <c r="B4" s="1315" t="s">
        <v>410</v>
      </c>
      <c r="C4" s="1315"/>
      <c r="D4" s="1315"/>
      <c r="E4" s="531" t="s">
        <v>411</v>
      </c>
    </row>
    <row r="5" spans="1:5" ht="21.75" customHeight="1" x14ac:dyDescent="0.25">
      <c r="A5" s="527" t="s">
        <v>10</v>
      </c>
      <c r="B5" s="1316" t="s">
        <v>672</v>
      </c>
      <c r="C5" s="1316"/>
      <c r="D5" s="1316"/>
      <c r="E5" s="533">
        <v>60000</v>
      </c>
    </row>
    <row r="6" spans="1:5" ht="21.75" customHeight="1" x14ac:dyDescent="0.25">
      <c r="A6" s="99" t="s">
        <v>13</v>
      </c>
      <c r="B6" s="1317" t="s">
        <v>750</v>
      </c>
      <c r="C6" s="1318"/>
      <c r="D6" s="1319"/>
      <c r="E6" s="534">
        <v>3000000</v>
      </c>
    </row>
    <row r="7" spans="1:5" ht="21.75" customHeight="1" x14ac:dyDescent="0.25">
      <c r="A7" s="99" t="s">
        <v>16</v>
      </c>
      <c r="B7" s="1312" t="s">
        <v>673</v>
      </c>
      <c r="C7" s="1312"/>
      <c r="D7" s="1312"/>
      <c r="E7" s="534">
        <v>400000</v>
      </c>
    </row>
    <row r="8" spans="1:5" ht="21.75" customHeight="1" x14ac:dyDescent="0.25">
      <c r="A8" s="99" t="s">
        <v>19</v>
      </c>
      <c r="B8" s="1312"/>
      <c r="C8" s="1312"/>
      <c r="D8" s="1312"/>
      <c r="E8" s="534"/>
    </row>
    <row r="9" spans="1:5" ht="21.75" customHeight="1" x14ac:dyDescent="0.25">
      <c r="A9" s="99" t="s">
        <v>22</v>
      </c>
      <c r="B9" s="1320"/>
      <c r="C9" s="1320"/>
      <c r="D9" s="1320"/>
      <c r="E9" s="534"/>
    </row>
    <row r="10" spans="1:5" ht="29.25" customHeight="1" x14ac:dyDescent="0.25">
      <c r="A10" s="99" t="s">
        <v>25</v>
      </c>
      <c r="B10" s="1321"/>
      <c r="C10" s="1321"/>
      <c r="D10" s="1321"/>
      <c r="E10" s="535"/>
    </row>
    <row r="11" spans="1:5" ht="21.75" customHeight="1" x14ac:dyDescent="0.25">
      <c r="A11" s="99" t="s">
        <v>28</v>
      </c>
      <c r="B11" s="1321"/>
      <c r="C11" s="1321"/>
      <c r="D11" s="1321"/>
      <c r="E11" s="535"/>
    </row>
    <row r="12" spans="1:5" ht="21.75" customHeight="1" x14ac:dyDescent="0.25">
      <c r="A12" s="99" t="s">
        <v>31</v>
      </c>
      <c r="B12" s="1312"/>
      <c r="C12" s="1312"/>
      <c r="D12" s="1312"/>
      <c r="E12" s="534"/>
    </row>
    <row r="13" spans="1:5" ht="21.75" customHeight="1" x14ac:dyDescent="0.25">
      <c r="A13" s="99" t="s">
        <v>34</v>
      </c>
      <c r="B13" s="1312"/>
      <c r="C13" s="1312"/>
      <c r="D13" s="1312"/>
      <c r="E13" s="534"/>
    </row>
    <row r="14" spans="1:5" ht="21.75" customHeight="1" x14ac:dyDescent="0.25">
      <c r="A14" s="99" t="s">
        <v>37</v>
      </c>
      <c r="B14" s="1312"/>
      <c r="C14" s="1312"/>
      <c r="D14" s="1312"/>
      <c r="E14" s="534"/>
    </row>
    <row r="15" spans="1:5" ht="30" customHeight="1" x14ac:dyDescent="0.25">
      <c r="A15" s="99" t="s">
        <v>41</v>
      </c>
      <c r="B15" s="1312"/>
      <c r="C15" s="1312"/>
      <c r="D15" s="1312"/>
      <c r="E15" s="536"/>
    </row>
    <row r="16" spans="1:5" ht="30" customHeight="1" x14ac:dyDescent="0.25">
      <c r="A16" s="99" t="s">
        <v>43</v>
      </c>
      <c r="B16" s="1312"/>
      <c r="C16" s="1312"/>
      <c r="D16" s="1312"/>
      <c r="E16" s="536"/>
    </row>
    <row r="17" spans="1:6" ht="21.75" customHeight="1" x14ac:dyDescent="0.25">
      <c r="A17" s="99" t="s">
        <v>45</v>
      </c>
      <c r="B17" s="1312"/>
      <c r="C17" s="1312"/>
      <c r="D17" s="1312"/>
      <c r="E17" s="536"/>
    </row>
    <row r="18" spans="1:6" ht="21.75" customHeight="1" x14ac:dyDescent="0.25">
      <c r="A18" s="99" t="s">
        <v>47</v>
      </c>
      <c r="B18" s="1327"/>
      <c r="C18" s="1327"/>
      <c r="D18" s="1327"/>
      <c r="E18" s="536"/>
    </row>
    <row r="19" spans="1:6" ht="21.75" customHeight="1" x14ac:dyDescent="0.25">
      <c r="A19" s="526" t="s">
        <v>49</v>
      </c>
      <c r="B19" s="1329"/>
      <c r="C19" s="1330"/>
      <c r="D19" s="1331"/>
      <c r="E19" s="537"/>
    </row>
    <row r="20" spans="1:6" ht="21.75" customHeight="1" x14ac:dyDescent="0.25">
      <c r="A20" s="532" t="s">
        <v>51</v>
      </c>
      <c r="B20" s="1325" t="s">
        <v>224</v>
      </c>
      <c r="C20" s="1325"/>
      <c r="D20" s="1325"/>
      <c r="E20" s="529">
        <f>SUM(E5+E6+E7+E8+E12+E13+E14+E15+E16+E17+E18)</f>
        <v>3460000</v>
      </c>
    </row>
    <row r="21" spans="1:6" ht="21.75" customHeight="1" x14ac:dyDescent="0.25">
      <c r="A21" s="528" t="s">
        <v>54</v>
      </c>
      <c r="B21" s="1328"/>
      <c r="C21" s="1328"/>
      <c r="D21" s="1328"/>
      <c r="E21" s="537"/>
    </row>
    <row r="22" spans="1:6" ht="21.75" customHeight="1" x14ac:dyDescent="0.25">
      <c r="A22" s="532" t="s">
        <v>57</v>
      </c>
      <c r="B22" s="1326" t="s">
        <v>621</v>
      </c>
      <c r="C22" s="1326"/>
      <c r="D22" s="1326"/>
      <c r="E22" s="529">
        <f>SUM(E21)</f>
        <v>0</v>
      </c>
    </row>
    <row r="23" spans="1:6" s="100" customFormat="1" ht="24" customHeight="1" x14ac:dyDescent="0.3">
      <c r="A23" s="1322" t="s">
        <v>613</v>
      </c>
      <c r="B23" s="1323"/>
      <c r="C23" s="1323"/>
      <c r="D23" s="1323"/>
      <c r="E23" s="538">
        <f>SUM(E20+E22)</f>
        <v>3460000</v>
      </c>
      <c r="F23" s="540"/>
    </row>
    <row r="24" spans="1:6" x14ac:dyDescent="0.25">
      <c r="A24" s="101"/>
      <c r="B24" s="1324"/>
      <c r="C24" s="1324"/>
      <c r="D24" s="1324"/>
      <c r="E24" s="102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488" customWidth="1"/>
    <col min="2" max="2" width="43.33203125" style="488" customWidth="1"/>
    <col min="3" max="3" width="30.83203125" style="488" customWidth="1"/>
    <col min="4" max="252" width="10.6640625" style="488"/>
    <col min="253" max="253" width="7" style="488" customWidth="1"/>
    <col min="254" max="254" width="34.5" style="488" customWidth="1"/>
    <col min="255" max="255" width="11" style="488" customWidth="1"/>
    <col min="256" max="256" width="16.83203125" style="488" customWidth="1"/>
    <col min="257" max="257" width="17.1640625" style="488" customWidth="1"/>
    <col min="258" max="258" width="15.33203125" style="488" customWidth="1"/>
    <col min="259" max="259" width="15.5" style="488" customWidth="1"/>
    <col min="260" max="508" width="10.6640625" style="488"/>
    <col min="509" max="509" width="7" style="488" customWidth="1"/>
    <col min="510" max="510" width="34.5" style="488" customWidth="1"/>
    <col min="511" max="511" width="11" style="488" customWidth="1"/>
    <col min="512" max="512" width="16.83203125" style="488" customWidth="1"/>
    <col min="513" max="513" width="17.1640625" style="488" customWidth="1"/>
    <col min="514" max="514" width="15.33203125" style="488" customWidth="1"/>
    <col min="515" max="515" width="15.5" style="488" customWidth="1"/>
    <col min="516" max="764" width="10.6640625" style="488"/>
    <col min="765" max="765" width="7" style="488" customWidth="1"/>
    <col min="766" max="766" width="34.5" style="488" customWidth="1"/>
    <col min="767" max="767" width="11" style="488" customWidth="1"/>
    <col min="768" max="768" width="16.83203125" style="488" customWidth="1"/>
    <col min="769" max="769" width="17.1640625" style="488" customWidth="1"/>
    <col min="770" max="770" width="15.33203125" style="488" customWidth="1"/>
    <col min="771" max="771" width="15.5" style="488" customWidth="1"/>
    <col min="772" max="1020" width="10.6640625" style="488"/>
    <col min="1021" max="1021" width="7" style="488" customWidth="1"/>
    <col min="1022" max="1022" width="34.5" style="488" customWidth="1"/>
    <col min="1023" max="1023" width="11" style="488" customWidth="1"/>
    <col min="1024" max="1024" width="16.83203125" style="488" customWidth="1"/>
    <col min="1025" max="1025" width="17.1640625" style="488" customWidth="1"/>
    <col min="1026" max="1026" width="15.33203125" style="488" customWidth="1"/>
    <col min="1027" max="1027" width="15.5" style="488" customWidth="1"/>
    <col min="1028" max="1276" width="10.6640625" style="488"/>
    <col min="1277" max="1277" width="7" style="488" customWidth="1"/>
    <col min="1278" max="1278" width="34.5" style="488" customWidth="1"/>
    <col min="1279" max="1279" width="11" style="488" customWidth="1"/>
    <col min="1280" max="1280" width="16.83203125" style="488" customWidth="1"/>
    <col min="1281" max="1281" width="17.1640625" style="488" customWidth="1"/>
    <col min="1282" max="1282" width="15.33203125" style="488" customWidth="1"/>
    <col min="1283" max="1283" width="15.5" style="488" customWidth="1"/>
    <col min="1284" max="1532" width="10.6640625" style="488"/>
    <col min="1533" max="1533" width="7" style="488" customWidth="1"/>
    <col min="1534" max="1534" width="34.5" style="488" customWidth="1"/>
    <col min="1535" max="1535" width="11" style="488" customWidth="1"/>
    <col min="1536" max="1536" width="16.83203125" style="488" customWidth="1"/>
    <col min="1537" max="1537" width="17.1640625" style="488" customWidth="1"/>
    <col min="1538" max="1538" width="15.33203125" style="488" customWidth="1"/>
    <col min="1539" max="1539" width="15.5" style="488" customWidth="1"/>
    <col min="1540" max="1788" width="10.6640625" style="488"/>
    <col min="1789" max="1789" width="7" style="488" customWidth="1"/>
    <col min="1790" max="1790" width="34.5" style="488" customWidth="1"/>
    <col min="1791" max="1791" width="11" style="488" customWidth="1"/>
    <col min="1792" max="1792" width="16.83203125" style="488" customWidth="1"/>
    <col min="1793" max="1793" width="17.1640625" style="488" customWidth="1"/>
    <col min="1794" max="1794" width="15.33203125" style="488" customWidth="1"/>
    <col min="1795" max="1795" width="15.5" style="488" customWidth="1"/>
    <col min="1796" max="2044" width="10.6640625" style="488"/>
    <col min="2045" max="2045" width="7" style="488" customWidth="1"/>
    <col min="2046" max="2046" width="34.5" style="488" customWidth="1"/>
    <col min="2047" max="2047" width="11" style="488" customWidth="1"/>
    <col min="2048" max="2048" width="16.83203125" style="488" customWidth="1"/>
    <col min="2049" max="2049" width="17.1640625" style="488" customWidth="1"/>
    <col min="2050" max="2050" width="15.33203125" style="488" customWidth="1"/>
    <col min="2051" max="2051" width="15.5" style="488" customWidth="1"/>
    <col min="2052" max="2300" width="10.6640625" style="488"/>
    <col min="2301" max="2301" width="7" style="488" customWidth="1"/>
    <col min="2302" max="2302" width="34.5" style="488" customWidth="1"/>
    <col min="2303" max="2303" width="11" style="488" customWidth="1"/>
    <col min="2304" max="2304" width="16.83203125" style="488" customWidth="1"/>
    <col min="2305" max="2305" width="17.1640625" style="488" customWidth="1"/>
    <col min="2306" max="2306" width="15.33203125" style="488" customWidth="1"/>
    <col min="2307" max="2307" width="15.5" style="488" customWidth="1"/>
    <col min="2308" max="2556" width="10.6640625" style="488"/>
    <col min="2557" max="2557" width="7" style="488" customWidth="1"/>
    <col min="2558" max="2558" width="34.5" style="488" customWidth="1"/>
    <col min="2559" max="2559" width="11" style="488" customWidth="1"/>
    <col min="2560" max="2560" width="16.83203125" style="488" customWidth="1"/>
    <col min="2561" max="2561" width="17.1640625" style="488" customWidth="1"/>
    <col min="2562" max="2562" width="15.33203125" style="488" customWidth="1"/>
    <col min="2563" max="2563" width="15.5" style="488" customWidth="1"/>
    <col min="2564" max="2812" width="10.6640625" style="488"/>
    <col min="2813" max="2813" width="7" style="488" customWidth="1"/>
    <col min="2814" max="2814" width="34.5" style="488" customWidth="1"/>
    <col min="2815" max="2815" width="11" style="488" customWidth="1"/>
    <col min="2816" max="2816" width="16.83203125" style="488" customWidth="1"/>
    <col min="2817" max="2817" width="17.1640625" style="488" customWidth="1"/>
    <col min="2818" max="2818" width="15.33203125" style="488" customWidth="1"/>
    <col min="2819" max="2819" width="15.5" style="488" customWidth="1"/>
    <col min="2820" max="3068" width="10.6640625" style="488"/>
    <col min="3069" max="3069" width="7" style="488" customWidth="1"/>
    <col min="3070" max="3070" width="34.5" style="488" customWidth="1"/>
    <col min="3071" max="3071" width="11" style="488" customWidth="1"/>
    <col min="3072" max="3072" width="16.83203125" style="488" customWidth="1"/>
    <col min="3073" max="3073" width="17.1640625" style="488" customWidth="1"/>
    <col min="3074" max="3074" width="15.33203125" style="488" customWidth="1"/>
    <col min="3075" max="3075" width="15.5" style="488" customWidth="1"/>
    <col min="3076" max="3324" width="10.6640625" style="488"/>
    <col min="3325" max="3325" width="7" style="488" customWidth="1"/>
    <col min="3326" max="3326" width="34.5" style="488" customWidth="1"/>
    <col min="3327" max="3327" width="11" style="488" customWidth="1"/>
    <col min="3328" max="3328" width="16.83203125" style="488" customWidth="1"/>
    <col min="3329" max="3329" width="17.1640625" style="488" customWidth="1"/>
    <col min="3330" max="3330" width="15.33203125" style="488" customWidth="1"/>
    <col min="3331" max="3331" width="15.5" style="488" customWidth="1"/>
    <col min="3332" max="3580" width="10.6640625" style="488"/>
    <col min="3581" max="3581" width="7" style="488" customWidth="1"/>
    <col min="3582" max="3582" width="34.5" style="488" customWidth="1"/>
    <col min="3583" max="3583" width="11" style="488" customWidth="1"/>
    <col min="3584" max="3584" width="16.83203125" style="488" customWidth="1"/>
    <col min="3585" max="3585" width="17.1640625" style="488" customWidth="1"/>
    <col min="3586" max="3586" width="15.33203125" style="488" customWidth="1"/>
    <col min="3587" max="3587" width="15.5" style="488" customWidth="1"/>
    <col min="3588" max="3836" width="10.6640625" style="488"/>
    <col min="3837" max="3837" width="7" style="488" customWidth="1"/>
    <col min="3838" max="3838" width="34.5" style="488" customWidth="1"/>
    <col min="3839" max="3839" width="11" style="488" customWidth="1"/>
    <col min="3840" max="3840" width="16.83203125" style="488" customWidth="1"/>
    <col min="3841" max="3841" width="17.1640625" style="488" customWidth="1"/>
    <col min="3842" max="3842" width="15.33203125" style="488" customWidth="1"/>
    <col min="3843" max="3843" width="15.5" style="488" customWidth="1"/>
    <col min="3844" max="4092" width="10.6640625" style="488"/>
    <col min="4093" max="4093" width="7" style="488" customWidth="1"/>
    <col min="4094" max="4094" width="34.5" style="488" customWidth="1"/>
    <col min="4095" max="4095" width="11" style="488" customWidth="1"/>
    <col min="4096" max="4096" width="16.83203125" style="488" customWidth="1"/>
    <col min="4097" max="4097" width="17.1640625" style="488" customWidth="1"/>
    <col min="4098" max="4098" width="15.33203125" style="488" customWidth="1"/>
    <col min="4099" max="4099" width="15.5" style="488" customWidth="1"/>
    <col min="4100" max="4348" width="10.6640625" style="488"/>
    <col min="4349" max="4349" width="7" style="488" customWidth="1"/>
    <col min="4350" max="4350" width="34.5" style="488" customWidth="1"/>
    <col min="4351" max="4351" width="11" style="488" customWidth="1"/>
    <col min="4352" max="4352" width="16.83203125" style="488" customWidth="1"/>
    <col min="4353" max="4353" width="17.1640625" style="488" customWidth="1"/>
    <col min="4354" max="4354" width="15.33203125" style="488" customWidth="1"/>
    <col min="4355" max="4355" width="15.5" style="488" customWidth="1"/>
    <col min="4356" max="4604" width="10.6640625" style="488"/>
    <col min="4605" max="4605" width="7" style="488" customWidth="1"/>
    <col min="4606" max="4606" width="34.5" style="488" customWidth="1"/>
    <col min="4607" max="4607" width="11" style="488" customWidth="1"/>
    <col min="4608" max="4608" width="16.83203125" style="488" customWidth="1"/>
    <col min="4609" max="4609" width="17.1640625" style="488" customWidth="1"/>
    <col min="4610" max="4610" width="15.33203125" style="488" customWidth="1"/>
    <col min="4611" max="4611" width="15.5" style="488" customWidth="1"/>
    <col min="4612" max="4860" width="10.6640625" style="488"/>
    <col min="4861" max="4861" width="7" style="488" customWidth="1"/>
    <col min="4862" max="4862" width="34.5" style="488" customWidth="1"/>
    <col min="4863" max="4863" width="11" style="488" customWidth="1"/>
    <col min="4864" max="4864" width="16.83203125" style="488" customWidth="1"/>
    <col min="4865" max="4865" width="17.1640625" style="488" customWidth="1"/>
    <col min="4866" max="4866" width="15.33203125" style="488" customWidth="1"/>
    <col min="4867" max="4867" width="15.5" style="488" customWidth="1"/>
    <col min="4868" max="5116" width="10.6640625" style="488"/>
    <col min="5117" max="5117" width="7" style="488" customWidth="1"/>
    <col min="5118" max="5118" width="34.5" style="488" customWidth="1"/>
    <col min="5119" max="5119" width="11" style="488" customWidth="1"/>
    <col min="5120" max="5120" width="16.83203125" style="488" customWidth="1"/>
    <col min="5121" max="5121" width="17.1640625" style="488" customWidth="1"/>
    <col min="5122" max="5122" width="15.33203125" style="488" customWidth="1"/>
    <col min="5123" max="5123" width="15.5" style="488" customWidth="1"/>
    <col min="5124" max="5372" width="10.6640625" style="488"/>
    <col min="5373" max="5373" width="7" style="488" customWidth="1"/>
    <col min="5374" max="5374" width="34.5" style="488" customWidth="1"/>
    <col min="5375" max="5375" width="11" style="488" customWidth="1"/>
    <col min="5376" max="5376" width="16.83203125" style="488" customWidth="1"/>
    <col min="5377" max="5377" width="17.1640625" style="488" customWidth="1"/>
    <col min="5378" max="5378" width="15.33203125" style="488" customWidth="1"/>
    <col min="5379" max="5379" width="15.5" style="488" customWidth="1"/>
    <col min="5380" max="5628" width="10.6640625" style="488"/>
    <col min="5629" max="5629" width="7" style="488" customWidth="1"/>
    <col min="5630" max="5630" width="34.5" style="488" customWidth="1"/>
    <col min="5631" max="5631" width="11" style="488" customWidth="1"/>
    <col min="5632" max="5632" width="16.83203125" style="488" customWidth="1"/>
    <col min="5633" max="5633" width="17.1640625" style="488" customWidth="1"/>
    <col min="5634" max="5634" width="15.33203125" style="488" customWidth="1"/>
    <col min="5635" max="5635" width="15.5" style="488" customWidth="1"/>
    <col min="5636" max="5884" width="10.6640625" style="488"/>
    <col min="5885" max="5885" width="7" style="488" customWidth="1"/>
    <col min="5886" max="5886" width="34.5" style="488" customWidth="1"/>
    <col min="5887" max="5887" width="11" style="488" customWidth="1"/>
    <col min="5888" max="5888" width="16.83203125" style="488" customWidth="1"/>
    <col min="5889" max="5889" width="17.1640625" style="488" customWidth="1"/>
    <col min="5890" max="5890" width="15.33203125" style="488" customWidth="1"/>
    <col min="5891" max="5891" width="15.5" style="488" customWidth="1"/>
    <col min="5892" max="6140" width="10.6640625" style="488"/>
    <col min="6141" max="6141" width="7" style="488" customWidth="1"/>
    <col min="6142" max="6142" width="34.5" style="488" customWidth="1"/>
    <col min="6143" max="6143" width="11" style="488" customWidth="1"/>
    <col min="6144" max="6144" width="16.83203125" style="488" customWidth="1"/>
    <col min="6145" max="6145" width="17.1640625" style="488" customWidth="1"/>
    <col min="6146" max="6146" width="15.33203125" style="488" customWidth="1"/>
    <col min="6147" max="6147" width="15.5" style="488" customWidth="1"/>
    <col min="6148" max="6396" width="10.6640625" style="488"/>
    <col min="6397" max="6397" width="7" style="488" customWidth="1"/>
    <col min="6398" max="6398" width="34.5" style="488" customWidth="1"/>
    <col min="6399" max="6399" width="11" style="488" customWidth="1"/>
    <col min="6400" max="6400" width="16.83203125" style="488" customWidth="1"/>
    <col min="6401" max="6401" width="17.1640625" style="488" customWidth="1"/>
    <col min="6402" max="6402" width="15.33203125" style="488" customWidth="1"/>
    <col min="6403" max="6403" width="15.5" style="488" customWidth="1"/>
    <col min="6404" max="6652" width="10.6640625" style="488"/>
    <col min="6653" max="6653" width="7" style="488" customWidth="1"/>
    <col min="6654" max="6654" width="34.5" style="488" customWidth="1"/>
    <col min="6655" max="6655" width="11" style="488" customWidth="1"/>
    <col min="6656" max="6656" width="16.83203125" style="488" customWidth="1"/>
    <col min="6657" max="6657" width="17.1640625" style="488" customWidth="1"/>
    <col min="6658" max="6658" width="15.33203125" style="488" customWidth="1"/>
    <col min="6659" max="6659" width="15.5" style="488" customWidth="1"/>
    <col min="6660" max="6908" width="10.6640625" style="488"/>
    <col min="6909" max="6909" width="7" style="488" customWidth="1"/>
    <col min="6910" max="6910" width="34.5" style="488" customWidth="1"/>
    <col min="6911" max="6911" width="11" style="488" customWidth="1"/>
    <col min="6912" max="6912" width="16.83203125" style="488" customWidth="1"/>
    <col min="6913" max="6913" width="17.1640625" style="488" customWidth="1"/>
    <col min="6914" max="6914" width="15.33203125" style="488" customWidth="1"/>
    <col min="6915" max="6915" width="15.5" style="488" customWidth="1"/>
    <col min="6916" max="7164" width="10.6640625" style="488"/>
    <col min="7165" max="7165" width="7" style="488" customWidth="1"/>
    <col min="7166" max="7166" width="34.5" style="488" customWidth="1"/>
    <col min="7167" max="7167" width="11" style="488" customWidth="1"/>
    <col min="7168" max="7168" width="16.83203125" style="488" customWidth="1"/>
    <col min="7169" max="7169" width="17.1640625" style="488" customWidth="1"/>
    <col min="7170" max="7170" width="15.33203125" style="488" customWidth="1"/>
    <col min="7171" max="7171" width="15.5" style="488" customWidth="1"/>
    <col min="7172" max="7420" width="10.6640625" style="488"/>
    <col min="7421" max="7421" width="7" style="488" customWidth="1"/>
    <col min="7422" max="7422" width="34.5" style="488" customWidth="1"/>
    <col min="7423" max="7423" width="11" style="488" customWidth="1"/>
    <col min="7424" max="7424" width="16.83203125" style="488" customWidth="1"/>
    <col min="7425" max="7425" width="17.1640625" style="488" customWidth="1"/>
    <col min="7426" max="7426" width="15.33203125" style="488" customWidth="1"/>
    <col min="7427" max="7427" width="15.5" style="488" customWidth="1"/>
    <col min="7428" max="7676" width="10.6640625" style="488"/>
    <col min="7677" max="7677" width="7" style="488" customWidth="1"/>
    <col min="7678" max="7678" width="34.5" style="488" customWidth="1"/>
    <col min="7679" max="7679" width="11" style="488" customWidth="1"/>
    <col min="7680" max="7680" width="16.83203125" style="488" customWidth="1"/>
    <col min="7681" max="7681" width="17.1640625" style="488" customWidth="1"/>
    <col min="7682" max="7682" width="15.33203125" style="488" customWidth="1"/>
    <col min="7683" max="7683" width="15.5" style="488" customWidth="1"/>
    <col min="7684" max="7932" width="10.6640625" style="488"/>
    <col min="7933" max="7933" width="7" style="488" customWidth="1"/>
    <col min="7934" max="7934" width="34.5" style="488" customWidth="1"/>
    <col min="7935" max="7935" width="11" style="488" customWidth="1"/>
    <col min="7936" max="7936" width="16.83203125" style="488" customWidth="1"/>
    <col min="7937" max="7937" width="17.1640625" style="488" customWidth="1"/>
    <col min="7938" max="7938" width="15.33203125" style="488" customWidth="1"/>
    <col min="7939" max="7939" width="15.5" style="488" customWidth="1"/>
    <col min="7940" max="8188" width="10.6640625" style="488"/>
    <col min="8189" max="8189" width="7" style="488" customWidth="1"/>
    <col min="8190" max="8190" width="34.5" style="488" customWidth="1"/>
    <col min="8191" max="8191" width="11" style="488" customWidth="1"/>
    <col min="8192" max="8192" width="16.83203125" style="488" customWidth="1"/>
    <col min="8193" max="8193" width="17.1640625" style="488" customWidth="1"/>
    <col min="8194" max="8194" width="15.33203125" style="488" customWidth="1"/>
    <col min="8195" max="8195" width="15.5" style="488" customWidth="1"/>
    <col min="8196" max="8444" width="10.6640625" style="488"/>
    <col min="8445" max="8445" width="7" style="488" customWidth="1"/>
    <col min="8446" max="8446" width="34.5" style="488" customWidth="1"/>
    <col min="8447" max="8447" width="11" style="488" customWidth="1"/>
    <col min="8448" max="8448" width="16.83203125" style="488" customWidth="1"/>
    <col min="8449" max="8449" width="17.1640625" style="488" customWidth="1"/>
    <col min="8450" max="8450" width="15.33203125" style="488" customWidth="1"/>
    <col min="8451" max="8451" width="15.5" style="488" customWidth="1"/>
    <col min="8452" max="8700" width="10.6640625" style="488"/>
    <col min="8701" max="8701" width="7" style="488" customWidth="1"/>
    <col min="8702" max="8702" width="34.5" style="488" customWidth="1"/>
    <col min="8703" max="8703" width="11" style="488" customWidth="1"/>
    <col min="8704" max="8704" width="16.83203125" style="488" customWidth="1"/>
    <col min="8705" max="8705" width="17.1640625" style="488" customWidth="1"/>
    <col min="8706" max="8706" width="15.33203125" style="488" customWidth="1"/>
    <col min="8707" max="8707" width="15.5" style="488" customWidth="1"/>
    <col min="8708" max="8956" width="10.6640625" style="488"/>
    <col min="8957" max="8957" width="7" style="488" customWidth="1"/>
    <col min="8958" max="8958" width="34.5" style="488" customWidth="1"/>
    <col min="8959" max="8959" width="11" style="488" customWidth="1"/>
    <col min="8960" max="8960" width="16.83203125" style="488" customWidth="1"/>
    <col min="8961" max="8961" width="17.1640625" style="488" customWidth="1"/>
    <col min="8962" max="8962" width="15.33203125" style="488" customWidth="1"/>
    <col min="8963" max="8963" width="15.5" style="488" customWidth="1"/>
    <col min="8964" max="9212" width="10.6640625" style="488"/>
    <col min="9213" max="9213" width="7" style="488" customWidth="1"/>
    <col min="9214" max="9214" width="34.5" style="488" customWidth="1"/>
    <col min="9215" max="9215" width="11" style="488" customWidth="1"/>
    <col min="9216" max="9216" width="16.83203125" style="488" customWidth="1"/>
    <col min="9217" max="9217" width="17.1640625" style="488" customWidth="1"/>
    <col min="9218" max="9218" width="15.33203125" style="488" customWidth="1"/>
    <col min="9219" max="9219" width="15.5" style="488" customWidth="1"/>
    <col min="9220" max="9468" width="10.6640625" style="488"/>
    <col min="9469" max="9469" width="7" style="488" customWidth="1"/>
    <col min="9470" max="9470" width="34.5" style="488" customWidth="1"/>
    <col min="9471" max="9471" width="11" style="488" customWidth="1"/>
    <col min="9472" max="9472" width="16.83203125" style="488" customWidth="1"/>
    <col min="9473" max="9473" width="17.1640625" style="488" customWidth="1"/>
    <col min="9474" max="9474" width="15.33203125" style="488" customWidth="1"/>
    <col min="9475" max="9475" width="15.5" style="488" customWidth="1"/>
    <col min="9476" max="9724" width="10.6640625" style="488"/>
    <col min="9725" max="9725" width="7" style="488" customWidth="1"/>
    <col min="9726" max="9726" width="34.5" style="488" customWidth="1"/>
    <col min="9727" max="9727" width="11" style="488" customWidth="1"/>
    <col min="9728" max="9728" width="16.83203125" style="488" customWidth="1"/>
    <col min="9729" max="9729" width="17.1640625" style="488" customWidth="1"/>
    <col min="9730" max="9730" width="15.33203125" style="488" customWidth="1"/>
    <col min="9731" max="9731" width="15.5" style="488" customWidth="1"/>
    <col min="9732" max="9980" width="10.6640625" style="488"/>
    <col min="9981" max="9981" width="7" style="488" customWidth="1"/>
    <col min="9982" max="9982" width="34.5" style="488" customWidth="1"/>
    <col min="9983" max="9983" width="11" style="488" customWidth="1"/>
    <col min="9984" max="9984" width="16.83203125" style="488" customWidth="1"/>
    <col min="9985" max="9985" width="17.1640625" style="488" customWidth="1"/>
    <col min="9986" max="9986" width="15.33203125" style="488" customWidth="1"/>
    <col min="9987" max="9987" width="15.5" style="488" customWidth="1"/>
    <col min="9988" max="10236" width="10.6640625" style="488"/>
    <col min="10237" max="10237" width="7" style="488" customWidth="1"/>
    <col min="10238" max="10238" width="34.5" style="488" customWidth="1"/>
    <col min="10239" max="10239" width="11" style="488" customWidth="1"/>
    <col min="10240" max="10240" width="16.83203125" style="488" customWidth="1"/>
    <col min="10241" max="10241" width="17.1640625" style="488" customWidth="1"/>
    <col min="10242" max="10242" width="15.33203125" style="488" customWidth="1"/>
    <col min="10243" max="10243" width="15.5" style="488" customWidth="1"/>
    <col min="10244" max="10492" width="10.6640625" style="488"/>
    <col min="10493" max="10493" width="7" style="488" customWidth="1"/>
    <col min="10494" max="10494" width="34.5" style="488" customWidth="1"/>
    <col min="10495" max="10495" width="11" style="488" customWidth="1"/>
    <col min="10496" max="10496" width="16.83203125" style="488" customWidth="1"/>
    <col min="10497" max="10497" width="17.1640625" style="488" customWidth="1"/>
    <col min="10498" max="10498" width="15.33203125" style="488" customWidth="1"/>
    <col min="10499" max="10499" width="15.5" style="488" customWidth="1"/>
    <col min="10500" max="10748" width="10.6640625" style="488"/>
    <col min="10749" max="10749" width="7" style="488" customWidth="1"/>
    <col min="10750" max="10750" width="34.5" style="488" customWidth="1"/>
    <col min="10751" max="10751" width="11" style="488" customWidth="1"/>
    <col min="10752" max="10752" width="16.83203125" style="488" customWidth="1"/>
    <col min="10753" max="10753" width="17.1640625" style="488" customWidth="1"/>
    <col min="10754" max="10754" width="15.33203125" style="488" customWidth="1"/>
    <col min="10755" max="10755" width="15.5" style="488" customWidth="1"/>
    <col min="10756" max="11004" width="10.6640625" style="488"/>
    <col min="11005" max="11005" width="7" style="488" customWidth="1"/>
    <col min="11006" max="11006" width="34.5" style="488" customWidth="1"/>
    <col min="11007" max="11007" width="11" style="488" customWidth="1"/>
    <col min="11008" max="11008" width="16.83203125" style="488" customWidth="1"/>
    <col min="11009" max="11009" width="17.1640625" style="488" customWidth="1"/>
    <col min="11010" max="11010" width="15.33203125" style="488" customWidth="1"/>
    <col min="11011" max="11011" width="15.5" style="488" customWidth="1"/>
    <col min="11012" max="11260" width="10.6640625" style="488"/>
    <col min="11261" max="11261" width="7" style="488" customWidth="1"/>
    <col min="11262" max="11262" width="34.5" style="488" customWidth="1"/>
    <col min="11263" max="11263" width="11" style="488" customWidth="1"/>
    <col min="11264" max="11264" width="16.83203125" style="488" customWidth="1"/>
    <col min="11265" max="11265" width="17.1640625" style="488" customWidth="1"/>
    <col min="11266" max="11266" width="15.33203125" style="488" customWidth="1"/>
    <col min="11267" max="11267" width="15.5" style="488" customWidth="1"/>
    <col min="11268" max="11516" width="10.6640625" style="488"/>
    <col min="11517" max="11517" width="7" style="488" customWidth="1"/>
    <col min="11518" max="11518" width="34.5" style="488" customWidth="1"/>
    <col min="11519" max="11519" width="11" style="488" customWidth="1"/>
    <col min="11520" max="11520" width="16.83203125" style="488" customWidth="1"/>
    <col min="11521" max="11521" width="17.1640625" style="488" customWidth="1"/>
    <col min="11522" max="11522" width="15.33203125" style="488" customWidth="1"/>
    <col min="11523" max="11523" width="15.5" style="488" customWidth="1"/>
    <col min="11524" max="11772" width="10.6640625" style="488"/>
    <col min="11773" max="11773" width="7" style="488" customWidth="1"/>
    <col min="11774" max="11774" width="34.5" style="488" customWidth="1"/>
    <col min="11775" max="11775" width="11" style="488" customWidth="1"/>
    <col min="11776" max="11776" width="16.83203125" style="488" customWidth="1"/>
    <col min="11777" max="11777" width="17.1640625" style="488" customWidth="1"/>
    <col min="11778" max="11778" width="15.33203125" style="488" customWidth="1"/>
    <col min="11779" max="11779" width="15.5" style="488" customWidth="1"/>
    <col min="11780" max="12028" width="10.6640625" style="488"/>
    <col min="12029" max="12029" width="7" style="488" customWidth="1"/>
    <col min="12030" max="12030" width="34.5" style="488" customWidth="1"/>
    <col min="12031" max="12031" width="11" style="488" customWidth="1"/>
    <col min="12032" max="12032" width="16.83203125" style="488" customWidth="1"/>
    <col min="12033" max="12033" width="17.1640625" style="488" customWidth="1"/>
    <col min="12034" max="12034" width="15.33203125" style="488" customWidth="1"/>
    <col min="12035" max="12035" width="15.5" style="488" customWidth="1"/>
    <col min="12036" max="12284" width="10.6640625" style="488"/>
    <col min="12285" max="12285" width="7" style="488" customWidth="1"/>
    <col min="12286" max="12286" width="34.5" style="488" customWidth="1"/>
    <col min="12287" max="12287" width="11" style="488" customWidth="1"/>
    <col min="12288" max="12288" width="16.83203125" style="488" customWidth="1"/>
    <col min="12289" max="12289" width="17.1640625" style="488" customWidth="1"/>
    <col min="12290" max="12290" width="15.33203125" style="488" customWidth="1"/>
    <col min="12291" max="12291" width="15.5" style="488" customWidth="1"/>
    <col min="12292" max="12540" width="10.6640625" style="488"/>
    <col min="12541" max="12541" width="7" style="488" customWidth="1"/>
    <col min="12542" max="12542" width="34.5" style="488" customWidth="1"/>
    <col min="12543" max="12543" width="11" style="488" customWidth="1"/>
    <col min="12544" max="12544" width="16.83203125" style="488" customWidth="1"/>
    <col min="12545" max="12545" width="17.1640625" style="488" customWidth="1"/>
    <col min="12546" max="12546" width="15.33203125" style="488" customWidth="1"/>
    <col min="12547" max="12547" width="15.5" style="488" customWidth="1"/>
    <col min="12548" max="12796" width="10.6640625" style="488"/>
    <col min="12797" max="12797" width="7" style="488" customWidth="1"/>
    <col min="12798" max="12798" width="34.5" style="488" customWidth="1"/>
    <col min="12799" max="12799" width="11" style="488" customWidth="1"/>
    <col min="12800" max="12800" width="16.83203125" style="488" customWidth="1"/>
    <col min="12801" max="12801" width="17.1640625" style="488" customWidth="1"/>
    <col min="12802" max="12802" width="15.33203125" style="488" customWidth="1"/>
    <col min="12803" max="12803" width="15.5" style="488" customWidth="1"/>
    <col min="12804" max="13052" width="10.6640625" style="488"/>
    <col min="13053" max="13053" width="7" style="488" customWidth="1"/>
    <col min="13054" max="13054" width="34.5" style="488" customWidth="1"/>
    <col min="13055" max="13055" width="11" style="488" customWidth="1"/>
    <col min="13056" max="13056" width="16.83203125" style="488" customWidth="1"/>
    <col min="13057" max="13057" width="17.1640625" style="488" customWidth="1"/>
    <col min="13058" max="13058" width="15.33203125" style="488" customWidth="1"/>
    <col min="13059" max="13059" width="15.5" style="488" customWidth="1"/>
    <col min="13060" max="13308" width="10.6640625" style="488"/>
    <col min="13309" max="13309" width="7" style="488" customWidth="1"/>
    <col min="13310" max="13310" width="34.5" style="488" customWidth="1"/>
    <col min="13311" max="13311" width="11" style="488" customWidth="1"/>
    <col min="13312" max="13312" width="16.83203125" style="488" customWidth="1"/>
    <col min="13313" max="13313" width="17.1640625" style="488" customWidth="1"/>
    <col min="13314" max="13314" width="15.33203125" style="488" customWidth="1"/>
    <col min="13315" max="13315" width="15.5" style="488" customWidth="1"/>
    <col min="13316" max="13564" width="10.6640625" style="488"/>
    <col min="13565" max="13565" width="7" style="488" customWidth="1"/>
    <col min="13566" max="13566" width="34.5" style="488" customWidth="1"/>
    <col min="13567" max="13567" width="11" style="488" customWidth="1"/>
    <col min="13568" max="13568" width="16.83203125" style="488" customWidth="1"/>
    <col min="13569" max="13569" width="17.1640625" style="488" customWidth="1"/>
    <col min="13570" max="13570" width="15.33203125" style="488" customWidth="1"/>
    <col min="13571" max="13571" width="15.5" style="488" customWidth="1"/>
    <col min="13572" max="13820" width="10.6640625" style="488"/>
    <col min="13821" max="13821" width="7" style="488" customWidth="1"/>
    <col min="13822" max="13822" width="34.5" style="488" customWidth="1"/>
    <col min="13823" max="13823" width="11" style="488" customWidth="1"/>
    <col min="13824" max="13824" width="16.83203125" style="488" customWidth="1"/>
    <col min="13825" max="13825" width="17.1640625" style="488" customWidth="1"/>
    <col min="13826" max="13826" width="15.33203125" style="488" customWidth="1"/>
    <col min="13827" max="13827" width="15.5" style="488" customWidth="1"/>
    <col min="13828" max="14076" width="10.6640625" style="488"/>
    <col min="14077" max="14077" width="7" style="488" customWidth="1"/>
    <col min="14078" max="14078" width="34.5" style="488" customWidth="1"/>
    <col min="14079" max="14079" width="11" style="488" customWidth="1"/>
    <col min="14080" max="14080" width="16.83203125" style="488" customWidth="1"/>
    <col min="14081" max="14081" width="17.1640625" style="488" customWidth="1"/>
    <col min="14082" max="14082" width="15.33203125" style="488" customWidth="1"/>
    <col min="14083" max="14083" width="15.5" style="488" customWidth="1"/>
    <col min="14084" max="14332" width="10.6640625" style="488"/>
    <col min="14333" max="14333" width="7" style="488" customWidth="1"/>
    <col min="14334" max="14334" width="34.5" style="488" customWidth="1"/>
    <col min="14335" max="14335" width="11" style="488" customWidth="1"/>
    <col min="14336" max="14336" width="16.83203125" style="488" customWidth="1"/>
    <col min="14337" max="14337" width="17.1640625" style="488" customWidth="1"/>
    <col min="14338" max="14338" width="15.33203125" style="488" customWidth="1"/>
    <col min="14339" max="14339" width="15.5" style="488" customWidth="1"/>
    <col min="14340" max="14588" width="10.6640625" style="488"/>
    <col min="14589" max="14589" width="7" style="488" customWidth="1"/>
    <col min="14590" max="14590" width="34.5" style="488" customWidth="1"/>
    <col min="14591" max="14591" width="11" style="488" customWidth="1"/>
    <col min="14592" max="14592" width="16.83203125" style="488" customWidth="1"/>
    <col min="14593" max="14593" width="17.1640625" style="488" customWidth="1"/>
    <col min="14594" max="14594" width="15.33203125" style="488" customWidth="1"/>
    <col min="14595" max="14595" width="15.5" style="488" customWidth="1"/>
    <col min="14596" max="14844" width="10.6640625" style="488"/>
    <col min="14845" max="14845" width="7" style="488" customWidth="1"/>
    <col min="14846" max="14846" width="34.5" style="488" customWidth="1"/>
    <col min="14847" max="14847" width="11" style="488" customWidth="1"/>
    <col min="14848" max="14848" width="16.83203125" style="488" customWidth="1"/>
    <col min="14849" max="14849" width="17.1640625" style="488" customWidth="1"/>
    <col min="14850" max="14850" width="15.33203125" style="488" customWidth="1"/>
    <col min="14851" max="14851" width="15.5" style="488" customWidth="1"/>
    <col min="14852" max="15100" width="10.6640625" style="488"/>
    <col min="15101" max="15101" width="7" style="488" customWidth="1"/>
    <col min="15102" max="15102" width="34.5" style="488" customWidth="1"/>
    <col min="15103" max="15103" width="11" style="488" customWidth="1"/>
    <col min="15104" max="15104" width="16.83203125" style="488" customWidth="1"/>
    <col min="15105" max="15105" width="17.1640625" style="488" customWidth="1"/>
    <col min="15106" max="15106" width="15.33203125" style="488" customWidth="1"/>
    <col min="15107" max="15107" width="15.5" style="488" customWidth="1"/>
    <col min="15108" max="15356" width="10.6640625" style="488"/>
    <col min="15357" max="15357" width="7" style="488" customWidth="1"/>
    <col min="15358" max="15358" width="34.5" style="488" customWidth="1"/>
    <col min="15359" max="15359" width="11" style="488" customWidth="1"/>
    <col min="15360" max="15360" width="16.83203125" style="488" customWidth="1"/>
    <col min="15361" max="15361" width="17.1640625" style="488" customWidth="1"/>
    <col min="15362" max="15362" width="15.33203125" style="488" customWidth="1"/>
    <col min="15363" max="15363" width="15.5" style="488" customWidth="1"/>
    <col min="15364" max="15612" width="10.6640625" style="488"/>
    <col min="15613" max="15613" width="7" style="488" customWidth="1"/>
    <col min="15614" max="15614" width="34.5" style="488" customWidth="1"/>
    <col min="15615" max="15615" width="11" style="488" customWidth="1"/>
    <col min="15616" max="15616" width="16.83203125" style="488" customWidth="1"/>
    <col min="15617" max="15617" width="17.1640625" style="488" customWidth="1"/>
    <col min="15618" max="15618" width="15.33203125" style="488" customWidth="1"/>
    <col min="15619" max="15619" width="15.5" style="488" customWidth="1"/>
    <col min="15620" max="15868" width="10.6640625" style="488"/>
    <col min="15869" max="15869" width="7" style="488" customWidth="1"/>
    <col min="15870" max="15870" width="34.5" style="488" customWidth="1"/>
    <col min="15871" max="15871" width="11" style="488" customWidth="1"/>
    <col min="15872" max="15872" width="16.83203125" style="488" customWidth="1"/>
    <col min="15873" max="15873" width="17.1640625" style="488" customWidth="1"/>
    <col min="15874" max="15874" width="15.33203125" style="488" customWidth="1"/>
    <col min="15875" max="15875" width="15.5" style="488" customWidth="1"/>
    <col min="15876" max="16124" width="10.6640625" style="488"/>
    <col min="16125" max="16125" width="7" style="488" customWidth="1"/>
    <col min="16126" max="16126" width="34.5" style="488" customWidth="1"/>
    <col min="16127" max="16127" width="11" style="488" customWidth="1"/>
    <col min="16128" max="16128" width="16.83203125" style="488" customWidth="1"/>
    <col min="16129" max="16129" width="17.1640625" style="488" customWidth="1"/>
    <col min="16130" max="16130" width="15.33203125" style="488" customWidth="1"/>
    <col min="16131" max="16131" width="15.5" style="488" customWidth="1"/>
    <col min="16132" max="16384" width="10.6640625" style="488"/>
  </cols>
  <sheetData>
    <row r="1" spans="1:3" ht="40.5" customHeight="1" x14ac:dyDescent="0.2">
      <c r="A1" s="1332" t="s">
        <v>674</v>
      </c>
      <c r="B1" s="1333"/>
      <c r="C1" s="1333"/>
    </row>
    <row r="2" spans="1:3" x14ac:dyDescent="0.2">
      <c r="A2" s="489"/>
      <c r="B2" s="489"/>
      <c r="C2" s="508" t="s">
        <v>1</v>
      </c>
    </row>
    <row r="3" spans="1:3" s="490" customFormat="1" ht="33.75" customHeight="1" x14ac:dyDescent="0.2">
      <c r="A3" s="493" t="s">
        <v>535</v>
      </c>
      <c r="B3" s="494" t="s">
        <v>620</v>
      </c>
      <c r="C3" s="495" t="s">
        <v>544</v>
      </c>
    </row>
    <row r="4" spans="1:3" s="491" customFormat="1" ht="18.75" customHeight="1" x14ac:dyDescent="0.25">
      <c r="A4" s="496" t="s">
        <v>10</v>
      </c>
      <c r="B4" s="497" t="s">
        <v>675</v>
      </c>
      <c r="C4" s="498">
        <v>1000000</v>
      </c>
    </row>
    <row r="5" spans="1:3" s="491" customFormat="1" ht="18.75" customHeight="1" x14ac:dyDescent="0.25">
      <c r="A5" s="499" t="s">
        <v>13</v>
      </c>
      <c r="B5" s="613" t="s">
        <v>676</v>
      </c>
      <c r="C5" s="501">
        <v>693420</v>
      </c>
    </row>
    <row r="6" spans="1:3" s="491" customFormat="1" ht="18.75" customHeight="1" x14ac:dyDescent="0.25">
      <c r="A6" s="499" t="s">
        <v>16</v>
      </c>
      <c r="B6" s="500"/>
      <c r="C6" s="501"/>
    </row>
    <row r="7" spans="1:3" s="491" customFormat="1" ht="18.75" customHeight="1" x14ac:dyDescent="0.25">
      <c r="A7" s="499" t="s">
        <v>19</v>
      </c>
      <c r="B7" s="500"/>
      <c r="C7" s="501"/>
    </row>
    <row r="8" spans="1:3" s="491" customFormat="1" ht="18.75" customHeight="1" x14ac:dyDescent="0.25">
      <c r="A8" s="499" t="s">
        <v>22</v>
      </c>
      <c r="B8" s="500"/>
      <c r="C8" s="501"/>
    </row>
    <row r="9" spans="1:3" s="491" customFormat="1" ht="18.75" customHeight="1" x14ac:dyDescent="0.25">
      <c r="A9" s="499" t="s">
        <v>25</v>
      </c>
      <c r="B9" s="500"/>
      <c r="C9" s="501"/>
    </row>
    <row r="10" spans="1:3" s="491" customFormat="1" ht="18.75" customHeight="1" x14ac:dyDescent="0.25">
      <c r="A10" s="502" t="s">
        <v>28</v>
      </c>
      <c r="B10" s="503"/>
      <c r="C10" s="504"/>
    </row>
    <row r="11" spans="1:3" s="487" customFormat="1" ht="18.75" customHeight="1" x14ac:dyDescent="0.2">
      <c r="A11" s="505"/>
      <c r="B11" s="506" t="s">
        <v>518</v>
      </c>
      <c r="C11" s="507">
        <f>SUM(C4:C10)</f>
        <v>1693420</v>
      </c>
    </row>
    <row r="12" spans="1:3" s="487" customFormat="1" x14ac:dyDescent="0.2">
      <c r="A12" s="492"/>
      <c r="B12" s="492"/>
      <c r="C12" s="486"/>
    </row>
    <row r="13" spans="1:3" s="487" customFormat="1" ht="12.75" customHeight="1" x14ac:dyDescent="0.2">
      <c r="A13" s="581"/>
      <c r="B13" s="582"/>
      <c r="C13" s="582"/>
    </row>
    <row r="14" spans="1:3" s="487" customFormat="1" x14ac:dyDescent="0.2">
      <c r="A14" s="582"/>
      <c r="B14" s="582"/>
      <c r="C14" s="582"/>
    </row>
    <row r="15" spans="1:3" s="487" customFormat="1" x14ac:dyDescent="0.2">
      <c r="A15" s="582"/>
      <c r="B15" s="582"/>
      <c r="C15" s="582"/>
    </row>
    <row r="16" spans="1:3" s="487" customFormat="1" x14ac:dyDescent="0.2">
      <c r="A16" s="583"/>
      <c r="B16" s="583"/>
      <c r="C16" s="584"/>
    </row>
    <row r="17" spans="1:3" ht="20.25" customHeight="1" x14ac:dyDescent="0.2">
      <c r="A17" s="585"/>
      <c r="B17" s="585"/>
      <c r="C17" s="585"/>
    </row>
    <row r="18" spans="1:3" ht="18" customHeight="1" x14ac:dyDescent="0.25">
      <c r="A18" s="575"/>
      <c r="B18" s="576"/>
      <c r="C18" s="577"/>
    </row>
    <row r="19" spans="1:3" ht="18" customHeight="1" x14ac:dyDescent="0.25">
      <c r="A19" s="575"/>
      <c r="B19" s="576"/>
      <c r="C19" s="577"/>
    </row>
    <row r="20" spans="1:3" ht="18" customHeight="1" x14ac:dyDescent="0.2">
      <c r="A20" s="578"/>
      <c r="B20" s="579"/>
      <c r="C20" s="580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="89" zoomScaleNormal="89" workbookViewId="0">
      <selection activeCell="A6" sqref="A6:J6"/>
    </sheetView>
  </sheetViews>
  <sheetFormatPr defaultColWidth="9.33203125" defaultRowHeight="15.75" x14ac:dyDescent="0.25"/>
  <cols>
    <col min="1" max="1" width="41.1640625" style="107" customWidth="1"/>
    <col min="2" max="8" width="17" style="107" customWidth="1"/>
    <col min="9" max="9" width="16" style="107" customWidth="1"/>
    <col min="10" max="10" width="17" style="107" customWidth="1"/>
    <col min="11" max="11" width="12.83203125" style="107" customWidth="1"/>
    <col min="12" max="12" width="13.6640625" style="107" customWidth="1"/>
    <col min="13" max="14" width="12" style="107" customWidth="1"/>
    <col min="15" max="16384" width="9.33203125" style="107"/>
  </cols>
  <sheetData>
    <row r="1" spans="1:17" ht="57.75" customHeight="1" x14ac:dyDescent="0.25">
      <c r="A1" s="1334" t="s">
        <v>736</v>
      </c>
      <c r="B1" s="1334"/>
      <c r="C1" s="1334"/>
      <c r="D1" s="1334"/>
      <c r="E1" s="1334"/>
      <c r="F1" s="1334"/>
      <c r="G1" s="1334"/>
      <c r="H1" s="1334"/>
      <c r="I1" s="1334"/>
      <c r="J1" s="1334"/>
      <c r="K1" s="114"/>
      <c r="L1" s="114"/>
      <c r="M1" s="114"/>
      <c r="N1" s="114"/>
    </row>
    <row r="2" spans="1:17" ht="20.25" customHeight="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335"/>
      <c r="N2" s="1335"/>
      <c r="O2" s="108"/>
    </row>
    <row r="3" spans="1:17" ht="22.5" customHeight="1" x14ac:dyDescent="0.25">
      <c r="A3" s="112"/>
      <c r="B3" s="109"/>
      <c r="C3" s="109"/>
      <c r="D3" s="109"/>
      <c r="E3" s="109"/>
      <c r="F3" s="109"/>
      <c r="G3" s="109"/>
      <c r="H3" s="109"/>
      <c r="I3" s="109"/>
      <c r="J3" s="115" t="s">
        <v>1</v>
      </c>
      <c r="K3" s="109"/>
      <c r="L3" s="113"/>
      <c r="M3" s="113"/>
      <c r="N3" s="113"/>
      <c r="O3" s="108"/>
      <c r="P3" s="108"/>
      <c r="Q3" s="108"/>
    </row>
    <row r="4" spans="1:17" ht="22.5" customHeight="1" x14ac:dyDescent="0.25">
      <c r="A4" s="1336" t="s">
        <v>268</v>
      </c>
      <c r="B4" s="1338" t="s">
        <v>416</v>
      </c>
      <c r="C4" s="1338"/>
      <c r="D4" s="1338"/>
      <c r="E4" s="1338"/>
      <c r="F4" s="1338" t="s">
        <v>413</v>
      </c>
      <c r="G4" s="1339"/>
      <c r="H4" s="1340" t="s">
        <v>417</v>
      </c>
      <c r="I4" s="1341"/>
      <c r="J4" s="1342" t="s">
        <v>412</v>
      </c>
      <c r="K4" s="109"/>
      <c r="L4" s="110"/>
      <c r="M4" s="110"/>
      <c r="N4" s="113"/>
      <c r="O4" s="108"/>
      <c r="P4" s="108"/>
      <c r="Q4" s="108"/>
    </row>
    <row r="5" spans="1:17" ht="62.25" customHeight="1" x14ac:dyDescent="0.25">
      <c r="A5" s="1337"/>
      <c r="B5" s="1125" t="s">
        <v>418</v>
      </c>
      <c r="C5" s="1125" t="s">
        <v>414</v>
      </c>
      <c r="D5" s="1126" t="s">
        <v>419</v>
      </c>
      <c r="E5" s="1125" t="s">
        <v>414</v>
      </c>
      <c r="F5" s="1126" t="s">
        <v>413</v>
      </c>
      <c r="G5" s="1125" t="s">
        <v>414</v>
      </c>
      <c r="H5" s="1125" t="s">
        <v>420</v>
      </c>
      <c r="I5" s="1125" t="s">
        <v>414</v>
      </c>
      <c r="J5" s="1343"/>
      <c r="K5" s="111"/>
      <c r="L5" s="111"/>
      <c r="M5" s="111"/>
      <c r="N5" s="113"/>
      <c r="O5" s="108"/>
      <c r="P5" s="108"/>
      <c r="Q5" s="108"/>
    </row>
    <row r="6" spans="1:17" ht="27" customHeight="1" x14ac:dyDescent="0.25">
      <c r="A6" s="1128" t="s">
        <v>655</v>
      </c>
      <c r="B6" s="1129">
        <v>14781572</v>
      </c>
      <c r="C6" s="1130">
        <f>B6/J6</f>
        <v>0.68244605313657958</v>
      </c>
      <c r="D6" s="1129">
        <v>0</v>
      </c>
      <c r="E6" s="1130">
        <f>D6/J6</f>
        <v>0</v>
      </c>
      <c r="F6" s="1129">
        <v>2070000</v>
      </c>
      <c r="G6" s="1130">
        <f>F6/J6</f>
        <v>9.5569221595153728E-2</v>
      </c>
      <c r="H6" s="1129">
        <v>4808121</v>
      </c>
      <c r="I6" s="1130">
        <f>H6/J6</f>
        <v>0.22198472526826674</v>
      </c>
      <c r="J6" s="1131">
        <f t="shared" ref="J6:J8" si="0">B6+D6+F6+H6</f>
        <v>21659693</v>
      </c>
    </row>
    <row r="7" spans="1:17" ht="27" customHeight="1" x14ac:dyDescent="0.25">
      <c r="A7" s="1132" t="s">
        <v>770</v>
      </c>
      <c r="B7" s="1127">
        <v>15128</v>
      </c>
      <c r="C7" s="1123">
        <f t="shared" ref="C7:C11" si="1">B7/J7</f>
        <v>2.4377666911603563E-2</v>
      </c>
      <c r="D7" s="1127"/>
      <c r="E7" s="1123">
        <f t="shared" ref="E7:E11" si="2">D7/J7</f>
        <v>0</v>
      </c>
      <c r="F7" s="1127">
        <v>600</v>
      </c>
      <c r="G7" s="1123">
        <f t="shared" ref="G7:G11" si="3">F7/J7</f>
        <v>9.6685617047607996E-4</v>
      </c>
      <c r="H7" s="1127">
        <v>604840</v>
      </c>
      <c r="I7" s="1123">
        <f t="shared" ref="I7:I15" si="4">H7/J7</f>
        <v>0.97465547691792032</v>
      </c>
      <c r="J7" s="1124">
        <f t="shared" si="0"/>
        <v>620568</v>
      </c>
    </row>
    <row r="8" spans="1:17" ht="27" customHeight="1" x14ac:dyDescent="0.25">
      <c r="A8" s="1140" t="s">
        <v>752</v>
      </c>
      <c r="B8" s="1122">
        <f>B6+B7</f>
        <v>14796700</v>
      </c>
      <c r="C8" s="1123">
        <f t="shared" si="1"/>
        <v>0.66411699575691685</v>
      </c>
      <c r="D8" s="1122"/>
      <c r="E8" s="1123">
        <f t="shared" si="2"/>
        <v>0</v>
      </c>
      <c r="F8" s="1122">
        <v>2070600</v>
      </c>
      <c r="G8" s="1123">
        <f t="shared" si="3"/>
        <v>9.2934279360551472E-2</v>
      </c>
      <c r="H8" s="1122">
        <v>5412961</v>
      </c>
      <c r="I8" s="1123">
        <f t="shared" si="4"/>
        <v>0.24294872488253166</v>
      </c>
      <c r="J8" s="1124">
        <f t="shared" si="0"/>
        <v>22280261</v>
      </c>
    </row>
    <row r="9" spans="1:17" ht="27" customHeight="1" x14ac:dyDescent="0.25">
      <c r="A9" s="1133" t="s">
        <v>421</v>
      </c>
      <c r="B9" s="1122">
        <v>14781572</v>
      </c>
      <c r="C9" s="1123">
        <f t="shared" si="1"/>
        <v>0.68244605313657958</v>
      </c>
      <c r="D9" s="1122">
        <f t="shared" ref="D9" si="5">SUM(D6:D6)</f>
        <v>0</v>
      </c>
      <c r="E9" s="1123">
        <f t="shared" si="2"/>
        <v>0</v>
      </c>
      <c r="F9" s="1122">
        <v>2070000</v>
      </c>
      <c r="G9" s="1123">
        <f t="shared" si="3"/>
        <v>9.5569221595153728E-2</v>
      </c>
      <c r="H9" s="1122">
        <v>4808121</v>
      </c>
      <c r="I9" s="1123">
        <f t="shared" si="4"/>
        <v>0.22198472526826674</v>
      </c>
      <c r="J9" s="1124">
        <f>B9+D9+F9+H9</f>
        <v>21659693</v>
      </c>
    </row>
    <row r="10" spans="1:17" ht="25.9" customHeight="1" x14ac:dyDescent="0.25">
      <c r="A10" s="1132" t="s">
        <v>770</v>
      </c>
      <c r="B10" s="1127">
        <v>15128</v>
      </c>
      <c r="C10" s="1138">
        <f t="shared" si="1"/>
        <v>2.4377666911603563E-2</v>
      </c>
      <c r="D10" s="1127"/>
      <c r="E10" s="1138">
        <f t="shared" si="2"/>
        <v>0</v>
      </c>
      <c r="F10" s="1127">
        <v>600</v>
      </c>
      <c r="G10" s="1138">
        <f t="shared" si="3"/>
        <v>9.6685617047607996E-4</v>
      </c>
      <c r="H10" s="1127">
        <v>604840</v>
      </c>
      <c r="I10" s="1138">
        <f t="shared" si="4"/>
        <v>0.97465547691792032</v>
      </c>
      <c r="J10" s="1139">
        <f t="shared" ref="J10:J11" si="6">B10+D10+F10+H10</f>
        <v>620568</v>
      </c>
    </row>
    <row r="11" spans="1:17" ht="28.15" customHeight="1" x14ac:dyDescent="0.25">
      <c r="A11" s="1140" t="s">
        <v>752</v>
      </c>
      <c r="B11" s="1122">
        <v>14796700</v>
      </c>
      <c r="C11" s="1123">
        <f t="shared" si="1"/>
        <v>0.66411699575691685</v>
      </c>
      <c r="D11" s="1122"/>
      <c r="E11" s="1123">
        <f t="shared" si="2"/>
        <v>0</v>
      </c>
      <c r="F11" s="1122">
        <v>2070600</v>
      </c>
      <c r="G11" s="1123">
        <f t="shared" si="3"/>
        <v>9.2934279360551472E-2</v>
      </c>
      <c r="H11" s="1122">
        <v>5412961</v>
      </c>
      <c r="I11" s="1123">
        <f t="shared" si="4"/>
        <v>0.24294872488253166</v>
      </c>
      <c r="J11" s="1124">
        <f t="shared" si="6"/>
        <v>22280261</v>
      </c>
    </row>
    <row r="12" spans="1:17" ht="42.75" customHeight="1" x14ac:dyDescent="0.25">
      <c r="A12" s="1133" t="s">
        <v>740</v>
      </c>
      <c r="B12" s="1122">
        <v>3739751</v>
      </c>
      <c r="C12" s="1123">
        <f>B12/J12</f>
        <v>5.8617312368380484E-2</v>
      </c>
      <c r="D12" s="1122">
        <v>8216300</v>
      </c>
      <c r="E12" s="1123">
        <f>D12/J12</f>
        <v>0.12878328627021546</v>
      </c>
      <c r="F12" s="1122">
        <v>51843377</v>
      </c>
      <c r="G12" s="1123">
        <f>F12/J12</f>
        <v>0.81259940136140407</v>
      </c>
      <c r="H12" s="1122"/>
      <c r="I12" s="1123">
        <f t="shared" si="4"/>
        <v>0</v>
      </c>
      <c r="J12" s="1124">
        <f>SUM(B12,D12,F12)</f>
        <v>63799428</v>
      </c>
    </row>
    <row r="13" spans="1:17" ht="27.6" customHeight="1" x14ac:dyDescent="0.25">
      <c r="A13" s="1132" t="s">
        <v>770</v>
      </c>
      <c r="B13" s="1127">
        <v>92749</v>
      </c>
      <c r="C13" s="1138">
        <f>B13/J13</f>
        <v>5.7042377131239965E-3</v>
      </c>
      <c r="D13" s="1127">
        <v>14305781</v>
      </c>
      <c r="E13" s="1138">
        <f>D13/J13</f>
        <v>0.8798324024614036</v>
      </c>
      <c r="F13" s="1127">
        <v>1861136</v>
      </c>
      <c r="G13" s="1138">
        <f>F13/J13</f>
        <v>0.11446335982547243</v>
      </c>
      <c r="H13" s="1127"/>
      <c r="I13" s="1138">
        <f t="shared" si="4"/>
        <v>0</v>
      </c>
      <c r="J13" s="1139">
        <f t="shared" ref="J13:J15" si="7">SUM(B13,D13,F13)</f>
        <v>16259666</v>
      </c>
    </row>
    <row r="14" spans="1:17" ht="29.45" customHeight="1" x14ac:dyDescent="0.25">
      <c r="A14" s="1140" t="s">
        <v>752</v>
      </c>
      <c r="B14" s="1122">
        <v>3832500</v>
      </c>
      <c r="C14" s="1123">
        <f t="shared" ref="C14:C15" si="8">B14/J14</f>
        <v>4.7870888971089279E-2</v>
      </c>
      <c r="D14" s="1122">
        <v>22522081</v>
      </c>
      <c r="E14" s="1123">
        <f t="shared" ref="E14:E15" si="9">D14/J14</f>
        <v>0.2813182097713971</v>
      </c>
      <c r="F14" s="1122">
        <v>53704513</v>
      </c>
      <c r="G14" s="1123">
        <f t="shared" ref="G14:G15" si="10">F14/J14</f>
        <v>0.67081090125751364</v>
      </c>
      <c r="H14" s="1122"/>
      <c r="I14" s="1123">
        <f t="shared" si="4"/>
        <v>0</v>
      </c>
      <c r="J14" s="1124">
        <f t="shared" si="7"/>
        <v>80059094</v>
      </c>
    </row>
    <row r="15" spans="1:17" ht="59.25" customHeight="1" x14ac:dyDescent="0.25">
      <c r="A15" s="1134" t="s">
        <v>422</v>
      </c>
      <c r="B15" s="1135">
        <f>B11+B14</f>
        <v>18629200</v>
      </c>
      <c r="C15" s="1136">
        <f t="shared" si="8"/>
        <v>0.19219945394852922</v>
      </c>
      <c r="D15" s="1135">
        <f>D11+D14</f>
        <v>22522081</v>
      </c>
      <c r="E15" s="1136">
        <f t="shared" si="9"/>
        <v>0.23236272464649824</v>
      </c>
      <c r="F15" s="1135">
        <f>F11+F14</f>
        <v>55775113</v>
      </c>
      <c r="G15" s="1136">
        <f t="shared" si="10"/>
        <v>0.57543782140497257</v>
      </c>
      <c r="H15" s="1135"/>
      <c r="I15" s="1136">
        <f t="shared" si="4"/>
        <v>0</v>
      </c>
      <c r="J15" s="1137">
        <f t="shared" si="7"/>
        <v>96926394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 sz. mell.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'2.1.sz.mell  '!Nyomtatási_terület</vt:lpstr>
      <vt:lpstr>'4. sz.mell '!Nyomtatási_terület</vt:lpstr>
      <vt:lpstr>'7.sz.mell.'!Nyomtatási_terület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bbiriszlo</cp:lastModifiedBy>
  <cp:lastPrinted>2017-08-31T07:40:52Z</cp:lastPrinted>
  <dcterms:created xsi:type="dcterms:W3CDTF">2017-01-30T13:11:32Z</dcterms:created>
  <dcterms:modified xsi:type="dcterms:W3CDTF">2017-09-19T06:26:03Z</dcterms:modified>
</cp:coreProperties>
</file>