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198A1516-52A6-41FD-84F8-79CB9AECCAFF}" xr6:coauthVersionLast="38" xr6:coauthVersionMax="38" xr10:uidLastSave="{00000000-0000-0000-0000-000000000000}"/>
  <bookViews>
    <workbookView xWindow="0" yWindow="0" windowWidth="20490" windowHeight="7245" xr2:uid="{1290E4EC-340B-4CFE-9936-2470EDFD11EE}"/>
  </bookViews>
  <sheets>
    <sheet name="1.3.sz.mell." sheetId="1" r:id="rId1"/>
  </sheets>
  <definedNames>
    <definedName name="_xlnm.Print_Area" localSheetId="0">'1.3.sz.mell.'!$A$1:$C$159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C133" i="1" s="1"/>
  <c r="E133" i="1"/>
  <c r="D133" i="1"/>
  <c r="C132" i="1"/>
  <c r="C131" i="1"/>
  <c r="C130" i="1"/>
  <c r="F129" i="1"/>
  <c r="F153" i="1" s="1"/>
  <c r="E129" i="1"/>
  <c r="E153" i="1" s="1"/>
  <c r="D129" i="1"/>
  <c r="D153" i="1" s="1"/>
  <c r="C153" i="1" s="1"/>
  <c r="E128" i="1"/>
  <c r="D127" i="1"/>
  <c r="C127" i="1"/>
  <c r="C126" i="1"/>
  <c r="C125" i="1"/>
  <c r="C124" i="1"/>
  <c r="C123" i="1"/>
  <c r="C122" i="1"/>
  <c r="C121" i="1"/>
  <c r="C120" i="1"/>
  <c r="D119" i="1"/>
  <c r="C119" i="1" s="1"/>
  <c r="C118" i="1"/>
  <c r="C117" i="1"/>
  <c r="C116" i="1"/>
  <c r="F115" i="1"/>
  <c r="D115" i="1"/>
  <c r="C115" i="1" s="1"/>
  <c r="F114" i="1"/>
  <c r="E114" i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 s="1"/>
  <c r="C97" i="1"/>
  <c r="F96" i="1"/>
  <c r="D96" i="1"/>
  <c r="C96" i="1" s="1"/>
  <c r="F95" i="1"/>
  <c r="D95" i="1"/>
  <c r="C95" i="1"/>
  <c r="F94" i="1"/>
  <c r="D94" i="1"/>
  <c r="C94" i="1"/>
  <c r="F93" i="1"/>
  <c r="F128" i="1" s="1"/>
  <c r="E93" i="1"/>
  <c r="C91" i="1"/>
  <c r="C85" i="1"/>
  <c r="C84" i="1"/>
  <c r="C83" i="1"/>
  <c r="C82" i="1"/>
  <c r="C81" i="1"/>
  <c r="C80" i="1"/>
  <c r="F79" i="1"/>
  <c r="E79" i="1"/>
  <c r="C79" i="1" s="1"/>
  <c r="D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86" i="1" s="1"/>
  <c r="C159" i="1" s="1"/>
  <c r="C61" i="1"/>
  <c r="C60" i="1"/>
  <c r="C59" i="1"/>
  <c r="C58" i="1"/>
  <c r="F57" i="1"/>
  <c r="E57" i="1"/>
  <c r="C57" i="1" s="1"/>
  <c r="D57" i="1"/>
  <c r="C56" i="1"/>
  <c r="C55" i="1"/>
  <c r="D54" i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D46" i="1"/>
  <c r="C46" i="1"/>
  <c r="D45" i="1"/>
  <c r="C45" i="1"/>
  <c r="C44" i="1"/>
  <c r="C43" i="1"/>
  <c r="C42" i="1"/>
  <c r="C41" i="1"/>
  <c r="E40" i="1"/>
  <c r="D40" i="1"/>
  <c r="C40" i="1" s="1"/>
  <c r="F39" i="1"/>
  <c r="C39" i="1" s="1"/>
  <c r="C38" i="1"/>
  <c r="C37" i="1"/>
  <c r="E36" i="1"/>
  <c r="D36" i="1"/>
  <c r="D34" i="1" s="1"/>
  <c r="C34" i="1" s="1"/>
  <c r="C36" i="1"/>
  <c r="D35" i="1"/>
  <c r="C35" i="1"/>
  <c r="F34" i="1"/>
  <c r="E34" i="1"/>
  <c r="E62" i="1" s="1"/>
  <c r="E87" i="1" s="1"/>
  <c r="C33" i="1"/>
  <c r="C32" i="1"/>
  <c r="C31" i="1"/>
  <c r="C30" i="1"/>
  <c r="C29" i="1"/>
  <c r="C28" i="1"/>
  <c r="F27" i="1"/>
  <c r="D27" i="1"/>
  <c r="C27" i="1" s="1"/>
  <c r="F26" i="1"/>
  <c r="E26" i="1"/>
  <c r="D26" i="1"/>
  <c r="C26" i="1" s="1"/>
  <c r="C25" i="1"/>
  <c r="C24" i="1"/>
  <c r="C23" i="1"/>
  <c r="C22" i="1"/>
  <c r="C21" i="1"/>
  <c r="C20" i="1"/>
  <c r="F19" i="1"/>
  <c r="E19" i="1"/>
  <c r="D19" i="1"/>
  <c r="C19" i="1" s="1"/>
  <c r="C18" i="1"/>
  <c r="D17" i="1"/>
  <c r="C17" i="1"/>
  <c r="C16" i="1"/>
  <c r="C15" i="1"/>
  <c r="C14" i="1"/>
  <c r="C13" i="1"/>
  <c r="F12" i="1"/>
  <c r="E12" i="1"/>
  <c r="D12" i="1"/>
  <c r="C12" i="1"/>
  <c r="C11" i="1"/>
  <c r="D10" i="1"/>
  <c r="C10" i="1" s="1"/>
  <c r="C9" i="1"/>
  <c r="D8" i="1"/>
  <c r="C8" i="1"/>
  <c r="C7" i="1"/>
  <c r="C6" i="1"/>
  <c r="F5" i="1"/>
  <c r="F62" i="1" s="1"/>
  <c r="F87" i="1" s="1"/>
  <c r="E5" i="1"/>
  <c r="F154" i="1" l="1"/>
  <c r="E154" i="1"/>
  <c r="D5" i="1"/>
  <c r="C63" i="1"/>
  <c r="D93" i="1"/>
  <c r="D114" i="1"/>
  <c r="C114" i="1" s="1"/>
  <c r="C129" i="1"/>
  <c r="D62" i="1" l="1"/>
  <c r="C5" i="1"/>
  <c r="D128" i="1"/>
  <c r="C93" i="1"/>
  <c r="D154" i="1" l="1"/>
  <c r="C154" i="1" s="1"/>
  <c r="C128" i="1"/>
  <c r="C62" i="1"/>
  <c r="C158" i="1" s="1"/>
  <c r="D87" i="1"/>
  <c r="C87" i="1" s="1"/>
</calcChain>
</file>

<file path=xl/sharedStrings.xml><?xml version="1.0" encoding="utf-8"?>
<sst xmlns="http://schemas.openxmlformats.org/spreadsheetml/2006/main" count="315" uniqueCount="272">
  <si>
    <t xml:space="preserve">                                                                                             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</si>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</sst>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164" fontId="2" fillId="0" borderId="0" xfId="1" applyNumberFormat="1" applyFont="1" applyFill="1" applyBorder="1" applyAlignment="1" applyProtection="1">
      <alignment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6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29" xfId="1" applyNumberFormat="1" applyFont="1" applyFill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Fill="1" applyBorder="1" applyAlignment="1" applyProtection="1">
      <alignment horizontal="left" vertical="center" wrapText="1" indent="1"/>
    </xf>
    <xf numFmtId="0" fontId="7" fillId="0" borderId="31" xfId="1" applyFont="1" applyFill="1" applyBorder="1" applyAlignment="1" applyProtection="1">
      <alignment horizontal="left" vertical="center" wrapText="1" indent="7"/>
    </xf>
    <xf numFmtId="164" fontId="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DD8EC5D3-C7B9-4023-9D90-3B8DB7D20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1759-A4F0-4530-805B-CF24F425D156}">
  <sheetPr codeName="Munka3">
    <tabColor theme="6"/>
  </sheetPr>
  <dimension ref="A1:I162"/>
  <sheetViews>
    <sheetView tabSelected="1" zoomScaleNormal="100" zoomScaleSheetLayoutView="100" workbookViewId="0">
      <selection activeCell="J6" sqref="J6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2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216035143</v>
      </c>
      <c r="D5" s="16">
        <f>+D6+D7+D8+D9+D10+D11</f>
        <v>216035143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31">
        <f t="shared" si="0"/>
        <v>202698057</v>
      </c>
      <c r="D8" s="28">
        <f>119410000+63796813+9672244+9819000</f>
        <v>202698057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 x14ac:dyDescent="0.2">
      <c r="A10" s="25" t="s">
        <v>21</v>
      </c>
      <c r="B10" s="32" t="s">
        <v>22</v>
      </c>
      <c r="C10" s="27">
        <f t="shared" si="0"/>
        <v>715086</v>
      </c>
      <c r="D10" s="33">
        <f>63796813+715086-63796813</f>
        <v>715086</v>
      </c>
      <c r="E10" s="29"/>
      <c r="F10" s="29"/>
    </row>
    <row r="11" spans="1:6" s="18" customFormat="1" ht="12" customHeight="1" thickBot="1" x14ac:dyDescent="0.25">
      <c r="A11" s="34" t="s">
        <v>23</v>
      </c>
      <c r="B11" s="35" t="s">
        <v>24</v>
      </c>
      <c r="C11" s="36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7" t="s">
        <v>26</v>
      </c>
      <c r="C12" s="15">
        <f t="shared" si="0"/>
        <v>150076614</v>
      </c>
      <c r="D12" s="16">
        <f>+D13+D14+D15+D16+D17</f>
        <v>130564079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27">
        <f t="shared" si="0"/>
        <v>150076614</v>
      </c>
      <c r="D17" s="33">
        <f>3900000+125887110-4353475+1978928+15000+800000+2336516</f>
        <v>130564079</v>
      </c>
      <c r="E17" s="38"/>
      <c r="F17" s="29">
        <v>19512535</v>
      </c>
    </row>
    <row r="18" spans="1:6" s="18" customFormat="1" ht="12" customHeight="1" thickBot="1" x14ac:dyDescent="0.25">
      <c r="A18" s="34" t="s">
        <v>37</v>
      </c>
      <c r="B18" s="35" t="s">
        <v>38</v>
      </c>
      <c r="C18" s="36">
        <f t="shared" si="0"/>
        <v>399535</v>
      </c>
      <c r="D18" s="39"/>
      <c r="E18" s="40"/>
      <c r="F18" s="40">
        <v>399535</v>
      </c>
    </row>
    <row r="19" spans="1:6" s="18" customFormat="1" ht="12" customHeight="1" thickBot="1" x14ac:dyDescent="0.25">
      <c r="A19" s="13" t="s">
        <v>39</v>
      </c>
      <c r="B19" s="14" t="s">
        <v>40</v>
      </c>
      <c r="C19" s="15">
        <f t="shared" si="0"/>
        <v>4353475</v>
      </c>
      <c r="D19" s="16">
        <f>+D20+D21+D22+D23+D24</f>
        <v>4353475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4353475</v>
      </c>
      <c r="D24" s="33">
        <v>4353475</v>
      </c>
      <c r="E24" s="29"/>
      <c r="F24" s="29"/>
    </row>
    <row r="25" spans="1:6" s="18" customFormat="1" ht="12" customHeight="1" thickBot="1" x14ac:dyDescent="0.25">
      <c r="A25" s="34" t="s">
        <v>51</v>
      </c>
      <c r="B25" s="42" t="s">
        <v>52</v>
      </c>
      <c r="C25" s="36">
        <f t="shared" si="0"/>
        <v>0</v>
      </c>
      <c r="D25" s="39"/>
      <c r="E25" s="40"/>
      <c r="F25" s="40"/>
    </row>
    <row r="26" spans="1:6" s="18" customFormat="1" ht="12" customHeight="1" thickBot="1" x14ac:dyDescent="0.25">
      <c r="A26" s="13" t="s">
        <v>53</v>
      </c>
      <c r="B26" s="14" t="s">
        <v>54</v>
      </c>
      <c r="C26" s="43">
        <f t="shared" si="0"/>
        <v>0</v>
      </c>
      <c r="D26" s="44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7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4" t="s">
        <v>67</v>
      </c>
      <c r="B33" s="42" t="s">
        <v>68</v>
      </c>
      <c r="C33" s="36">
        <f t="shared" si="0"/>
        <v>0</v>
      </c>
      <c r="D33" s="48"/>
      <c r="E33" s="40"/>
      <c r="F33" s="49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196973106</v>
      </c>
      <c r="D34" s="16">
        <f>SUM(D35:D45)</f>
        <v>18402470</v>
      </c>
      <c r="E34" s="17">
        <f>SUM(E35:E45)</f>
        <v>3646250</v>
      </c>
      <c r="F34" s="17">
        <f>SUM(F35:F45)</f>
        <v>174924386</v>
      </c>
    </row>
    <row r="35" spans="1:6" s="18" customFormat="1" ht="12" customHeight="1" x14ac:dyDescent="0.2">
      <c r="A35" s="19" t="s">
        <v>71</v>
      </c>
      <c r="B35" s="20" t="s">
        <v>72</v>
      </c>
      <c r="C35" s="21">
        <f t="shared" si="0"/>
        <v>13199220</v>
      </c>
      <c r="D35" s="22">
        <f>12159000+1040220</f>
        <v>13199220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27">
        <f t="shared" si="0"/>
        <v>8898775</v>
      </c>
      <c r="D36" s="33">
        <f>62992+62992+105000</f>
        <v>230984</v>
      </c>
      <c r="E36" s="29">
        <f>500000+2371063</f>
        <v>2871063</v>
      </c>
      <c r="F36" s="24">
        <v>5796728</v>
      </c>
    </row>
    <row r="37" spans="1:6" s="18" customFormat="1" ht="12" customHeight="1" x14ac:dyDescent="0.2">
      <c r="A37" s="25" t="s">
        <v>75</v>
      </c>
      <c r="B37" s="26" t="s">
        <v>76</v>
      </c>
      <c r="C37" s="27">
        <f t="shared" si="0"/>
        <v>12700000</v>
      </c>
      <c r="D37" s="33"/>
      <c r="E37" s="29"/>
      <c r="F37" s="24">
        <v>12700000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27">
        <f t="shared" si="0"/>
        <v>153919035</v>
      </c>
      <c r="D39" s="28"/>
      <c r="E39" s="29"/>
      <c r="F39" s="24">
        <f>157919035-4000000</f>
        <v>153919035</v>
      </c>
    </row>
    <row r="40" spans="1:6" s="18" customFormat="1" ht="12" customHeight="1" x14ac:dyDescent="0.2">
      <c r="A40" s="25" t="s">
        <v>81</v>
      </c>
      <c r="B40" s="26" t="s">
        <v>82</v>
      </c>
      <c r="C40" s="27">
        <f t="shared" si="0"/>
        <v>6600826</v>
      </c>
      <c r="D40" s="28">
        <f>3283000+17008+17008</f>
        <v>3317016</v>
      </c>
      <c r="E40" s="29">
        <f>135000+640187</f>
        <v>775187</v>
      </c>
      <c r="F40" s="24">
        <v>2508623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3"/>
      <c r="E43" s="29"/>
      <c r="F43" s="29"/>
    </row>
    <row r="44" spans="1:6" s="18" customFormat="1" ht="12" customHeight="1" x14ac:dyDescent="0.2">
      <c r="A44" s="34" t="s">
        <v>89</v>
      </c>
      <c r="B44" s="42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 x14ac:dyDescent="0.25">
      <c r="A45" s="34" t="s">
        <v>91</v>
      </c>
      <c r="B45" s="35" t="s">
        <v>92</v>
      </c>
      <c r="C45" s="36">
        <f t="shared" si="0"/>
        <v>1655250</v>
      </c>
      <c r="D45" s="39">
        <f>60000+1595250</f>
        <v>1655250</v>
      </c>
      <c r="E45" s="40"/>
      <c r="F45" s="40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50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3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0</v>
      </c>
      <c r="D49" s="33"/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3"/>
      <c r="E50" s="29"/>
      <c r="F50" s="29"/>
    </row>
    <row r="51" spans="1:6" s="18" customFormat="1" ht="12" customHeight="1" thickBot="1" x14ac:dyDescent="0.25">
      <c r="A51" s="34" t="s">
        <v>103</v>
      </c>
      <c r="B51" s="35" t="s">
        <v>104</v>
      </c>
      <c r="C51" s="36">
        <f t="shared" si="0"/>
        <v>0</v>
      </c>
      <c r="D51" s="39"/>
      <c r="E51" s="40"/>
      <c r="F51" s="40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2274000</v>
      </c>
      <c r="D52" s="16">
        <f>SUM(D53:D55)</f>
        <v>2274000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1866000</v>
      </c>
      <c r="D54" s="33">
        <f>300000+1566000</f>
        <v>1866000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27">
        <f t="shared" si="0"/>
        <v>408000</v>
      </c>
      <c r="D55" s="33">
        <v>408000</v>
      </c>
      <c r="E55" s="29"/>
      <c r="F55" s="29"/>
    </row>
    <row r="56" spans="1:6" s="18" customFormat="1" ht="12" customHeight="1" thickBot="1" x14ac:dyDescent="0.25">
      <c r="A56" s="34" t="s">
        <v>113</v>
      </c>
      <c r="B56" s="35" t="s">
        <v>114</v>
      </c>
      <c r="C56" s="36">
        <f t="shared" si="0"/>
        <v>0</v>
      </c>
      <c r="D56" s="48"/>
      <c r="E56" s="49"/>
      <c r="F56" s="49"/>
    </row>
    <row r="57" spans="1:6" s="18" customFormat="1" ht="12" customHeight="1" thickBot="1" x14ac:dyDescent="0.25">
      <c r="A57" s="13" t="s">
        <v>115</v>
      </c>
      <c r="B57" s="37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3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3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0</v>
      </c>
      <c r="D60" s="33"/>
      <c r="E60" s="29"/>
      <c r="F60" s="29"/>
    </row>
    <row r="61" spans="1:6" s="18" customFormat="1" ht="12" customHeight="1" thickBot="1" x14ac:dyDescent="0.25">
      <c r="A61" s="34" t="s">
        <v>123</v>
      </c>
      <c r="B61" s="35" t="s">
        <v>124</v>
      </c>
      <c r="C61" s="36">
        <f t="shared" si="0"/>
        <v>0</v>
      </c>
      <c r="D61" s="33"/>
      <c r="E61" s="29"/>
      <c r="F61" s="29"/>
    </row>
    <row r="62" spans="1:6" s="18" customFormat="1" ht="12" customHeight="1" thickBot="1" x14ac:dyDescent="0.25">
      <c r="A62" s="51" t="s">
        <v>125</v>
      </c>
      <c r="B62" s="14" t="s">
        <v>126</v>
      </c>
      <c r="C62" s="15">
        <f t="shared" si="0"/>
        <v>569712338</v>
      </c>
      <c r="D62" s="44">
        <f>+D5+D12+D19+D26+D34+D46+D52+D57</f>
        <v>371629167</v>
      </c>
      <c r="E62" s="15">
        <f>+E5+E12+E19+E26+E34+E46+E52+E57</f>
        <v>3646250</v>
      </c>
      <c r="F62" s="15">
        <f>+F5+F12+F19+F26+F34+F46+F52+F57</f>
        <v>194436921</v>
      </c>
    </row>
    <row r="63" spans="1:6" s="18" customFormat="1" ht="12" customHeight="1" thickBot="1" x14ac:dyDescent="0.25">
      <c r="A63" s="52" t="s">
        <v>127</v>
      </c>
      <c r="B63" s="37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3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0</v>
      </c>
      <c r="D64" s="53"/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0</v>
      </c>
      <c r="D65" s="33"/>
      <c r="E65" s="29"/>
      <c r="F65" s="29"/>
    </row>
    <row r="66" spans="1:6" s="18" customFormat="1" ht="12" customHeight="1" thickBot="1" x14ac:dyDescent="0.25">
      <c r="A66" s="34" t="s">
        <v>133</v>
      </c>
      <c r="B66" s="54" t="s">
        <v>134</v>
      </c>
      <c r="C66" s="36">
        <f t="shared" si="0"/>
        <v>0</v>
      </c>
      <c r="D66" s="33"/>
      <c r="E66" s="29"/>
      <c r="F66" s="29"/>
    </row>
    <row r="67" spans="1:6" s="18" customFormat="1" ht="12" customHeight="1" thickBot="1" x14ac:dyDescent="0.25">
      <c r="A67" s="52" t="s">
        <v>135</v>
      </c>
      <c r="B67" s="37" t="s">
        <v>136</v>
      </c>
      <c r="C67" s="43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3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3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3"/>
      <c r="E70" s="29"/>
      <c r="F70" s="29"/>
    </row>
    <row r="71" spans="1:6" s="18" customFormat="1" ht="12" customHeight="1" thickBot="1" x14ac:dyDescent="0.25">
      <c r="A71" s="34" t="s">
        <v>143</v>
      </c>
      <c r="B71" s="35" t="s">
        <v>144</v>
      </c>
      <c r="C71" s="36">
        <f t="shared" si="1"/>
        <v>0</v>
      </c>
      <c r="D71" s="33"/>
      <c r="E71" s="29"/>
      <c r="F71" s="29"/>
    </row>
    <row r="72" spans="1:6" s="18" customFormat="1" ht="12" customHeight="1" thickBot="1" x14ac:dyDescent="0.25">
      <c r="A72" s="52" t="s">
        <v>145</v>
      </c>
      <c r="B72" s="37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18026960</v>
      </c>
      <c r="D73" s="33"/>
      <c r="E73" s="29"/>
      <c r="F73" s="29">
        <v>18026960</v>
      </c>
    </row>
    <row r="74" spans="1:6" s="18" customFormat="1" ht="12" customHeight="1" thickBot="1" x14ac:dyDescent="0.25">
      <c r="A74" s="34" t="s">
        <v>149</v>
      </c>
      <c r="B74" s="35" t="s">
        <v>150</v>
      </c>
      <c r="C74" s="36">
        <f t="shared" si="1"/>
        <v>0</v>
      </c>
      <c r="D74" s="33"/>
      <c r="E74" s="29"/>
      <c r="F74" s="29"/>
    </row>
    <row r="75" spans="1:6" s="18" customFormat="1" ht="12" customHeight="1" thickBot="1" x14ac:dyDescent="0.25">
      <c r="A75" s="52" t="s">
        <v>151</v>
      </c>
      <c r="B75" s="37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3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3"/>
      <c r="E77" s="29"/>
      <c r="F77" s="29"/>
    </row>
    <row r="78" spans="1:6" s="18" customFormat="1" ht="12" customHeight="1" thickBot="1" x14ac:dyDescent="0.25">
      <c r="A78" s="34" t="s">
        <v>157</v>
      </c>
      <c r="B78" s="35" t="s">
        <v>158</v>
      </c>
      <c r="C78" s="36">
        <f t="shared" si="1"/>
        <v>0</v>
      </c>
      <c r="D78" s="33"/>
      <c r="E78" s="29"/>
      <c r="F78" s="29"/>
    </row>
    <row r="79" spans="1:6" s="18" customFormat="1" ht="12" customHeight="1" thickBot="1" x14ac:dyDescent="0.25">
      <c r="A79" s="52" t="s">
        <v>159</v>
      </c>
      <c r="B79" s="37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5" t="s">
        <v>161</v>
      </c>
      <c r="B80" s="20" t="s">
        <v>162</v>
      </c>
      <c r="C80" s="21">
        <f t="shared" si="1"/>
        <v>0</v>
      </c>
      <c r="D80" s="33"/>
      <c r="E80" s="29"/>
      <c r="F80" s="29"/>
    </row>
    <row r="81" spans="1:6" s="18" customFormat="1" ht="12" customHeight="1" x14ac:dyDescent="0.2">
      <c r="A81" s="56" t="s">
        <v>163</v>
      </c>
      <c r="B81" s="26" t="s">
        <v>164</v>
      </c>
      <c r="C81" s="27">
        <f t="shared" si="1"/>
        <v>0</v>
      </c>
      <c r="D81" s="33"/>
      <c r="E81" s="29"/>
      <c r="F81" s="29"/>
    </row>
    <row r="82" spans="1:6" s="18" customFormat="1" ht="12" customHeight="1" x14ac:dyDescent="0.2">
      <c r="A82" s="56" t="s">
        <v>165</v>
      </c>
      <c r="B82" s="26" t="s">
        <v>166</v>
      </c>
      <c r="C82" s="27">
        <f t="shared" si="1"/>
        <v>0</v>
      </c>
      <c r="D82" s="33"/>
      <c r="E82" s="29"/>
      <c r="F82" s="29"/>
    </row>
    <row r="83" spans="1:6" s="18" customFormat="1" ht="12" customHeight="1" thickBot="1" x14ac:dyDescent="0.25">
      <c r="A83" s="57" t="s">
        <v>167</v>
      </c>
      <c r="B83" s="35" t="s">
        <v>168</v>
      </c>
      <c r="C83" s="36">
        <f t="shared" si="1"/>
        <v>0</v>
      </c>
      <c r="D83" s="33"/>
      <c r="E83" s="29"/>
      <c r="F83" s="29"/>
    </row>
    <row r="84" spans="1:6" s="18" customFormat="1" ht="12" customHeight="1" thickBot="1" x14ac:dyDescent="0.25">
      <c r="A84" s="52" t="s">
        <v>169</v>
      </c>
      <c r="B84" s="37" t="s">
        <v>170</v>
      </c>
      <c r="C84" s="17">
        <f t="shared" si="1"/>
        <v>0</v>
      </c>
      <c r="D84" s="58"/>
      <c r="E84" s="59"/>
      <c r="F84" s="59"/>
    </row>
    <row r="85" spans="1:6" s="18" customFormat="1" ht="13.5" customHeight="1" thickBot="1" x14ac:dyDescent="0.25">
      <c r="A85" s="52" t="s">
        <v>171</v>
      </c>
      <c r="B85" s="37" t="s">
        <v>172</v>
      </c>
      <c r="C85" s="17">
        <f t="shared" si="1"/>
        <v>0</v>
      </c>
      <c r="D85" s="58"/>
      <c r="E85" s="59"/>
      <c r="F85" s="59"/>
    </row>
    <row r="86" spans="1:6" s="18" customFormat="1" ht="15.75" customHeight="1" thickBot="1" x14ac:dyDescent="0.25">
      <c r="A86" s="52" t="s">
        <v>173</v>
      </c>
      <c r="B86" s="60" t="s">
        <v>174</v>
      </c>
      <c r="C86" s="17">
        <f t="shared" si="1"/>
        <v>18026960</v>
      </c>
      <c r="D86" s="44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 x14ac:dyDescent="0.25">
      <c r="A87" s="61" t="s">
        <v>175</v>
      </c>
      <c r="B87" s="62" t="s">
        <v>176</v>
      </c>
      <c r="C87" s="17">
        <f t="shared" si="1"/>
        <v>587739298</v>
      </c>
      <c r="D87" s="44">
        <f>+D62+D86</f>
        <v>371629167</v>
      </c>
      <c r="E87" s="15">
        <f>+E62+E86</f>
        <v>3646250</v>
      </c>
      <c r="F87" s="15">
        <f>+F62+F86</f>
        <v>212463881</v>
      </c>
    </row>
    <row r="88" spans="1:6" s="18" customFormat="1" ht="83.25" customHeight="1" x14ac:dyDescent="0.2">
      <c r="A88" s="63"/>
      <c r="B88" s="64"/>
      <c r="C88" s="65"/>
    </row>
    <row r="89" spans="1:6" ht="16.5" customHeight="1" x14ac:dyDescent="0.25">
      <c r="A89" s="66" t="s">
        <v>177</v>
      </c>
      <c r="B89" s="66"/>
      <c r="C89" s="66"/>
    </row>
    <row r="90" spans="1:6" s="69" customFormat="1" ht="16.5" customHeight="1" thickBot="1" x14ac:dyDescent="0.3">
      <c r="A90" s="67" t="s">
        <v>178</v>
      </c>
      <c r="B90" s="67"/>
      <c r="C90" s="68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 x14ac:dyDescent="0.25">
      <c r="A92" s="70" t="s">
        <v>8</v>
      </c>
      <c r="B92" s="71" t="s">
        <v>9</v>
      </c>
      <c r="C92" s="72" t="s">
        <v>10</v>
      </c>
    </row>
    <row r="93" spans="1:6" ht="12" customHeight="1" thickBot="1" x14ac:dyDescent="0.3">
      <c r="A93" s="73" t="s">
        <v>11</v>
      </c>
      <c r="B93" s="74" t="s">
        <v>180</v>
      </c>
      <c r="C93" s="17">
        <f t="shared" ref="C93:C154" si="2">SUM(D93:F93)</f>
        <v>694169687</v>
      </c>
      <c r="D93" s="75">
        <f>+D94+D95+D96+D97+D98+D111</f>
        <v>107932963</v>
      </c>
      <c r="E93" s="76">
        <f>+E94+E95+E96+E97+E98+E111</f>
        <v>7067754</v>
      </c>
      <c r="F93" s="17">
        <f>F94+F95+F96+F97+F98+F111</f>
        <v>579168970</v>
      </c>
    </row>
    <row r="94" spans="1:6" ht="12" customHeight="1" x14ac:dyDescent="0.25">
      <c r="A94" s="77" t="s">
        <v>13</v>
      </c>
      <c r="B94" s="78" t="s">
        <v>181</v>
      </c>
      <c r="C94" s="79">
        <f t="shared" si="2"/>
        <v>352332453</v>
      </c>
      <c r="D94" s="80">
        <f>75000+4401892+2491000+258000+550000+1656000+862563+20980-83255+12671+2038500+555000</f>
        <v>12838351</v>
      </c>
      <c r="E94" s="81">
        <v>2528076</v>
      </c>
      <c r="F94" s="81">
        <f>330210986+1473383+4907657+374000</f>
        <v>336966026</v>
      </c>
    </row>
    <row r="95" spans="1:6" ht="12" customHeight="1" x14ac:dyDescent="0.25">
      <c r="A95" s="25" t="s">
        <v>15</v>
      </c>
      <c r="B95" s="82" t="s">
        <v>182</v>
      </c>
      <c r="C95" s="31">
        <f t="shared" si="2"/>
        <v>73800650</v>
      </c>
      <c r="D95" s="33">
        <f>13275+17258+773000+1015000+281135+50310+96525+322928+168200+10847-16237+397508+225941</f>
        <v>3355690</v>
      </c>
      <c r="E95" s="29">
        <v>443678</v>
      </c>
      <c r="F95" s="29">
        <f>68706522+272442+949388+72930</f>
        <v>70001282</v>
      </c>
    </row>
    <row r="96" spans="1:6" ht="12" customHeight="1" x14ac:dyDescent="0.25">
      <c r="A96" s="25" t="s">
        <v>17</v>
      </c>
      <c r="B96" s="82" t="s">
        <v>183</v>
      </c>
      <c r="C96" s="31">
        <f t="shared" si="2"/>
        <v>232199062</v>
      </c>
      <c r="D96" s="39">
        <f>16099000+3082677+397000+194467+34200000+156511+2681000+3300000+44100-8245+192293+77000-179000+955814+64000+1462000-15200000+724180+1524000+764+863600+800000+135000+48173+38100+3810000+253826+95890+89250</f>
        <v>55901400</v>
      </c>
      <c r="E96" s="40">
        <v>4096000</v>
      </c>
      <c r="F96" s="29">
        <f>170312254+1606688+282720</f>
        <v>172201662</v>
      </c>
    </row>
    <row r="97" spans="1:6" ht="12" customHeight="1" x14ac:dyDescent="0.25">
      <c r="A97" s="25" t="s">
        <v>19</v>
      </c>
      <c r="B97" s="82" t="s">
        <v>184</v>
      </c>
      <c r="C97" s="27">
        <f t="shared" si="2"/>
        <v>0</v>
      </c>
      <c r="D97" s="39"/>
      <c r="E97" s="40"/>
      <c r="F97" s="29"/>
    </row>
    <row r="98" spans="1:6" ht="12" customHeight="1" x14ac:dyDescent="0.25">
      <c r="A98" s="25" t="s">
        <v>185</v>
      </c>
      <c r="B98" s="83" t="s">
        <v>186</v>
      </c>
      <c r="C98" s="27">
        <f t="shared" si="2"/>
        <v>35837522</v>
      </c>
      <c r="D98" s="39">
        <f>5950000+16000000+4093000+1202179+159000+8661630-318287+50000+40000</f>
        <v>35837522</v>
      </c>
      <c r="E98" s="40"/>
      <c r="F98" s="40"/>
    </row>
    <row r="99" spans="1:6" ht="12" customHeight="1" x14ac:dyDescent="0.25">
      <c r="A99" s="25" t="s">
        <v>23</v>
      </c>
      <c r="B99" s="82" t="s">
        <v>187</v>
      </c>
      <c r="C99" s="27">
        <f t="shared" si="2"/>
        <v>1202179</v>
      </c>
      <c r="D99" s="39">
        <v>1202179</v>
      </c>
      <c r="E99" s="40"/>
      <c r="F99" s="40"/>
    </row>
    <row r="100" spans="1:6" ht="12" customHeight="1" x14ac:dyDescent="0.25">
      <c r="A100" s="25" t="s">
        <v>188</v>
      </c>
      <c r="B100" s="84" t="s">
        <v>189</v>
      </c>
      <c r="C100" s="27">
        <f t="shared" si="2"/>
        <v>0</v>
      </c>
      <c r="D100" s="39"/>
      <c r="E100" s="40"/>
      <c r="F100" s="40"/>
    </row>
    <row r="101" spans="1:6" ht="12" customHeight="1" x14ac:dyDescent="0.25">
      <c r="A101" s="25" t="s">
        <v>190</v>
      </c>
      <c r="B101" s="84" t="s">
        <v>191</v>
      </c>
      <c r="C101" s="27">
        <f t="shared" si="2"/>
        <v>159000</v>
      </c>
      <c r="D101" s="39">
        <v>159000</v>
      </c>
      <c r="E101" s="40"/>
      <c r="F101" s="40"/>
    </row>
    <row r="102" spans="1:6" ht="12" customHeight="1" x14ac:dyDescent="0.25">
      <c r="A102" s="25" t="s">
        <v>192</v>
      </c>
      <c r="B102" s="85" t="s">
        <v>193</v>
      </c>
      <c r="C102" s="27">
        <f t="shared" si="2"/>
        <v>0</v>
      </c>
      <c r="D102" s="39"/>
      <c r="E102" s="40"/>
      <c r="F102" s="40"/>
    </row>
    <row r="103" spans="1:6" ht="12" customHeight="1" x14ac:dyDescent="0.25">
      <c r="A103" s="25" t="s">
        <v>194</v>
      </c>
      <c r="B103" s="86" t="s">
        <v>195</v>
      </c>
      <c r="C103" s="27">
        <f t="shared" si="2"/>
        <v>0</v>
      </c>
      <c r="D103" s="39"/>
      <c r="E103" s="40"/>
      <c r="F103" s="40"/>
    </row>
    <row r="104" spans="1:6" ht="12" customHeight="1" x14ac:dyDescent="0.25">
      <c r="A104" s="25" t="s">
        <v>196</v>
      </c>
      <c r="B104" s="86" t="s">
        <v>197</v>
      </c>
      <c r="C104" s="27">
        <f t="shared" si="2"/>
        <v>0</v>
      </c>
      <c r="D104" s="39"/>
      <c r="E104" s="40"/>
      <c r="F104" s="40"/>
    </row>
    <row r="105" spans="1:6" ht="12" customHeight="1" x14ac:dyDescent="0.25">
      <c r="A105" s="25" t="s">
        <v>198</v>
      </c>
      <c r="B105" s="85" t="s">
        <v>199</v>
      </c>
      <c r="C105" s="27">
        <f t="shared" si="2"/>
        <v>0</v>
      </c>
      <c r="D105" s="39"/>
      <c r="E105" s="40"/>
      <c r="F105" s="40"/>
    </row>
    <row r="106" spans="1:6" ht="12" customHeight="1" x14ac:dyDescent="0.25">
      <c r="A106" s="25" t="s">
        <v>200</v>
      </c>
      <c r="B106" s="85" t="s">
        <v>201</v>
      </c>
      <c r="C106" s="27">
        <f t="shared" si="2"/>
        <v>0</v>
      </c>
      <c r="D106" s="39"/>
      <c r="E106" s="40"/>
      <c r="F106" s="40"/>
    </row>
    <row r="107" spans="1:6" ht="12" customHeight="1" x14ac:dyDescent="0.25">
      <c r="A107" s="25" t="s">
        <v>202</v>
      </c>
      <c r="B107" s="86" t="s">
        <v>203</v>
      </c>
      <c r="C107" s="27">
        <f t="shared" si="2"/>
        <v>0</v>
      </c>
      <c r="D107" s="39"/>
      <c r="E107" s="40"/>
      <c r="F107" s="40"/>
    </row>
    <row r="108" spans="1:6" ht="12" customHeight="1" x14ac:dyDescent="0.25">
      <c r="A108" s="87" t="s">
        <v>204</v>
      </c>
      <c r="B108" s="84" t="s">
        <v>205</v>
      </c>
      <c r="C108" s="27">
        <f t="shared" si="2"/>
        <v>0</v>
      </c>
      <c r="D108" s="39"/>
      <c r="E108" s="40"/>
      <c r="F108" s="40"/>
    </row>
    <row r="109" spans="1:6" ht="12" customHeight="1" x14ac:dyDescent="0.25">
      <c r="A109" s="25" t="s">
        <v>206</v>
      </c>
      <c r="B109" s="84" t="s">
        <v>207</v>
      </c>
      <c r="C109" s="27">
        <f t="shared" si="2"/>
        <v>0</v>
      </c>
      <c r="D109" s="39"/>
      <c r="E109" s="40"/>
      <c r="F109" s="40"/>
    </row>
    <row r="110" spans="1:6" ht="12" customHeight="1" x14ac:dyDescent="0.25">
      <c r="A110" s="34" t="s">
        <v>208</v>
      </c>
      <c r="B110" s="84" t="s">
        <v>209</v>
      </c>
      <c r="C110" s="27">
        <f t="shared" si="2"/>
        <v>34476343</v>
      </c>
      <c r="D110" s="88">
        <f>5950000+16000000+4093000+8661630-318287+50000+40000</f>
        <v>34476343</v>
      </c>
      <c r="E110" s="29"/>
      <c r="F110" s="89"/>
    </row>
    <row r="111" spans="1:6" ht="12" customHeight="1" x14ac:dyDescent="0.25">
      <c r="A111" s="25" t="s">
        <v>210</v>
      </c>
      <c r="B111" s="82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2" t="s">
        <v>213</v>
      </c>
      <c r="C112" s="27">
        <f t="shared" si="2"/>
        <v>0</v>
      </c>
      <c r="D112" s="48"/>
      <c r="E112" s="40"/>
      <c r="F112" s="30"/>
    </row>
    <row r="113" spans="1:6" ht="12" customHeight="1" thickBot="1" x14ac:dyDescent="0.3">
      <c r="A113" s="90" t="s">
        <v>214</v>
      </c>
      <c r="B113" s="91" t="s">
        <v>215</v>
      </c>
      <c r="C113" s="36">
        <f t="shared" si="2"/>
        <v>0</v>
      </c>
      <c r="D113" s="92"/>
      <c r="E113" s="93"/>
      <c r="F113" s="94"/>
    </row>
    <row r="114" spans="1:6" ht="12" customHeight="1" thickBot="1" x14ac:dyDescent="0.3">
      <c r="A114" s="95" t="s">
        <v>25</v>
      </c>
      <c r="B114" s="96" t="s">
        <v>216</v>
      </c>
      <c r="C114" s="15">
        <f t="shared" si="2"/>
        <v>31760900</v>
      </c>
      <c r="D114" s="16">
        <f>+D115+D117+D119</f>
        <v>19408531</v>
      </c>
      <c r="E114" s="17">
        <f>+E115+E117+E119</f>
        <v>0</v>
      </c>
      <c r="F114" s="97">
        <f>+F115+F117+F119</f>
        <v>12352369</v>
      </c>
    </row>
    <row r="115" spans="1:6" ht="12" customHeight="1" x14ac:dyDescent="0.25">
      <c r="A115" s="19" t="s">
        <v>27</v>
      </c>
      <c r="B115" s="82" t="s">
        <v>217</v>
      </c>
      <c r="C115" s="21">
        <f t="shared" si="2"/>
        <v>30950900</v>
      </c>
      <c r="D115" s="50">
        <f>12873483+377190+3000+1422400-467525-316180+4969510-159000+57150-161497</f>
        <v>18598531</v>
      </c>
      <c r="E115" s="23"/>
      <c r="F115" s="23">
        <f>11730618+621751</f>
        <v>12352369</v>
      </c>
    </row>
    <row r="116" spans="1:6" ht="12" customHeight="1" x14ac:dyDescent="0.25">
      <c r="A116" s="19" t="s">
        <v>29</v>
      </c>
      <c r="B116" s="98" t="s">
        <v>218</v>
      </c>
      <c r="C116" s="27">
        <f t="shared" si="2"/>
        <v>14946401</v>
      </c>
      <c r="D116" s="50">
        <v>12873483</v>
      </c>
      <c r="E116" s="23"/>
      <c r="F116" s="23">
        <v>2072918</v>
      </c>
    </row>
    <row r="117" spans="1:6" ht="12" customHeight="1" x14ac:dyDescent="0.25">
      <c r="A117" s="19" t="s">
        <v>31</v>
      </c>
      <c r="B117" s="98" t="s">
        <v>219</v>
      </c>
      <c r="C117" s="27">
        <f t="shared" si="2"/>
        <v>0</v>
      </c>
      <c r="D117" s="28"/>
      <c r="E117" s="29"/>
      <c r="F117" s="29"/>
    </row>
    <row r="118" spans="1:6" ht="12" customHeight="1" x14ac:dyDescent="0.25">
      <c r="A118" s="19" t="s">
        <v>33</v>
      </c>
      <c r="B118" s="98" t="s">
        <v>220</v>
      </c>
      <c r="C118" s="27">
        <f t="shared" si="2"/>
        <v>0</v>
      </c>
      <c r="D118" s="28"/>
      <c r="E118" s="99"/>
      <c r="F118" s="33"/>
    </row>
    <row r="119" spans="1:6" ht="12" customHeight="1" x14ac:dyDescent="0.25">
      <c r="A119" s="19" t="s">
        <v>35</v>
      </c>
      <c r="B119" s="35" t="s">
        <v>221</v>
      </c>
      <c r="C119" s="27">
        <f t="shared" si="2"/>
        <v>810000</v>
      </c>
      <c r="D119" s="53">
        <f>510000+300000</f>
        <v>810000</v>
      </c>
      <c r="E119" s="33"/>
      <c r="F119" s="33"/>
    </row>
    <row r="120" spans="1:6" ht="12" customHeight="1" x14ac:dyDescent="0.25">
      <c r="A120" s="19" t="s">
        <v>37</v>
      </c>
      <c r="B120" s="32" t="s">
        <v>222</v>
      </c>
      <c r="C120" s="27">
        <f t="shared" si="2"/>
        <v>0</v>
      </c>
      <c r="D120" s="53"/>
      <c r="E120" s="28"/>
      <c r="F120" s="28"/>
    </row>
    <row r="121" spans="1:6" ht="12" customHeight="1" x14ac:dyDescent="0.25">
      <c r="A121" s="19" t="s">
        <v>223</v>
      </c>
      <c r="B121" s="100" t="s">
        <v>224</v>
      </c>
      <c r="C121" s="27">
        <f t="shared" si="2"/>
        <v>0</v>
      </c>
      <c r="D121" s="53"/>
      <c r="E121" s="28"/>
      <c r="F121" s="28"/>
    </row>
    <row r="122" spans="1:6" x14ac:dyDescent="0.25">
      <c r="A122" s="19" t="s">
        <v>225</v>
      </c>
      <c r="B122" s="86" t="s">
        <v>197</v>
      </c>
      <c r="C122" s="27">
        <f t="shared" si="2"/>
        <v>0</v>
      </c>
      <c r="D122" s="53"/>
      <c r="E122" s="28"/>
      <c r="F122" s="28"/>
    </row>
    <row r="123" spans="1:6" ht="12" customHeight="1" x14ac:dyDescent="0.25">
      <c r="A123" s="19" t="s">
        <v>226</v>
      </c>
      <c r="B123" s="86" t="s">
        <v>227</v>
      </c>
      <c r="C123" s="27">
        <f t="shared" si="2"/>
        <v>0</v>
      </c>
      <c r="D123" s="53"/>
      <c r="E123" s="28"/>
      <c r="F123" s="28"/>
    </row>
    <row r="124" spans="1:6" ht="12" customHeight="1" x14ac:dyDescent="0.25">
      <c r="A124" s="19" t="s">
        <v>228</v>
      </c>
      <c r="B124" s="86" t="s">
        <v>229</v>
      </c>
      <c r="C124" s="27">
        <f t="shared" si="2"/>
        <v>0</v>
      </c>
      <c r="D124" s="53"/>
      <c r="E124" s="28"/>
      <c r="F124" s="28"/>
    </row>
    <row r="125" spans="1:6" ht="12" customHeight="1" x14ac:dyDescent="0.25">
      <c r="A125" s="19" t="s">
        <v>230</v>
      </c>
      <c r="B125" s="86" t="s">
        <v>203</v>
      </c>
      <c r="C125" s="27">
        <f t="shared" si="2"/>
        <v>0</v>
      </c>
      <c r="D125" s="53"/>
      <c r="E125" s="28"/>
      <c r="F125" s="28"/>
    </row>
    <row r="126" spans="1:6" ht="12" customHeight="1" x14ac:dyDescent="0.25">
      <c r="A126" s="19" t="s">
        <v>231</v>
      </c>
      <c r="B126" s="86" t="s">
        <v>232</v>
      </c>
      <c r="C126" s="27">
        <f t="shared" si="2"/>
        <v>0</v>
      </c>
      <c r="D126" s="53"/>
      <c r="E126" s="28"/>
      <c r="F126" s="28"/>
    </row>
    <row r="127" spans="1:6" ht="16.5" thickBot="1" x14ac:dyDescent="0.3">
      <c r="A127" s="87" t="s">
        <v>233</v>
      </c>
      <c r="B127" s="86" t="s">
        <v>234</v>
      </c>
      <c r="C127" s="36">
        <f t="shared" si="2"/>
        <v>810000</v>
      </c>
      <c r="D127" s="101">
        <f>510000+300000</f>
        <v>810000</v>
      </c>
      <c r="E127" s="39"/>
      <c r="F127" s="39"/>
    </row>
    <row r="128" spans="1:6" ht="12" customHeight="1" thickBot="1" x14ac:dyDescent="0.3">
      <c r="A128" s="13" t="s">
        <v>39</v>
      </c>
      <c r="B128" s="102" t="s">
        <v>235</v>
      </c>
      <c r="C128" s="15">
        <f t="shared" si="2"/>
        <v>725930587</v>
      </c>
      <c r="D128" s="16">
        <f>+D93+D114</f>
        <v>127341494</v>
      </c>
      <c r="E128" s="17">
        <f>+E93+E114</f>
        <v>7067754</v>
      </c>
      <c r="F128" s="17">
        <f>+F93+F114</f>
        <v>591521339</v>
      </c>
    </row>
    <row r="129" spans="1:6" ht="12" customHeight="1" thickBot="1" x14ac:dyDescent="0.3">
      <c r="A129" s="13" t="s">
        <v>236</v>
      </c>
      <c r="B129" s="102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8" t="s">
        <v>238</v>
      </c>
      <c r="C130" s="21">
        <f t="shared" si="2"/>
        <v>4444000</v>
      </c>
      <c r="D130" s="33">
        <v>4444000</v>
      </c>
      <c r="E130" s="33"/>
      <c r="F130" s="33"/>
    </row>
    <row r="131" spans="1:6" ht="12" customHeight="1" x14ac:dyDescent="0.25">
      <c r="A131" s="19" t="s">
        <v>63</v>
      </c>
      <c r="B131" s="98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 x14ac:dyDescent="0.3">
      <c r="A132" s="87" t="s">
        <v>65</v>
      </c>
      <c r="B132" s="98" t="s">
        <v>240</v>
      </c>
      <c r="C132" s="36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2" t="s">
        <v>241</v>
      </c>
      <c r="C133" s="43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3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3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3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3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3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7" t="s">
        <v>81</v>
      </c>
      <c r="B139" s="103" t="s">
        <v>247</v>
      </c>
      <c r="C139" s="36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2" t="s">
        <v>248</v>
      </c>
      <c r="C140" s="15">
        <f t="shared" si="2"/>
        <v>0</v>
      </c>
      <c r="D140" s="44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3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3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3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7" t="s">
        <v>101</v>
      </c>
      <c r="B144" s="83" t="s">
        <v>252</v>
      </c>
      <c r="C144" s="36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2" t="s">
        <v>254</v>
      </c>
      <c r="C145" s="15">
        <f t="shared" si="2"/>
        <v>0</v>
      </c>
      <c r="D145" s="104">
        <f>+D146+D147+D148+D149+D150</f>
        <v>0</v>
      </c>
      <c r="E145" s="105">
        <f>+E146+E147+E148+E149+E150</f>
        <v>0</v>
      </c>
      <c r="F145" s="105">
        <f>SUM(F146:F150)</f>
        <v>0</v>
      </c>
    </row>
    <row r="146" spans="1:9" ht="12" customHeight="1" x14ac:dyDescent="0.25">
      <c r="A146" s="19" t="s">
        <v>107</v>
      </c>
      <c r="B146" s="103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3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3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3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3" t="s">
        <v>260</v>
      </c>
      <c r="C150" s="36">
        <f t="shared" si="2"/>
        <v>0</v>
      </c>
      <c r="D150" s="48"/>
      <c r="E150" s="48"/>
      <c r="F150" s="28"/>
    </row>
    <row r="151" spans="1:9" ht="12" customHeight="1" thickBot="1" x14ac:dyDescent="0.3">
      <c r="A151" s="13" t="s">
        <v>115</v>
      </c>
      <c r="B151" s="102" t="s">
        <v>261</v>
      </c>
      <c r="C151" s="17">
        <f t="shared" si="2"/>
        <v>0</v>
      </c>
      <c r="D151" s="104"/>
      <c r="E151" s="105"/>
      <c r="F151" s="106"/>
    </row>
    <row r="152" spans="1:9" ht="12" customHeight="1" thickBot="1" x14ac:dyDescent="0.3">
      <c r="A152" s="13" t="s">
        <v>262</v>
      </c>
      <c r="B152" s="102" t="s">
        <v>263</v>
      </c>
      <c r="C152" s="17">
        <f t="shared" si="2"/>
        <v>0</v>
      </c>
      <c r="D152" s="104"/>
      <c r="E152" s="105"/>
      <c r="F152" s="106"/>
    </row>
    <row r="153" spans="1:9" ht="15" customHeight="1" thickBot="1" x14ac:dyDescent="0.3">
      <c r="A153" s="13" t="s">
        <v>264</v>
      </c>
      <c r="B153" s="102" t="s">
        <v>265</v>
      </c>
      <c r="C153" s="17">
        <f t="shared" si="2"/>
        <v>4444000</v>
      </c>
      <c r="D153" s="107">
        <f>+D129+D133+D140+D145+D151+D152</f>
        <v>4444000</v>
      </c>
      <c r="E153" s="108">
        <f>+E129+E133+E140+E145+E151+E152</f>
        <v>0</v>
      </c>
      <c r="F153" s="108">
        <f>+F129+F133+F140+F145+F151+F152</f>
        <v>0</v>
      </c>
      <c r="G153" s="109"/>
      <c r="H153" s="109"/>
      <c r="I153" s="109"/>
    </row>
    <row r="154" spans="1:9" s="18" customFormat="1" ht="12.95" customHeight="1" thickBot="1" x14ac:dyDescent="0.25">
      <c r="A154" s="110" t="s">
        <v>266</v>
      </c>
      <c r="B154" s="111" t="s">
        <v>267</v>
      </c>
      <c r="C154" s="17">
        <f t="shared" si="2"/>
        <v>730374587</v>
      </c>
      <c r="D154" s="107">
        <f>+D128+D153</f>
        <v>131785494</v>
      </c>
      <c r="E154" s="108">
        <f>+E128+E153</f>
        <v>7067754</v>
      </c>
      <c r="F154" s="108">
        <f>+F128+F153</f>
        <v>591521339</v>
      </c>
    </row>
    <row r="155" spans="1:9" ht="7.5" customHeight="1" x14ac:dyDescent="0.25"/>
    <row r="156" spans="1:9" x14ac:dyDescent="0.25">
      <c r="A156" s="113" t="s">
        <v>268</v>
      </c>
      <c r="B156" s="113"/>
      <c r="C156" s="113"/>
    </row>
    <row r="157" spans="1:9" ht="15" customHeight="1" thickBot="1" x14ac:dyDescent="0.3">
      <c r="A157" s="114" t="s">
        <v>269</v>
      </c>
      <c r="B157" s="114"/>
      <c r="C157" s="4" t="s">
        <v>1</v>
      </c>
    </row>
    <row r="158" spans="1:9" ht="13.5" customHeight="1" thickBot="1" x14ac:dyDescent="0.3">
      <c r="A158" s="13">
        <v>1</v>
      </c>
      <c r="B158" s="115" t="s">
        <v>270</v>
      </c>
      <c r="C158" s="17">
        <f>+C62-C128</f>
        <v>-156218249</v>
      </c>
    </row>
    <row r="159" spans="1:9" ht="27.75" customHeight="1" thickBot="1" x14ac:dyDescent="0.3">
      <c r="A159" s="13" t="s">
        <v>25</v>
      </c>
      <c r="B159" s="115" t="s">
        <v>271</v>
      </c>
      <c r="C159" s="17">
        <f>+C86-C153</f>
        <v>13582960</v>
      </c>
    </row>
    <row r="162" spans="4:4" x14ac:dyDescent="0.25">
      <c r="D162" s="109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 
ÖNKÉNT VÁLLALT FELADATAINAK MÉRLEGE
&amp;R&amp;"Times New Roman CE,Félkövér dőlt"&amp;11 3. melléklet a 22/2018.(XI.23.)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2018-11-23T08:24:33Z</dcterms:created>
  <dcterms:modified xsi:type="dcterms:W3CDTF">2018-11-23T08:24:33Z</dcterms:modified>
</cp:coreProperties>
</file>