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198A1516-52A6-41FD-84F8-79CB9AECCAFF}" xr6:coauthVersionLast="38" xr6:coauthVersionMax="38" xr10:uidLastSave="{00000000-0000-0000-0000-000000000000}"/>
  <bookViews>
    <workbookView xWindow="0" yWindow="0" windowWidth="20490" windowHeight="7245" xr2:uid="{1290E4EC-340B-4CFE-9936-2470EDFD11EE}"/>
  </bookViews>
  <sheets>
    <sheet name="1.3.sz.mell." sheetId="1" r:id="rId1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C133" i="1" s="1"/>
  <c r="E133" i="1"/>
  <c r="D133" i="1"/>
  <c r="C132" i="1"/>
  <c r="C131" i="1"/>
  <c r="C130" i="1"/>
  <c r="F129" i="1"/>
  <c r="F153" i="1" s="1"/>
  <c r="E129" i="1"/>
  <c r="E153" i="1" s="1"/>
  <c r="D129" i="1"/>
  <c r="D153" i="1" s="1"/>
  <c r="C153" i="1" s="1"/>
  <c r="E128" i="1"/>
  <c r="D127" i="1"/>
  <c r="C127" i="1"/>
  <c r="C126" i="1"/>
  <c r="C125" i="1"/>
  <c r="C124" i="1"/>
  <c r="C123" i="1"/>
  <c r="C122" i="1"/>
  <c r="C121" i="1"/>
  <c r="C120" i="1"/>
  <c r="D119" i="1"/>
  <c r="C119" i="1" s="1"/>
  <c r="C118" i="1"/>
  <c r="C117" i="1"/>
  <c r="C116" i="1"/>
  <c r="F115" i="1"/>
  <c r="D115" i="1"/>
  <c r="C115" i="1" s="1"/>
  <c r="F114" i="1"/>
  <c r="E114" i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D95" i="1"/>
  <c r="C95" i="1"/>
  <c r="F94" i="1"/>
  <c r="D94" i="1"/>
  <c r="C94" i="1"/>
  <c r="F93" i="1"/>
  <c r="F128" i="1" s="1"/>
  <c r="E93" i="1"/>
  <c r="C91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86" i="1" s="1"/>
  <c r="C159" i="1" s="1"/>
  <c r="C61" i="1"/>
  <c r="C60" i="1"/>
  <c r="C59" i="1"/>
  <c r="C58" i="1"/>
  <c r="F57" i="1"/>
  <c r="E57" i="1"/>
  <c r="C57" i="1" s="1"/>
  <c r="D57" i="1"/>
  <c r="C56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E40" i="1"/>
  <c r="D40" i="1"/>
  <c r="C40" i="1" s="1"/>
  <c r="F39" i="1"/>
  <c r="C39" i="1" s="1"/>
  <c r="C38" i="1"/>
  <c r="C37" i="1"/>
  <c r="E36" i="1"/>
  <c r="D36" i="1"/>
  <c r="D34" i="1" s="1"/>
  <c r="C34" i="1" s="1"/>
  <c r="C36" i="1"/>
  <c r="D35" i="1"/>
  <c r="C35" i="1"/>
  <c r="F34" i="1"/>
  <c r="E34" i="1"/>
  <c r="E62" i="1" s="1"/>
  <c r="E87" i="1" s="1"/>
  <c r="C33" i="1"/>
  <c r="C32" i="1"/>
  <c r="C31" i="1"/>
  <c r="C30" i="1"/>
  <c r="C29" i="1"/>
  <c r="C28" i="1"/>
  <c r="F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C9" i="1"/>
  <c r="D8" i="1"/>
  <c r="C8" i="1"/>
  <c r="C7" i="1"/>
  <c r="C6" i="1"/>
  <c r="F5" i="1"/>
  <c r="F62" i="1" s="1"/>
  <c r="F87" i="1" s="1"/>
  <c r="E5" i="1"/>
  <c r="F154" i="1" l="1"/>
  <c r="E154" i="1"/>
  <c r="D5" i="1"/>
  <c r="C63" i="1"/>
  <c r="D93" i="1"/>
  <c r="D114" i="1"/>
  <c r="C114" i="1" s="1"/>
  <c r="C129" i="1"/>
  <c r="D62" i="1" l="1"/>
  <c r="C5" i="1"/>
  <c r="D128" i="1"/>
  <c r="C93" i="1"/>
  <c r="D154" i="1" l="1"/>
  <c r="C154" i="1" s="1"/>
  <c r="C128" i="1"/>
  <c r="C62" i="1"/>
  <c r="C158" i="1" s="1"/>
  <c r="D87" i="1"/>
  <c r="C87" i="1" s="1"/>
</calcChain>
</file>

<file path=xl/sharedStrings.xml><?xml version="1.0" encoding="utf-8"?>
<sst xmlns="http://schemas.openxmlformats.org/spreadsheetml/2006/main" count="315" uniqueCount="272">
  <si>
    <t xml:space="preserve">                                                                                             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</si>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</sst>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DD8EC5D3-C7B9-4023-9D90-3B8DB7D20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1759-A4F0-4530-805B-CF24F425D156}">
  <sheetPr codeName="Munka3">
    <tabColor theme="6"/>
  </sheetPr>
  <dimension ref="A1:I162"/>
  <sheetViews>
    <sheetView tabSelected="1" zoomScaleNormal="100" zoomScaleSheetLayoutView="100" workbookViewId="0">
      <selection activeCell="J6" sqref="J6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2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216035143</v>
      </c>
      <c r="D5" s="16">
        <f>+D6+D7+D8+D9+D10+D11</f>
        <v>216035143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31">
        <f t="shared" si="0"/>
        <v>202698057</v>
      </c>
      <c r="D8" s="28">
        <f>119410000+63796813+9672244+9819000</f>
        <v>202698057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2" t="s">
        <v>22</v>
      </c>
      <c r="C10" s="27">
        <f t="shared" si="0"/>
        <v>715086</v>
      </c>
      <c r="D10" s="33">
        <f>63796813+715086-63796813</f>
        <v>715086</v>
      </c>
      <c r="E10" s="29"/>
      <c r="F10" s="29"/>
    </row>
    <row r="11" spans="1:6" s="18" customFormat="1" ht="12" customHeight="1" thickBot="1" x14ac:dyDescent="0.25">
      <c r="A11" s="34" t="s">
        <v>23</v>
      </c>
      <c r="B11" s="35" t="s">
        <v>24</v>
      </c>
      <c r="C11" s="36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7" t="s">
        <v>26</v>
      </c>
      <c r="C12" s="15">
        <f t="shared" si="0"/>
        <v>150076614</v>
      </c>
      <c r="D12" s="16">
        <f>+D13+D14+D15+D16+D17</f>
        <v>130564079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27">
        <f t="shared" si="0"/>
        <v>150076614</v>
      </c>
      <c r="D17" s="33">
        <f>3900000+125887110-4353475+1978928+15000+800000+2336516</f>
        <v>130564079</v>
      </c>
      <c r="E17" s="38"/>
      <c r="F17" s="29">
        <v>19512535</v>
      </c>
    </row>
    <row r="18" spans="1:6" s="18" customFormat="1" ht="12" customHeight="1" thickBot="1" x14ac:dyDescent="0.25">
      <c r="A18" s="34" t="s">
        <v>37</v>
      </c>
      <c r="B18" s="35" t="s">
        <v>38</v>
      </c>
      <c r="C18" s="36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4353475</v>
      </c>
      <c r="D24" s="33">
        <v>4353475</v>
      </c>
      <c r="E24" s="29"/>
      <c r="F24" s="29"/>
    </row>
    <row r="25" spans="1:6" s="18" customFormat="1" ht="12" customHeight="1" thickBot="1" x14ac:dyDescent="0.25">
      <c r="A25" s="34" t="s">
        <v>51</v>
      </c>
      <c r="B25" s="42" t="s">
        <v>52</v>
      </c>
      <c r="C25" s="36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4" t="s">
        <v>67</v>
      </c>
      <c r="B33" s="42" t="s">
        <v>68</v>
      </c>
      <c r="C33" s="36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196973106</v>
      </c>
      <c r="D34" s="16">
        <f>SUM(D35:D45)</f>
        <v>18402470</v>
      </c>
      <c r="E34" s="17">
        <f>SUM(E35:E45)</f>
        <v>3646250</v>
      </c>
      <c r="F34" s="17">
        <f>SUM(F35:F45)</f>
        <v>174924386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13199220</v>
      </c>
      <c r="D35" s="22">
        <f>12159000+1040220</f>
        <v>13199220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8898775</v>
      </c>
      <c r="D36" s="33">
        <f>62992+62992+105000</f>
        <v>230984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3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153919035</v>
      </c>
      <c r="D39" s="28"/>
      <c r="E39" s="29"/>
      <c r="F39" s="24">
        <f>157919035-4000000</f>
        <v>153919035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6600826</v>
      </c>
      <c r="D40" s="28">
        <f>3283000+17008+17008</f>
        <v>3317016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3"/>
      <c r="E43" s="29"/>
      <c r="F43" s="29"/>
    </row>
    <row r="44" spans="1:6" s="18" customFormat="1" ht="12" customHeight="1" x14ac:dyDescent="0.2">
      <c r="A44" s="34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4" t="s">
        <v>91</v>
      </c>
      <c r="B45" s="35" t="s">
        <v>92</v>
      </c>
      <c r="C45" s="36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3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3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3"/>
      <c r="E50" s="29"/>
      <c r="F50" s="29"/>
    </row>
    <row r="51" spans="1:6" s="18" customFormat="1" ht="12" customHeight="1" thickBot="1" x14ac:dyDescent="0.25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2274000</v>
      </c>
      <c r="D52" s="16">
        <f>SUM(D53:D55)</f>
        <v>2274000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3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408000</v>
      </c>
      <c r="D55" s="33">
        <v>408000</v>
      </c>
      <c r="E55" s="29"/>
      <c r="F55" s="29"/>
    </row>
    <row r="56" spans="1:6" s="18" customFormat="1" ht="12" customHeight="1" thickBot="1" x14ac:dyDescent="0.25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7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3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3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3"/>
      <c r="E60" s="29"/>
      <c r="F60" s="29"/>
    </row>
    <row r="61" spans="1:6" s="18" customFormat="1" ht="12" customHeight="1" thickBot="1" x14ac:dyDescent="0.25">
      <c r="A61" s="34" t="s">
        <v>123</v>
      </c>
      <c r="B61" s="35" t="s">
        <v>124</v>
      </c>
      <c r="C61" s="36">
        <f t="shared" si="0"/>
        <v>0</v>
      </c>
      <c r="D61" s="33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569712338</v>
      </c>
      <c r="D62" s="44">
        <f>+D5+D12+D19+D26+D34+D46+D52+D57</f>
        <v>371629167</v>
      </c>
      <c r="E62" s="15">
        <f>+E5+E12+E19+E26+E34+E46+E52+E57</f>
        <v>3646250</v>
      </c>
      <c r="F62" s="15">
        <f>+F5+F12+F19+F26+F34+F46+F52+F57</f>
        <v>194436921</v>
      </c>
    </row>
    <row r="63" spans="1:6" s="18" customFormat="1" ht="12" customHeight="1" thickBot="1" x14ac:dyDescent="0.25">
      <c r="A63" s="52" t="s">
        <v>127</v>
      </c>
      <c r="B63" s="37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3"/>
      <c r="E65" s="29"/>
      <c r="F65" s="29"/>
    </row>
    <row r="66" spans="1:6" s="18" customFormat="1" ht="12" customHeight="1" thickBot="1" x14ac:dyDescent="0.25">
      <c r="A66" s="34" t="s">
        <v>133</v>
      </c>
      <c r="B66" s="54" t="s">
        <v>134</v>
      </c>
      <c r="C66" s="36">
        <f t="shared" si="0"/>
        <v>0</v>
      </c>
      <c r="D66" s="33"/>
      <c r="E66" s="29"/>
      <c r="F66" s="29"/>
    </row>
    <row r="67" spans="1:6" s="18" customFormat="1" ht="12" customHeight="1" thickBot="1" x14ac:dyDescent="0.25">
      <c r="A67" s="52" t="s">
        <v>135</v>
      </c>
      <c r="B67" s="37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3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3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3"/>
      <c r="E70" s="29"/>
      <c r="F70" s="29"/>
    </row>
    <row r="71" spans="1:6" s="18" customFormat="1" ht="12" customHeight="1" thickBot="1" x14ac:dyDescent="0.25">
      <c r="A71" s="34" t="s">
        <v>143</v>
      </c>
      <c r="B71" s="35" t="s">
        <v>144</v>
      </c>
      <c r="C71" s="36">
        <f t="shared" si="1"/>
        <v>0</v>
      </c>
      <c r="D71" s="33"/>
      <c r="E71" s="29"/>
      <c r="F71" s="29"/>
    </row>
    <row r="72" spans="1:6" s="18" customFormat="1" ht="12" customHeight="1" thickBot="1" x14ac:dyDescent="0.25">
      <c r="A72" s="52" t="s">
        <v>145</v>
      </c>
      <c r="B72" s="37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3"/>
      <c r="E73" s="29"/>
      <c r="F73" s="29">
        <v>18026960</v>
      </c>
    </row>
    <row r="74" spans="1:6" s="18" customFormat="1" ht="12" customHeight="1" thickBot="1" x14ac:dyDescent="0.25">
      <c r="A74" s="34" t="s">
        <v>149</v>
      </c>
      <c r="B74" s="35" t="s">
        <v>150</v>
      </c>
      <c r="C74" s="36">
        <f t="shared" si="1"/>
        <v>0</v>
      </c>
      <c r="D74" s="33"/>
      <c r="E74" s="29"/>
      <c r="F74" s="29"/>
    </row>
    <row r="75" spans="1:6" s="18" customFormat="1" ht="12" customHeight="1" thickBot="1" x14ac:dyDescent="0.25">
      <c r="A75" s="52" t="s">
        <v>151</v>
      </c>
      <c r="B75" s="37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3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3"/>
      <c r="E77" s="29"/>
      <c r="F77" s="29"/>
    </row>
    <row r="78" spans="1:6" s="18" customFormat="1" ht="12" customHeight="1" thickBot="1" x14ac:dyDescent="0.25">
      <c r="A78" s="34" t="s">
        <v>157</v>
      </c>
      <c r="B78" s="35" t="s">
        <v>158</v>
      </c>
      <c r="C78" s="36">
        <f t="shared" si="1"/>
        <v>0</v>
      </c>
      <c r="D78" s="33"/>
      <c r="E78" s="29"/>
      <c r="F78" s="29"/>
    </row>
    <row r="79" spans="1:6" s="18" customFormat="1" ht="12" customHeight="1" thickBot="1" x14ac:dyDescent="0.25">
      <c r="A79" s="52" t="s">
        <v>159</v>
      </c>
      <c r="B79" s="37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3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3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3"/>
      <c r="E82" s="29"/>
      <c r="F82" s="29"/>
    </row>
    <row r="83" spans="1:6" s="18" customFormat="1" ht="12" customHeight="1" thickBot="1" x14ac:dyDescent="0.25">
      <c r="A83" s="57" t="s">
        <v>167</v>
      </c>
      <c r="B83" s="35" t="s">
        <v>168</v>
      </c>
      <c r="C83" s="36">
        <f t="shared" si="1"/>
        <v>0</v>
      </c>
      <c r="D83" s="33"/>
      <c r="E83" s="29"/>
      <c r="F83" s="29"/>
    </row>
    <row r="84" spans="1:6" s="18" customFormat="1" ht="12" customHeight="1" thickBot="1" x14ac:dyDescent="0.25">
      <c r="A84" s="52" t="s">
        <v>169</v>
      </c>
      <c r="B84" s="37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7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587739298</v>
      </c>
      <c r="D87" s="44">
        <f>+D62+D86</f>
        <v>371629167</v>
      </c>
      <c r="E87" s="15">
        <f>+E62+E86</f>
        <v>3646250</v>
      </c>
      <c r="F87" s="15">
        <f>+F62+F86</f>
        <v>212463881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66" t="s">
        <v>177</v>
      </c>
      <c r="B89" s="66"/>
      <c r="C89" s="66"/>
    </row>
    <row r="90" spans="1:6" s="69" customFormat="1" ht="16.5" customHeight="1" thickBot="1" x14ac:dyDescent="0.3">
      <c r="A90" s="67" t="s">
        <v>178</v>
      </c>
      <c r="B90" s="67"/>
      <c r="C90" s="68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70" t="s">
        <v>8</v>
      </c>
      <c r="B92" s="71" t="s">
        <v>9</v>
      </c>
      <c r="C92" s="72" t="s">
        <v>10</v>
      </c>
    </row>
    <row r="93" spans="1:6" ht="12" customHeight="1" thickBot="1" x14ac:dyDescent="0.3">
      <c r="A93" s="73" t="s">
        <v>11</v>
      </c>
      <c r="B93" s="74" t="s">
        <v>180</v>
      </c>
      <c r="C93" s="17">
        <f t="shared" ref="C93:C154" si="2">SUM(D93:F93)</f>
        <v>694169687</v>
      </c>
      <c r="D93" s="75">
        <f>+D94+D95+D96+D97+D98+D111</f>
        <v>107932963</v>
      </c>
      <c r="E93" s="76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7" t="s">
        <v>13</v>
      </c>
      <c r="B94" s="78" t="s">
        <v>181</v>
      </c>
      <c r="C94" s="79">
        <f t="shared" si="2"/>
        <v>352332453</v>
      </c>
      <c r="D94" s="80">
        <f>75000+4401892+2491000+258000+550000+1656000+862563+20980-83255+12671+2038500+555000</f>
        <v>12838351</v>
      </c>
      <c r="E94" s="81">
        <v>2528076</v>
      </c>
      <c r="F94" s="81">
        <f>330210986+1473383+4907657+374000</f>
        <v>336966026</v>
      </c>
    </row>
    <row r="95" spans="1:6" ht="12" customHeight="1" x14ac:dyDescent="0.25">
      <c r="A95" s="25" t="s">
        <v>15</v>
      </c>
      <c r="B95" s="82" t="s">
        <v>182</v>
      </c>
      <c r="C95" s="31">
        <f t="shared" si="2"/>
        <v>73800650</v>
      </c>
      <c r="D95" s="33">
        <f>13275+17258+773000+1015000+281135+50310+96525+322928+168200+10847-16237+397508+225941</f>
        <v>3355690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2" t="s">
        <v>183</v>
      </c>
      <c r="C96" s="31">
        <f t="shared" si="2"/>
        <v>232199062</v>
      </c>
      <c r="D96" s="39">
        <f>16099000+3082677+397000+194467+34200000+156511+2681000+3300000+44100-8245+192293+77000-179000+955814+64000+1462000-15200000+724180+1524000+764+863600+800000+135000+48173+38100+3810000+253826+95890+89250</f>
        <v>55901400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2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3" t="s">
        <v>186</v>
      </c>
      <c r="C98" s="27">
        <f t="shared" si="2"/>
        <v>35837522</v>
      </c>
      <c r="D98" s="39">
        <f>5950000+16000000+4093000+1202179+159000+8661630-318287+50000+40000</f>
        <v>35837522</v>
      </c>
      <c r="E98" s="40"/>
      <c r="F98" s="40"/>
    </row>
    <row r="99" spans="1:6" ht="12" customHeight="1" x14ac:dyDescent="0.25">
      <c r="A99" s="25" t="s">
        <v>23</v>
      </c>
      <c r="B99" s="82" t="s">
        <v>187</v>
      </c>
      <c r="C99" s="27">
        <f t="shared" si="2"/>
        <v>1202179</v>
      </c>
      <c r="D99" s="39">
        <v>1202179</v>
      </c>
      <c r="E99" s="40"/>
      <c r="F99" s="40"/>
    </row>
    <row r="100" spans="1:6" ht="12" customHeight="1" x14ac:dyDescent="0.25">
      <c r="A100" s="25" t="s">
        <v>188</v>
      </c>
      <c r="B100" s="84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4" t="s">
        <v>191</v>
      </c>
      <c r="C101" s="27">
        <f t="shared" si="2"/>
        <v>159000</v>
      </c>
      <c r="D101" s="39">
        <v>159000</v>
      </c>
      <c r="E101" s="40"/>
      <c r="F101" s="40"/>
    </row>
    <row r="102" spans="1:6" ht="12" customHeight="1" x14ac:dyDescent="0.25">
      <c r="A102" s="25" t="s">
        <v>192</v>
      </c>
      <c r="B102" s="85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6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6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5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5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6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7" t="s">
        <v>204</v>
      </c>
      <c r="B108" s="84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4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4" t="s">
        <v>208</v>
      </c>
      <c r="B110" s="84" t="s">
        <v>209</v>
      </c>
      <c r="C110" s="27">
        <f t="shared" si="2"/>
        <v>34476343</v>
      </c>
      <c r="D110" s="88">
        <f>5950000+16000000+4093000+8661630-318287+50000+40000</f>
        <v>34476343</v>
      </c>
      <c r="E110" s="29"/>
      <c r="F110" s="89"/>
    </row>
    <row r="111" spans="1:6" ht="12" customHeight="1" x14ac:dyDescent="0.25">
      <c r="A111" s="25" t="s">
        <v>210</v>
      </c>
      <c r="B111" s="82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2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90" t="s">
        <v>214</v>
      </c>
      <c r="B113" s="91" t="s">
        <v>215</v>
      </c>
      <c r="C113" s="36">
        <f t="shared" si="2"/>
        <v>0</v>
      </c>
      <c r="D113" s="92"/>
      <c r="E113" s="93"/>
      <c r="F113" s="94"/>
    </row>
    <row r="114" spans="1:6" ht="12" customHeight="1" thickBot="1" x14ac:dyDescent="0.3">
      <c r="A114" s="95" t="s">
        <v>25</v>
      </c>
      <c r="B114" s="96" t="s">
        <v>216</v>
      </c>
      <c r="C114" s="15">
        <f t="shared" si="2"/>
        <v>31760900</v>
      </c>
      <c r="D114" s="16">
        <f>+D115+D117+D119</f>
        <v>19408531</v>
      </c>
      <c r="E114" s="17">
        <f>+E115+E117+E119</f>
        <v>0</v>
      </c>
      <c r="F114" s="97">
        <f>+F115+F117+F119</f>
        <v>12352369</v>
      </c>
    </row>
    <row r="115" spans="1:6" ht="12" customHeight="1" x14ac:dyDescent="0.25">
      <c r="A115" s="19" t="s">
        <v>27</v>
      </c>
      <c r="B115" s="82" t="s">
        <v>217</v>
      </c>
      <c r="C115" s="21">
        <f t="shared" si="2"/>
        <v>30950900</v>
      </c>
      <c r="D115" s="50">
        <f>12873483+377190+3000+1422400-467525-316180+4969510-159000+57150-161497</f>
        <v>18598531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8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8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8" t="s">
        <v>220</v>
      </c>
      <c r="C118" s="27">
        <f t="shared" si="2"/>
        <v>0</v>
      </c>
      <c r="D118" s="28"/>
      <c r="E118" s="99"/>
      <c r="F118" s="33"/>
    </row>
    <row r="119" spans="1:6" ht="12" customHeight="1" x14ac:dyDescent="0.25">
      <c r="A119" s="19" t="s">
        <v>35</v>
      </c>
      <c r="B119" s="35" t="s">
        <v>221</v>
      </c>
      <c r="C119" s="27">
        <f t="shared" si="2"/>
        <v>810000</v>
      </c>
      <c r="D119" s="53">
        <f>510000+300000</f>
        <v>810000</v>
      </c>
      <c r="E119" s="33"/>
      <c r="F119" s="33"/>
    </row>
    <row r="120" spans="1:6" ht="12" customHeight="1" x14ac:dyDescent="0.25">
      <c r="A120" s="19" t="s">
        <v>37</v>
      </c>
      <c r="B120" s="32" t="s">
        <v>222</v>
      </c>
      <c r="C120" s="2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100" t="s">
        <v>224</v>
      </c>
      <c r="C121" s="2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6" t="s">
        <v>197</v>
      </c>
      <c r="C122" s="2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6" t="s">
        <v>227</v>
      </c>
      <c r="C123" s="2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6" t="s">
        <v>229</v>
      </c>
      <c r="C124" s="2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6" t="s">
        <v>203</v>
      </c>
      <c r="C125" s="2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6" t="s">
        <v>232</v>
      </c>
      <c r="C126" s="27">
        <f t="shared" si="2"/>
        <v>0</v>
      </c>
      <c r="D126" s="53"/>
      <c r="E126" s="28"/>
      <c r="F126" s="28"/>
    </row>
    <row r="127" spans="1:6" ht="16.5" thickBot="1" x14ac:dyDescent="0.3">
      <c r="A127" s="87" t="s">
        <v>233</v>
      </c>
      <c r="B127" s="86" t="s">
        <v>234</v>
      </c>
      <c r="C127" s="36">
        <f t="shared" si="2"/>
        <v>810000</v>
      </c>
      <c r="D127" s="101">
        <f>510000+300000</f>
        <v>810000</v>
      </c>
      <c r="E127" s="39"/>
      <c r="F127" s="39"/>
    </row>
    <row r="128" spans="1:6" ht="12" customHeight="1" thickBot="1" x14ac:dyDescent="0.3">
      <c r="A128" s="13" t="s">
        <v>39</v>
      </c>
      <c r="B128" s="102" t="s">
        <v>235</v>
      </c>
      <c r="C128" s="15">
        <f t="shared" si="2"/>
        <v>725930587</v>
      </c>
      <c r="D128" s="16">
        <f>+D93+D114</f>
        <v>127341494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2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8" t="s">
        <v>238</v>
      </c>
      <c r="C130" s="21">
        <f t="shared" si="2"/>
        <v>4444000</v>
      </c>
      <c r="D130" s="33">
        <v>4444000</v>
      </c>
      <c r="E130" s="33"/>
      <c r="F130" s="33"/>
    </row>
    <row r="131" spans="1:6" ht="12" customHeight="1" x14ac:dyDescent="0.25">
      <c r="A131" s="19" t="s">
        <v>63</v>
      </c>
      <c r="B131" s="98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7" t="s">
        <v>65</v>
      </c>
      <c r="B132" s="98" t="s">
        <v>240</v>
      </c>
      <c r="C132" s="36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2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3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3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3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3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3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7" t="s">
        <v>81</v>
      </c>
      <c r="B139" s="103" t="s">
        <v>247</v>
      </c>
      <c r="C139" s="36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2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3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3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3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7" t="s">
        <v>101</v>
      </c>
      <c r="B144" s="83" t="s">
        <v>252</v>
      </c>
      <c r="C144" s="36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2" t="s">
        <v>254</v>
      </c>
      <c r="C145" s="15">
        <f t="shared" si="2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9" t="s">
        <v>107</v>
      </c>
      <c r="B146" s="103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3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3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3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3" t="s">
        <v>260</v>
      </c>
      <c r="C150" s="36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2" t="s">
        <v>261</v>
      </c>
      <c r="C151" s="17">
        <f t="shared" si="2"/>
        <v>0</v>
      </c>
      <c r="D151" s="104"/>
      <c r="E151" s="105"/>
      <c r="F151" s="106"/>
    </row>
    <row r="152" spans="1:9" ht="12" customHeight="1" thickBot="1" x14ac:dyDescent="0.3">
      <c r="A152" s="13" t="s">
        <v>262</v>
      </c>
      <c r="B152" s="102" t="s">
        <v>263</v>
      </c>
      <c r="C152" s="17">
        <f t="shared" si="2"/>
        <v>0</v>
      </c>
      <c r="D152" s="104"/>
      <c r="E152" s="105"/>
      <c r="F152" s="106"/>
    </row>
    <row r="153" spans="1:9" ht="15" customHeight="1" thickBot="1" x14ac:dyDescent="0.3">
      <c r="A153" s="13" t="s">
        <v>264</v>
      </c>
      <c r="B153" s="102" t="s">
        <v>265</v>
      </c>
      <c r="C153" s="17">
        <f t="shared" si="2"/>
        <v>4444000</v>
      </c>
      <c r="D153" s="107">
        <f>+D129+D133+D140+D145+D151+D152</f>
        <v>4444000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8" customFormat="1" ht="12.95" customHeight="1" thickBot="1" x14ac:dyDescent="0.25">
      <c r="A154" s="110" t="s">
        <v>266</v>
      </c>
      <c r="B154" s="111" t="s">
        <v>267</v>
      </c>
      <c r="C154" s="17">
        <f t="shared" si="2"/>
        <v>730374587</v>
      </c>
      <c r="D154" s="107">
        <f>+D128+D153</f>
        <v>131785494</v>
      </c>
      <c r="E154" s="108">
        <f>+E128+E153</f>
        <v>7067754</v>
      </c>
      <c r="F154" s="108">
        <f>+F128+F153</f>
        <v>591521339</v>
      </c>
    </row>
    <row r="155" spans="1:9" ht="7.5" customHeight="1" x14ac:dyDescent="0.25"/>
    <row r="156" spans="1:9" x14ac:dyDescent="0.25">
      <c r="A156" s="113" t="s">
        <v>268</v>
      </c>
      <c r="B156" s="113"/>
      <c r="C156" s="113"/>
    </row>
    <row r="157" spans="1:9" ht="15" customHeight="1" thickBot="1" x14ac:dyDescent="0.3">
      <c r="A157" s="114" t="s">
        <v>269</v>
      </c>
      <c r="B157" s="114"/>
      <c r="C157" s="4" t="s">
        <v>1</v>
      </c>
    </row>
    <row r="158" spans="1:9" ht="13.5" customHeight="1" thickBot="1" x14ac:dyDescent="0.3">
      <c r="A158" s="13">
        <v>1</v>
      </c>
      <c r="B158" s="115" t="s">
        <v>270</v>
      </c>
      <c r="C158" s="17">
        <f>+C62-C128</f>
        <v>-156218249</v>
      </c>
    </row>
    <row r="159" spans="1:9" ht="27.75" customHeight="1" thickBot="1" x14ac:dyDescent="0.3">
      <c r="A159" s="13" t="s">
        <v>25</v>
      </c>
      <c r="B159" s="115" t="s">
        <v>271</v>
      </c>
      <c r="C159" s="17">
        <f>+C86-C153</f>
        <v>13582960</v>
      </c>
    </row>
    <row r="162" spans="4:4" x14ac:dyDescent="0.25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22/2018.(XI.23.)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2018-11-23T08:24:33Z</dcterms:created>
  <dcterms:modified xsi:type="dcterms:W3CDTF">2018-11-23T08:24:33Z</dcterms:modified>
</cp:coreProperties>
</file>