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Részletes" sheetId="1" r:id="rId1"/>
    <sheet name="Bevétel" sheetId="2" r:id="rId2"/>
    <sheet name="Kiadás" sheetId="3" r:id="rId3"/>
    <sheet name="felhalmozás" sheetId="4" r:id="rId4"/>
  </sheets>
  <calcPr calcId="125725"/>
</workbook>
</file>

<file path=xl/calcChain.xml><?xml version="1.0" encoding="utf-8"?>
<calcChain xmlns="http://schemas.openxmlformats.org/spreadsheetml/2006/main">
  <c r="E28" i="2"/>
  <c r="B15" i="4"/>
  <c r="B7"/>
  <c r="BA20" i="1"/>
  <c r="O41"/>
  <c r="E30" i="2"/>
  <c r="E26"/>
  <c r="E6"/>
  <c r="E15"/>
  <c r="D30"/>
  <c r="D28"/>
  <c r="D26"/>
  <c r="D15"/>
  <c r="D6"/>
  <c r="E91" i="3"/>
  <c r="D90"/>
  <c r="E74"/>
  <c r="E73"/>
  <c r="D73"/>
  <c r="D74" s="1"/>
  <c r="E72"/>
  <c r="D72"/>
  <c r="D61"/>
  <c r="D57"/>
  <c r="D53"/>
  <c r="D41"/>
  <c r="D28"/>
  <c r="E25"/>
  <c r="D25"/>
  <c r="D26"/>
  <c r="D21"/>
  <c r="D17"/>
  <c r="D13"/>
  <c r="D10"/>
  <c r="D7"/>
  <c r="E61"/>
  <c r="E57"/>
  <c r="E53"/>
  <c r="E41"/>
  <c r="E21"/>
  <c r="E17"/>
  <c r="E13"/>
  <c r="E10"/>
  <c r="E7"/>
  <c r="E26" s="1"/>
  <c r="E28" s="1"/>
  <c r="F44" i="1"/>
  <c r="H44"/>
  <c r="I44"/>
  <c r="J44"/>
  <c r="K44"/>
  <c r="L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E44"/>
  <c r="C44"/>
  <c r="Q32"/>
  <c r="P32"/>
  <c r="O32"/>
  <c r="J32"/>
  <c r="P31"/>
  <c r="O31"/>
  <c r="Q30"/>
  <c r="P28"/>
  <c r="P29"/>
  <c r="P30"/>
  <c r="O30"/>
  <c r="O28"/>
  <c r="O29"/>
  <c r="J30"/>
  <c r="BA27"/>
  <c r="Q27"/>
  <c r="P27"/>
  <c r="P26"/>
  <c r="O27"/>
  <c r="O26"/>
  <c r="J27"/>
  <c r="Q25"/>
  <c r="P25"/>
  <c r="O25"/>
  <c r="L25"/>
  <c r="J25"/>
  <c r="P24"/>
  <c r="O24"/>
  <c r="P23"/>
  <c r="O23"/>
  <c r="BA4"/>
  <c r="BA5"/>
  <c r="BA6"/>
  <c r="BA7"/>
  <c r="BA8"/>
  <c r="BA9"/>
  <c r="BA10"/>
  <c r="BA11"/>
  <c r="BA12"/>
  <c r="BA22"/>
  <c r="BA23"/>
  <c r="BA24"/>
  <c r="BA25"/>
  <c r="BA26"/>
  <c r="BA28"/>
  <c r="BA29"/>
  <c r="BA30"/>
  <c r="BA31"/>
  <c r="BA32"/>
  <c r="BA33"/>
  <c r="BA34"/>
  <c r="BA35"/>
  <c r="BA36"/>
  <c r="BA37"/>
  <c r="BA38"/>
  <c r="BA39"/>
  <c r="BA40"/>
  <c r="BA44" s="1"/>
  <c r="BA41"/>
  <c r="BA42"/>
  <c r="BA43"/>
  <c r="BA3"/>
  <c r="Q20"/>
  <c r="F20"/>
  <c r="M20"/>
  <c r="N20"/>
  <c r="K20"/>
  <c r="L20"/>
  <c r="J20"/>
  <c r="E32"/>
  <c r="H32" s="1"/>
  <c r="H21"/>
  <c r="H22"/>
  <c r="H31"/>
  <c r="E31"/>
  <c r="E29"/>
  <c r="H29" s="1"/>
  <c r="E28"/>
  <c r="H28" s="1"/>
  <c r="E26"/>
  <c r="H26" s="1"/>
  <c r="E24"/>
  <c r="H24" s="1"/>
  <c r="E23"/>
  <c r="E15"/>
  <c r="H15" s="1"/>
  <c r="O15" s="1"/>
  <c r="P15" s="1"/>
  <c r="E16"/>
  <c r="H16" s="1"/>
  <c r="O16" s="1"/>
  <c r="P16" s="1"/>
  <c r="E17"/>
  <c r="H17" s="1"/>
  <c r="O17" s="1"/>
  <c r="P17" s="1"/>
  <c r="E18"/>
  <c r="H18" s="1"/>
  <c r="O18" s="1"/>
  <c r="P18" s="1"/>
  <c r="E19"/>
  <c r="H19" s="1"/>
  <c r="O19" s="1"/>
  <c r="P19" s="1"/>
  <c r="E14"/>
  <c r="E20" s="1"/>
  <c r="H13"/>
  <c r="O13" s="1"/>
  <c r="P13" s="1"/>
  <c r="O12"/>
  <c r="P12" s="1"/>
  <c r="Q8"/>
  <c r="J8"/>
  <c r="E9"/>
  <c r="E10"/>
  <c r="Q5"/>
  <c r="J5"/>
  <c r="E7"/>
  <c r="E6"/>
  <c r="D3"/>
  <c r="E3"/>
  <c r="F3"/>
  <c r="F11" s="1"/>
  <c r="G3"/>
  <c r="G11" s="1"/>
  <c r="I3"/>
  <c r="I11" s="1"/>
  <c r="J3"/>
  <c r="K3"/>
  <c r="K11" s="1"/>
  <c r="L3"/>
  <c r="L11" s="1"/>
  <c r="M3"/>
  <c r="M11" s="1"/>
  <c r="N3"/>
  <c r="N11" s="1"/>
  <c r="Q3"/>
  <c r="C3"/>
  <c r="H4"/>
  <c r="H3" s="1"/>
  <c r="E32" i="2" l="1"/>
  <c r="B16" i="4"/>
  <c r="D91" i="3"/>
  <c r="D32" i="2"/>
  <c r="E25" i="1"/>
  <c r="H25" s="1"/>
  <c r="E30"/>
  <c r="H30" s="1"/>
  <c r="H14"/>
  <c r="O14" s="1"/>
  <c r="P14" s="1"/>
  <c r="H23"/>
  <c r="E27"/>
  <c r="H27" s="1"/>
  <c r="Q11"/>
  <c r="J11"/>
  <c r="E5"/>
  <c r="H6"/>
  <c r="O6" s="1"/>
  <c r="P6" s="1"/>
  <c r="H10"/>
  <c r="O10" s="1"/>
  <c r="P10" s="1"/>
  <c r="O4"/>
  <c r="H7"/>
  <c r="O7" s="1"/>
  <c r="P7" s="1"/>
  <c r="E8"/>
  <c r="H9"/>
  <c r="O9" s="1"/>
  <c r="P9" s="1"/>
  <c r="H20" l="1"/>
  <c r="O20" s="1"/>
  <c r="P20" s="1"/>
  <c r="H8"/>
  <c r="E11"/>
  <c r="O3"/>
  <c r="P4"/>
  <c r="P3" s="1"/>
  <c r="H5"/>
  <c r="O5" s="1"/>
  <c r="P5" s="1"/>
  <c r="H11" l="1"/>
  <c r="O11" s="1"/>
  <c r="P11" s="1"/>
  <c r="O8"/>
  <c r="P8" s="1"/>
</calcChain>
</file>

<file path=xl/sharedStrings.xml><?xml version="1.0" encoding="utf-8"?>
<sst xmlns="http://schemas.openxmlformats.org/spreadsheetml/2006/main" count="247" uniqueCount="224">
  <si>
    <t>Név</t>
  </si>
  <si>
    <t>Óvoda,KÖH tám.37121</t>
  </si>
  <si>
    <t>Civil szerv.tám. 38125</t>
  </si>
  <si>
    <t>bér közal. 511213</t>
  </si>
  <si>
    <t>bér ktv 511212</t>
  </si>
  <si>
    <t>pótlék 511253</t>
  </si>
  <si>
    <t>jutalom</t>
  </si>
  <si>
    <t>cafetéria közalk. 514243</t>
  </si>
  <si>
    <t>cafetéria ktv. 514242</t>
  </si>
  <si>
    <t>ktg.tér.ktv. 514292</t>
  </si>
  <si>
    <t>megbízási díj 52221</t>
  </si>
  <si>
    <t>képv.t.díja 52226</t>
  </si>
  <si>
    <t>bér össz.</t>
  </si>
  <si>
    <t xml:space="preserve">járulék 53121 </t>
  </si>
  <si>
    <t>EHO 5332</t>
  </si>
  <si>
    <t>élelmiszer 5432</t>
  </si>
  <si>
    <t>gyógyszer 54221</t>
  </si>
  <si>
    <t>irodaszer 5132</t>
  </si>
  <si>
    <t>könyv 54421</t>
  </si>
  <si>
    <t>folyóirat 54422</t>
  </si>
  <si>
    <t>Hajtó,kenőanyag 5462</t>
  </si>
  <si>
    <t>KMB üa. 54621</t>
  </si>
  <si>
    <t>Szakmai anyag 54721</t>
  </si>
  <si>
    <t>Anyagb. 54921</t>
  </si>
  <si>
    <t>Készlet 54923</t>
  </si>
  <si>
    <t>Telefon 55121</t>
  </si>
  <si>
    <t>Bérleti díj 552229</t>
  </si>
  <si>
    <t>Szállítási szolgáltatás 55223</t>
  </si>
  <si>
    <t>Gáz 55224</t>
  </si>
  <si>
    <t>Áram 55225</t>
  </si>
  <si>
    <t>Víz 55227</t>
  </si>
  <si>
    <t>Karbantartás 55228</t>
  </si>
  <si>
    <t>Egyéb üz.55229</t>
  </si>
  <si>
    <t>Hírhozó 552294</t>
  </si>
  <si>
    <t>Szemétszáll. 5532</t>
  </si>
  <si>
    <t>ÁFA 5612</t>
  </si>
  <si>
    <t>Belf.kiküld 56221</t>
  </si>
  <si>
    <t>Reprezentáció 56223</t>
  </si>
  <si>
    <t>Előző évi visszafiz. 57121</t>
  </si>
  <si>
    <t>SZJA 57221</t>
  </si>
  <si>
    <t>Díjak befiz. 57229</t>
  </si>
  <si>
    <t>R.szoc. 5832111</t>
  </si>
  <si>
    <t>FHT 5832123</t>
  </si>
  <si>
    <t>Lakásf.támogatás 5832141</t>
  </si>
  <si>
    <t>Átmeneti segély 5832171</t>
  </si>
  <si>
    <t>Köztemetés 5832225</t>
  </si>
  <si>
    <t>429100-1 Vizi létesítmény építése</t>
  </si>
  <si>
    <t>562912-1 Óvodai int. Étk.</t>
  </si>
  <si>
    <t>562913-1 Iskolai.int.étk.</t>
  </si>
  <si>
    <t>562917-1 Munkahelyi étk.</t>
  </si>
  <si>
    <t>841402-1 Közvilágítás</t>
  </si>
  <si>
    <t>Hencze Sándor</t>
  </si>
  <si>
    <t>Németh András</t>
  </si>
  <si>
    <t>Fehér István</t>
  </si>
  <si>
    <t>Szűcs Norbert</t>
  </si>
  <si>
    <t>Csizmadia Róbert</t>
  </si>
  <si>
    <t>Schlitzer Tibor</t>
  </si>
  <si>
    <t>Pukli Zoltán</t>
  </si>
  <si>
    <t>841403-1 Községgazdálkodás</t>
  </si>
  <si>
    <t>841901-1 Önkormányzatok elszámolásai</t>
  </si>
  <si>
    <t>841902-1 Központi ktg.vetési befizetések</t>
  </si>
  <si>
    <t>Dr.Losonczy Dénes</t>
  </si>
  <si>
    <t>Csapó Istvánné</t>
  </si>
  <si>
    <t>862101-1 Gyermekorvos összesen</t>
  </si>
  <si>
    <t>Csabai Éva</t>
  </si>
  <si>
    <t>869041-1 Védőnő összesen</t>
  </si>
  <si>
    <t>Harangozó Zsuzsa</t>
  </si>
  <si>
    <t>Schlitzer Tiborné</t>
  </si>
  <si>
    <t>910502-1 Műv.ház összesen</t>
  </si>
  <si>
    <t>Felnagy József</t>
  </si>
  <si>
    <t>931102-1 Sport összesen</t>
  </si>
  <si>
    <t>882111-1 Rendszeres szoc.segély</t>
  </si>
  <si>
    <t>882113-1 Lakásfenntartási támogatás</t>
  </si>
  <si>
    <t>882117-1 RGYV</t>
  </si>
  <si>
    <t>882122-1 Átmeneti segély</t>
  </si>
  <si>
    <t>882202-1 Közgyógyellátás</t>
  </si>
  <si>
    <t>882203-1 Köztemetés</t>
  </si>
  <si>
    <t>889921-1 IK</t>
  </si>
  <si>
    <t>890301-1 Civil szervezetek támogatása</t>
  </si>
  <si>
    <t>890442-1 Bérpótl.jutt.hosszabb idejű közfogl.</t>
  </si>
  <si>
    <t>960302-1 Köztemető fenntartás</t>
  </si>
  <si>
    <t>Önkormányzat összesen</t>
  </si>
  <si>
    <t>Alapbér + pótlék</t>
  </si>
  <si>
    <t>Rózsavölgyi Zoltánné</t>
  </si>
  <si>
    <t>Tolnai Gyöngyi</t>
  </si>
  <si>
    <t>Véner Ferencné</t>
  </si>
  <si>
    <t>Hajdu Lászlóné</t>
  </si>
  <si>
    <t>Herkéné Halász Judit</t>
  </si>
  <si>
    <t>Konyha költségvetése összesen:</t>
  </si>
  <si>
    <t>összesen</t>
  </si>
  <si>
    <t>Kisértékű tárgyi eszköz 54722</t>
  </si>
  <si>
    <t>Munka, védőruha 5482</t>
  </si>
  <si>
    <t>Önkorm.segély nyugd., karácsonyi</t>
  </si>
  <si>
    <t>Temetési segély</t>
  </si>
  <si>
    <t>Főkvi számla</t>
  </si>
  <si>
    <t>Jogcím</t>
  </si>
  <si>
    <t>2013. terv</t>
  </si>
  <si>
    <t>Támogatás TB alaptól</t>
  </si>
  <si>
    <t>Támogatás elkülönített állami pénzalattól (közcélú)</t>
  </si>
  <si>
    <t>Működési pénzeszköz átvétel (Németkér,Gerjen)</t>
  </si>
  <si>
    <t>Beruházási célú pénzeszközátvétel (TEIT)</t>
  </si>
  <si>
    <t>Összesen</t>
  </si>
  <si>
    <t>Igazgatási szolgáltatások díjbevétele</t>
  </si>
  <si>
    <t>Bírságból származó bevétel</t>
  </si>
  <si>
    <t>Szolgáltatások ellenértéke</t>
  </si>
  <si>
    <t>Egyéb sajátos bevétel</t>
  </si>
  <si>
    <t>Bérleti és lízingdíj bevétel</t>
  </si>
  <si>
    <t>Intézményi ellátás díjbevétele (étk.tér.díj)</t>
  </si>
  <si>
    <t>ÁH. kívülről származó kamat</t>
  </si>
  <si>
    <t>ÁFA</t>
  </si>
  <si>
    <t>Magánszemélyek kommunális adója</t>
  </si>
  <si>
    <t>Iparűzési adó (75%)</t>
  </si>
  <si>
    <t>Pótlékok bevétele</t>
  </si>
  <si>
    <t>Bírságok, önellenőrzési bírság</t>
  </si>
  <si>
    <t>Állami támogatás</t>
  </si>
  <si>
    <t>Gépjárműadó (40%)</t>
  </si>
  <si>
    <t>Talajterhelési díj bevétele</t>
  </si>
  <si>
    <t>Önk.lakások lakbérbevétele</t>
  </si>
  <si>
    <t>Önk.egyéb helyiségek bérbeadása</t>
  </si>
  <si>
    <t>Egyes jövedelempótló kiegészítő támogatás</t>
  </si>
  <si>
    <t>Előző évi pénzmaradvány igénybevétele</t>
  </si>
  <si>
    <t>Bevételek összesen</t>
  </si>
  <si>
    <t>2014. terv</t>
  </si>
  <si>
    <t>Fkvi.számla</t>
  </si>
  <si>
    <t>2013 évi terv</t>
  </si>
  <si>
    <t>Óvoda, KÖH támogatása</t>
  </si>
  <si>
    <t>Civil szervezetek támogatása</t>
  </si>
  <si>
    <t>Köztisztviselők illetménye</t>
  </si>
  <si>
    <t>Közalkalmazottak illetménye</t>
  </si>
  <si>
    <t>Pótlék</t>
  </si>
  <si>
    <t>Köztisztviselők jutalma</t>
  </si>
  <si>
    <t>Közalkalmazottak jutalma</t>
  </si>
  <si>
    <t>közalkalmazottak jubileumi jutalma</t>
  </si>
  <si>
    <t>Közalkalmazottak egyéb juttatása</t>
  </si>
  <si>
    <t>Köztisztviselők cafetériája</t>
  </si>
  <si>
    <t>Közalkalmazottak cafetériája</t>
  </si>
  <si>
    <t>Költségtérítés</t>
  </si>
  <si>
    <t>Részmunkaidős közalkalmazott szem jutt.</t>
  </si>
  <si>
    <t>Részmunkaidős közfoglalkoztatottak bére</t>
  </si>
  <si>
    <t>Részmunkaidős k.a.munkavégzéshez kapcs.j.</t>
  </si>
  <si>
    <t>Megbízási díj</t>
  </si>
  <si>
    <t>Képviselők tiszteletdíja</t>
  </si>
  <si>
    <t>Bér összesen</t>
  </si>
  <si>
    <t>Járulékok</t>
  </si>
  <si>
    <t>Bér és járulék összesen</t>
  </si>
  <si>
    <t>Élelmiszer</t>
  </si>
  <si>
    <t>Gyógyszer</t>
  </si>
  <si>
    <t>Irodaszer</t>
  </si>
  <si>
    <t>Könyvbeszerzés</t>
  </si>
  <si>
    <t>Folyóirat</t>
  </si>
  <si>
    <t>Hajtó, kenőanyag</t>
  </si>
  <si>
    <t>KMB, Polgárőrség üa.</t>
  </si>
  <si>
    <t>Szakmai anyag</t>
  </si>
  <si>
    <t>Kisértékű t.eszk, szellemi termék</t>
  </si>
  <si>
    <t>Munkaruha, formaruha</t>
  </si>
  <si>
    <t>Anyagbeszerzés</t>
  </si>
  <si>
    <t>Készletbeszerzés</t>
  </si>
  <si>
    <t>Készletbeszerzés összesen</t>
  </si>
  <si>
    <t>Telefon, internet</t>
  </si>
  <si>
    <t>Bérleti díj</t>
  </si>
  <si>
    <t>Szállítási szolgáltatás</t>
  </si>
  <si>
    <t>Gázenergia</t>
  </si>
  <si>
    <t>Villamosenergia</t>
  </si>
  <si>
    <t>Vízdíj</t>
  </si>
  <si>
    <t>Karbantartás, kisjavítás</t>
  </si>
  <si>
    <t>Egyéb üzemeltetési, fenntartási</t>
  </si>
  <si>
    <t>Hírhozó költsége</t>
  </si>
  <si>
    <t>Szemétszállítás</t>
  </si>
  <si>
    <t>Szolgáltatások összesen</t>
  </si>
  <si>
    <t>Belföldi kiküldetés</t>
  </si>
  <si>
    <t>Reprezentáció</t>
  </si>
  <si>
    <t>Előző évi maradvány visszafizetése</t>
  </si>
  <si>
    <t>SZJA</t>
  </si>
  <si>
    <t>Egyéb díjak</t>
  </si>
  <si>
    <t>Rendszeres szoc. Segély</t>
  </si>
  <si>
    <t>FHT</t>
  </si>
  <si>
    <t>Lakásfenntartási támogatás</t>
  </si>
  <si>
    <t>Átmeneti segély</t>
  </si>
  <si>
    <t>Köztemetés</t>
  </si>
  <si>
    <t>Ellátottak egyéb énzbeli juttatásai</t>
  </si>
  <si>
    <t>Szociális juttatások összesen</t>
  </si>
  <si>
    <t>Dologi és folyó kiadások összesen</t>
  </si>
  <si>
    <t>Működési kiadások összesen</t>
  </si>
  <si>
    <t>Felhalmozási kiadások</t>
  </si>
  <si>
    <t>Tolnai szennyvíztelep felújítása</t>
  </si>
  <si>
    <t>LEADER pályázat önereje (Hőskert felújítás)</t>
  </si>
  <si>
    <t>Iskola, óvoda, konyha tetőfelújítás</t>
  </si>
  <si>
    <t>Kossuth Lajos utca felújítás 2.ütem</t>
  </si>
  <si>
    <t>Egyéb beruházás</t>
  </si>
  <si>
    <t>Önkormányzati kiadások összesen</t>
  </si>
  <si>
    <t>2013.évi tény</t>
  </si>
  <si>
    <t>2014. évi terv</t>
  </si>
  <si>
    <t>Önkormányzati segély</t>
  </si>
  <si>
    <t>Felmentés</t>
  </si>
  <si>
    <t>2012.évi ápolási díj</t>
  </si>
  <si>
    <t>2012. évi időskorúak járadéka</t>
  </si>
  <si>
    <t>Mátyás K.u. felújítás</t>
  </si>
  <si>
    <t>Számítógép, szerver beszerzés</t>
  </si>
  <si>
    <t>Csapadékvíz elvezetés</t>
  </si>
  <si>
    <t>Földkábel kiépítés</t>
  </si>
  <si>
    <t>MTZ traktor beszerzés</t>
  </si>
  <si>
    <t>Egyéb gépbeszerzés</t>
  </si>
  <si>
    <t>Műfüves pálya létesítése</t>
  </si>
  <si>
    <t>Üzletrész vásárlás</t>
  </si>
  <si>
    <t>Posta előtti,egyéb parkoló építése</t>
  </si>
  <si>
    <t>közcélú fogl.</t>
  </si>
  <si>
    <t>Felhalmozási hitel</t>
  </si>
  <si>
    <t>Orvos lakás és rendelő felújítása</t>
  </si>
  <si>
    <t>Kossuth L. u. felújítása</t>
  </si>
  <si>
    <t>Ravatalozó felújítása</t>
  </si>
  <si>
    <t>Óvodai tetőfelújítás</t>
  </si>
  <si>
    <t>Tolnai szennyvíztelep felújítás</t>
  </si>
  <si>
    <t>Felújítások összesen</t>
  </si>
  <si>
    <t>Területvásárlás</t>
  </si>
  <si>
    <t>Tüzép utcai záportározó és útburkolat megépítése</t>
  </si>
  <si>
    <t xml:space="preserve">Sportlétesítmény és konyha használati melegvíz előállítása </t>
  </si>
  <si>
    <t>Temetői parkoló építése</t>
  </si>
  <si>
    <t>6-os úti kerékpártároló és parkoló építése</t>
  </si>
  <si>
    <t>Felnőtt játszótér építése</t>
  </si>
  <si>
    <t>Építési telkek közművesítés</t>
  </si>
  <si>
    <t>Beruházások összesen</t>
  </si>
  <si>
    <t>Felhalmozás összesen</t>
  </si>
  <si>
    <t>2013. tény</t>
  </si>
  <si>
    <t>eFt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</si>
</sst>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1" fontId="1" fillId="0" borderId="1" xfId="0" applyNumberFormat="1" applyFont="1" applyBorder="1"/>
    <xf numFmtId="1" fontId="0" fillId="0" borderId="1" xfId="0" applyNumberFormat="1" applyBorder="1"/>
    <xf numFmtId="0" fontId="0" fillId="0" borderId="1" xfId="0" applyFont="1" applyBorder="1"/>
    <xf numFmtId="1" fontId="0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0" xfId="0" applyFont="1" applyBorder="1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44"/>
  <sheetViews>
    <sheetView workbookViewId="0">
      <pane xSplit="1" ySplit="1" topLeftCell="AL32" activePane="bottomRight" state="frozen"/>
      <selection pane="topRight" activeCell="B1" sqref="B1"/>
      <selection pane="bottomLeft" activeCell="A2" sqref="A2"/>
      <selection pane="bottomRight" activeCell="AK41" sqref="AK41"/>
    </sheetView>
  </sheetViews>
  <sheetFormatPr defaultRowHeight="15"/>
  <cols>
    <col min="1" max="1" width="37" style="2" customWidth="1"/>
    <col min="2" max="2" width="20.28515625" style="2" customWidth="1"/>
    <col min="3" max="3" width="10" style="2" customWidth="1"/>
    <col min="4" max="52" width="9.140625" style="2"/>
    <col min="53" max="53" width="10" style="2" bestFit="1" customWidth="1"/>
    <col min="54" max="16384" width="9.140625" style="2"/>
  </cols>
  <sheetData>
    <row r="1" spans="1:53" s="1" customFormat="1" ht="75">
      <c r="A1" s="1" t="s">
        <v>0</v>
      </c>
      <c r="B1" s="1" t="s">
        <v>82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205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90</v>
      </c>
      <c r="AA1" s="1" t="s">
        <v>91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92</v>
      </c>
      <c r="AX1" s="1" t="s">
        <v>44</v>
      </c>
      <c r="AY1" s="1" t="s">
        <v>45</v>
      </c>
      <c r="AZ1" s="1" t="s">
        <v>93</v>
      </c>
      <c r="BA1" s="1" t="s">
        <v>89</v>
      </c>
    </row>
    <row r="2" spans="1:53">
      <c r="A2" s="2" t="s">
        <v>46</v>
      </c>
    </row>
    <row r="3" spans="1:53" s="3" customFormat="1">
      <c r="A3" s="3" t="s">
        <v>47</v>
      </c>
      <c r="C3" s="3">
        <f>+C4</f>
        <v>0</v>
      </c>
      <c r="D3" s="3">
        <f t="shared" ref="D3:Q3" si="0">+D4</f>
        <v>0</v>
      </c>
      <c r="E3" s="3">
        <f t="shared" si="0"/>
        <v>1476000</v>
      </c>
      <c r="F3" s="3">
        <f t="shared" si="0"/>
        <v>0</v>
      </c>
      <c r="G3" s="3">
        <f t="shared" si="0"/>
        <v>0</v>
      </c>
      <c r="H3" s="3">
        <f t="shared" si="0"/>
        <v>29520</v>
      </c>
      <c r="I3" s="3">
        <f t="shared" si="0"/>
        <v>0</v>
      </c>
      <c r="J3" s="3">
        <f t="shared" si="0"/>
        <v>150000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1655520</v>
      </c>
      <c r="P3" s="4">
        <f t="shared" si="0"/>
        <v>446990.4</v>
      </c>
      <c r="Q3" s="3">
        <f t="shared" si="0"/>
        <v>40000</v>
      </c>
      <c r="BA3" s="4">
        <f>+AZ3+AY3+AX3+AW3+AV3+AU3+AT3+AS3+AR3+AQ3+AP3+AO3+AN3+AM3+AL3+AK3+AJ3+AI3+AH3+AG3+AF3+AE3+AD3+AC3+AB3+AA3+Z3+Y3+X3+W3+V3+U3+T3+S3+R3+Q3+P3+O3</f>
        <v>2142510.4</v>
      </c>
    </row>
    <row r="4" spans="1:53">
      <c r="A4" s="2" t="s">
        <v>83</v>
      </c>
      <c r="B4" s="2">
        <v>123000</v>
      </c>
      <c r="E4" s="2">
        <v>1476000</v>
      </c>
      <c r="H4" s="2">
        <f>+E4*0.02</f>
        <v>29520</v>
      </c>
      <c r="J4" s="2">
        <v>150000</v>
      </c>
      <c r="O4" s="2">
        <f>+E4+H4+J4</f>
        <v>1655520</v>
      </c>
      <c r="P4" s="5">
        <f>+O4*0.27</f>
        <v>446990.4</v>
      </c>
      <c r="Q4" s="2">
        <v>40000</v>
      </c>
      <c r="BA4" s="5">
        <f t="shared" ref="BA4:BA43" si="1">+AZ4+AY4+AX4+AW4+AV4+AU4+AT4+AS4+AR4+AQ4+AP4+AO4+AN4+AM4+AL4+AK4+AJ4+AI4+AH4+AG4+AF4+AE4+AD4+AC4+AB4+AA4+Z4+Y4+X4+W4+V4+U4+T4+S4+R4+Q4+P4+O4</f>
        <v>2142510.4</v>
      </c>
    </row>
    <row r="5" spans="1:53" s="3" customFormat="1">
      <c r="A5" s="3" t="s">
        <v>48</v>
      </c>
      <c r="E5" s="3">
        <f>+E7+E6</f>
        <v>2862000</v>
      </c>
      <c r="H5" s="3">
        <f t="shared" ref="H5:H10" si="2">+E5*0.02</f>
        <v>57240</v>
      </c>
      <c r="J5" s="3">
        <f>+J6+J7</f>
        <v>300000</v>
      </c>
      <c r="O5" s="3">
        <f t="shared" ref="O5:O12" si="3">+E5+H5+J5</f>
        <v>3219240</v>
      </c>
      <c r="P5" s="4">
        <f t="shared" ref="P5:P20" si="4">+O5*0.27</f>
        <v>869194.8</v>
      </c>
      <c r="Q5" s="3">
        <f>+Q6+Q7</f>
        <v>80000</v>
      </c>
      <c r="BA5" s="4">
        <f t="shared" si="1"/>
        <v>4168434.8</v>
      </c>
    </row>
    <row r="6" spans="1:53">
      <c r="A6" s="2" t="s">
        <v>84</v>
      </c>
      <c r="B6" s="2">
        <v>118000</v>
      </c>
      <c r="E6" s="2">
        <f>+B6*12</f>
        <v>1416000</v>
      </c>
      <c r="H6" s="2">
        <f t="shared" si="2"/>
        <v>28320</v>
      </c>
      <c r="J6" s="2">
        <v>150000</v>
      </c>
      <c r="O6" s="2">
        <f t="shared" si="3"/>
        <v>1594320</v>
      </c>
      <c r="P6" s="5">
        <f t="shared" si="4"/>
        <v>430466.4</v>
      </c>
      <c r="Q6" s="2">
        <v>40000</v>
      </c>
      <c r="BA6" s="5">
        <f t="shared" si="1"/>
        <v>2064786.4</v>
      </c>
    </row>
    <row r="7" spans="1:53">
      <c r="A7" s="2" t="s">
        <v>85</v>
      </c>
      <c r="B7" s="2">
        <v>120500</v>
      </c>
      <c r="E7" s="2">
        <f>+B7*12</f>
        <v>1446000</v>
      </c>
      <c r="H7" s="2">
        <f t="shared" si="2"/>
        <v>28920</v>
      </c>
      <c r="J7" s="2">
        <v>150000</v>
      </c>
      <c r="O7" s="2">
        <f t="shared" si="3"/>
        <v>1624920</v>
      </c>
      <c r="P7" s="5">
        <f t="shared" si="4"/>
        <v>438728.4</v>
      </c>
      <c r="Q7" s="2">
        <v>40000</v>
      </c>
      <c r="BA7" s="5">
        <f t="shared" si="1"/>
        <v>2103648.4</v>
      </c>
    </row>
    <row r="8" spans="1:53" s="3" customFormat="1">
      <c r="A8" s="3" t="s">
        <v>49</v>
      </c>
      <c r="E8" s="3">
        <f>+E9+E10</f>
        <v>2694000</v>
      </c>
      <c r="H8" s="3">
        <f t="shared" si="2"/>
        <v>53880</v>
      </c>
      <c r="J8" s="3">
        <f>+J9+J10</f>
        <v>300000</v>
      </c>
      <c r="O8" s="3">
        <f t="shared" si="3"/>
        <v>3047880</v>
      </c>
      <c r="P8" s="4">
        <f t="shared" si="4"/>
        <v>822927.60000000009</v>
      </c>
      <c r="Q8" s="3">
        <f>+Q9+Q10</f>
        <v>80000</v>
      </c>
      <c r="BA8" s="4">
        <f t="shared" si="1"/>
        <v>3950807.6</v>
      </c>
    </row>
    <row r="9" spans="1:53">
      <c r="A9" s="2" t="s">
        <v>86</v>
      </c>
      <c r="B9" s="2">
        <v>101500</v>
      </c>
      <c r="E9" s="2">
        <f t="shared" ref="E9:E10" si="5">+B9*12</f>
        <v>1218000</v>
      </c>
      <c r="H9" s="2">
        <f t="shared" si="2"/>
        <v>24360</v>
      </c>
      <c r="J9" s="2">
        <v>150000</v>
      </c>
      <c r="O9" s="2">
        <f t="shared" si="3"/>
        <v>1392360</v>
      </c>
      <c r="P9" s="5">
        <f t="shared" si="4"/>
        <v>375937.2</v>
      </c>
      <c r="Q9" s="2">
        <v>40000</v>
      </c>
      <c r="BA9" s="5">
        <f t="shared" si="1"/>
        <v>1808297.2</v>
      </c>
    </row>
    <row r="10" spans="1:53">
      <c r="A10" s="2" t="s">
        <v>87</v>
      </c>
      <c r="B10" s="2">
        <v>123000</v>
      </c>
      <c r="E10" s="2">
        <f t="shared" si="5"/>
        <v>1476000</v>
      </c>
      <c r="H10" s="2">
        <f t="shared" si="2"/>
        <v>29520</v>
      </c>
      <c r="J10" s="2">
        <v>150000</v>
      </c>
      <c r="O10" s="2">
        <f t="shared" si="3"/>
        <v>1655520</v>
      </c>
      <c r="P10" s="5">
        <f t="shared" si="4"/>
        <v>446990.4</v>
      </c>
      <c r="Q10" s="2">
        <v>40000</v>
      </c>
      <c r="BA10" s="5">
        <f t="shared" si="1"/>
        <v>2142510.4</v>
      </c>
    </row>
    <row r="11" spans="1:53" s="3" customFormat="1">
      <c r="A11" s="3" t="s">
        <v>88</v>
      </c>
      <c r="E11" s="3">
        <f>+E8+E5+E3</f>
        <v>7032000</v>
      </c>
      <c r="F11" s="3">
        <f t="shared" ref="F11:Q11" si="6">+F8+F5+F3</f>
        <v>0</v>
      </c>
      <c r="G11" s="3">
        <f t="shared" si="6"/>
        <v>0</v>
      </c>
      <c r="H11" s="3">
        <f t="shared" si="6"/>
        <v>140640</v>
      </c>
      <c r="I11" s="3">
        <f t="shared" si="6"/>
        <v>0</v>
      </c>
      <c r="J11" s="3">
        <f t="shared" si="6"/>
        <v>750000</v>
      </c>
      <c r="K11" s="3">
        <f t="shared" si="6"/>
        <v>0</v>
      </c>
      <c r="L11" s="3">
        <f t="shared" si="6"/>
        <v>0</v>
      </c>
      <c r="M11" s="3">
        <f t="shared" si="6"/>
        <v>0</v>
      </c>
      <c r="N11" s="3">
        <f t="shared" si="6"/>
        <v>0</v>
      </c>
      <c r="O11" s="3">
        <f t="shared" si="3"/>
        <v>7922640</v>
      </c>
      <c r="P11" s="4">
        <f t="shared" si="4"/>
        <v>2139112.8000000003</v>
      </c>
      <c r="Q11" s="3">
        <f t="shared" si="6"/>
        <v>200000</v>
      </c>
      <c r="R11" s="3">
        <v>16500000</v>
      </c>
      <c r="T11" s="3">
        <v>50000</v>
      </c>
      <c r="V11" s="3">
        <v>10000</v>
      </c>
      <c r="AC11" s="3">
        <v>1200000</v>
      </c>
      <c r="AD11" s="3">
        <v>30000</v>
      </c>
      <c r="AG11" s="3">
        <v>2000000</v>
      </c>
      <c r="AH11" s="3">
        <v>250000</v>
      </c>
      <c r="AI11" s="3">
        <v>500000</v>
      </c>
      <c r="AJ11" s="3">
        <v>500000</v>
      </c>
      <c r="AK11" s="3">
        <v>200000</v>
      </c>
      <c r="AM11" s="3">
        <v>1000000</v>
      </c>
      <c r="AN11" s="3">
        <v>5000000</v>
      </c>
      <c r="AR11" s="3">
        <v>200000</v>
      </c>
      <c r="BA11" s="4">
        <f t="shared" si="1"/>
        <v>37701752.799999997</v>
      </c>
    </row>
    <row r="12" spans="1:53" s="3" customFormat="1">
      <c r="A12" s="3" t="s">
        <v>50</v>
      </c>
      <c r="O12" s="3">
        <f t="shared" si="3"/>
        <v>0</v>
      </c>
      <c r="P12" s="4">
        <f t="shared" si="4"/>
        <v>0</v>
      </c>
      <c r="AH12" s="3">
        <v>3000000</v>
      </c>
      <c r="AN12" s="3">
        <v>810000</v>
      </c>
      <c r="BA12" s="4">
        <f t="shared" si="1"/>
        <v>3810000</v>
      </c>
    </row>
    <row r="13" spans="1:53">
      <c r="A13" s="2" t="s">
        <v>51</v>
      </c>
      <c r="B13" s="2">
        <v>386500</v>
      </c>
      <c r="F13" s="2">
        <v>4638000</v>
      </c>
      <c r="H13" s="2">
        <f>+F13*0.02</f>
        <v>92760</v>
      </c>
      <c r="K13" s="2">
        <v>200000</v>
      </c>
      <c r="L13" s="2">
        <v>950000</v>
      </c>
      <c r="N13" s="2">
        <v>2640000</v>
      </c>
      <c r="O13" s="2">
        <f>+F13+L13+N13+J13+H13+K13</f>
        <v>8520760</v>
      </c>
      <c r="P13" s="5">
        <f t="shared" si="4"/>
        <v>2300605.2000000002</v>
      </c>
      <c r="Q13" s="2">
        <v>61000</v>
      </c>
      <c r="BA13" s="5"/>
    </row>
    <row r="14" spans="1:53">
      <c r="A14" s="2" t="s">
        <v>52</v>
      </c>
      <c r="B14" s="2">
        <v>131000</v>
      </c>
      <c r="E14" s="2">
        <f>+B14*12</f>
        <v>1572000</v>
      </c>
      <c r="H14" s="2">
        <f>+E14*0.02</f>
        <v>31440</v>
      </c>
      <c r="J14" s="2">
        <v>96000</v>
      </c>
      <c r="O14" s="2">
        <f>+E14+F14+G14+H14+I14+J14+K14+L14+M14+N14</f>
        <v>1699440</v>
      </c>
      <c r="P14" s="5">
        <f t="shared" si="4"/>
        <v>458848.80000000005</v>
      </c>
      <c r="Q14" s="2">
        <v>20000</v>
      </c>
      <c r="BA14" s="5"/>
    </row>
    <row r="15" spans="1:53">
      <c r="A15" s="2" t="s">
        <v>53</v>
      </c>
      <c r="B15" s="2">
        <v>118000</v>
      </c>
      <c r="E15" s="2">
        <f t="shared" ref="E15:E19" si="7">+B15*12</f>
        <v>1416000</v>
      </c>
      <c r="H15" s="2">
        <f t="shared" ref="H15:H32" si="8">+E15*0.02</f>
        <v>28320</v>
      </c>
      <c r="J15" s="2">
        <v>96000</v>
      </c>
      <c r="O15" s="2">
        <f t="shared" ref="O15:O20" si="9">+E15+F15+G15+H15+I15+J15+K15+L15+M15+N15</f>
        <v>1540320</v>
      </c>
      <c r="P15" s="5">
        <f t="shared" si="4"/>
        <v>415886.4</v>
      </c>
      <c r="Q15" s="2">
        <v>20000</v>
      </c>
      <c r="BA15" s="5"/>
    </row>
    <row r="16" spans="1:53">
      <c r="A16" s="2" t="s">
        <v>54</v>
      </c>
      <c r="B16" s="2">
        <v>118000</v>
      </c>
      <c r="E16" s="2">
        <f t="shared" si="7"/>
        <v>1416000</v>
      </c>
      <c r="H16" s="2">
        <f t="shared" si="8"/>
        <v>28320</v>
      </c>
      <c r="J16" s="2">
        <v>96000</v>
      </c>
      <c r="O16" s="2">
        <f t="shared" si="9"/>
        <v>1540320</v>
      </c>
      <c r="P16" s="5">
        <f t="shared" si="4"/>
        <v>415886.4</v>
      </c>
      <c r="Q16" s="2">
        <v>20000</v>
      </c>
      <c r="BA16" s="5"/>
    </row>
    <row r="17" spans="1:53">
      <c r="A17" s="2" t="s">
        <v>55</v>
      </c>
      <c r="B17" s="2">
        <v>118000</v>
      </c>
      <c r="E17" s="2">
        <f t="shared" si="7"/>
        <v>1416000</v>
      </c>
      <c r="H17" s="2">
        <f t="shared" si="8"/>
        <v>28320</v>
      </c>
      <c r="J17" s="2">
        <v>96000</v>
      </c>
      <c r="O17" s="2">
        <f t="shared" si="9"/>
        <v>1540320</v>
      </c>
      <c r="P17" s="5">
        <f t="shared" si="4"/>
        <v>415886.4</v>
      </c>
      <c r="Q17" s="2">
        <v>20000</v>
      </c>
      <c r="BA17" s="5"/>
    </row>
    <row r="18" spans="1:53">
      <c r="A18" s="2" t="s">
        <v>56</v>
      </c>
      <c r="B18" s="2">
        <v>118000</v>
      </c>
      <c r="E18" s="2">
        <f t="shared" si="7"/>
        <v>1416000</v>
      </c>
      <c r="H18" s="2">
        <f t="shared" si="8"/>
        <v>28320</v>
      </c>
      <c r="J18" s="2">
        <v>96000</v>
      </c>
      <c r="O18" s="2">
        <f t="shared" si="9"/>
        <v>1540320</v>
      </c>
      <c r="P18" s="5">
        <f t="shared" si="4"/>
        <v>415886.4</v>
      </c>
      <c r="Q18" s="2">
        <v>20000</v>
      </c>
      <c r="BA18" s="5"/>
    </row>
    <row r="19" spans="1:53">
      <c r="A19" s="2" t="s">
        <v>57</v>
      </c>
      <c r="B19" s="2">
        <v>59750</v>
      </c>
      <c r="E19" s="2">
        <f t="shared" si="7"/>
        <v>717000</v>
      </c>
      <c r="H19" s="2">
        <f t="shared" si="8"/>
        <v>14340</v>
      </c>
      <c r="J19" s="2">
        <v>96000</v>
      </c>
      <c r="O19" s="2">
        <f t="shared" si="9"/>
        <v>827340</v>
      </c>
      <c r="P19" s="5">
        <f t="shared" si="4"/>
        <v>223381.80000000002</v>
      </c>
      <c r="Q19" s="2">
        <v>20000</v>
      </c>
      <c r="BA19" s="5"/>
    </row>
    <row r="20" spans="1:53" s="3" customFormat="1">
      <c r="A20" s="3" t="s">
        <v>58</v>
      </c>
      <c r="E20" s="3">
        <f>+E14+E15+E16+E17+E18+E19</f>
        <v>7953000</v>
      </c>
      <c r="F20" s="3">
        <f>+F13+F14+F15+F16+F17+F18+F19</f>
        <v>4638000</v>
      </c>
      <c r="H20" s="3">
        <f>+H13+H14+H15+H16+H17+H18+H19</f>
        <v>251820</v>
      </c>
      <c r="J20" s="3">
        <f>+J13+J14+J15+J16+J17+J18+J19</f>
        <v>576000</v>
      </c>
      <c r="K20" s="3">
        <f t="shared" ref="K20:L20" si="10">+K13+K14+K15+K16+K17+K18+K19</f>
        <v>200000</v>
      </c>
      <c r="L20" s="3">
        <f t="shared" si="10"/>
        <v>950000</v>
      </c>
      <c r="M20" s="3">
        <f>+M13+M14+M15+M16+M17+M18+M19</f>
        <v>0</v>
      </c>
      <c r="N20" s="3">
        <f t="shared" ref="N20" si="11">+N13+N14+N15+N16+N17+N18+N19</f>
        <v>2640000</v>
      </c>
      <c r="O20" s="3">
        <f t="shared" si="9"/>
        <v>17208820</v>
      </c>
      <c r="P20" s="4">
        <f t="shared" si="4"/>
        <v>4646381.4000000004</v>
      </c>
      <c r="Q20" s="3">
        <f>+Q13+Q14+Q15+Q16+Q17+Q18+Q19</f>
        <v>181000</v>
      </c>
      <c r="T20" s="3">
        <v>500000</v>
      </c>
      <c r="V20" s="3">
        <v>250000</v>
      </c>
      <c r="W20" s="3">
        <v>1600000</v>
      </c>
      <c r="X20" s="3">
        <v>144000</v>
      </c>
      <c r="Z20" s="3">
        <v>100000</v>
      </c>
      <c r="AA20" s="3">
        <v>100000</v>
      </c>
      <c r="AC20" s="3">
        <v>3000000</v>
      </c>
      <c r="AD20" s="3">
        <v>850000</v>
      </c>
      <c r="AE20" s="3">
        <v>4300000</v>
      </c>
      <c r="AF20" s="3">
        <v>100000</v>
      </c>
      <c r="AG20" s="3">
        <v>1200000</v>
      </c>
      <c r="AH20" s="3">
        <v>480000</v>
      </c>
      <c r="AI20" s="3">
        <v>150000</v>
      </c>
      <c r="AJ20" s="3">
        <v>2000000</v>
      </c>
      <c r="AK20" s="3">
        <v>15000000</v>
      </c>
      <c r="AL20" s="3">
        <v>500000</v>
      </c>
      <c r="AM20" s="3">
        <v>70000</v>
      </c>
      <c r="AN20" s="3">
        <v>5000000</v>
      </c>
      <c r="AP20" s="3">
        <v>200000</v>
      </c>
      <c r="AR20" s="3">
        <v>150000</v>
      </c>
      <c r="AS20" s="3">
        <v>1300000</v>
      </c>
      <c r="BA20" s="4">
        <f>+AS20+AR20+AP20+AN20+AM20+AL20+AK20+AJ20+AI20+AH20+AG20+AF20+AE20+AD20+AC20+AA20+Z20+X20+W20+V20+Q20+P20+O20</f>
        <v>58530201.399999999</v>
      </c>
    </row>
    <row r="21" spans="1:53" s="3" customFormat="1">
      <c r="A21" s="3" t="s">
        <v>59</v>
      </c>
      <c r="C21" s="3">
        <v>123955000</v>
      </c>
      <c r="H21" s="3">
        <f t="shared" si="8"/>
        <v>0</v>
      </c>
      <c r="BA21" s="4">
        <v>123955000</v>
      </c>
    </row>
    <row r="22" spans="1:53" s="3" customFormat="1">
      <c r="A22" s="3" t="s">
        <v>60</v>
      </c>
      <c r="H22" s="3">
        <f t="shared" si="8"/>
        <v>0</v>
      </c>
      <c r="BA22" s="4">
        <f t="shared" si="1"/>
        <v>0</v>
      </c>
    </row>
    <row r="23" spans="1:53">
      <c r="A23" s="2" t="s">
        <v>61</v>
      </c>
      <c r="B23" s="2">
        <v>267500</v>
      </c>
      <c r="E23" s="2">
        <f>+B23*12</f>
        <v>3210000</v>
      </c>
      <c r="H23" s="2">
        <f t="shared" si="8"/>
        <v>64200</v>
      </c>
      <c r="J23" s="2">
        <v>96000</v>
      </c>
      <c r="L23" s="2">
        <v>90000</v>
      </c>
      <c r="O23" s="2">
        <f>+E23+H23+J23+L23</f>
        <v>3460200</v>
      </c>
      <c r="P23" s="2">
        <f>+O23*0.27</f>
        <v>934254.00000000012</v>
      </c>
      <c r="Q23" s="2">
        <v>20000</v>
      </c>
      <c r="BA23" s="5">
        <f t="shared" si="1"/>
        <v>4414454</v>
      </c>
    </row>
    <row r="24" spans="1:53">
      <c r="A24" s="2" t="s">
        <v>62</v>
      </c>
      <c r="B24" s="2">
        <v>125000</v>
      </c>
      <c r="E24" s="2">
        <f>+B24*12</f>
        <v>1500000</v>
      </c>
      <c r="H24" s="2">
        <f t="shared" si="8"/>
        <v>30000</v>
      </c>
      <c r="J24" s="2">
        <v>96000</v>
      </c>
      <c r="O24" s="2">
        <f>+E24+H24+J24+L24</f>
        <v>1626000</v>
      </c>
      <c r="P24" s="2">
        <f>+O24*0.27</f>
        <v>439020</v>
      </c>
      <c r="Q24" s="2">
        <v>20000</v>
      </c>
      <c r="BA24" s="5">
        <f t="shared" si="1"/>
        <v>2085020</v>
      </c>
    </row>
    <row r="25" spans="1:53" s="3" customFormat="1">
      <c r="A25" s="3" t="s">
        <v>63</v>
      </c>
      <c r="E25" s="3">
        <f>+E23+E24</f>
        <v>4710000</v>
      </c>
      <c r="H25" s="3">
        <f t="shared" si="8"/>
        <v>94200</v>
      </c>
      <c r="J25" s="3">
        <f>+J23+J24</f>
        <v>192000</v>
      </c>
      <c r="L25" s="3">
        <f>+L23+L24</f>
        <v>90000</v>
      </c>
      <c r="O25" s="3">
        <f>+O23+O24</f>
        <v>5086200</v>
      </c>
      <c r="P25" s="3">
        <f>+P23+P24</f>
        <v>1373274</v>
      </c>
      <c r="Q25" s="3">
        <f>+Q23+Q24</f>
        <v>40000</v>
      </c>
      <c r="S25" s="3">
        <v>50000</v>
      </c>
      <c r="U25" s="3">
        <v>20000</v>
      </c>
      <c r="V25" s="3">
        <v>20000</v>
      </c>
      <c r="AD25" s="3">
        <v>150000</v>
      </c>
      <c r="AG25" s="3">
        <v>400000</v>
      </c>
      <c r="AH25" s="3">
        <v>100000</v>
      </c>
      <c r="AI25" s="3">
        <v>50000</v>
      </c>
      <c r="AK25" s="3">
        <v>4500000</v>
      </c>
      <c r="AM25" s="3">
        <v>10000</v>
      </c>
      <c r="AN25" s="3">
        <v>200000</v>
      </c>
      <c r="AR25" s="3">
        <v>40000</v>
      </c>
      <c r="BA25" s="4">
        <f t="shared" si="1"/>
        <v>12039474</v>
      </c>
    </row>
    <row r="26" spans="1:53">
      <c r="A26" s="2" t="s">
        <v>64</v>
      </c>
      <c r="B26" s="2">
        <v>153700</v>
      </c>
      <c r="E26" s="2">
        <f>+B26*12</f>
        <v>1844400</v>
      </c>
      <c r="H26" s="2">
        <f t="shared" si="8"/>
        <v>36888</v>
      </c>
      <c r="J26" s="2">
        <v>96000</v>
      </c>
      <c r="O26" s="3">
        <f>+E26+H26+J26</f>
        <v>1977288</v>
      </c>
      <c r="P26" s="5">
        <f>+O26*0.27</f>
        <v>533867.76</v>
      </c>
      <c r="Q26" s="2">
        <v>20000</v>
      </c>
      <c r="BA26" s="5">
        <f t="shared" si="1"/>
        <v>2531155.7599999998</v>
      </c>
    </row>
    <row r="27" spans="1:53" s="3" customFormat="1">
      <c r="A27" s="3" t="s">
        <v>65</v>
      </c>
      <c r="E27" s="3">
        <f>+E26</f>
        <v>1844400</v>
      </c>
      <c r="H27" s="3">
        <f t="shared" si="8"/>
        <v>36888</v>
      </c>
      <c r="J27" s="3">
        <f>+J26</f>
        <v>96000</v>
      </c>
      <c r="O27" s="3">
        <f>+E27+H27+J27</f>
        <v>1977288</v>
      </c>
      <c r="P27" s="4">
        <f>+O27*0.27</f>
        <v>533867.76</v>
      </c>
      <c r="Q27" s="3">
        <f>+Q26</f>
        <v>20000</v>
      </c>
      <c r="S27" s="3">
        <v>20000</v>
      </c>
      <c r="T27" s="3">
        <v>50000</v>
      </c>
      <c r="U27" s="3">
        <v>10000</v>
      </c>
      <c r="V27" s="3">
        <v>10000</v>
      </c>
      <c r="Z27" s="3">
        <v>50000</v>
      </c>
      <c r="AC27" s="3">
        <v>50000</v>
      </c>
      <c r="AD27" s="3">
        <v>70000</v>
      </c>
      <c r="AG27" s="3">
        <v>400000</v>
      </c>
      <c r="AH27" s="3">
        <v>100000</v>
      </c>
      <c r="AI27" s="3">
        <v>50000</v>
      </c>
      <c r="AK27" s="3">
        <v>250000</v>
      </c>
      <c r="AM27" s="3">
        <v>10000</v>
      </c>
      <c r="AN27" s="3">
        <v>270000</v>
      </c>
      <c r="AO27" s="3">
        <v>10000</v>
      </c>
      <c r="AR27" s="3">
        <v>20000</v>
      </c>
      <c r="BA27" s="4">
        <f t="shared" si="1"/>
        <v>3901155.76</v>
      </c>
    </row>
    <row r="28" spans="1:53">
      <c r="A28" s="2" t="s">
        <v>66</v>
      </c>
      <c r="B28" s="2">
        <v>118000</v>
      </c>
      <c r="E28" s="2">
        <f>+B28*12</f>
        <v>1416000</v>
      </c>
      <c r="H28" s="2">
        <f t="shared" si="8"/>
        <v>28320</v>
      </c>
      <c r="J28" s="2">
        <v>96000</v>
      </c>
      <c r="O28" s="6">
        <f t="shared" ref="O28:O29" si="12">+E28+H28+J28</f>
        <v>1540320</v>
      </c>
      <c r="P28" s="4">
        <f t="shared" ref="P28:P32" si="13">+O28*0.27</f>
        <v>415886.4</v>
      </c>
      <c r="Q28" s="2">
        <v>20000</v>
      </c>
      <c r="BA28" s="5">
        <f t="shared" si="1"/>
        <v>1976206.4</v>
      </c>
    </row>
    <row r="29" spans="1:53">
      <c r="A29" s="2" t="s">
        <v>67</v>
      </c>
      <c r="B29" s="2">
        <v>101500</v>
      </c>
      <c r="E29" s="2">
        <f>+B29*12</f>
        <v>1218000</v>
      </c>
      <c r="H29" s="2">
        <f t="shared" si="8"/>
        <v>24360</v>
      </c>
      <c r="J29" s="6">
        <v>96000</v>
      </c>
      <c r="O29" s="6">
        <f t="shared" si="12"/>
        <v>1338360</v>
      </c>
      <c r="P29" s="4">
        <f t="shared" si="13"/>
        <v>361357.2</v>
      </c>
      <c r="Q29" s="6">
        <v>20000</v>
      </c>
      <c r="BA29" s="5">
        <f t="shared" si="1"/>
        <v>1719717.2</v>
      </c>
    </row>
    <row r="30" spans="1:53" s="3" customFormat="1">
      <c r="A30" s="3" t="s">
        <v>68</v>
      </c>
      <c r="E30" s="3">
        <f>+E28+E29</f>
        <v>2634000</v>
      </c>
      <c r="H30" s="3">
        <f t="shared" si="8"/>
        <v>52680</v>
      </c>
      <c r="J30" s="3">
        <f>+J28+J29</f>
        <v>192000</v>
      </c>
      <c r="O30" s="3">
        <f>+E30+H30+J30</f>
        <v>2878680</v>
      </c>
      <c r="P30" s="4">
        <f t="shared" si="13"/>
        <v>777243.60000000009</v>
      </c>
      <c r="Q30" s="3">
        <f>+Q28+Q29</f>
        <v>40000</v>
      </c>
      <c r="T30" s="3">
        <v>100000</v>
      </c>
      <c r="U30" s="3">
        <v>10000</v>
      </c>
      <c r="AC30" s="3">
        <v>100000</v>
      </c>
      <c r="AD30" s="3">
        <v>150000</v>
      </c>
      <c r="AG30" s="3">
        <v>750000</v>
      </c>
      <c r="AH30" s="3">
        <v>300000</v>
      </c>
      <c r="AI30" s="3">
        <v>10000</v>
      </c>
      <c r="AK30" s="3">
        <v>50000</v>
      </c>
      <c r="AM30" s="3">
        <v>50000</v>
      </c>
      <c r="AN30" s="3">
        <v>400000</v>
      </c>
      <c r="AR30" s="3">
        <v>30000</v>
      </c>
      <c r="BA30" s="4">
        <f t="shared" si="1"/>
        <v>5645923.5999999996</v>
      </c>
    </row>
    <row r="31" spans="1:53">
      <c r="A31" s="2" t="s">
        <v>69</v>
      </c>
      <c r="B31" s="2">
        <v>118000</v>
      </c>
      <c r="E31" s="2">
        <f>+B31*12</f>
        <v>1416000</v>
      </c>
      <c r="H31" s="2">
        <f t="shared" si="8"/>
        <v>28320</v>
      </c>
      <c r="J31" s="6">
        <v>96000</v>
      </c>
      <c r="O31" s="6">
        <f>+E31+H31+J31</f>
        <v>1540320</v>
      </c>
      <c r="P31" s="7">
        <f t="shared" si="13"/>
        <v>415886.4</v>
      </c>
      <c r="Q31" s="6">
        <v>20000</v>
      </c>
      <c r="BA31" s="5">
        <f t="shared" si="1"/>
        <v>1976206.4</v>
      </c>
    </row>
    <row r="32" spans="1:53" s="3" customFormat="1">
      <c r="A32" s="3" t="s">
        <v>70</v>
      </c>
      <c r="E32" s="3">
        <f>+E31</f>
        <v>1416000</v>
      </c>
      <c r="H32" s="3">
        <f t="shared" si="8"/>
        <v>28320</v>
      </c>
      <c r="J32" s="3">
        <f>+J31</f>
        <v>96000</v>
      </c>
      <c r="O32" s="6">
        <f>+E32+H32+J32</f>
        <v>1540320</v>
      </c>
      <c r="P32" s="7">
        <f t="shared" si="13"/>
        <v>415886.4</v>
      </c>
      <c r="Q32" s="3">
        <f>+Q31</f>
        <v>20000</v>
      </c>
      <c r="AC32" s="3">
        <v>30000</v>
      </c>
      <c r="AD32" s="3">
        <v>60000</v>
      </c>
      <c r="AG32" s="3">
        <v>600000</v>
      </c>
      <c r="AH32" s="3">
        <v>300000</v>
      </c>
      <c r="AI32" s="3">
        <v>30000</v>
      </c>
      <c r="AK32" s="3">
        <v>200000</v>
      </c>
      <c r="AN32" s="3">
        <v>200000</v>
      </c>
      <c r="AR32" s="3">
        <v>20000</v>
      </c>
      <c r="BA32" s="4">
        <f t="shared" si="1"/>
        <v>3416206.4</v>
      </c>
    </row>
    <row r="33" spans="1:53" s="3" customFormat="1">
      <c r="A33" s="3" t="s">
        <v>71</v>
      </c>
      <c r="AT33" s="3">
        <v>5400000</v>
      </c>
      <c r="AU33" s="3">
        <v>23500000</v>
      </c>
      <c r="BA33" s="4">
        <f t="shared" si="1"/>
        <v>28900000</v>
      </c>
    </row>
    <row r="34" spans="1:53" s="3" customFormat="1">
      <c r="A34" s="3" t="s">
        <v>72</v>
      </c>
      <c r="AV34" s="3">
        <v>5200000</v>
      </c>
      <c r="BA34" s="4">
        <f t="shared" si="1"/>
        <v>5200000</v>
      </c>
    </row>
    <row r="35" spans="1:53" s="3" customFormat="1">
      <c r="A35" s="3" t="s">
        <v>73</v>
      </c>
      <c r="BA35" s="4">
        <f t="shared" si="1"/>
        <v>0</v>
      </c>
    </row>
    <row r="36" spans="1:53" s="3" customFormat="1">
      <c r="A36" s="3" t="s">
        <v>74</v>
      </c>
      <c r="AW36" s="3">
        <v>500000</v>
      </c>
      <c r="AX36" s="3">
        <v>600000</v>
      </c>
      <c r="BA36" s="4">
        <f t="shared" si="1"/>
        <v>1100000</v>
      </c>
    </row>
    <row r="37" spans="1:53" s="3" customFormat="1">
      <c r="A37" s="3" t="s">
        <v>75</v>
      </c>
      <c r="BA37" s="4">
        <f t="shared" si="1"/>
        <v>0</v>
      </c>
    </row>
    <row r="38" spans="1:53" s="3" customFormat="1">
      <c r="A38" s="3" t="s">
        <v>76</v>
      </c>
      <c r="AY38" s="3">
        <v>250000</v>
      </c>
      <c r="AZ38" s="3">
        <v>150000</v>
      </c>
      <c r="BA38" s="4">
        <f t="shared" si="1"/>
        <v>400000</v>
      </c>
    </row>
    <row r="39" spans="1:53" s="3" customFormat="1">
      <c r="A39" s="3" t="s">
        <v>77</v>
      </c>
      <c r="AK39" s="3">
        <v>3900000</v>
      </c>
      <c r="BA39" s="4">
        <f t="shared" si="1"/>
        <v>3900000</v>
      </c>
    </row>
    <row r="40" spans="1:53" s="3" customFormat="1">
      <c r="A40" s="3" t="s">
        <v>78</v>
      </c>
      <c r="AK40" s="3">
        <v>5500000</v>
      </c>
      <c r="BA40" s="4">
        <f t="shared" si="1"/>
        <v>5500000</v>
      </c>
    </row>
    <row r="41" spans="1:53" s="3" customFormat="1">
      <c r="A41" s="3" t="s">
        <v>79</v>
      </c>
      <c r="I41" s="3">
        <v>7100000</v>
      </c>
      <c r="O41" s="3">
        <f>+I41</f>
        <v>7100000</v>
      </c>
      <c r="BA41" s="4">
        <f t="shared" si="1"/>
        <v>7100000</v>
      </c>
    </row>
    <row r="42" spans="1:53" s="3" customFormat="1">
      <c r="A42" s="3" t="s">
        <v>80</v>
      </c>
      <c r="AH42" s="3">
        <v>100000</v>
      </c>
      <c r="AK42" s="3">
        <v>350000</v>
      </c>
      <c r="AN42" s="3">
        <v>100000</v>
      </c>
      <c r="BA42" s="4">
        <f t="shared" si="1"/>
        <v>550000</v>
      </c>
    </row>
    <row r="43" spans="1:53">
      <c r="BA43" s="5">
        <f t="shared" si="1"/>
        <v>0</v>
      </c>
    </row>
    <row r="44" spans="1:53" s="3" customFormat="1">
      <c r="A44" s="3" t="s">
        <v>81</v>
      </c>
      <c r="C44" s="3">
        <f>+C21</f>
        <v>123955000</v>
      </c>
      <c r="E44" s="3">
        <f>+E32+E30+E27+E25+E20+E11+E33+E34+E35+E36+E37+E38+E39+E40+E41+E42</f>
        <v>25589400</v>
      </c>
      <c r="F44" s="3">
        <f t="shared" ref="F44:AZ44" si="14">+F32+F30+F27+F25+F20+F11+F33+F34+F35+F36+F37+F38+F39+F40+F41+F42</f>
        <v>4638000</v>
      </c>
      <c r="G44" s="3">
        <v>210000</v>
      </c>
      <c r="H44" s="3">
        <f t="shared" si="14"/>
        <v>604548</v>
      </c>
      <c r="I44" s="3">
        <f t="shared" si="14"/>
        <v>7100000</v>
      </c>
      <c r="J44" s="3">
        <f t="shared" si="14"/>
        <v>1902000</v>
      </c>
      <c r="K44" s="3">
        <f t="shared" si="14"/>
        <v>200000</v>
      </c>
      <c r="L44" s="3">
        <f t="shared" si="14"/>
        <v>1040000</v>
      </c>
      <c r="M44" s="3">
        <v>1100000</v>
      </c>
      <c r="N44" s="3">
        <f t="shared" si="14"/>
        <v>2640000</v>
      </c>
      <c r="O44" s="3">
        <f t="shared" si="14"/>
        <v>43713948</v>
      </c>
      <c r="P44" s="3">
        <f t="shared" si="14"/>
        <v>9885765.9600000009</v>
      </c>
      <c r="Q44" s="3">
        <f t="shared" si="14"/>
        <v>501000</v>
      </c>
      <c r="R44" s="3">
        <f t="shared" si="14"/>
        <v>16500000</v>
      </c>
      <c r="S44" s="3">
        <f t="shared" si="14"/>
        <v>70000</v>
      </c>
      <c r="T44" s="3">
        <f t="shared" si="14"/>
        <v>700000</v>
      </c>
      <c r="U44" s="3">
        <f t="shared" si="14"/>
        <v>40000</v>
      </c>
      <c r="V44" s="3">
        <f t="shared" si="14"/>
        <v>290000</v>
      </c>
      <c r="W44" s="3">
        <f t="shared" si="14"/>
        <v>1600000</v>
      </c>
      <c r="X44" s="3">
        <f t="shared" si="14"/>
        <v>144000</v>
      </c>
      <c r="Y44" s="3">
        <f t="shared" si="14"/>
        <v>0</v>
      </c>
      <c r="Z44" s="3">
        <f t="shared" si="14"/>
        <v>150000</v>
      </c>
      <c r="AA44" s="3">
        <f t="shared" si="14"/>
        <v>100000</v>
      </c>
      <c r="AB44" s="3">
        <f t="shared" si="14"/>
        <v>0</v>
      </c>
      <c r="AC44" s="3">
        <f t="shared" si="14"/>
        <v>4380000</v>
      </c>
      <c r="AD44" s="3">
        <f t="shared" si="14"/>
        <v>1310000</v>
      </c>
      <c r="AE44" s="3">
        <f t="shared" si="14"/>
        <v>4300000</v>
      </c>
      <c r="AF44" s="3">
        <f t="shared" si="14"/>
        <v>100000</v>
      </c>
      <c r="AG44" s="3">
        <f t="shared" si="14"/>
        <v>5350000</v>
      </c>
      <c r="AH44" s="3">
        <f t="shared" si="14"/>
        <v>1630000</v>
      </c>
      <c r="AI44" s="3">
        <f t="shared" si="14"/>
        <v>790000</v>
      </c>
      <c r="AJ44" s="3">
        <f t="shared" si="14"/>
        <v>2500000</v>
      </c>
      <c r="AK44" s="3">
        <f t="shared" si="14"/>
        <v>29950000</v>
      </c>
      <c r="AL44" s="3">
        <f t="shared" si="14"/>
        <v>500000</v>
      </c>
      <c r="AM44" s="3">
        <f t="shared" si="14"/>
        <v>1140000</v>
      </c>
      <c r="AN44" s="3">
        <f t="shared" si="14"/>
        <v>11170000</v>
      </c>
      <c r="AO44" s="3">
        <f t="shared" si="14"/>
        <v>10000</v>
      </c>
      <c r="AP44" s="3">
        <f t="shared" si="14"/>
        <v>200000</v>
      </c>
      <c r="AQ44" s="3">
        <f t="shared" si="14"/>
        <v>0</v>
      </c>
      <c r="AR44" s="3">
        <f t="shared" si="14"/>
        <v>460000</v>
      </c>
      <c r="AS44" s="3">
        <f t="shared" si="14"/>
        <v>1300000</v>
      </c>
      <c r="AT44" s="3">
        <f t="shared" si="14"/>
        <v>5400000</v>
      </c>
      <c r="AU44" s="3">
        <f t="shared" si="14"/>
        <v>23500000</v>
      </c>
      <c r="AV44" s="3">
        <f t="shared" si="14"/>
        <v>5200000</v>
      </c>
      <c r="AW44" s="3">
        <f t="shared" si="14"/>
        <v>500000</v>
      </c>
      <c r="AX44" s="3">
        <f t="shared" si="14"/>
        <v>600000</v>
      </c>
      <c r="AY44" s="3">
        <f t="shared" si="14"/>
        <v>250000</v>
      </c>
      <c r="AZ44" s="3">
        <f t="shared" si="14"/>
        <v>150000</v>
      </c>
      <c r="BA44" s="4">
        <f>+BA42+BA41+BA40+BA39+BA38+BA37+BA36+BA35+BA34+BA33+BA32+BA30+BA27+BA25+BA21+BA20+BA12+BA11</f>
        <v>301649713.95999998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2"/>
  <sheetViews>
    <sheetView view="pageLayout" zoomScaleNormal="100" workbookViewId="0">
      <selection activeCell="C2" sqref="C2"/>
    </sheetView>
  </sheetViews>
  <sheetFormatPr defaultRowHeight="15"/>
  <cols>
    <col min="1" max="1" width="9.7109375" style="2" customWidth="1"/>
    <col min="2" max="2" width="43" style="2" customWidth="1"/>
    <col min="3" max="3" width="9.140625" style="2" customWidth="1"/>
    <col min="4" max="4" width="8" style="2" customWidth="1"/>
    <col min="5" max="16384" width="9.140625" style="2"/>
  </cols>
  <sheetData>
    <row r="1" spans="1:5" s="1" customFormat="1" ht="30">
      <c r="A1" s="1" t="s">
        <v>94</v>
      </c>
      <c r="B1" s="1" t="s">
        <v>95</v>
      </c>
      <c r="C1" s="11" t="s">
        <v>96</v>
      </c>
      <c r="D1" s="11" t="s">
        <v>222</v>
      </c>
      <c r="E1" s="11" t="s">
        <v>122</v>
      </c>
    </row>
    <row r="2" spans="1:5">
      <c r="A2" s="2">
        <v>46423</v>
      </c>
      <c r="B2" s="2" t="s">
        <v>97</v>
      </c>
      <c r="C2" s="2">
        <v>10000</v>
      </c>
      <c r="D2" s="2">
        <v>14019</v>
      </c>
      <c r="E2" s="2">
        <v>10800</v>
      </c>
    </row>
    <row r="3" spans="1:5">
      <c r="A3" s="2">
        <v>46424</v>
      </c>
      <c r="B3" s="2" t="s">
        <v>98</v>
      </c>
      <c r="C3" s="2">
        <v>7500</v>
      </c>
      <c r="D3" s="2">
        <v>6883</v>
      </c>
      <c r="E3" s="2">
        <v>7000</v>
      </c>
    </row>
    <row r="4" spans="1:5">
      <c r="A4" s="2">
        <v>46425</v>
      </c>
      <c r="B4" s="2" t="s">
        <v>99</v>
      </c>
      <c r="C4" s="2">
        <v>37256</v>
      </c>
      <c r="D4" s="2">
        <v>29371</v>
      </c>
      <c r="E4" s="2">
        <v>38733</v>
      </c>
    </row>
    <row r="5" spans="1:5">
      <c r="A5" s="2">
        <v>465214</v>
      </c>
      <c r="B5" s="2" t="s">
        <v>100</v>
      </c>
      <c r="C5" s="2">
        <v>45705</v>
      </c>
      <c r="D5" s="2">
        <v>46039</v>
      </c>
      <c r="E5" s="2">
        <v>45991</v>
      </c>
    </row>
    <row r="6" spans="1:5" s="3" customFormat="1">
      <c r="A6" s="3">
        <v>46</v>
      </c>
      <c r="B6" s="3" t="s">
        <v>101</v>
      </c>
      <c r="C6" s="3">
        <v>100461</v>
      </c>
      <c r="D6" s="3">
        <f>+D2+D3+D4+D5</f>
        <v>96312</v>
      </c>
      <c r="E6" s="3">
        <f>+E2+E3+E4+E5</f>
        <v>102524</v>
      </c>
    </row>
    <row r="7" spans="1:5">
      <c r="A7" s="2">
        <v>91121</v>
      </c>
      <c r="B7" s="2" t="s">
        <v>102</v>
      </c>
      <c r="C7" s="2">
        <v>100</v>
      </c>
      <c r="D7" s="2">
        <v>21</v>
      </c>
      <c r="E7" s="2">
        <v>100</v>
      </c>
    </row>
    <row r="8" spans="1:5">
      <c r="A8" s="2">
        <v>91123</v>
      </c>
      <c r="B8" s="2" t="s">
        <v>103</v>
      </c>
      <c r="C8" s="2">
        <v>20</v>
      </c>
      <c r="D8" s="2">
        <v>115</v>
      </c>
      <c r="E8" s="2">
        <v>100</v>
      </c>
    </row>
    <row r="9" spans="1:5">
      <c r="A9" s="2">
        <v>91222</v>
      </c>
      <c r="B9" s="2" t="s">
        <v>104</v>
      </c>
      <c r="C9" s="2">
        <v>450</v>
      </c>
      <c r="D9" s="2">
        <v>785</v>
      </c>
      <c r="E9" s="2">
        <v>800</v>
      </c>
    </row>
    <row r="10" spans="1:5">
      <c r="A10" s="2">
        <v>91229</v>
      </c>
      <c r="B10" s="2" t="s">
        <v>105</v>
      </c>
      <c r="C10" s="2">
        <v>100</v>
      </c>
      <c r="D10" s="2">
        <v>386</v>
      </c>
      <c r="E10" s="2">
        <v>400</v>
      </c>
    </row>
    <row r="11" spans="1:5">
      <c r="A11" s="2">
        <v>91321</v>
      </c>
      <c r="B11" s="2" t="s">
        <v>106</v>
      </c>
      <c r="C11" s="2">
        <v>800</v>
      </c>
      <c r="D11" s="2">
        <v>1136</v>
      </c>
      <c r="E11" s="2">
        <v>1200</v>
      </c>
    </row>
    <row r="12" spans="1:5">
      <c r="A12" s="2">
        <v>91322</v>
      </c>
      <c r="B12" s="2" t="s">
        <v>107</v>
      </c>
      <c r="C12" s="2">
        <v>14250</v>
      </c>
      <c r="D12" s="2">
        <v>15281</v>
      </c>
      <c r="E12" s="2">
        <v>15300</v>
      </c>
    </row>
    <row r="13" spans="1:5">
      <c r="A13" s="2">
        <v>9162411</v>
      </c>
      <c r="B13" s="2" t="s">
        <v>108</v>
      </c>
      <c r="C13" s="2">
        <v>300</v>
      </c>
      <c r="D13" s="2">
        <v>444</v>
      </c>
      <c r="E13" s="2">
        <v>300</v>
      </c>
    </row>
    <row r="14" spans="1:5">
      <c r="A14" s="2">
        <v>91923</v>
      </c>
      <c r="B14" s="2" t="s">
        <v>109</v>
      </c>
      <c r="C14" s="2">
        <v>3700</v>
      </c>
      <c r="D14" s="2">
        <v>5086</v>
      </c>
      <c r="E14" s="2">
        <v>5000</v>
      </c>
    </row>
    <row r="15" spans="1:5" s="3" customFormat="1">
      <c r="A15" s="3">
        <v>91</v>
      </c>
      <c r="B15" s="3" t="s">
        <v>101</v>
      </c>
      <c r="C15" s="3">
        <v>19720</v>
      </c>
      <c r="D15" s="3">
        <f>+D7+D8+D9+D10+D11+D12+D13+D14</f>
        <v>23254</v>
      </c>
      <c r="E15" s="3">
        <f>+E7+E8+E9+E10+E11+E12+E13+E14</f>
        <v>23200</v>
      </c>
    </row>
    <row r="16" spans="1:5">
      <c r="A16" s="2">
        <v>92224</v>
      </c>
      <c r="B16" s="2" t="s">
        <v>110</v>
      </c>
      <c r="C16" s="2">
        <v>8000</v>
      </c>
      <c r="D16" s="2">
        <v>7951</v>
      </c>
      <c r="E16" s="2">
        <v>8000</v>
      </c>
    </row>
    <row r="17" spans="1:5">
      <c r="A17" s="2">
        <v>922271</v>
      </c>
      <c r="B17" s="2" t="s">
        <v>111</v>
      </c>
      <c r="C17" s="2">
        <v>40000</v>
      </c>
      <c r="D17" s="2">
        <v>55315</v>
      </c>
      <c r="E17" s="2">
        <v>40000</v>
      </c>
    </row>
    <row r="18" spans="1:5">
      <c r="A18" s="2">
        <v>922281</v>
      </c>
      <c r="B18" s="2" t="s">
        <v>112</v>
      </c>
      <c r="C18" s="2">
        <v>500</v>
      </c>
      <c r="D18" s="2">
        <v>274</v>
      </c>
      <c r="E18" s="2">
        <v>500</v>
      </c>
    </row>
    <row r="19" spans="1:5">
      <c r="A19" s="2">
        <v>922282</v>
      </c>
      <c r="B19" s="2" t="s">
        <v>113</v>
      </c>
      <c r="C19" s="2">
        <v>100</v>
      </c>
      <c r="D19" s="2">
        <v>110</v>
      </c>
      <c r="E19" s="2">
        <v>100</v>
      </c>
    </row>
    <row r="20" spans="1:5" s="6" customFormat="1">
      <c r="A20" s="6">
        <v>92</v>
      </c>
      <c r="B20" s="6" t="s">
        <v>114</v>
      </c>
      <c r="C20" s="6">
        <v>92380</v>
      </c>
      <c r="D20" s="6">
        <v>106974</v>
      </c>
      <c r="E20" s="6">
        <v>147577</v>
      </c>
    </row>
    <row r="21" spans="1:5">
      <c r="A21" s="2">
        <v>92324</v>
      </c>
      <c r="B21" s="2" t="s">
        <v>115</v>
      </c>
      <c r="C21" s="2">
        <v>5400</v>
      </c>
      <c r="D21" s="2">
        <v>5098</v>
      </c>
      <c r="E21" s="2">
        <v>5400</v>
      </c>
    </row>
    <row r="22" spans="1:5">
      <c r="A22" s="2">
        <v>9262</v>
      </c>
      <c r="B22" s="2" t="s">
        <v>116</v>
      </c>
      <c r="C22" s="2">
        <v>2000</v>
      </c>
      <c r="D22" s="2">
        <v>2905</v>
      </c>
      <c r="E22" s="2">
        <v>2000</v>
      </c>
    </row>
    <row r="23" spans="1:5">
      <c r="A23" s="2">
        <v>92921</v>
      </c>
      <c r="B23" s="2" t="s">
        <v>117</v>
      </c>
      <c r="C23" s="2">
        <v>350</v>
      </c>
      <c r="D23" s="2">
        <v>197</v>
      </c>
      <c r="E23" s="2">
        <v>200</v>
      </c>
    </row>
    <row r="24" spans="1:5">
      <c r="A24" s="2">
        <v>92922</v>
      </c>
      <c r="B24" s="2" t="s">
        <v>118</v>
      </c>
      <c r="C24" s="2">
        <v>150</v>
      </c>
      <c r="D24" s="2">
        <v>10</v>
      </c>
      <c r="E24" s="2">
        <v>120</v>
      </c>
    </row>
    <row r="25" spans="1:5">
      <c r="A25" s="2">
        <v>92923</v>
      </c>
      <c r="B25" s="2" t="s">
        <v>105</v>
      </c>
      <c r="C25" s="2">
        <v>200</v>
      </c>
      <c r="D25" s="2">
        <v>386</v>
      </c>
      <c r="E25" s="2">
        <v>300</v>
      </c>
    </row>
    <row r="26" spans="1:5" s="3" customFormat="1">
      <c r="A26" s="3">
        <v>92</v>
      </c>
      <c r="B26" s="3" t="s">
        <v>101</v>
      </c>
      <c r="C26" s="3">
        <v>149080</v>
      </c>
      <c r="D26" s="3">
        <f>+D16+D17+D18+D19+D20+D21+D22+D23+D24+D25</f>
        <v>179220</v>
      </c>
      <c r="E26" s="3">
        <f>+E16+E17+E18+E19+E20+E21+E22+E23+E24+E25</f>
        <v>204197</v>
      </c>
    </row>
    <row r="27" spans="1:5">
      <c r="A27" s="2">
        <v>9422221</v>
      </c>
      <c r="B27" s="2" t="s">
        <v>119</v>
      </c>
      <c r="C27" s="2">
        <v>21100</v>
      </c>
      <c r="D27" s="2">
        <v>23539</v>
      </c>
      <c r="E27" s="2">
        <v>25100</v>
      </c>
    </row>
    <row r="28" spans="1:5" s="3" customFormat="1">
      <c r="A28" s="3">
        <v>94</v>
      </c>
      <c r="B28" s="3" t="s">
        <v>101</v>
      </c>
      <c r="C28" s="3">
        <v>21100</v>
      </c>
      <c r="D28" s="3">
        <f>+D27</f>
        <v>23539</v>
      </c>
      <c r="E28" s="3">
        <f>+E27</f>
        <v>25100</v>
      </c>
    </row>
    <row r="29" spans="1:5">
      <c r="A29" s="2">
        <v>98</v>
      </c>
      <c r="B29" s="2" t="s">
        <v>120</v>
      </c>
      <c r="C29" s="2">
        <v>53727</v>
      </c>
      <c r="D29" s="2">
        <v>53603</v>
      </c>
      <c r="E29" s="2">
        <v>25840</v>
      </c>
    </row>
    <row r="30" spans="1:5" s="3" customFormat="1">
      <c r="A30" s="3">
        <v>98</v>
      </c>
      <c r="B30" s="3" t="s">
        <v>101</v>
      </c>
      <c r="C30" s="3">
        <v>53727</v>
      </c>
      <c r="D30" s="3">
        <f>+D29</f>
        <v>53603</v>
      </c>
      <c r="E30" s="3">
        <f>+E29</f>
        <v>25840</v>
      </c>
    </row>
    <row r="31" spans="1:5" s="3" customFormat="1">
      <c r="B31" s="3" t="s">
        <v>206</v>
      </c>
      <c r="E31" s="3">
        <v>143751</v>
      </c>
    </row>
    <row r="32" spans="1:5" s="3" customFormat="1">
      <c r="B32" s="3" t="s">
        <v>121</v>
      </c>
      <c r="C32" s="3">
        <v>344088</v>
      </c>
      <c r="D32" s="3">
        <f>+D6+D15+D26+D28+D30</f>
        <v>375928</v>
      </c>
      <c r="E32" s="3">
        <f>+E6+E15+E26+E28+E30+E31</f>
        <v>524612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&amp;C&amp;U1. melléklet az 1/2014. (II.18) önkormányzati rendelethez&amp;U
Dunaszentgyörgy Község Önkormányzat 2014. évi költségvetési tervezete
Bevételek eFt-ban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91"/>
  <sheetViews>
    <sheetView view="pageLayout" zoomScaleNormal="100" workbookViewId="0">
      <selection activeCell="B93" sqref="B93"/>
    </sheetView>
  </sheetViews>
  <sheetFormatPr defaultRowHeight="15"/>
  <cols>
    <col min="1" max="1" width="9.140625" style="2"/>
    <col min="2" max="2" width="43" style="2" customWidth="1"/>
    <col min="3" max="3" width="9.5703125" style="2" customWidth="1"/>
    <col min="4" max="4" width="8.28515625" style="2" customWidth="1"/>
    <col min="5" max="5" width="10" style="2" customWidth="1"/>
    <col min="6" max="16384" width="9.140625" style="2"/>
  </cols>
  <sheetData>
    <row r="1" spans="1:5" s="1" customFormat="1" ht="30">
      <c r="A1" s="1" t="s">
        <v>123</v>
      </c>
      <c r="B1" s="1" t="s">
        <v>95</v>
      </c>
      <c r="C1" s="11" t="s">
        <v>124</v>
      </c>
      <c r="D1" s="11" t="s">
        <v>190</v>
      </c>
      <c r="E1" s="11" t="s">
        <v>191</v>
      </c>
    </row>
    <row r="2" spans="1:5">
      <c r="A2" s="2">
        <v>37121</v>
      </c>
      <c r="B2" s="2" t="s">
        <v>125</v>
      </c>
      <c r="C2" s="2">
        <v>103610</v>
      </c>
      <c r="D2" s="2">
        <v>98069</v>
      </c>
      <c r="E2" s="2">
        <v>123955</v>
      </c>
    </row>
    <row r="3" spans="1:5">
      <c r="A3" s="2">
        <v>38125</v>
      </c>
      <c r="B3" s="2" t="s">
        <v>126</v>
      </c>
      <c r="C3" s="2">
        <v>5500</v>
      </c>
      <c r="D3" s="2">
        <v>2755</v>
      </c>
      <c r="E3" s="2">
        <v>5500</v>
      </c>
    </row>
    <row r="4" spans="1:5">
      <c r="A4" s="2">
        <v>511212</v>
      </c>
      <c r="B4" s="2" t="s">
        <v>127</v>
      </c>
      <c r="C4" s="2">
        <v>4638</v>
      </c>
      <c r="D4" s="2">
        <v>4736</v>
      </c>
      <c r="E4" s="2">
        <v>4638</v>
      </c>
    </row>
    <row r="5" spans="1:5">
      <c r="A5" s="2">
        <v>511213</v>
      </c>
      <c r="B5" s="2" t="s">
        <v>128</v>
      </c>
      <c r="C5" s="2">
        <v>25431</v>
      </c>
      <c r="D5" s="2">
        <v>23264</v>
      </c>
      <c r="E5" s="2">
        <v>25600</v>
      </c>
    </row>
    <row r="6" spans="1:5">
      <c r="A6" s="2">
        <v>511253</v>
      </c>
      <c r="B6" s="2" t="s">
        <v>129</v>
      </c>
      <c r="C6" s="2">
        <v>190</v>
      </c>
      <c r="D6" s="2">
        <v>879</v>
      </c>
    </row>
    <row r="7" spans="1:5" s="3" customFormat="1">
      <c r="A7" s="3">
        <v>511</v>
      </c>
      <c r="B7" s="3" t="s">
        <v>101</v>
      </c>
      <c r="C7" s="3">
        <v>30259</v>
      </c>
      <c r="D7" s="3">
        <f>+D4+D5+D6</f>
        <v>28879</v>
      </c>
      <c r="E7" s="3">
        <f>+E4+E5+E6</f>
        <v>30238</v>
      </c>
    </row>
    <row r="8" spans="1:5">
      <c r="A8" s="2">
        <v>512212</v>
      </c>
      <c r="B8" s="2" t="s">
        <v>130</v>
      </c>
      <c r="C8" s="2">
        <v>96</v>
      </c>
      <c r="D8" s="2">
        <v>100</v>
      </c>
      <c r="E8" s="2">
        <v>96</v>
      </c>
    </row>
    <row r="9" spans="1:5">
      <c r="A9" s="2">
        <v>512213</v>
      </c>
      <c r="B9" s="2" t="s">
        <v>131</v>
      </c>
      <c r="C9" s="2">
        <v>632</v>
      </c>
      <c r="D9" s="2">
        <v>742</v>
      </c>
      <c r="E9" s="2">
        <v>650</v>
      </c>
    </row>
    <row r="10" spans="1:5" s="3" customFormat="1">
      <c r="A10" s="3">
        <v>512</v>
      </c>
      <c r="B10" s="3" t="s">
        <v>101</v>
      </c>
      <c r="C10" s="3">
        <v>728</v>
      </c>
      <c r="D10" s="3">
        <f>+D8+D9</f>
        <v>842</v>
      </c>
      <c r="E10" s="3">
        <f>+E8+E9</f>
        <v>746</v>
      </c>
    </row>
    <row r="11" spans="1:5">
      <c r="A11" s="2">
        <v>513223</v>
      </c>
      <c r="B11" s="2" t="s">
        <v>132</v>
      </c>
    </row>
    <row r="12" spans="1:5">
      <c r="A12" s="2">
        <v>513293</v>
      </c>
      <c r="B12" s="2" t="s">
        <v>133</v>
      </c>
      <c r="D12" s="2">
        <v>1377</v>
      </c>
      <c r="E12" s="2">
        <v>1400</v>
      </c>
    </row>
    <row r="13" spans="1:5" s="3" customFormat="1">
      <c r="A13" s="3">
        <v>513</v>
      </c>
      <c r="B13" s="3" t="s">
        <v>101</v>
      </c>
      <c r="C13" s="3">
        <v>0</v>
      </c>
      <c r="D13" s="3">
        <f>+D11+D12</f>
        <v>1377</v>
      </c>
      <c r="E13" s="3">
        <f>+E11+E12</f>
        <v>1400</v>
      </c>
    </row>
    <row r="14" spans="1:5">
      <c r="A14" s="2">
        <v>514242</v>
      </c>
      <c r="B14" s="2" t="s">
        <v>134</v>
      </c>
      <c r="C14" s="2">
        <v>200</v>
      </c>
      <c r="D14" s="2">
        <v>155</v>
      </c>
      <c r="E14" s="2">
        <v>200</v>
      </c>
    </row>
    <row r="15" spans="1:5">
      <c r="A15" s="2">
        <v>514243</v>
      </c>
      <c r="B15" s="2" t="s">
        <v>135</v>
      </c>
      <c r="C15" s="2">
        <v>2204</v>
      </c>
      <c r="D15" s="2">
        <v>1000</v>
      </c>
      <c r="E15" s="2">
        <v>2200</v>
      </c>
    </row>
    <row r="16" spans="1:5">
      <c r="A16" s="2">
        <v>514292</v>
      </c>
      <c r="B16" s="2" t="s">
        <v>136</v>
      </c>
      <c r="C16" s="2">
        <v>930</v>
      </c>
      <c r="D16" s="2">
        <v>1124</v>
      </c>
      <c r="E16" s="2">
        <v>1040</v>
      </c>
    </row>
    <row r="17" spans="1:5" s="3" customFormat="1">
      <c r="A17" s="3">
        <v>514</v>
      </c>
      <c r="B17" s="3" t="s">
        <v>101</v>
      </c>
      <c r="C17" s="3">
        <v>3334</v>
      </c>
      <c r="D17" s="3">
        <f>+D14+D15+D16</f>
        <v>2279</v>
      </c>
      <c r="E17" s="3">
        <f>+E14+E15+E16</f>
        <v>3440</v>
      </c>
    </row>
    <row r="18" spans="1:5">
      <c r="A18" s="2">
        <v>516213</v>
      </c>
      <c r="B18" s="2" t="s">
        <v>137</v>
      </c>
      <c r="C18" s="2">
        <v>869</v>
      </c>
      <c r="D18" s="2">
        <v>590</v>
      </c>
      <c r="E18" s="2">
        <v>870</v>
      </c>
    </row>
    <row r="19" spans="1:5">
      <c r="A19" s="2">
        <v>516216</v>
      </c>
      <c r="B19" s="2" t="s">
        <v>138</v>
      </c>
      <c r="C19" s="2">
        <v>8000</v>
      </c>
      <c r="D19" s="2">
        <v>7931</v>
      </c>
      <c r="E19" s="2">
        <v>8000</v>
      </c>
    </row>
    <row r="20" spans="1:5">
      <c r="A20" s="2">
        <v>516223</v>
      </c>
      <c r="B20" s="2" t="s">
        <v>139</v>
      </c>
      <c r="C20" s="2">
        <v>114</v>
      </c>
      <c r="D20" s="2">
        <v>264</v>
      </c>
      <c r="E20" s="2">
        <v>236</v>
      </c>
    </row>
    <row r="21" spans="1:5" s="3" customFormat="1">
      <c r="A21" s="3">
        <v>516</v>
      </c>
      <c r="B21" s="3" t="s">
        <v>101</v>
      </c>
      <c r="C21" s="3">
        <v>8983</v>
      </c>
      <c r="D21" s="3">
        <f>+D18+D19+D20</f>
        <v>8785</v>
      </c>
      <c r="E21" s="3">
        <f>+E18+E19+E20</f>
        <v>9106</v>
      </c>
    </row>
    <row r="22" spans="1:5">
      <c r="A22" s="2">
        <v>52221</v>
      </c>
      <c r="B22" s="2" t="s">
        <v>140</v>
      </c>
      <c r="C22" s="2">
        <v>750</v>
      </c>
      <c r="D22" s="2">
        <v>1122</v>
      </c>
      <c r="E22" s="2">
        <v>750</v>
      </c>
    </row>
    <row r="23" spans="1:5">
      <c r="A23" s="2">
        <v>52226</v>
      </c>
      <c r="B23" s="2" t="s">
        <v>141</v>
      </c>
      <c r="C23" s="2">
        <v>2640</v>
      </c>
      <c r="D23" s="2">
        <v>2640</v>
      </c>
      <c r="E23" s="2">
        <v>2640</v>
      </c>
    </row>
    <row r="24" spans="1:5">
      <c r="B24" s="2" t="s">
        <v>193</v>
      </c>
      <c r="D24" s="2">
        <v>481</v>
      </c>
    </row>
    <row r="25" spans="1:5" s="3" customFormat="1">
      <c r="A25" s="3">
        <v>522</v>
      </c>
      <c r="B25" s="3" t="s">
        <v>101</v>
      </c>
      <c r="C25" s="3">
        <v>3390</v>
      </c>
      <c r="D25" s="3">
        <f>+D22+D23+D24</f>
        <v>4243</v>
      </c>
      <c r="E25" s="3">
        <f>+E22+E23+E24</f>
        <v>3390</v>
      </c>
    </row>
    <row r="26" spans="1:5" s="9" customFormat="1" ht="15.75">
      <c r="B26" s="9" t="s">
        <v>142</v>
      </c>
      <c r="C26" s="9">
        <v>46694</v>
      </c>
      <c r="D26" s="9">
        <f>+D7+D10+D13+D17+D21+D25</f>
        <v>46405</v>
      </c>
      <c r="E26" s="9">
        <f>+E7+E10+E13+E17+E21+E25</f>
        <v>48320</v>
      </c>
    </row>
    <row r="27" spans="1:5">
      <c r="A27" s="2">
        <v>531</v>
      </c>
      <c r="B27" s="2" t="s">
        <v>143</v>
      </c>
      <c r="C27" s="2">
        <v>12900</v>
      </c>
      <c r="D27" s="2">
        <v>10204</v>
      </c>
      <c r="E27" s="2">
        <v>11387</v>
      </c>
    </row>
    <row r="28" spans="1:5" s="9" customFormat="1" ht="15.75">
      <c r="B28" s="9" t="s">
        <v>144</v>
      </c>
      <c r="C28" s="9">
        <v>59594</v>
      </c>
      <c r="D28" s="9">
        <f>+D26+D27</f>
        <v>56609</v>
      </c>
      <c r="E28" s="9">
        <f>+E26+E27</f>
        <v>59707</v>
      </c>
    </row>
    <row r="29" spans="1:5">
      <c r="A29" s="2">
        <v>5412</v>
      </c>
      <c r="B29" s="2" t="s">
        <v>145</v>
      </c>
      <c r="C29" s="2">
        <v>16500</v>
      </c>
      <c r="D29" s="2">
        <v>16188</v>
      </c>
      <c r="E29" s="2">
        <v>16500</v>
      </c>
    </row>
    <row r="30" spans="1:5">
      <c r="A30" s="2">
        <v>54221</v>
      </c>
      <c r="B30" s="2" t="s">
        <v>146</v>
      </c>
      <c r="C30" s="2">
        <v>50</v>
      </c>
      <c r="D30" s="2">
        <v>42</v>
      </c>
      <c r="E30" s="2">
        <v>70</v>
      </c>
    </row>
    <row r="31" spans="1:5">
      <c r="A31" s="2">
        <v>5432</v>
      </c>
      <c r="B31" s="2" t="s">
        <v>147</v>
      </c>
      <c r="C31" s="2">
        <v>790</v>
      </c>
      <c r="D31" s="2">
        <v>590</v>
      </c>
      <c r="E31" s="2">
        <v>700</v>
      </c>
    </row>
    <row r="32" spans="1:5">
      <c r="A32" s="2">
        <v>54421</v>
      </c>
      <c r="B32" s="2" t="s">
        <v>148</v>
      </c>
      <c r="C32" s="2">
        <v>40</v>
      </c>
      <c r="D32" s="2">
        <v>5</v>
      </c>
      <c r="E32" s="2">
        <v>40</v>
      </c>
    </row>
    <row r="33" spans="1:5">
      <c r="A33" s="2">
        <v>54422</v>
      </c>
      <c r="B33" s="2" t="s">
        <v>149</v>
      </c>
      <c r="C33" s="2">
        <v>300</v>
      </c>
      <c r="D33" s="2">
        <v>209</v>
      </c>
      <c r="E33" s="2">
        <v>300</v>
      </c>
    </row>
    <row r="34" spans="1:5">
      <c r="A34" s="2">
        <v>5462</v>
      </c>
      <c r="B34" s="2" t="s">
        <v>150</v>
      </c>
      <c r="C34" s="2">
        <v>1000</v>
      </c>
      <c r="D34" s="2">
        <v>1499</v>
      </c>
      <c r="E34" s="2">
        <v>1600</v>
      </c>
    </row>
    <row r="35" spans="1:5">
      <c r="A35" s="2">
        <v>54621</v>
      </c>
      <c r="B35" s="2" t="s">
        <v>151</v>
      </c>
      <c r="C35" s="2">
        <v>150</v>
      </c>
      <c r="D35" s="2">
        <v>144</v>
      </c>
      <c r="E35" s="2">
        <v>150</v>
      </c>
    </row>
    <row r="36" spans="1:5">
      <c r="A36" s="2">
        <v>54721</v>
      </c>
      <c r="B36" s="2" t="s">
        <v>152</v>
      </c>
      <c r="C36" s="2">
        <v>20</v>
      </c>
      <c r="E36" s="2">
        <v>20</v>
      </c>
    </row>
    <row r="37" spans="1:5">
      <c r="A37" s="2">
        <v>54722</v>
      </c>
      <c r="B37" s="2" t="s">
        <v>153</v>
      </c>
      <c r="C37" s="2">
        <v>100</v>
      </c>
      <c r="D37" s="2">
        <v>305</v>
      </c>
      <c r="E37" s="2">
        <v>150</v>
      </c>
    </row>
    <row r="38" spans="1:5">
      <c r="A38" s="2">
        <v>5482</v>
      </c>
      <c r="B38" s="2" t="s">
        <v>154</v>
      </c>
      <c r="C38" s="2">
        <v>150</v>
      </c>
      <c r="D38" s="2">
        <v>80</v>
      </c>
      <c r="E38" s="2">
        <v>150</v>
      </c>
    </row>
    <row r="39" spans="1:5">
      <c r="A39" s="2">
        <v>54921</v>
      </c>
      <c r="B39" s="2" t="s">
        <v>155</v>
      </c>
      <c r="C39" s="2">
        <v>270</v>
      </c>
      <c r="E39" s="2">
        <v>270</v>
      </c>
    </row>
    <row r="40" spans="1:5">
      <c r="A40" s="2">
        <v>54923</v>
      </c>
      <c r="B40" s="2" t="s">
        <v>156</v>
      </c>
      <c r="C40" s="2">
        <v>1800</v>
      </c>
      <c r="D40" s="2">
        <v>3900</v>
      </c>
      <c r="E40" s="2">
        <v>1800</v>
      </c>
    </row>
    <row r="41" spans="1:5" s="3" customFormat="1">
      <c r="A41" s="3">
        <v>54</v>
      </c>
      <c r="B41" s="3" t="s">
        <v>157</v>
      </c>
      <c r="C41" s="3">
        <v>21170</v>
      </c>
      <c r="D41" s="3">
        <f>+D29+D30+D31+D32+D33+D34+D35+D36+D37+D38+D39+D40</f>
        <v>22962</v>
      </c>
      <c r="E41" s="3">
        <f>+E29+E30+E31+E32+E33+E34+E35+E36+E37+E38+E39+E40</f>
        <v>21750</v>
      </c>
    </row>
    <row r="42" spans="1:5">
      <c r="A42" s="2">
        <v>55121</v>
      </c>
      <c r="B42" s="2" t="s">
        <v>158</v>
      </c>
      <c r="C42" s="2">
        <v>1300</v>
      </c>
      <c r="D42" s="2">
        <v>1230</v>
      </c>
      <c r="E42" s="2">
        <v>1300</v>
      </c>
    </row>
    <row r="43" spans="1:5">
      <c r="A43" s="2">
        <v>552229</v>
      </c>
      <c r="B43" s="2" t="s">
        <v>159</v>
      </c>
      <c r="C43" s="2">
        <v>4700</v>
      </c>
      <c r="D43" s="2">
        <v>4253</v>
      </c>
      <c r="E43" s="2">
        <v>4700</v>
      </c>
    </row>
    <row r="44" spans="1:5">
      <c r="A44" s="2">
        <v>55223</v>
      </c>
      <c r="B44" s="2" t="s">
        <v>160</v>
      </c>
      <c r="C44" s="2">
        <v>280</v>
      </c>
      <c r="D44" s="2">
        <v>74</v>
      </c>
      <c r="E44" s="2">
        <v>100</v>
      </c>
    </row>
    <row r="45" spans="1:5">
      <c r="A45" s="2">
        <v>55224</v>
      </c>
      <c r="B45" s="2" t="s">
        <v>161</v>
      </c>
      <c r="C45" s="2">
        <v>4850</v>
      </c>
      <c r="D45" s="2">
        <v>5536</v>
      </c>
      <c r="E45" s="2">
        <v>5350</v>
      </c>
    </row>
    <row r="46" spans="1:5">
      <c r="A46" s="2">
        <v>55225</v>
      </c>
      <c r="B46" s="2" t="s">
        <v>162</v>
      </c>
      <c r="C46" s="2">
        <v>4800</v>
      </c>
      <c r="D46" s="2">
        <v>2679</v>
      </c>
      <c r="E46" s="2">
        <v>4800</v>
      </c>
    </row>
    <row r="47" spans="1:5">
      <c r="A47" s="2">
        <v>55227</v>
      </c>
      <c r="B47" s="2" t="s">
        <v>163</v>
      </c>
      <c r="C47" s="2">
        <v>950</v>
      </c>
      <c r="D47" s="2">
        <v>688</v>
      </c>
      <c r="E47" s="2">
        <v>950</v>
      </c>
    </row>
    <row r="48" spans="1:5">
      <c r="A48" s="2">
        <v>55228</v>
      </c>
      <c r="B48" s="2" t="s">
        <v>164</v>
      </c>
      <c r="C48" s="2">
        <v>3890</v>
      </c>
      <c r="D48" s="2">
        <v>2165</v>
      </c>
      <c r="E48" s="2">
        <v>2500</v>
      </c>
    </row>
    <row r="49" spans="1:5">
      <c r="A49" s="2">
        <v>55229</v>
      </c>
      <c r="B49" s="2" t="s">
        <v>165</v>
      </c>
      <c r="C49" s="2">
        <v>15300</v>
      </c>
      <c r="D49" s="2">
        <v>23102</v>
      </c>
      <c r="E49" s="2">
        <v>20550</v>
      </c>
    </row>
    <row r="50" spans="1:5" s="1" customFormat="1" ht="30">
      <c r="A50" s="1" t="s">
        <v>123</v>
      </c>
      <c r="B50" s="1" t="s">
        <v>95</v>
      </c>
      <c r="C50" s="11" t="s">
        <v>124</v>
      </c>
      <c r="D50" s="11" t="s">
        <v>190</v>
      </c>
      <c r="E50" s="11" t="s">
        <v>191</v>
      </c>
    </row>
    <row r="51" spans="1:5">
      <c r="A51" s="2">
        <v>552294</v>
      </c>
      <c r="B51" s="2" t="s">
        <v>166</v>
      </c>
      <c r="C51" s="2">
        <v>400</v>
      </c>
      <c r="D51" s="2">
        <v>471</v>
      </c>
      <c r="E51" s="2">
        <v>500</v>
      </c>
    </row>
    <row r="52" spans="1:5">
      <c r="A52" s="2">
        <v>5532</v>
      </c>
      <c r="B52" s="2" t="s">
        <v>167</v>
      </c>
      <c r="C52" s="2">
        <v>560</v>
      </c>
      <c r="D52" s="2">
        <v>700</v>
      </c>
      <c r="E52" s="2">
        <v>1140</v>
      </c>
    </row>
    <row r="53" spans="1:5" s="3" customFormat="1">
      <c r="A53" s="3">
        <v>55</v>
      </c>
      <c r="B53" s="3" t="s">
        <v>168</v>
      </c>
      <c r="C53" s="3">
        <v>37030</v>
      </c>
      <c r="D53" s="3">
        <f>+D42+D43+D44+D45+D46+D47+D48+D49+D51+D52</f>
        <v>40898</v>
      </c>
      <c r="E53" s="3">
        <f>+E42+E43+E44+E45+E46+E47+E48+E49+E51+E52</f>
        <v>41890</v>
      </c>
    </row>
    <row r="54" spans="1:5">
      <c r="A54" s="2">
        <v>56121</v>
      </c>
      <c r="B54" s="2" t="s">
        <v>109</v>
      </c>
      <c r="C54" s="2">
        <v>11700</v>
      </c>
      <c r="D54" s="2">
        <v>11979</v>
      </c>
      <c r="E54" s="2">
        <v>11700</v>
      </c>
    </row>
    <row r="55" spans="1:5">
      <c r="A55" s="2">
        <v>56221</v>
      </c>
      <c r="B55" s="2" t="s">
        <v>169</v>
      </c>
      <c r="C55" s="2">
        <v>90</v>
      </c>
      <c r="D55" s="2">
        <v>98</v>
      </c>
      <c r="E55" s="2">
        <v>100</v>
      </c>
    </row>
    <row r="56" spans="1:5">
      <c r="A56" s="2">
        <v>56223</v>
      </c>
      <c r="B56" s="2" t="s">
        <v>170</v>
      </c>
      <c r="C56" s="2">
        <v>300</v>
      </c>
      <c r="D56" s="2">
        <v>188</v>
      </c>
      <c r="E56" s="2">
        <v>200</v>
      </c>
    </row>
    <row r="57" spans="1:5" s="3" customFormat="1">
      <c r="A57" s="3">
        <v>56</v>
      </c>
      <c r="B57" s="3" t="s">
        <v>101</v>
      </c>
      <c r="C57" s="3">
        <v>12090</v>
      </c>
      <c r="D57" s="3">
        <f>+D54+D55+D56</f>
        <v>12265</v>
      </c>
      <c r="E57" s="3">
        <f>+E54+E55+E56</f>
        <v>12000</v>
      </c>
    </row>
    <row r="58" spans="1:5">
      <c r="A58" s="2">
        <v>57129</v>
      </c>
      <c r="B58" s="2" t="s">
        <v>171</v>
      </c>
      <c r="D58" s="2">
        <v>17</v>
      </c>
    </row>
    <row r="59" spans="1:5">
      <c r="A59" s="2">
        <v>57221</v>
      </c>
      <c r="B59" s="2" t="s">
        <v>172</v>
      </c>
      <c r="C59" s="2">
        <v>275</v>
      </c>
      <c r="D59" s="2">
        <v>401</v>
      </c>
      <c r="E59" s="2">
        <v>460</v>
      </c>
    </row>
    <row r="60" spans="1:5">
      <c r="A60" s="2">
        <v>57229</v>
      </c>
      <c r="B60" s="2" t="s">
        <v>173</v>
      </c>
      <c r="C60" s="2">
        <v>1350</v>
      </c>
      <c r="D60" s="2">
        <v>1171</v>
      </c>
      <c r="E60" s="2">
        <v>1300</v>
      </c>
    </row>
    <row r="61" spans="1:5">
      <c r="A61" s="2">
        <v>57</v>
      </c>
      <c r="B61" s="2" t="s">
        <v>101</v>
      </c>
      <c r="C61" s="2">
        <v>1625</v>
      </c>
      <c r="D61" s="2">
        <f>+D59+D60</f>
        <v>1572</v>
      </c>
      <c r="E61" s="2">
        <f>+E59+E60</f>
        <v>1760</v>
      </c>
    </row>
    <row r="62" spans="1:5">
      <c r="A62" s="2">
        <v>5832111</v>
      </c>
      <c r="B62" s="2" t="s">
        <v>174</v>
      </c>
      <c r="C62" s="2">
        <v>3500</v>
      </c>
      <c r="D62" s="2">
        <v>3564</v>
      </c>
      <c r="E62" s="2">
        <v>5400</v>
      </c>
    </row>
    <row r="63" spans="1:5">
      <c r="A63" s="2">
        <v>5832123</v>
      </c>
      <c r="B63" s="2" t="s">
        <v>175</v>
      </c>
      <c r="C63" s="2">
        <v>17000</v>
      </c>
      <c r="D63" s="2">
        <v>19838</v>
      </c>
      <c r="E63" s="2">
        <v>23500</v>
      </c>
    </row>
    <row r="64" spans="1:5">
      <c r="A64" s="2">
        <v>5832141</v>
      </c>
      <c r="B64" s="2" t="s">
        <v>176</v>
      </c>
      <c r="C64" s="2">
        <v>5000</v>
      </c>
      <c r="D64" s="2">
        <v>5632</v>
      </c>
      <c r="E64" s="2">
        <v>5200</v>
      </c>
    </row>
    <row r="65" spans="1:5">
      <c r="B65" s="2" t="s">
        <v>194</v>
      </c>
      <c r="D65" s="2">
        <v>832</v>
      </c>
    </row>
    <row r="66" spans="1:5">
      <c r="B66" s="2" t="s">
        <v>195</v>
      </c>
      <c r="D66" s="2">
        <v>27</v>
      </c>
    </row>
    <row r="67" spans="1:5">
      <c r="B67" s="2" t="s">
        <v>192</v>
      </c>
      <c r="D67" s="2">
        <v>321</v>
      </c>
      <c r="E67" s="2">
        <v>500</v>
      </c>
    </row>
    <row r="68" spans="1:5">
      <c r="A68" s="2">
        <v>5832171</v>
      </c>
      <c r="B68" s="2" t="s">
        <v>177</v>
      </c>
      <c r="C68" s="2">
        <v>500</v>
      </c>
      <c r="D68" s="2">
        <v>538</v>
      </c>
      <c r="E68" s="2">
        <v>600</v>
      </c>
    </row>
    <row r="69" spans="1:5">
      <c r="A69" s="2">
        <v>5832225</v>
      </c>
      <c r="B69" s="2" t="s">
        <v>178</v>
      </c>
      <c r="C69" s="2">
        <v>200</v>
      </c>
      <c r="E69" s="2">
        <v>250</v>
      </c>
    </row>
    <row r="70" spans="1:5">
      <c r="A70" s="2">
        <v>5842</v>
      </c>
      <c r="B70" s="2" t="s">
        <v>179</v>
      </c>
      <c r="C70" s="2">
        <v>450</v>
      </c>
      <c r="E70" s="2">
        <v>450</v>
      </c>
    </row>
    <row r="71" spans="1:5">
      <c r="B71" s="2" t="s">
        <v>93</v>
      </c>
      <c r="E71" s="2">
        <v>150</v>
      </c>
    </row>
    <row r="72" spans="1:5" s="3" customFormat="1">
      <c r="A72" s="3">
        <v>58</v>
      </c>
      <c r="B72" s="3" t="s">
        <v>180</v>
      </c>
      <c r="C72" s="3">
        <v>27350</v>
      </c>
      <c r="D72" s="3">
        <f>+D62+D63+D64+D65+D66+D67+D68+D69+D70+D71</f>
        <v>30752</v>
      </c>
      <c r="E72" s="3">
        <f t="shared" ref="E72" si="0">+E62+E63+E64+E65+E66+E67+E68+E69+E70+E71</f>
        <v>36050</v>
      </c>
    </row>
    <row r="73" spans="1:5" s="9" customFormat="1" ht="15.75">
      <c r="B73" s="9" t="s">
        <v>181</v>
      </c>
      <c r="C73" s="9">
        <v>99265</v>
      </c>
      <c r="D73" s="9">
        <f>+D41+D53+D57+D61+D72</f>
        <v>108449</v>
      </c>
      <c r="E73" s="9">
        <f>+E41+E53+E57+E61+E72</f>
        <v>113450</v>
      </c>
    </row>
    <row r="74" spans="1:5" s="9" customFormat="1" ht="15.75">
      <c r="B74" s="9" t="s">
        <v>182</v>
      </c>
      <c r="C74" s="9">
        <v>267969</v>
      </c>
      <c r="D74" s="9">
        <f>+D2+D3+D28+D73</f>
        <v>265882</v>
      </c>
      <c r="E74" s="9">
        <f t="shared" ref="E74" si="1">+E2+E3+E28+E73</f>
        <v>302612</v>
      </c>
    </row>
    <row r="75" spans="1:5" s="9" customFormat="1" ht="15.75">
      <c r="B75" s="9" t="s">
        <v>183</v>
      </c>
      <c r="E75" s="9">
        <v>222000</v>
      </c>
    </row>
    <row r="76" spans="1:5">
      <c r="B76" s="2" t="s">
        <v>184</v>
      </c>
      <c r="C76" s="2">
        <v>18000</v>
      </c>
    </row>
    <row r="77" spans="1:5">
      <c r="B77" s="2" t="s">
        <v>185</v>
      </c>
      <c r="C77" s="2">
        <v>7000</v>
      </c>
      <c r="D77" s="2">
        <v>11243</v>
      </c>
    </row>
    <row r="78" spans="1:5">
      <c r="B78" s="2" t="s">
        <v>186</v>
      </c>
      <c r="C78" s="2">
        <v>17000</v>
      </c>
      <c r="D78" s="2">
        <v>12961</v>
      </c>
    </row>
    <row r="79" spans="1:5">
      <c r="B79" s="2" t="s">
        <v>204</v>
      </c>
      <c r="C79" s="2">
        <v>3500</v>
      </c>
    </row>
    <row r="80" spans="1:5">
      <c r="B80" s="2" t="s">
        <v>187</v>
      </c>
      <c r="C80" s="2">
        <v>15000</v>
      </c>
      <c r="D80" s="2">
        <v>17284</v>
      </c>
    </row>
    <row r="81" spans="2:5">
      <c r="B81" s="2" t="s">
        <v>188</v>
      </c>
      <c r="C81" s="2">
        <v>15619</v>
      </c>
      <c r="D81" s="2">
        <v>5068</v>
      </c>
    </row>
    <row r="82" spans="2:5">
      <c r="B82" s="2" t="s">
        <v>196</v>
      </c>
      <c r="D82" s="2">
        <v>13675</v>
      </c>
    </row>
    <row r="83" spans="2:5">
      <c r="B83" s="2" t="s">
        <v>197</v>
      </c>
      <c r="D83" s="2">
        <v>629</v>
      </c>
    </row>
    <row r="84" spans="2:5">
      <c r="B84" s="2" t="s">
        <v>198</v>
      </c>
      <c r="D84" s="2">
        <v>7617</v>
      </c>
    </row>
    <row r="85" spans="2:5">
      <c r="B85" s="2" t="s">
        <v>199</v>
      </c>
      <c r="D85" s="2">
        <v>1791</v>
      </c>
    </row>
    <row r="86" spans="2:5">
      <c r="B86" s="2" t="s">
        <v>200</v>
      </c>
      <c r="D86" s="2">
        <v>5215</v>
      </c>
    </row>
    <row r="87" spans="2:5">
      <c r="B87" s="2" t="s">
        <v>201</v>
      </c>
      <c r="D87" s="2">
        <v>905</v>
      </c>
    </row>
    <row r="88" spans="2:5">
      <c r="B88" s="2" t="s">
        <v>202</v>
      </c>
      <c r="D88" s="2">
        <v>7717</v>
      </c>
    </row>
    <row r="89" spans="2:5">
      <c r="B89" s="2" t="s">
        <v>203</v>
      </c>
      <c r="D89" s="2">
        <v>100</v>
      </c>
    </row>
    <row r="90" spans="2:5" s="3" customFormat="1">
      <c r="B90" s="3" t="s">
        <v>101</v>
      </c>
      <c r="C90" s="3">
        <v>76119</v>
      </c>
      <c r="D90" s="3">
        <f>+D76+D77+D78+D79+D80+D81+D82+D83+D84+D85+D86+D87+D88+D89</f>
        <v>84205</v>
      </c>
      <c r="E90" s="3">
        <v>222000</v>
      </c>
    </row>
    <row r="91" spans="2:5" s="9" customFormat="1" ht="15.75">
      <c r="B91" s="9" t="s">
        <v>189</v>
      </c>
      <c r="C91" s="9">
        <v>344088</v>
      </c>
      <c r="D91" s="9">
        <f>+D74+D90</f>
        <v>350087</v>
      </c>
      <c r="E91" s="9">
        <f>+E74+E90</f>
        <v>524612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&amp;CDunaszentgyörgy Község Önkormányzata 2014. évi költségvetési tervezete
Kiadások eFt-ban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23"/>
  <sheetViews>
    <sheetView tabSelected="1" view="pageLayout" zoomScaleNormal="100" workbookViewId="0">
      <selection activeCell="B1" sqref="B1"/>
    </sheetView>
  </sheetViews>
  <sheetFormatPr defaultRowHeight="15.75"/>
  <cols>
    <col min="1" max="1" width="56.42578125" style="8" customWidth="1"/>
    <col min="2" max="2" width="20.5703125" style="8" customWidth="1"/>
    <col min="3" max="3" width="9.140625" style="8" hidden="1" customWidth="1"/>
    <col min="4" max="16384" width="9.140625" style="8"/>
  </cols>
  <sheetData>
    <row r="1" spans="1:2">
      <c r="A1" s="8" t="s">
        <v>183</v>
      </c>
      <c r="B1" s="12" t="s">
        <v>223</v>
      </c>
    </row>
    <row r="2" spans="1:2">
      <c r="A2" s="8" t="s">
        <v>207</v>
      </c>
      <c r="B2" s="8">
        <v>2600</v>
      </c>
    </row>
    <row r="3" spans="1:2">
      <c r="A3" s="8" t="s">
        <v>208</v>
      </c>
      <c r="B3" s="8">
        <v>11000</v>
      </c>
    </row>
    <row r="4" spans="1:2">
      <c r="A4" s="8" t="s">
        <v>209</v>
      </c>
      <c r="B4" s="8">
        <v>9000</v>
      </c>
    </row>
    <row r="5" spans="1:2">
      <c r="A5" s="8" t="s">
        <v>210</v>
      </c>
      <c r="B5" s="8">
        <v>8000</v>
      </c>
    </row>
    <row r="6" spans="1:2">
      <c r="A6" s="8" t="s">
        <v>211</v>
      </c>
      <c r="B6" s="8">
        <v>31000</v>
      </c>
    </row>
    <row r="7" spans="1:2" s="9" customFormat="1">
      <c r="A7" s="9" t="s">
        <v>212</v>
      </c>
      <c r="B7" s="9">
        <f>+B2+B3+B4+B5+B6</f>
        <v>61600</v>
      </c>
    </row>
    <row r="8" spans="1:2">
      <c r="A8" s="8" t="s">
        <v>213</v>
      </c>
      <c r="B8" s="8">
        <v>1000</v>
      </c>
    </row>
    <row r="9" spans="1:2">
      <c r="A9" s="8" t="s">
        <v>214</v>
      </c>
      <c r="B9" s="8">
        <v>15000</v>
      </c>
    </row>
    <row r="10" spans="1:2">
      <c r="A10" s="8" t="s">
        <v>215</v>
      </c>
      <c r="B10" s="8">
        <v>1500</v>
      </c>
    </row>
    <row r="11" spans="1:2">
      <c r="A11" s="8" t="s">
        <v>216</v>
      </c>
      <c r="B11" s="8">
        <v>3100</v>
      </c>
    </row>
    <row r="12" spans="1:2">
      <c r="A12" s="8" t="s">
        <v>217</v>
      </c>
      <c r="B12" s="8">
        <v>1800</v>
      </c>
    </row>
    <row r="13" spans="1:2">
      <c r="A13" s="8" t="s">
        <v>218</v>
      </c>
      <c r="B13" s="8">
        <v>8000</v>
      </c>
    </row>
    <row r="14" spans="1:2">
      <c r="A14" s="8" t="s">
        <v>219</v>
      </c>
      <c r="B14" s="8">
        <v>130000</v>
      </c>
    </row>
    <row r="15" spans="1:2" s="9" customFormat="1">
      <c r="A15" s="9" t="s">
        <v>220</v>
      </c>
      <c r="B15" s="9">
        <f>+B8+B9+B10+B11+B12+B13+B14</f>
        <v>160400</v>
      </c>
    </row>
    <row r="16" spans="1:2" s="9" customFormat="1">
      <c r="A16" s="9" t="s">
        <v>221</v>
      </c>
      <c r="B16" s="9">
        <f>+B7+B15</f>
        <v>222000</v>
      </c>
    </row>
    <row r="17" s="10" customFormat="1"/>
    <row r="18" s="10" customFormat="1"/>
    <row r="19" s="10" customFormat="1"/>
    <row r="20" s="10" customFormat="1"/>
    <row r="21" s="10" customFormat="1"/>
    <row r="22" s="10" customFormat="1"/>
    <row r="23" s="10" customFormat="1"/>
  </sheetData>
  <printOptions horizontalCentered="1"/>
  <pageMargins left="0.70866141732283472" right="0.70866141732283472" top="0.74803149606299213" bottom="0.74803149606299213" header="0.35433070866141736" footer="0.31496062992125984"/>
  <pageSetup paperSize="9" orientation="portrait" r:id="rId1"/>
  <headerFooter>
    <oddHeader>&amp;CDunaszentgyörgy Község Önkormányzata 2014. évi költségvetési tervezete
Felhalmozási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Részletes</vt:lpstr>
      <vt:lpstr>Bevétel</vt:lpstr>
      <vt:lpstr>Kiadás</vt:lpstr>
      <vt:lpstr>felhalmozás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2014-02-11T13:07:37Z</dcterms:modified>
</cp:coreProperties>
</file>